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27C99273-F68B-45D5-8543-206A7F5679C6}" xr6:coauthVersionLast="46" xr6:coauthVersionMax="46" xr10:uidLastSave="{00000000-0000-0000-0000-000000000000}"/>
  <bookViews>
    <workbookView xWindow="-120" yWindow="-120" windowWidth="25440" windowHeight="15540"/>
  </bookViews>
  <sheets>
    <sheet name="2.mell.2020Zársz" sheetId="2" r:id="rId1"/>
  </sheets>
  <definedNames>
    <definedName name="_xlnm.Print_Area" localSheetId="0">'2.mell.2020Zársz'!$A$1:$O$72</definedName>
  </definedNames>
  <calcPr calcId="181029"/>
</workbook>
</file>

<file path=xl/calcChain.xml><?xml version="1.0" encoding="utf-8"?>
<calcChain xmlns="http://schemas.openxmlformats.org/spreadsheetml/2006/main">
  <c r="N46" i="2" l="1"/>
  <c r="G25" i="2"/>
  <c r="G34" i="2" s="1"/>
  <c r="H21" i="2"/>
  <c r="J47" i="2"/>
  <c r="J45" i="2"/>
  <c r="J55" i="2" s="1"/>
  <c r="J22" i="2"/>
  <c r="J18" i="2"/>
  <c r="J17" i="2"/>
  <c r="J15" i="2"/>
  <c r="J14" i="2"/>
  <c r="J13" i="2"/>
  <c r="J12" i="2"/>
  <c r="J11" i="2"/>
  <c r="J24" i="2"/>
  <c r="D26" i="2"/>
  <c r="D25" i="2"/>
  <c r="C26" i="2"/>
  <c r="C25" i="2"/>
  <c r="C34" i="2" s="1"/>
  <c r="C35" i="2" s="1"/>
  <c r="J37" i="2" s="1"/>
  <c r="C20" i="2"/>
  <c r="C19" i="2"/>
  <c r="C17" i="2"/>
  <c r="C15" i="2"/>
  <c r="C14" i="2"/>
  <c r="C12" i="2"/>
  <c r="C11" i="2"/>
  <c r="H26" i="2"/>
  <c r="F24" i="2"/>
  <c r="L55" i="2"/>
  <c r="E71" i="2" s="1"/>
  <c r="E69" i="2"/>
  <c r="K24" i="2"/>
  <c r="K35" i="2" s="1"/>
  <c r="G62" i="2"/>
  <c r="D34" i="2"/>
  <c r="J34" i="2"/>
  <c r="C56" i="2"/>
  <c r="C55" i="2"/>
  <c r="C33" i="2"/>
  <c r="H63" i="2"/>
  <c r="H57" i="2"/>
  <c r="H15" i="2"/>
  <c r="H17" i="2"/>
  <c r="N55" i="2"/>
  <c r="O55" i="2" s="1"/>
  <c r="N24" i="2"/>
  <c r="F25" i="2"/>
  <c r="F34" i="2"/>
  <c r="F35" i="2" s="1"/>
  <c r="G24" i="2"/>
  <c r="N36" i="2" s="1"/>
  <c r="G56" i="2"/>
  <c r="G69" i="2" s="1"/>
  <c r="H69" i="2" s="1"/>
  <c r="F55" i="2"/>
  <c r="F70" i="2" s="1"/>
  <c r="E62" i="2"/>
  <c r="E55" i="2"/>
  <c r="E24" i="2"/>
  <c r="E25" i="2"/>
  <c r="E34" i="2" s="1"/>
  <c r="E35" i="2" s="1"/>
  <c r="G55" i="2"/>
  <c r="N71" i="2" s="1"/>
  <c r="D55" i="2"/>
  <c r="K55" i="2"/>
  <c r="H46" i="2"/>
  <c r="H51" i="2"/>
  <c r="H30" i="2"/>
  <c r="H13" i="2"/>
  <c r="N69" i="2"/>
  <c r="O59" i="2"/>
  <c r="O46" i="2"/>
  <c r="O33" i="2"/>
  <c r="O15" i="2"/>
  <c r="O18" i="2"/>
  <c r="N34" i="2"/>
  <c r="L69" i="2"/>
  <c r="L34" i="2"/>
  <c r="L24" i="2"/>
  <c r="O11" i="2"/>
  <c r="H12" i="2"/>
  <c r="H48" i="2"/>
  <c r="H14" i="2"/>
  <c r="H50" i="2"/>
  <c r="H11" i="2"/>
  <c r="O19" i="2"/>
  <c r="O23" i="2"/>
  <c r="O14" i="2"/>
  <c r="O47" i="2"/>
  <c r="O17" i="2"/>
  <c r="O12" i="2"/>
  <c r="H45" i="2"/>
  <c r="O52" i="2"/>
  <c r="O49" i="2"/>
  <c r="H52" i="2"/>
  <c r="F62" i="2"/>
  <c r="D62" i="2"/>
  <c r="D56" i="2"/>
  <c r="D69" i="2"/>
  <c r="D70" i="2" s="1"/>
  <c r="K69" i="2"/>
  <c r="M69" i="2"/>
  <c r="O69" i="2" s="1"/>
  <c r="K34" i="2"/>
  <c r="M34" i="2"/>
  <c r="D24" i="2"/>
  <c r="C24" i="2"/>
  <c r="F56" i="2"/>
  <c r="F69" i="2"/>
  <c r="J69" i="2"/>
  <c r="C62" i="2"/>
  <c r="R9" i="2"/>
  <c r="M24" i="2"/>
  <c r="M35" i="2" s="1"/>
  <c r="M55" i="2"/>
  <c r="M70" i="2"/>
  <c r="F72" i="2" s="1"/>
  <c r="O45" i="2"/>
  <c r="O13" i="2"/>
  <c r="H24" i="2"/>
  <c r="L70" i="2"/>
  <c r="E72" i="2" s="1"/>
  <c r="E70" i="2"/>
  <c r="H62" i="2"/>
  <c r="L35" i="2"/>
  <c r="O34" i="2"/>
  <c r="C69" i="2"/>
  <c r="C70" i="2" s="1"/>
  <c r="D71" i="2"/>
  <c r="N35" i="2"/>
  <c r="J35" i="2"/>
  <c r="J36" i="2"/>
  <c r="D35" i="2"/>
  <c r="K37" i="2" s="1"/>
  <c r="K70" i="2"/>
  <c r="O24" i="2"/>
  <c r="N70" i="2"/>
  <c r="O70" i="2"/>
  <c r="N74" i="2"/>
  <c r="M37" i="2" l="1"/>
  <c r="H34" i="2"/>
  <c r="G35" i="2"/>
  <c r="O35" i="2"/>
  <c r="J70" i="2"/>
  <c r="C71" i="2"/>
  <c r="F71" i="2"/>
  <c r="H71" i="2" s="1"/>
  <c r="H55" i="2"/>
  <c r="K36" i="2"/>
  <c r="H56" i="2"/>
  <c r="H25" i="2"/>
  <c r="G70" i="2"/>
  <c r="H35" i="2" l="1"/>
  <c r="N37" i="2"/>
  <c r="G74" i="2"/>
  <c r="N72" i="2"/>
  <c r="H70" i="2"/>
</calcChain>
</file>

<file path=xl/sharedStrings.xml><?xml version="1.0" encoding="utf-8"?>
<sst xmlns="http://schemas.openxmlformats.org/spreadsheetml/2006/main" count="215" uniqueCount="125">
  <si>
    <t>2. számú melléklet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</si>
  <si>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</si>
  <si>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</si>
  <si>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</si>
  <si>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</si>
  <si>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</si>
  <si>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</si>
  <si>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</si>
  <si>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</si>
  <si>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</si>
  <si>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</si>
  <si>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</si>
  <si>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</si>
  <si>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</si>
  <si>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</si>
  <si>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</si>
  <si>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</si>
  <si>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</si>
  <si>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</si>
  <si>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</si>
  <si>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</si>
  <si>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</si>
  <si>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</si>
  <si>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</si>
  <si>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</si>
  <si>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4.-ből EU-s támogatás</t>
  </si>
  <si>
    <t>Tartalékok</t>
  </si>
  <si>
    <t>13.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</si>
  <si>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</si>
  <si>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</si>
  <si>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</si>
  <si>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</si>
  <si>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</si>
  <si>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</si>
  <si>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</si>
  <si>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>Kölcsön törlesztése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</si>
  <si>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</si>
  <si>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</si>
  <si>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</si>
  <si>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</si>
  <si>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Költségvetési hiány:</t>
  </si>
  <si>
    <t>Költségvetési többlet:</t>
  </si>
  <si>
    <t>Tárgyévi  hiány:</t>
  </si>
  <si>
    <t>Tárgyévi  többlet:</t>
  </si>
  <si>
    <t>II. Felhalmozási célú bevételek és kiadások mérlege
(Önkormányzati szinten)</t>
  </si>
  <si>
    <t>12.</t>
  </si>
  <si>
    <t>Felhalmozási célú támogatások államháztartáson belülről</t>
  </si>
  <si>
    <t>1.-ből EU-s támogatás</t>
  </si>
  <si>
    <t>Felhalmozási bevételek</t>
  </si>
  <si>
    <t>4.-ből EU-s támogatás (közvetlen)</t>
  </si>
  <si>
    <t>Egyéb felhalmozási célú bevételek</t>
  </si>
  <si>
    <t>Felújítások</t>
  </si>
  <si>
    <t>3.-ból EU-s forrásból megvalósuló felújítás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</si>
  <si>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</si>
  <si>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</si>
  <si>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</si>
  <si>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</si>
  <si>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</si>
  <si>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</si>
  <si>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</si>
  <si>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</si>
  <si>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</si>
  <si>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</si>
  <si>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Hitelek törlesztése</t>
  </si>
  <si>
    <t>Befektetési célú belföldi, külföldi értékpapírok vásárlása</t>
  </si>
  <si>
    <t>Egyéb működési célú kiadások ÁH-on belülre</t>
  </si>
  <si>
    <t>Egyéb működési célú kiadások ÁH-on kívülre</t>
  </si>
  <si>
    <t>Kifizetés kezességvállalásokhoz kapcsolódóan</t>
  </si>
  <si>
    <t>Beruházások és beruházáshoz kapcsolódó visszatérülő ÁFA</t>
  </si>
  <si>
    <t>Fejlesztési célú kamatkiadás</t>
  </si>
  <si>
    <t>Egyéb felhalmozási kiadások ÁH-on belülre</t>
  </si>
  <si>
    <t>Egyéb felhalmozási kiadások ÁH-on kívülre</t>
  </si>
  <si>
    <t xml:space="preserve"> Ezer forintban</t>
  </si>
  <si>
    <t>Felhalmozási célú kölcsönök, támog-ok visszatérülése</t>
  </si>
  <si>
    <t>Előző évi pénzmaradvány átvétel</t>
  </si>
  <si>
    <t>Támogatási kölcsönök visszatérülése</t>
  </si>
  <si>
    <t>Felhalmozási célú pénzeszközök átvétele</t>
  </si>
  <si>
    <t>Visszatérítendő támogatások ÁH-on kívülre</t>
  </si>
  <si>
    <t>Pénzügyi lízing kiadásai</t>
  </si>
  <si>
    <t>Felhalmozási célú központi támogatások</t>
  </si>
  <si>
    <t>Működési bevételek</t>
  </si>
  <si>
    <t>A helyi önkormányzatok előző évi elszámolásából származó kiad.</t>
  </si>
  <si>
    <t>Árkiegészítések, ártámogatások</t>
  </si>
  <si>
    <t>Felhalmozási célú támogatás EU-nak</t>
  </si>
  <si>
    <t>Egyéb felhalmozási célú támogatások ÁH-n kívülre</t>
  </si>
  <si>
    <t>Államháztartáson belüli megelőlegezések</t>
  </si>
  <si>
    <t>Elvonások és befizetések</t>
  </si>
  <si>
    <t>Államháztartásonbelüli megelőlegezések visszafizetése</t>
  </si>
  <si>
    <t xml:space="preserve">Hiány külső finanszírozásának bevételei  </t>
  </si>
  <si>
    <t xml:space="preserve">Működési célú finanszírozási bevételek összesen </t>
  </si>
  <si>
    <t xml:space="preserve">Költségvetési bevételek összesen </t>
  </si>
  <si>
    <t>Hiány belső finanszírozásának bevételei</t>
  </si>
  <si>
    <t xml:space="preserve">Költségvetési kiadások összesen </t>
  </si>
  <si>
    <t>Működési célú finanszírozási kiadások összesen</t>
  </si>
  <si>
    <t xml:space="preserve">BEVÉTEL ÖSSZESEN </t>
  </si>
  <si>
    <t xml:space="preserve">KIADÁSOK ÖSSZESEN </t>
  </si>
  <si>
    <t xml:space="preserve">Költségvetési bevételek összesen: </t>
  </si>
  <si>
    <t xml:space="preserve">Hiány belső finanszírozás bevételei </t>
  </si>
  <si>
    <t xml:space="preserve">Költségvetési kiadások összesen: </t>
  </si>
  <si>
    <t xml:space="preserve">Hiány külső finanszírozásának bevételei </t>
  </si>
  <si>
    <t xml:space="preserve">Felhalmozási célú finanszírozási bevételek összesen </t>
  </si>
  <si>
    <t xml:space="preserve">Felhalmozási célú finanszírozási kiadások összesen
</t>
  </si>
  <si>
    <t>KIADÁSOK ÖSSZESEN</t>
  </si>
  <si>
    <t xml:space="preserve"> </t>
  </si>
  <si>
    <t>Egyéb működési célú átvett pénzeszközök</t>
  </si>
  <si>
    <t>Tulajdonosi kölcsönök kiadásai</t>
  </si>
  <si>
    <t>Műk.c.garancia- és kezességvállalásból megtér.ÁH-on kívülről</t>
  </si>
  <si>
    <t>Visszatérítendő támogatások, kölcsönök nyújtása ÁH-on belülre</t>
  </si>
  <si>
    <t>Visszatérítendő támogatások, kölcsönök nyújtása ÁHo-n kívülre</t>
  </si>
  <si>
    <t>Tulajdonosi kölcsönök bevételei</t>
  </si>
  <si>
    <t>1.-ből EU-s forrásból megvalósuló beruházás (visszaigényelhető ÁFA nélkül)</t>
  </si>
  <si>
    <t>Műk. célú visszatérítendő tám.-ok, kölcsönök visszatérülése ÁH-on belülről</t>
  </si>
  <si>
    <t>Tárgyi eszközök, ingatlanok, immateriális javak és részesedések értékesítése</t>
  </si>
  <si>
    <t>Teljesítés</t>
  </si>
  <si>
    <t>Teljesítés %-a</t>
  </si>
  <si>
    <t>14.</t>
  </si>
  <si>
    <t>15.</t>
  </si>
  <si>
    <t>Ezer forintban</t>
  </si>
  <si>
    <t>2018. évi teljesítés</t>
  </si>
  <si>
    <t>Műk. célú visszatérítendő tám.-ok, kölcsönök visszatérülése ÁH-on kívülről</t>
  </si>
  <si>
    <t>Elszámolásból származó bevételek</t>
  </si>
  <si>
    <t>2019. évi teljesítés</t>
  </si>
  <si>
    <t>2020. évi eredeti előirányzat</t>
  </si>
  <si>
    <t>2020. évi módosított előirányzat</t>
  </si>
  <si>
    <t>TAMÁSI VÁROS ÖNKORMÁNYZAT 2020. ÉVI KÖLTSÉGVETÉSI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</si>
</sst>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#"/>
    <numFmt numFmtId="176" formatCode="#,###.0"/>
  </numFmts>
  <fonts count="8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6">
    <xf numFmtId="0" fontId="0" fillId="0" borderId="0" xfId="0"/>
    <xf numFmtId="174" fontId="1" fillId="0" borderId="0" xfId="0" applyNumberFormat="1" applyFont="1" applyFill="1" applyAlignment="1" applyProtection="1">
      <alignment vertical="center" wrapText="1"/>
    </xf>
    <xf numFmtId="174" fontId="1" fillId="0" borderId="0" xfId="0" applyNumberFormat="1" applyFont="1" applyFill="1" applyAlignment="1" applyProtection="1">
      <alignment horizontal="center" vertical="center" wrapText="1"/>
    </xf>
    <xf numFmtId="174" fontId="2" fillId="0" borderId="0" xfId="0" applyNumberFormat="1" applyFont="1" applyFill="1" applyAlignment="1" applyProtection="1">
      <alignment horizontal="center" vertical="center" wrapText="1"/>
    </xf>
    <xf numFmtId="174" fontId="2" fillId="0" borderId="1" xfId="0" applyNumberFormat="1" applyFont="1" applyFill="1" applyBorder="1" applyAlignment="1" applyProtection="1">
      <alignment horizontal="center" vertical="center" wrapText="1"/>
    </xf>
    <xf numFmtId="174" fontId="2" fillId="0" borderId="2" xfId="0" applyNumberFormat="1" applyFont="1" applyFill="1" applyBorder="1" applyAlignment="1" applyProtection="1">
      <alignment horizontal="center" vertical="center" wrapText="1"/>
    </xf>
    <xf numFmtId="174" fontId="1" fillId="0" borderId="3" xfId="0" applyNumberFormat="1" applyFont="1" applyFill="1" applyBorder="1" applyAlignment="1" applyProtection="1">
      <alignment horizontal="left" vertical="center" wrapText="1" indent="1"/>
    </xf>
    <xf numFmtId="174" fontId="1" fillId="0" borderId="4" xfId="0" applyNumberFormat="1" applyFont="1" applyFill="1" applyBorder="1" applyAlignment="1" applyProtection="1">
      <alignment horizontal="left" vertical="center" wrapText="1" indent="1"/>
    </xf>
    <xf numFmtId="174" fontId="1" fillId="0" borderId="5" xfId="0" applyNumberFormat="1" applyFont="1" applyFill="1" applyBorder="1" applyAlignment="1" applyProtection="1">
      <alignment horizontal="left" vertical="center" wrapText="1" indent="1"/>
    </xf>
    <xf numFmtId="174" fontId="1" fillId="0" borderId="6" xfId="0" applyNumberFormat="1" applyFont="1" applyFill="1" applyBorder="1" applyAlignment="1" applyProtection="1">
      <alignment horizontal="left" vertical="center" wrapText="1" indent="1"/>
    </xf>
    <xf numFmtId="174" fontId="1" fillId="0" borderId="7" xfId="0" applyNumberFormat="1" applyFont="1" applyFill="1" applyBorder="1" applyAlignment="1" applyProtection="1">
      <alignment horizontal="left" vertical="center" wrapText="1" indent="1"/>
    </xf>
    <xf numFmtId="174" fontId="1" fillId="0" borderId="8" xfId="0" applyNumberFormat="1" applyFont="1" applyFill="1" applyBorder="1" applyAlignment="1" applyProtection="1">
      <alignment horizontal="left" vertical="center" wrapText="1" indent="1"/>
    </xf>
    <xf numFmtId="174" fontId="2" fillId="0" borderId="1" xfId="0" applyNumberFormat="1" applyFont="1" applyFill="1" applyBorder="1" applyAlignment="1" applyProtection="1">
      <alignment horizontal="left" vertical="center" wrapText="1" indent="1"/>
    </xf>
    <xf numFmtId="174" fontId="2" fillId="0" borderId="0" xfId="0" applyNumberFormat="1" applyFont="1" applyFill="1" applyBorder="1" applyAlignment="1" applyProtection="1">
      <alignment horizontal="center" vertical="center" wrapText="1"/>
    </xf>
    <xf numFmtId="174" fontId="1" fillId="0" borderId="5" xfId="0" applyNumberFormat="1" applyFont="1" applyFill="1" applyBorder="1" applyAlignment="1" applyProtection="1">
      <alignment vertical="center" wrapText="1"/>
    </xf>
    <xf numFmtId="174" fontId="1" fillId="0" borderId="0" xfId="0" applyNumberFormat="1" applyFont="1" applyFill="1" applyBorder="1" applyAlignment="1" applyProtection="1">
      <alignment vertical="center" wrapText="1"/>
    </xf>
    <xf numFmtId="174" fontId="2" fillId="0" borderId="1" xfId="0" applyNumberFormat="1" applyFont="1" applyFill="1" applyBorder="1" applyAlignment="1" applyProtection="1">
      <alignment vertical="center" wrapText="1"/>
    </xf>
    <xf numFmtId="174" fontId="1" fillId="0" borderId="3" xfId="0" applyNumberFormat="1" applyFont="1" applyFill="1" applyBorder="1" applyAlignment="1" applyProtection="1">
      <alignment vertical="center" wrapText="1"/>
    </xf>
    <xf numFmtId="174" fontId="4" fillId="0" borderId="0" xfId="0" applyNumberFormat="1" applyFont="1" applyFill="1" applyBorder="1" applyAlignment="1" applyProtection="1">
      <alignment horizontal="center" vertical="center" wrapText="1"/>
    </xf>
    <xf numFmtId="174" fontId="1" fillId="0" borderId="5" xfId="0" applyNumberFormat="1" applyFont="1" applyFill="1" applyBorder="1" applyAlignment="1" applyProtection="1">
      <alignment horizontal="right" vertical="center" wrapText="1"/>
    </xf>
    <xf numFmtId="174" fontId="1" fillId="0" borderId="3" xfId="0" applyNumberFormat="1" applyFont="1" applyFill="1" applyBorder="1" applyAlignment="1" applyProtection="1">
      <alignment horizontal="right" vertical="center" wrapText="1"/>
    </xf>
    <xf numFmtId="174" fontId="2" fillId="0" borderId="5" xfId="0" applyNumberFormat="1" applyFont="1" applyFill="1" applyBorder="1" applyAlignment="1" applyProtection="1">
      <alignment vertical="center" wrapText="1"/>
    </xf>
    <xf numFmtId="174" fontId="2" fillId="0" borderId="3" xfId="0" applyNumberFormat="1" applyFont="1" applyFill="1" applyBorder="1" applyAlignment="1" applyProtection="1">
      <alignment vertical="center" wrapText="1"/>
    </xf>
    <xf numFmtId="174" fontId="2" fillId="0" borderId="9" xfId="0" applyNumberFormat="1" applyFont="1" applyFill="1" applyBorder="1" applyAlignment="1" applyProtection="1">
      <alignment horizontal="right" vertical="center" wrapText="1" indent="1"/>
    </xf>
    <xf numFmtId="174" fontId="2" fillId="0" borderId="10" xfId="0" applyNumberFormat="1" applyFont="1" applyFill="1" applyBorder="1" applyAlignment="1" applyProtection="1">
      <alignment vertical="center" wrapText="1"/>
    </xf>
    <xf numFmtId="174" fontId="2" fillId="0" borderId="11" xfId="0" applyNumberFormat="1" applyFont="1" applyFill="1" applyBorder="1" applyAlignment="1" applyProtection="1">
      <alignment horizontal="center" vertical="center" wrapText="1"/>
    </xf>
    <xf numFmtId="174" fontId="1" fillId="0" borderId="12" xfId="0" applyNumberFormat="1" applyFont="1" applyFill="1" applyBorder="1" applyAlignment="1" applyProtection="1">
      <alignment vertical="center" wrapText="1"/>
    </xf>
    <xf numFmtId="174" fontId="1" fillId="0" borderId="13" xfId="0" applyNumberFormat="1" applyFont="1" applyFill="1" applyBorder="1" applyAlignment="1" applyProtection="1">
      <alignment vertical="center" wrapText="1"/>
    </xf>
    <xf numFmtId="174" fontId="1" fillId="0" borderId="14" xfId="0" applyNumberFormat="1" applyFont="1" applyFill="1" applyBorder="1" applyAlignment="1" applyProtection="1">
      <alignment vertical="center" wrapText="1"/>
    </xf>
    <xf numFmtId="174" fontId="2" fillId="0" borderId="11" xfId="0" applyNumberFormat="1" applyFont="1" applyFill="1" applyBorder="1" applyAlignment="1" applyProtection="1">
      <alignment vertical="center" wrapText="1"/>
    </xf>
    <xf numFmtId="174" fontId="2" fillId="0" borderId="14" xfId="0" applyNumberFormat="1" applyFont="1" applyFill="1" applyBorder="1" applyAlignment="1" applyProtection="1">
      <alignment vertical="center" wrapText="1"/>
    </xf>
    <xf numFmtId="174" fontId="2" fillId="0" borderId="15" xfId="0" applyNumberFormat="1" applyFont="1" applyFill="1" applyBorder="1" applyAlignment="1" applyProtection="1">
      <alignment horizontal="center" vertical="center" wrapText="1"/>
    </xf>
    <xf numFmtId="174" fontId="1" fillId="0" borderId="16" xfId="0" applyNumberFormat="1" applyFont="1" applyFill="1" applyBorder="1" applyAlignment="1" applyProtection="1">
      <alignment horizontal="left" vertical="center" wrapText="1" indent="1"/>
    </xf>
    <xf numFmtId="174" fontId="1" fillId="0" borderId="17" xfId="0" applyNumberFormat="1" applyFont="1" applyFill="1" applyBorder="1" applyAlignment="1" applyProtection="1">
      <alignment horizontal="left" vertical="center" wrapText="1" indent="1"/>
    </xf>
    <xf numFmtId="174" fontId="2" fillId="0" borderId="15" xfId="0" applyNumberFormat="1" applyFont="1" applyFill="1" applyBorder="1" applyAlignment="1" applyProtection="1">
      <alignment horizontal="left" vertical="center" wrapText="1" indent="1"/>
    </xf>
    <xf numFmtId="174" fontId="6" fillId="0" borderId="15" xfId="0" applyNumberFormat="1" applyFont="1" applyFill="1" applyBorder="1" applyAlignment="1" applyProtection="1">
      <alignment horizontal="left" vertical="center" wrapText="1" indent="1"/>
    </xf>
    <xf numFmtId="174" fontId="6" fillId="0" borderId="18" xfId="0" applyNumberFormat="1" applyFont="1" applyFill="1" applyBorder="1" applyAlignment="1" applyProtection="1">
      <alignment horizontal="left" vertical="center" wrapText="1" indent="2"/>
    </xf>
    <xf numFmtId="174" fontId="6" fillId="0" borderId="17" xfId="0" applyNumberFormat="1" applyFont="1" applyFill="1" applyBorder="1" applyAlignment="1" applyProtection="1">
      <alignment horizontal="left" vertical="center" wrapText="1" indent="2"/>
    </xf>
    <xf numFmtId="174" fontId="6" fillId="0" borderId="19" xfId="0" applyNumberFormat="1" applyFont="1" applyFill="1" applyBorder="1" applyAlignment="1" applyProtection="1">
      <alignment horizontal="left" vertical="center" wrapText="1" indent="2"/>
    </xf>
    <xf numFmtId="174" fontId="6" fillId="0" borderId="20" xfId="0" applyNumberFormat="1" applyFont="1" applyFill="1" applyBorder="1" applyAlignment="1" applyProtection="1">
      <alignment horizontal="left" vertical="center" wrapText="1" indent="1"/>
    </xf>
    <xf numFmtId="174" fontId="6" fillId="0" borderId="21" xfId="0" applyNumberFormat="1" applyFont="1" applyFill="1" applyBorder="1" applyAlignment="1" applyProtection="1">
      <alignment horizontal="left" vertical="center" wrapText="1" indent="2"/>
    </xf>
    <xf numFmtId="174" fontId="6" fillId="0" borderId="22" xfId="0" applyNumberFormat="1" applyFont="1" applyFill="1" applyBorder="1" applyAlignment="1" applyProtection="1">
      <alignment horizontal="left" vertical="center" wrapText="1" indent="2"/>
    </xf>
    <xf numFmtId="174" fontId="5" fillId="0" borderId="17" xfId="0" applyNumberFormat="1" applyFont="1" applyFill="1" applyBorder="1" applyAlignment="1" applyProtection="1">
      <alignment horizontal="left" vertical="center" wrapText="1" indent="2"/>
    </xf>
    <xf numFmtId="174" fontId="2" fillId="0" borderId="23" xfId="0" applyNumberFormat="1" applyFont="1" applyFill="1" applyBorder="1" applyAlignment="1" applyProtection="1">
      <alignment horizontal="left" vertical="center" wrapText="1" indent="1"/>
    </xf>
    <xf numFmtId="174" fontId="1" fillId="0" borderId="24" xfId="0" applyNumberFormat="1" applyFont="1" applyFill="1" applyBorder="1" applyAlignment="1" applyProtection="1">
      <alignment vertical="center" wrapText="1"/>
    </xf>
    <xf numFmtId="174" fontId="1" fillId="0" borderId="25" xfId="0" applyNumberFormat="1" applyFont="1" applyFill="1" applyBorder="1" applyAlignment="1" applyProtection="1">
      <alignment vertical="center" wrapText="1"/>
    </xf>
    <xf numFmtId="174" fontId="2" fillId="0" borderId="26" xfId="0" applyNumberFormat="1" applyFont="1" applyFill="1" applyBorder="1" applyAlignment="1" applyProtection="1">
      <alignment vertical="center" wrapText="1"/>
    </xf>
    <xf numFmtId="174" fontId="1" fillId="0" borderId="12" xfId="0" applyNumberFormat="1" applyFont="1" applyFill="1" applyBorder="1" applyAlignment="1" applyProtection="1">
      <alignment horizontal="right" vertical="center" wrapText="1"/>
    </xf>
    <xf numFmtId="174" fontId="1" fillId="0" borderId="13" xfId="0" applyNumberFormat="1" applyFont="1" applyFill="1" applyBorder="1" applyAlignment="1" applyProtection="1">
      <alignment horizontal="right" vertical="center" wrapText="1"/>
    </xf>
    <xf numFmtId="174" fontId="1" fillId="0" borderId="25" xfId="0" applyNumberFormat="1" applyFont="1" applyFill="1" applyBorder="1" applyAlignment="1" applyProtection="1">
      <alignment horizontal="right" vertical="center" wrapText="1"/>
    </xf>
    <xf numFmtId="174" fontId="1" fillId="0" borderId="13" xfId="0" applyNumberFormat="1" applyFont="1" applyFill="1" applyBorder="1" applyAlignment="1" applyProtection="1">
      <alignment horizontal="right" vertical="center" wrapText="1"/>
      <protection locked="0"/>
    </xf>
    <xf numFmtId="174" fontId="1" fillId="0" borderId="14" xfId="0" applyNumberFormat="1" applyFont="1" applyFill="1" applyBorder="1" applyAlignment="1" applyProtection="1">
      <alignment horizontal="right" vertical="center" wrapText="1"/>
      <protection locked="0"/>
    </xf>
    <xf numFmtId="174" fontId="2" fillId="0" borderId="11" xfId="0" applyNumberFormat="1" applyFont="1" applyFill="1" applyBorder="1" applyAlignment="1" applyProtection="1">
      <alignment horizontal="right" vertical="center" wrapText="1"/>
    </xf>
    <xf numFmtId="174" fontId="1" fillId="0" borderId="25" xfId="0" applyNumberFormat="1" applyFont="1" applyFill="1" applyBorder="1" applyAlignment="1" applyProtection="1">
      <alignment horizontal="right" vertical="center" wrapText="1"/>
      <protection locked="0"/>
    </xf>
    <xf numFmtId="174" fontId="5" fillId="0" borderId="16" xfId="0" applyNumberFormat="1" applyFont="1" applyFill="1" applyBorder="1" applyAlignment="1" applyProtection="1">
      <alignment horizontal="left" vertical="center" wrapText="1" indent="1"/>
    </xf>
    <xf numFmtId="174" fontId="5" fillId="0" borderId="17" xfId="0" applyNumberFormat="1" applyFont="1" applyFill="1" applyBorder="1" applyAlignment="1" applyProtection="1">
      <alignment horizontal="left" vertical="center" wrapText="1" indent="1"/>
    </xf>
    <xf numFmtId="174" fontId="6" fillId="0" borderId="17" xfId="0" applyNumberFormat="1" applyFont="1" applyFill="1" applyBorder="1" applyAlignment="1" applyProtection="1">
      <alignment horizontal="left" vertical="center" wrapText="1" indent="1"/>
    </xf>
    <xf numFmtId="174" fontId="5" fillId="0" borderId="27" xfId="0" applyNumberFormat="1" applyFont="1" applyFill="1" applyBorder="1" applyAlignment="1" applyProtection="1">
      <alignment horizontal="left" vertical="center" wrapText="1" indent="1"/>
    </xf>
    <xf numFmtId="174" fontId="6" fillId="0" borderId="16" xfId="0" applyNumberFormat="1" applyFont="1" applyFill="1" applyBorder="1" applyAlignment="1" applyProtection="1">
      <alignment horizontal="left" vertical="center" wrapText="1" indent="1"/>
    </xf>
    <xf numFmtId="174" fontId="6" fillId="0" borderId="18" xfId="0" applyNumberFormat="1" applyFont="1" applyFill="1" applyBorder="1" applyAlignment="1" applyProtection="1">
      <alignment horizontal="left" vertical="center" wrapText="1" indent="1"/>
    </xf>
    <xf numFmtId="174" fontId="6" fillId="0" borderId="27" xfId="0" applyNumberFormat="1" applyFont="1" applyFill="1" applyBorder="1" applyAlignment="1" applyProtection="1">
      <alignment horizontal="left" vertical="center" wrapText="1" indent="1"/>
    </xf>
    <xf numFmtId="174" fontId="2" fillId="0" borderId="17" xfId="0" applyNumberFormat="1" applyFont="1" applyFill="1" applyBorder="1" applyAlignment="1" applyProtection="1">
      <alignment horizontal="left" vertical="center" wrapText="1" indent="1"/>
    </xf>
    <xf numFmtId="174" fontId="2" fillId="0" borderId="24" xfId="0" applyNumberFormat="1" applyFont="1" applyFill="1" applyBorder="1" applyAlignment="1" applyProtection="1">
      <alignment horizontal="right" vertical="center" wrapText="1" indent="1"/>
    </xf>
    <xf numFmtId="174" fontId="2" fillId="0" borderId="12" xfId="0" applyNumberFormat="1" applyFont="1" applyFill="1" applyBorder="1" applyAlignment="1" applyProtection="1">
      <alignment vertical="center" wrapText="1"/>
    </xf>
    <xf numFmtId="174" fontId="2" fillId="0" borderId="13" xfId="0" applyNumberFormat="1" applyFont="1" applyFill="1" applyBorder="1" applyAlignment="1" applyProtection="1">
      <alignment vertical="center" wrapText="1"/>
    </xf>
    <xf numFmtId="174" fontId="1" fillId="0" borderId="9" xfId="0" applyNumberFormat="1" applyFont="1" applyFill="1" applyBorder="1" applyAlignment="1" applyProtection="1">
      <alignment horizontal="center" vertical="center" wrapText="1"/>
    </xf>
    <xf numFmtId="174" fontId="1" fillId="0" borderId="5" xfId="0" applyNumberFormat="1" applyFont="1" applyFill="1" applyBorder="1" applyAlignment="1" applyProtection="1">
      <alignment horizontal="center" vertical="center" wrapText="1"/>
    </xf>
    <xf numFmtId="174" fontId="1" fillId="0" borderId="1" xfId="0" applyNumberFormat="1" applyFont="1" applyFill="1" applyBorder="1" applyAlignment="1" applyProtection="1">
      <alignment horizontal="left" vertical="center" wrapText="1" indent="1"/>
    </xf>
    <xf numFmtId="174" fontId="1" fillId="0" borderId="28" xfId="0" applyNumberFormat="1" applyFont="1" applyFill="1" applyBorder="1" applyAlignment="1" applyProtection="1">
      <alignment horizontal="left" vertical="center" wrapText="1" indent="1"/>
    </xf>
    <xf numFmtId="174" fontId="2" fillId="0" borderId="29" xfId="0" applyNumberFormat="1" applyFont="1" applyFill="1" applyBorder="1" applyAlignment="1" applyProtection="1">
      <alignment horizontal="right" vertical="center" wrapText="1"/>
    </xf>
    <xf numFmtId="174" fontId="5" fillId="0" borderId="7" xfId="0" applyNumberFormat="1" applyFont="1" applyFill="1" applyBorder="1" applyAlignment="1" applyProtection="1">
      <alignment horizontal="left" vertical="center" wrapText="1" indent="2"/>
    </xf>
    <xf numFmtId="174" fontId="1" fillId="0" borderId="8" xfId="0" applyNumberFormat="1" applyFont="1" applyFill="1" applyBorder="1" applyAlignment="1" applyProtection="1">
      <alignment vertical="center" wrapText="1"/>
    </xf>
    <xf numFmtId="174" fontId="2" fillId="0" borderId="7" xfId="0" applyNumberFormat="1" applyFont="1" applyFill="1" applyBorder="1" applyAlignment="1" applyProtection="1">
      <alignment horizontal="left" vertical="center" wrapText="1" indent="1"/>
    </xf>
    <xf numFmtId="174" fontId="1" fillId="0" borderId="30" xfId="0" applyNumberFormat="1" applyFont="1" applyFill="1" applyBorder="1" applyAlignment="1" applyProtection="1">
      <alignment horizontal="center" vertical="center" wrapText="1"/>
    </xf>
    <xf numFmtId="174" fontId="1" fillId="0" borderId="31" xfId="0" applyNumberFormat="1" applyFont="1" applyFill="1" applyBorder="1" applyAlignment="1" applyProtection="1">
      <alignment horizontal="left" vertical="center" wrapText="1" indent="1"/>
    </xf>
    <xf numFmtId="174" fontId="1" fillId="0" borderId="32" xfId="0" applyNumberFormat="1" applyFont="1" applyFill="1" applyBorder="1" applyAlignment="1" applyProtection="1">
      <alignment vertical="center" wrapText="1"/>
    </xf>
    <xf numFmtId="174" fontId="1" fillId="0" borderId="30" xfId="0" applyNumberFormat="1" applyFont="1" applyFill="1" applyBorder="1" applyAlignment="1" applyProtection="1">
      <alignment vertical="center" wrapText="1"/>
    </xf>
    <xf numFmtId="174" fontId="1" fillId="0" borderId="9" xfId="0" applyNumberFormat="1" applyFont="1" applyFill="1" applyBorder="1" applyAlignment="1" applyProtection="1">
      <alignment vertical="center" wrapText="1"/>
    </xf>
    <xf numFmtId="174" fontId="2" fillId="0" borderId="1" xfId="0" applyNumberFormat="1" applyFont="1" applyFill="1" applyBorder="1" applyAlignment="1" applyProtection="1">
      <alignment horizontal="right" vertical="center" wrapText="1"/>
    </xf>
    <xf numFmtId="174" fontId="1" fillId="0" borderId="13" xfId="0" applyNumberFormat="1" applyFont="1" applyFill="1" applyBorder="1" applyAlignment="1" applyProtection="1">
      <alignment vertical="center" wrapText="1"/>
      <protection locked="0"/>
    </xf>
    <xf numFmtId="174" fontId="1" fillId="0" borderId="14" xfId="0" applyNumberFormat="1" applyFont="1" applyFill="1" applyBorder="1" applyAlignment="1" applyProtection="1">
      <alignment vertical="center" wrapText="1"/>
      <protection locked="0"/>
    </xf>
    <xf numFmtId="174" fontId="1" fillId="0" borderId="25" xfId="0" applyNumberFormat="1" applyFont="1" applyFill="1" applyBorder="1" applyAlignment="1" applyProtection="1">
      <alignment vertical="center" wrapText="1"/>
      <protection locked="0"/>
    </xf>
    <xf numFmtId="174" fontId="1" fillId="0" borderId="18" xfId="0" applyNumberFormat="1" applyFont="1" applyFill="1" applyBorder="1" applyAlignment="1" applyProtection="1">
      <alignment horizontal="left" vertical="center" wrapText="1" indent="1"/>
    </xf>
    <xf numFmtId="174" fontId="3" fillId="0" borderId="7" xfId="0" applyNumberFormat="1" applyFont="1" applyFill="1" applyBorder="1" applyAlignment="1" applyProtection="1">
      <alignment horizontal="left" vertical="center" wrapText="1" indent="1"/>
    </xf>
    <xf numFmtId="174" fontId="1" fillId="0" borderId="17" xfId="0" applyNumberFormat="1" applyFont="1" applyFill="1" applyBorder="1" applyAlignment="1" applyProtection="1">
      <alignment horizontal="left" vertical="center" wrapText="1"/>
    </xf>
    <xf numFmtId="174" fontId="3" fillId="0" borderId="17" xfId="0" applyNumberFormat="1" applyFont="1" applyFill="1" applyBorder="1" applyAlignment="1" applyProtection="1">
      <alignment horizontal="left" vertical="center" wrapText="1" indent="1"/>
    </xf>
    <xf numFmtId="174" fontId="2" fillId="0" borderId="33" xfId="0" applyNumberFormat="1" applyFont="1" applyFill="1" applyBorder="1" applyAlignment="1" applyProtection="1">
      <alignment horizontal="center" vertical="center" wrapText="1"/>
    </xf>
    <xf numFmtId="174" fontId="1" fillId="0" borderId="34" xfId="0" applyNumberFormat="1" applyFont="1" applyFill="1" applyBorder="1" applyAlignment="1" applyProtection="1">
      <alignment vertical="center" wrapText="1"/>
    </xf>
    <xf numFmtId="174" fontId="1" fillId="0" borderId="35" xfId="0" applyNumberFormat="1" applyFont="1" applyFill="1" applyBorder="1" applyAlignment="1" applyProtection="1">
      <alignment vertical="center" wrapText="1"/>
    </xf>
    <xf numFmtId="174" fontId="1" fillId="0" borderId="36" xfId="0" applyNumberFormat="1" applyFont="1" applyFill="1" applyBorder="1" applyAlignment="1" applyProtection="1">
      <alignment vertical="center" wrapText="1"/>
    </xf>
    <xf numFmtId="174" fontId="2" fillId="0" borderId="33" xfId="0" applyNumberFormat="1" applyFont="1" applyFill="1" applyBorder="1" applyAlignment="1" applyProtection="1">
      <alignment vertical="center" wrapText="1"/>
    </xf>
    <xf numFmtId="174" fontId="1" fillId="0" borderId="37" xfId="0" applyNumberFormat="1" applyFont="1" applyFill="1" applyBorder="1" applyAlignment="1" applyProtection="1">
      <alignment vertical="center" wrapText="1"/>
    </xf>
    <xf numFmtId="174" fontId="2" fillId="0" borderId="8" xfId="0" applyNumberFormat="1" applyFont="1" applyFill="1" applyBorder="1" applyAlignment="1" applyProtection="1">
      <alignment vertical="center" wrapText="1"/>
    </xf>
    <xf numFmtId="174" fontId="2" fillId="0" borderId="29" xfId="0" applyNumberFormat="1" applyFont="1" applyFill="1" applyBorder="1" applyAlignment="1" applyProtection="1">
      <alignment horizontal="center" vertical="center" wrapText="1"/>
    </xf>
    <xf numFmtId="174" fontId="1" fillId="0" borderId="38" xfId="0" applyNumberFormat="1" applyFont="1" applyFill="1" applyBorder="1" applyAlignment="1" applyProtection="1">
      <alignment vertical="center" wrapText="1"/>
    </xf>
    <xf numFmtId="174" fontId="2" fillId="0" borderId="30" xfId="0" applyNumberFormat="1" applyFont="1" applyFill="1" applyBorder="1" applyAlignment="1" applyProtection="1">
      <alignment vertical="center" wrapText="1"/>
    </xf>
    <xf numFmtId="174" fontId="2" fillId="0" borderId="29" xfId="0" applyNumberFormat="1" applyFont="1" applyFill="1" applyBorder="1" applyAlignment="1" applyProtection="1">
      <alignment vertical="center" wrapText="1"/>
    </xf>
    <xf numFmtId="174" fontId="2" fillId="0" borderId="2" xfId="0" applyNumberFormat="1" applyFont="1" applyFill="1" applyBorder="1" applyAlignment="1" applyProtection="1">
      <alignment vertical="center" wrapText="1"/>
    </xf>
    <xf numFmtId="174" fontId="1" fillId="0" borderId="6" xfId="0" applyNumberFormat="1" applyFont="1" applyFill="1" applyBorder="1" applyAlignment="1" applyProtection="1">
      <alignment vertical="center" wrapText="1"/>
    </xf>
    <xf numFmtId="174" fontId="2" fillId="0" borderId="39" xfId="0" applyNumberFormat="1" applyFont="1" applyFill="1" applyBorder="1" applyAlignment="1" applyProtection="1">
      <alignment vertical="center" wrapText="1"/>
    </xf>
    <xf numFmtId="174" fontId="2" fillId="0" borderId="6" xfId="0" applyNumberFormat="1" applyFont="1" applyFill="1" applyBorder="1" applyAlignment="1" applyProtection="1">
      <alignment vertical="center" wrapText="1"/>
    </xf>
    <xf numFmtId="174" fontId="1" fillId="0" borderId="40" xfId="0" applyNumberFormat="1" applyFont="1" applyFill="1" applyBorder="1" applyAlignment="1" applyProtection="1">
      <alignment vertical="center" wrapText="1"/>
    </xf>
    <xf numFmtId="174" fontId="2" fillId="0" borderId="41" xfId="0" applyNumberFormat="1" applyFont="1" applyFill="1" applyBorder="1" applyAlignment="1" applyProtection="1">
      <alignment vertical="center" wrapText="1"/>
    </xf>
    <xf numFmtId="174" fontId="2" fillId="0" borderId="42" xfId="0" applyNumberFormat="1" applyFont="1" applyFill="1" applyBorder="1" applyAlignment="1" applyProtection="1">
      <alignment vertical="center" wrapText="1"/>
    </xf>
    <xf numFmtId="174" fontId="1" fillId="0" borderId="43" xfId="0" applyNumberFormat="1" applyFont="1" applyFill="1" applyBorder="1" applyAlignment="1" applyProtection="1">
      <alignment vertical="center" wrapText="1"/>
    </xf>
    <xf numFmtId="174" fontId="1" fillId="0" borderId="0" xfId="0" applyNumberFormat="1" applyFont="1" applyFill="1" applyBorder="1" applyAlignment="1" applyProtection="1">
      <alignment horizontal="center" vertical="center" wrapText="1"/>
    </xf>
    <xf numFmtId="174" fontId="2" fillId="0" borderId="20" xfId="0" applyNumberFormat="1" applyFont="1" applyFill="1" applyBorder="1" applyAlignment="1" applyProtection="1">
      <alignment horizontal="center" vertical="center" wrapText="1"/>
    </xf>
    <xf numFmtId="174" fontId="1" fillId="0" borderId="22" xfId="0" applyNumberFormat="1" applyFont="1" applyFill="1" applyBorder="1" applyAlignment="1" applyProtection="1">
      <alignment vertical="center" wrapText="1"/>
      <protection locked="0"/>
    </xf>
    <xf numFmtId="174" fontId="1" fillId="0" borderId="44" xfId="0" applyNumberFormat="1" applyFont="1" applyFill="1" applyBorder="1" applyAlignment="1" applyProtection="1">
      <alignment vertical="center" wrapText="1"/>
      <protection locked="0"/>
    </xf>
    <xf numFmtId="174" fontId="2" fillId="0" borderId="20" xfId="0" applyNumberFormat="1" applyFont="1" applyFill="1" applyBorder="1" applyAlignment="1" applyProtection="1">
      <alignment vertical="center" wrapText="1"/>
    </xf>
    <xf numFmtId="174" fontId="2" fillId="0" borderId="22" xfId="0" applyNumberFormat="1" applyFont="1" applyFill="1" applyBorder="1" applyAlignment="1" applyProtection="1">
      <alignment vertical="center" wrapText="1"/>
    </xf>
    <xf numFmtId="174" fontId="1" fillId="0" borderId="19" xfId="0" applyNumberFormat="1" applyFont="1" applyFill="1" applyBorder="1" applyAlignment="1" applyProtection="1">
      <alignment vertical="center" wrapText="1"/>
      <protection locked="0"/>
    </xf>
    <xf numFmtId="174" fontId="1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74" fontId="2" fillId="0" borderId="1" xfId="0" applyNumberFormat="1" applyFont="1" applyFill="1" applyBorder="1" applyAlignment="1" applyProtection="1">
      <alignment horizontal="right" vertical="center" wrapText="1" indent="1"/>
    </xf>
    <xf numFmtId="174" fontId="1" fillId="0" borderId="4" xfId="0" applyNumberFormat="1" applyFont="1" applyFill="1" applyBorder="1" applyAlignment="1" applyProtection="1">
      <alignment horizontal="right" vertical="center" wrapText="1" indent="1"/>
    </xf>
    <xf numFmtId="174" fontId="1" fillId="0" borderId="6" xfId="0" applyNumberFormat="1" applyFont="1" applyFill="1" applyBorder="1" applyAlignment="1" applyProtection="1">
      <alignment horizontal="right" vertical="center" wrapText="1" indent="1"/>
    </xf>
    <xf numFmtId="174" fontId="1" fillId="0" borderId="41" xfId="0" applyNumberFormat="1" applyFont="1" applyFill="1" applyBorder="1" applyAlignment="1" applyProtection="1">
      <alignment horizontal="right" vertical="center" wrapText="1" indent="1"/>
    </xf>
    <xf numFmtId="174" fontId="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2" fillId="0" borderId="2" xfId="0" applyNumberFormat="1" applyFont="1" applyFill="1" applyBorder="1" applyAlignment="1" applyProtection="1">
      <alignment horizontal="right" vertical="center" wrapText="1"/>
    </xf>
    <xf numFmtId="174" fontId="1" fillId="0" borderId="24" xfId="0" applyNumberFormat="1" applyFont="1" applyFill="1" applyBorder="1" applyAlignment="1" applyProtection="1">
      <alignment horizontal="right" vertical="center" wrapText="1"/>
    </xf>
    <xf numFmtId="174" fontId="1" fillId="0" borderId="45" xfId="0" applyNumberFormat="1" applyFont="1" applyFill="1" applyBorder="1" applyAlignment="1" applyProtection="1">
      <alignment horizontal="right" vertical="center" wrapText="1"/>
    </xf>
    <xf numFmtId="174" fontId="1" fillId="0" borderId="38" xfId="0" applyNumberFormat="1" applyFont="1" applyFill="1" applyBorder="1" applyAlignment="1" applyProtection="1">
      <alignment horizontal="right" vertical="center" wrapText="1"/>
    </xf>
    <xf numFmtId="174" fontId="1" fillId="0" borderId="32" xfId="0" applyNumberFormat="1" applyFont="1" applyFill="1" applyBorder="1" applyAlignment="1" applyProtection="1">
      <alignment horizontal="right" vertical="center" wrapText="1"/>
      <protection locked="0"/>
    </xf>
    <xf numFmtId="174" fontId="2" fillId="0" borderId="28" xfId="0" applyNumberFormat="1" applyFont="1" applyFill="1" applyBorder="1" applyAlignment="1" applyProtection="1">
      <alignment vertical="center" wrapText="1"/>
    </xf>
    <xf numFmtId="174" fontId="1" fillId="0" borderId="46" xfId="0" applyNumberFormat="1" applyFont="1" applyFill="1" applyBorder="1" applyAlignment="1" applyProtection="1">
      <alignment horizontal="right" vertical="center" wrapText="1"/>
    </xf>
    <xf numFmtId="174" fontId="1" fillId="0" borderId="6" xfId="0" applyNumberFormat="1" applyFont="1" applyFill="1" applyBorder="1" applyAlignment="1" applyProtection="1">
      <alignment horizontal="right" vertical="center" wrapText="1"/>
    </xf>
    <xf numFmtId="174" fontId="1" fillId="0" borderId="41" xfId="0" applyNumberFormat="1" applyFont="1" applyFill="1" applyBorder="1" applyAlignment="1" applyProtection="1">
      <alignment horizontal="right" vertical="center" wrapText="1"/>
    </xf>
    <xf numFmtId="174" fontId="2" fillId="0" borderId="46" xfId="0" applyNumberFormat="1" applyFont="1" applyFill="1" applyBorder="1" applyAlignment="1" applyProtection="1">
      <alignment horizontal="right" vertical="center" wrapText="1" indent="1"/>
    </xf>
    <xf numFmtId="174" fontId="2" fillId="0" borderId="4" xfId="0" applyNumberFormat="1" applyFont="1" applyFill="1" applyBorder="1" applyAlignment="1" applyProtection="1">
      <alignment vertical="center" wrapText="1"/>
    </xf>
    <xf numFmtId="174" fontId="2" fillId="0" borderId="25" xfId="0" applyNumberFormat="1" applyFont="1" applyFill="1" applyBorder="1" applyAlignment="1" applyProtection="1">
      <alignment vertical="center" wrapText="1"/>
    </xf>
    <xf numFmtId="174" fontId="1" fillId="0" borderId="32" xfId="0" applyNumberFormat="1" applyFont="1" applyFill="1" applyBorder="1" applyAlignment="1" applyProtection="1">
      <alignment horizontal="right" vertical="center" wrapText="1"/>
    </xf>
    <xf numFmtId="174" fontId="2" fillId="0" borderId="45" xfId="0" applyNumberFormat="1" applyFont="1" applyFill="1" applyBorder="1" applyAlignment="1" applyProtection="1">
      <alignment horizontal="right" vertical="center" wrapText="1" indent="1"/>
    </xf>
    <xf numFmtId="174" fontId="2" fillId="0" borderId="38" xfId="0" applyNumberFormat="1" applyFont="1" applyFill="1" applyBorder="1" applyAlignment="1" applyProtection="1">
      <alignment vertical="center" wrapText="1"/>
    </xf>
    <xf numFmtId="174" fontId="2" fillId="0" borderId="32" xfId="0" applyNumberFormat="1" applyFont="1" applyFill="1" applyBorder="1" applyAlignment="1" applyProtection="1">
      <alignment vertical="center" wrapText="1"/>
    </xf>
    <xf numFmtId="174" fontId="2" fillId="0" borderId="47" xfId="0" applyNumberFormat="1" applyFont="1" applyFill="1" applyBorder="1" applyAlignment="1" applyProtection="1">
      <alignment vertical="center" wrapText="1"/>
    </xf>
    <xf numFmtId="174" fontId="1" fillId="0" borderId="41" xfId="0" applyNumberFormat="1" applyFont="1" applyFill="1" applyBorder="1" applyAlignment="1" applyProtection="1">
      <alignment vertical="center" wrapText="1"/>
      <protection locked="0"/>
    </xf>
    <xf numFmtId="176" fontId="1" fillId="0" borderId="45" xfId="0" applyNumberFormat="1" applyFont="1" applyFill="1" applyBorder="1" applyAlignment="1" applyProtection="1">
      <alignment horizontal="right" vertical="center" wrapText="1"/>
    </xf>
    <xf numFmtId="176" fontId="1" fillId="0" borderId="38" xfId="0" applyNumberFormat="1" applyFont="1" applyFill="1" applyBorder="1" applyAlignment="1" applyProtection="1">
      <alignment horizontal="right" vertical="center" wrapText="1"/>
    </xf>
    <xf numFmtId="176" fontId="1" fillId="0" borderId="47" xfId="0" applyNumberFormat="1" applyFont="1" applyFill="1" applyBorder="1" applyAlignment="1" applyProtection="1">
      <alignment horizontal="right" vertical="center" wrapText="1"/>
    </xf>
    <xf numFmtId="176" fontId="2" fillId="0" borderId="29" xfId="0" applyNumberFormat="1" applyFont="1" applyFill="1" applyBorder="1" applyAlignment="1" applyProtection="1">
      <alignment horizontal="right" vertical="center" wrapText="1"/>
    </xf>
    <xf numFmtId="176" fontId="1" fillId="0" borderId="47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29" xfId="0" applyNumberFormat="1" applyFont="1" applyFill="1" applyBorder="1" applyAlignment="1" applyProtection="1">
      <alignment vertical="center" wrapText="1"/>
    </xf>
    <xf numFmtId="176" fontId="1" fillId="0" borderId="38" xfId="0" applyNumberFormat="1" applyFont="1" applyFill="1" applyBorder="1" applyAlignment="1" applyProtection="1">
      <alignment vertical="center" wrapText="1"/>
    </xf>
    <xf numFmtId="3" fontId="1" fillId="0" borderId="13" xfId="0" applyNumberFormat="1" applyFont="1" applyFill="1" applyBorder="1" applyAlignment="1" applyProtection="1">
      <alignment horizontal="right" vertical="center" wrapText="1"/>
      <protection locked="0"/>
    </xf>
    <xf numFmtId="176" fontId="1" fillId="0" borderId="21" xfId="0" applyNumberFormat="1" applyFont="1" applyFill="1" applyBorder="1" applyAlignment="1" applyProtection="1">
      <alignment vertical="center" wrapText="1"/>
      <protection locked="0"/>
    </xf>
    <xf numFmtId="176" fontId="2" fillId="0" borderId="20" xfId="0" applyNumberFormat="1" applyFont="1" applyFill="1" applyBorder="1" applyAlignment="1" applyProtection="1">
      <alignment vertical="center" wrapText="1"/>
    </xf>
    <xf numFmtId="176" fontId="2" fillId="0" borderId="45" xfId="0" applyNumberFormat="1" applyFont="1" applyFill="1" applyBorder="1" applyAlignment="1" applyProtection="1">
      <alignment vertical="center" wrapText="1"/>
    </xf>
    <xf numFmtId="176" fontId="1" fillId="0" borderId="45" xfId="0" applyNumberFormat="1" applyFont="1" applyFill="1" applyBorder="1" applyAlignment="1" applyProtection="1">
      <alignment vertical="center" wrapText="1"/>
    </xf>
    <xf numFmtId="176" fontId="2" fillId="0" borderId="48" xfId="0" applyNumberFormat="1" applyFont="1" applyFill="1" applyBorder="1" applyAlignment="1" applyProtection="1">
      <alignment vertical="center" wrapText="1"/>
    </xf>
    <xf numFmtId="174" fontId="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4" fontId="2" fillId="2" borderId="2" xfId="0" applyNumberFormat="1" applyFont="1" applyFill="1" applyBorder="1" applyAlignment="1" applyProtection="1">
      <alignment horizontal="centerContinuous" vertical="center" wrapText="1"/>
    </xf>
    <xf numFmtId="174" fontId="2" fillId="2" borderId="33" xfId="0" applyNumberFormat="1" applyFont="1" applyFill="1" applyBorder="1" applyAlignment="1" applyProtection="1">
      <alignment horizontal="centerContinuous" vertical="center" wrapText="1"/>
    </xf>
    <xf numFmtId="174" fontId="2" fillId="2" borderId="49" xfId="0" applyNumberFormat="1" applyFont="1" applyFill="1" applyBorder="1" applyAlignment="1" applyProtection="1">
      <alignment horizontal="centerContinuous" vertical="center" wrapText="1"/>
    </xf>
    <xf numFmtId="174" fontId="2" fillId="2" borderId="29" xfId="0" applyNumberFormat="1" applyFont="1" applyFill="1" applyBorder="1" applyAlignment="1" applyProtection="1">
      <alignment horizontal="centerContinuous" vertical="center" wrapText="1"/>
    </xf>
    <xf numFmtId="174" fontId="2" fillId="2" borderId="50" xfId="0" applyNumberFormat="1" applyFont="1" applyFill="1" applyBorder="1" applyAlignment="1" applyProtection="1">
      <alignment horizontal="center" vertical="center" wrapText="1"/>
    </xf>
    <xf numFmtId="14" fontId="2" fillId="2" borderId="26" xfId="0" applyNumberFormat="1" applyFont="1" applyFill="1" applyBorder="1" applyAlignment="1" applyProtection="1">
      <alignment horizontal="center" vertical="center" wrapText="1"/>
    </xf>
    <xf numFmtId="174" fontId="2" fillId="2" borderId="11" xfId="0" applyNumberFormat="1" applyFont="1" applyFill="1" applyBorder="1" applyAlignment="1" applyProtection="1">
      <alignment horizontal="centerContinuous" vertical="center" wrapText="1"/>
    </xf>
    <xf numFmtId="176" fontId="1" fillId="0" borderId="51" xfId="0" applyNumberFormat="1" applyFont="1" applyFill="1" applyBorder="1" applyAlignment="1" applyProtection="1">
      <alignment vertical="center" wrapText="1"/>
    </xf>
    <xf numFmtId="3" fontId="1" fillId="0" borderId="13" xfId="0" applyNumberFormat="1" applyFont="1" applyFill="1" applyBorder="1" applyAlignment="1" applyProtection="1">
      <alignment vertical="center" wrapText="1"/>
      <protection locked="0"/>
    </xf>
    <xf numFmtId="174" fontId="1" fillId="0" borderId="34" xfId="0" applyNumberFormat="1" applyFont="1" applyFill="1" applyBorder="1" applyAlignment="1" applyProtection="1">
      <alignment vertical="center" wrapText="1"/>
      <protection locked="0"/>
    </xf>
    <xf numFmtId="174" fontId="1" fillId="0" borderId="35" xfId="0" applyNumberFormat="1" applyFont="1" applyFill="1" applyBorder="1" applyAlignment="1" applyProtection="1">
      <alignment vertical="center" wrapText="1"/>
      <protection locked="0"/>
    </xf>
    <xf numFmtId="174" fontId="7" fillId="0" borderId="17" xfId="0" applyNumberFormat="1" applyFont="1" applyBorder="1" applyAlignment="1">
      <alignment horizontal="left" vertical="center" wrapText="1" indent="1"/>
    </xf>
    <xf numFmtId="174" fontId="1" fillId="0" borderId="52" xfId="0" applyNumberFormat="1" applyFont="1" applyBorder="1" applyAlignment="1" applyProtection="1">
      <alignment vertical="center" wrapText="1"/>
      <protection locked="0"/>
    </xf>
    <xf numFmtId="174" fontId="1" fillId="0" borderId="35" xfId="0" applyNumberFormat="1" applyFont="1" applyBorder="1" applyAlignment="1" applyProtection="1">
      <alignment vertical="center" wrapText="1"/>
      <protection locked="0"/>
    </xf>
    <xf numFmtId="174" fontId="2" fillId="0" borderId="52" xfId="0" applyNumberFormat="1" applyFont="1" applyFill="1" applyBorder="1" applyAlignment="1" applyProtection="1">
      <alignment vertical="center" wrapText="1"/>
    </xf>
    <xf numFmtId="174" fontId="1" fillId="0" borderId="3" xfId="0" applyNumberFormat="1" applyFont="1" applyFill="1" applyBorder="1" applyAlignment="1" applyProtection="1">
      <alignment vertical="center" wrapText="1"/>
      <protection locked="0"/>
    </xf>
    <xf numFmtId="174" fontId="1" fillId="0" borderId="5" xfId="0" applyNumberFormat="1" applyFont="1" applyFill="1" applyBorder="1" applyAlignment="1" applyProtection="1">
      <alignment vertical="center" wrapText="1"/>
      <protection locked="0"/>
    </xf>
    <xf numFmtId="3" fontId="1" fillId="0" borderId="5" xfId="0" applyNumberFormat="1" applyFont="1" applyFill="1" applyBorder="1" applyAlignment="1" applyProtection="1">
      <alignment vertical="center" wrapText="1"/>
      <protection locked="0"/>
    </xf>
    <xf numFmtId="174" fontId="1" fillId="0" borderId="28" xfId="0" applyNumberFormat="1" applyFont="1" applyFill="1" applyBorder="1" applyAlignment="1" applyProtection="1">
      <alignment vertical="center" wrapText="1"/>
    </xf>
    <xf numFmtId="174" fontId="1" fillId="0" borderId="8" xfId="0" applyNumberFormat="1" applyFont="1" applyFill="1" applyBorder="1" applyAlignment="1" applyProtection="1">
      <alignment vertical="center" wrapText="1"/>
      <protection locked="0"/>
    </xf>
    <xf numFmtId="174" fontId="1" fillId="0" borderId="10" xfId="0" applyNumberFormat="1" applyFont="1" applyFill="1" applyBorder="1" applyAlignment="1" applyProtection="1">
      <alignment vertical="center" wrapText="1"/>
      <protection locked="0"/>
    </xf>
    <xf numFmtId="174" fontId="1" fillId="3" borderId="0" xfId="0" applyNumberFormat="1" applyFont="1" applyFill="1" applyAlignment="1" applyProtection="1">
      <alignment vertical="center" wrapText="1"/>
    </xf>
    <xf numFmtId="174" fontId="1" fillId="0" borderId="12" xfId="0" applyNumberFormat="1" applyFont="1" applyFill="1" applyBorder="1" applyAlignment="1" applyProtection="1">
      <alignment vertical="center" wrapText="1"/>
      <protection locked="0"/>
    </xf>
    <xf numFmtId="3" fontId="1" fillId="4" borderId="5" xfId="0" applyNumberFormat="1" applyFont="1" applyFill="1" applyBorder="1" applyAlignment="1" applyProtection="1">
      <alignment vertical="center" wrapText="1"/>
      <protection locked="0"/>
    </xf>
    <xf numFmtId="174" fontId="1" fillId="4" borderId="35" xfId="0" applyNumberFormat="1" applyFont="1" applyFill="1" applyBorder="1" applyAlignment="1" applyProtection="1">
      <alignment vertical="center" wrapText="1"/>
      <protection locked="0"/>
    </xf>
    <xf numFmtId="3" fontId="1" fillId="4" borderId="13" xfId="0" applyNumberFormat="1" applyFont="1" applyFill="1" applyBorder="1" applyAlignment="1" applyProtection="1">
      <alignment vertical="center" wrapText="1"/>
      <protection locked="0"/>
    </xf>
    <xf numFmtId="176" fontId="1" fillId="4" borderId="21" xfId="0" applyNumberFormat="1" applyFont="1" applyFill="1" applyBorder="1" applyAlignment="1" applyProtection="1">
      <alignment vertical="center" wrapText="1"/>
      <protection locked="0"/>
    </xf>
    <xf numFmtId="174" fontId="1" fillId="4" borderId="3" xfId="0" applyNumberFormat="1" applyFont="1" applyFill="1" applyBorder="1" applyAlignment="1" applyProtection="1">
      <alignment horizontal="left" vertical="center" wrapText="1" indent="1"/>
    </xf>
    <xf numFmtId="174" fontId="1" fillId="4" borderId="17" xfId="0" applyNumberFormat="1" applyFont="1" applyFill="1" applyBorder="1" applyAlignment="1" applyProtection="1">
      <alignment horizontal="left" vertical="center" wrapText="1" indent="1"/>
    </xf>
    <xf numFmtId="174" fontId="1" fillId="4" borderId="5" xfId="0" applyNumberFormat="1" applyFont="1" applyFill="1" applyBorder="1" applyAlignment="1" applyProtection="1">
      <alignment horizontal="center" vertical="center" wrapText="1"/>
    </xf>
    <xf numFmtId="174" fontId="1" fillId="4" borderId="13" xfId="0" applyNumberFormat="1" applyFont="1" applyFill="1" applyBorder="1" applyAlignment="1" applyProtection="1">
      <alignment vertical="center" wrapText="1"/>
    </xf>
    <xf numFmtId="176" fontId="1" fillId="4" borderId="38" xfId="0" applyNumberFormat="1" applyFont="1" applyFill="1" applyBorder="1" applyAlignment="1" applyProtection="1">
      <alignment vertical="center" wrapText="1"/>
    </xf>
    <xf numFmtId="174" fontId="5" fillId="4" borderId="17" xfId="0" applyNumberFormat="1" applyFont="1" applyFill="1" applyBorder="1" applyAlignment="1" applyProtection="1">
      <alignment horizontal="left" vertical="center" wrapText="1" indent="1"/>
    </xf>
    <xf numFmtId="174" fontId="1" fillId="4" borderId="13" xfId="0" applyNumberFormat="1" applyFont="1" applyFill="1" applyBorder="1" applyAlignment="1" applyProtection="1">
      <alignment horizontal="right" vertical="center" wrapText="1"/>
    </xf>
    <xf numFmtId="174" fontId="1" fillId="4" borderId="6" xfId="0" applyNumberFormat="1" applyFont="1" applyFill="1" applyBorder="1" applyAlignment="1" applyProtection="1">
      <alignment horizontal="right" vertical="center" wrapText="1"/>
    </xf>
    <xf numFmtId="176" fontId="1" fillId="4" borderId="38" xfId="0" applyNumberFormat="1" applyFont="1" applyFill="1" applyBorder="1" applyAlignment="1" applyProtection="1">
      <alignment horizontal="right" vertical="center" wrapText="1"/>
    </xf>
    <xf numFmtId="3" fontId="1" fillId="4" borderId="13" xfId="0" applyNumberFormat="1" applyFont="1" applyFill="1" applyBorder="1" applyAlignment="1" applyProtection="1">
      <alignment horizontal="right" vertical="center" wrapText="1"/>
    </xf>
    <xf numFmtId="174" fontId="2" fillId="2" borderId="50" xfId="0" applyNumberFormat="1" applyFont="1" applyFill="1" applyBorder="1" applyAlignment="1" applyProtection="1">
      <alignment horizontal="center" vertical="center" wrapText="1"/>
    </xf>
    <xf numFmtId="174" fontId="1" fillId="0" borderId="52" xfId="0" applyNumberFormat="1" applyFont="1" applyFill="1" applyBorder="1" applyAlignment="1" applyProtection="1">
      <alignment vertical="center" wrapText="1"/>
    </xf>
    <xf numFmtId="174" fontId="1" fillId="4" borderId="35" xfId="0" applyNumberFormat="1" applyFont="1" applyFill="1" applyBorder="1" applyAlignment="1" applyProtection="1">
      <alignment vertical="center" wrapText="1"/>
    </xf>
    <xf numFmtId="174" fontId="2" fillId="0" borderId="35" xfId="0" applyNumberFormat="1" applyFont="1" applyFill="1" applyBorder="1" applyAlignment="1" applyProtection="1">
      <alignment vertical="center" wrapText="1"/>
    </xf>
    <xf numFmtId="174" fontId="2" fillId="0" borderId="53" xfId="0" applyNumberFormat="1" applyFont="1" applyFill="1" applyBorder="1" applyAlignment="1" applyProtection="1">
      <alignment vertical="center" wrapText="1"/>
    </xf>
    <xf numFmtId="174" fontId="2" fillId="0" borderId="37" xfId="0" applyNumberFormat="1" applyFont="1" applyFill="1" applyBorder="1" applyAlignment="1" applyProtection="1">
      <alignment vertical="center" wrapText="1"/>
    </xf>
    <xf numFmtId="174" fontId="2" fillId="0" borderId="54" xfId="0" applyNumberFormat="1" applyFont="1" applyFill="1" applyBorder="1" applyAlignment="1" applyProtection="1">
      <alignment vertical="center" wrapText="1"/>
    </xf>
    <xf numFmtId="174" fontId="1" fillId="4" borderId="5" xfId="0" applyNumberFormat="1" applyFont="1" applyFill="1" applyBorder="1" applyAlignment="1" applyProtection="1">
      <alignment vertical="center" wrapText="1"/>
    </xf>
    <xf numFmtId="174" fontId="1" fillId="0" borderId="10" xfId="0" applyNumberFormat="1" applyFont="1" applyFill="1" applyBorder="1" applyAlignment="1" applyProtection="1">
      <alignment vertical="center" wrapText="1"/>
    </xf>
    <xf numFmtId="174" fontId="1" fillId="0" borderId="9" xfId="0" applyNumberFormat="1" applyFont="1" applyFill="1" applyBorder="1" applyAlignment="1" applyProtection="1">
      <alignment horizontal="right" vertical="center" wrapText="1"/>
    </xf>
    <xf numFmtId="174" fontId="1" fillId="4" borderId="5" xfId="0" applyNumberFormat="1" applyFont="1" applyFill="1" applyBorder="1" applyAlignment="1" applyProtection="1">
      <alignment horizontal="right" vertical="center" wrapText="1"/>
    </xf>
    <xf numFmtId="3" fontId="1" fillId="4" borderId="5" xfId="0" applyNumberFormat="1" applyFont="1" applyFill="1" applyBorder="1" applyAlignment="1" applyProtection="1">
      <alignment horizontal="right" vertical="center" wrapText="1"/>
    </xf>
    <xf numFmtId="174" fontId="1" fillId="0" borderId="30" xfId="0" applyNumberFormat="1" applyFont="1" applyFill="1" applyBorder="1" applyAlignment="1" applyProtection="1">
      <alignment horizontal="right" vertical="center" wrapText="1"/>
    </xf>
    <xf numFmtId="3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74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74" fontId="1" fillId="0" borderId="30" xfId="0" applyNumberFormat="1" applyFont="1" applyFill="1" applyBorder="1" applyAlignment="1" applyProtection="1">
      <alignment horizontal="right" vertical="center" wrapText="1"/>
      <protection locked="0"/>
    </xf>
    <xf numFmtId="174" fontId="2" fillId="2" borderId="59" xfId="0" applyNumberFormat="1" applyFont="1" applyFill="1" applyBorder="1" applyAlignment="1" applyProtection="1">
      <alignment horizontal="center" vertical="center" wrapText="1"/>
    </xf>
    <xf numFmtId="174" fontId="2" fillId="2" borderId="28" xfId="0" applyNumberFormat="1" applyFont="1" applyFill="1" applyBorder="1" applyAlignment="1" applyProtection="1">
      <alignment horizontal="center" vertical="center" wrapText="1"/>
    </xf>
    <xf numFmtId="174" fontId="2" fillId="2" borderId="50" xfId="0" applyNumberFormat="1" applyFont="1" applyFill="1" applyBorder="1" applyAlignment="1" applyProtection="1">
      <alignment horizontal="center" vertical="center" wrapText="1"/>
    </xf>
    <xf numFmtId="174" fontId="2" fillId="2" borderId="26" xfId="0" applyNumberFormat="1" applyFont="1" applyFill="1" applyBorder="1" applyAlignment="1" applyProtection="1">
      <alignment horizontal="center" vertical="center" wrapText="1"/>
    </xf>
    <xf numFmtId="174" fontId="2" fillId="2" borderId="56" xfId="0" applyNumberFormat="1" applyFont="1" applyFill="1" applyBorder="1" applyAlignment="1" applyProtection="1">
      <alignment horizontal="center" vertical="center" wrapText="1"/>
    </xf>
    <xf numFmtId="174" fontId="2" fillId="2" borderId="54" xfId="0" applyNumberFormat="1" applyFont="1" applyFill="1" applyBorder="1" applyAlignment="1" applyProtection="1">
      <alignment horizontal="center" vertical="center" wrapText="1"/>
    </xf>
    <xf numFmtId="174" fontId="2" fillId="2" borderId="8" xfId="0" applyNumberFormat="1" applyFont="1" applyFill="1" applyBorder="1" applyAlignment="1" applyProtection="1">
      <alignment horizontal="center" vertical="center" wrapText="1"/>
    </xf>
    <xf numFmtId="174" fontId="4" fillId="0" borderId="62" xfId="0" applyNumberFormat="1" applyFont="1" applyFill="1" applyBorder="1" applyAlignment="1" applyProtection="1">
      <alignment horizontal="center" vertical="center" wrapText="1"/>
    </xf>
    <xf numFmtId="174" fontId="4" fillId="0" borderId="0" xfId="0" applyNumberFormat="1" applyFont="1" applyFill="1" applyBorder="1" applyAlignment="1" applyProtection="1">
      <alignment horizontal="center" vertical="center" wrapText="1"/>
    </xf>
    <xf numFmtId="174" fontId="2" fillId="2" borderId="61" xfId="0" applyNumberFormat="1" applyFont="1" applyFill="1" applyBorder="1" applyAlignment="1" applyProtection="1">
      <alignment horizontal="center" vertical="center" wrapText="1"/>
    </xf>
    <xf numFmtId="174" fontId="2" fillId="2" borderId="23" xfId="0" applyNumberFormat="1" applyFont="1" applyFill="1" applyBorder="1" applyAlignment="1" applyProtection="1">
      <alignment horizontal="center" vertical="center" wrapText="1"/>
    </xf>
    <xf numFmtId="174" fontId="2" fillId="2" borderId="60" xfId="0" applyNumberFormat="1" applyFont="1" applyFill="1" applyBorder="1" applyAlignment="1" applyProtection="1">
      <alignment horizontal="center" vertical="center" wrapText="1"/>
    </xf>
    <xf numFmtId="174" fontId="2" fillId="2" borderId="48" xfId="0" applyNumberFormat="1" applyFont="1" applyFill="1" applyBorder="1" applyAlignment="1" applyProtection="1">
      <alignment horizontal="center" vertical="center" wrapText="1"/>
    </xf>
    <xf numFmtId="174" fontId="2" fillId="0" borderId="0" xfId="0" applyNumberFormat="1" applyFont="1" applyFill="1" applyBorder="1" applyAlignment="1" applyProtection="1">
      <alignment horizontal="right" vertical="center"/>
    </xf>
    <xf numFmtId="174" fontId="2" fillId="2" borderId="15" xfId="0" applyNumberFormat="1" applyFont="1" applyFill="1" applyBorder="1" applyAlignment="1" applyProtection="1">
      <alignment horizontal="center" vertical="center" wrapText="1"/>
    </xf>
    <xf numFmtId="174" fontId="2" fillId="2" borderId="49" xfId="0" applyNumberFormat="1" applyFont="1" applyFill="1" applyBorder="1" applyAlignment="1" applyProtection="1">
      <alignment horizontal="center" vertical="center" wrapText="1"/>
    </xf>
    <xf numFmtId="174" fontId="2" fillId="2" borderId="55" xfId="0" applyNumberFormat="1" applyFont="1" applyFill="1" applyBorder="1" applyAlignment="1" applyProtection="1">
      <alignment horizontal="center" vertical="center" wrapText="1"/>
    </xf>
    <xf numFmtId="174" fontId="1" fillId="0" borderId="0" xfId="0" applyNumberFormat="1" applyFont="1" applyFill="1" applyAlignment="1" applyProtection="1">
      <alignment horizontal="right" vertical="center" wrapText="1"/>
    </xf>
    <xf numFmtId="174" fontId="2" fillId="0" borderId="0" xfId="0" applyNumberFormat="1" applyFont="1" applyFill="1" applyAlignment="1" applyProtection="1">
      <alignment horizontal="center" vertical="center" wrapText="1"/>
    </xf>
    <xf numFmtId="174" fontId="2" fillId="0" borderId="0" xfId="0" applyNumberFormat="1" applyFont="1" applyFill="1" applyBorder="1" applyAlignment="1" applyProtection="1">
      <alignment horizontal="right" vertical="center" wrapText="1"/>
    </xf>
    <xf numFmtId="174" fontId="2" fillId="0" borderId="0" xfId="0" applyNumberFormat="1" applyFont="1" applyFill="1" applyBorder="1" applyAlignment="1" applyProtection="1">
      <alignment horizontal="center" vertical="center" wrapText="1"/>
    </xf>
    <xf numFmtId="174" fontId="2" fillId="2" borderId="57" xfId="0" applyNumberFormat="1" applyFont="1" applyFill="1" applyBorder="1" applyAlignment="1" applyProtection="1">
      <alignment horizontal="center" vertical="center" wrapText="1"/>
    </xf>
    <xf numFmtId="174" fontId="2" fillId="2" borderId="58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R74"/>
  <sheetViews>
    <sheetView tabSelected="1" topLeftCell="A28" zoomScale="80" zoomScaleNormal="80" workbookViewId="0">
      <selection activeCell="N46" sqref="N46"/>
    </sheetView>
  </sheetViews>
  <sheetFormatPr defaultRowHeight="20.25" customHeight="1" x14ac:dyDescent="0.2"/>
  <cols>
    <col min="1" max="1" width="5.85546875" style="1" customWidth="1"/>
    <col min="2" max="2" width="49.42578125" style="2" customWidth="1"/>
    <col min="3" max="3" width="12" style="2" customWidth="1"/>
    <col min="4" max="4" width="13.28515625" style="2" customWidth="1"/>
    <col min="5" max="5" width="13.7109375" style="2" customWidth="1"/>
    <col min="6" max="6" width="12.85546875" style="1" customWidth="1"/>
    <col min="7" max="8" width="12.28515625" style="1" customWidth="1"/>
    <col min="9" max="9" width="55" style="1" customWidth="1"/>
    <col min="10" max="10" width="12.85546875" style="1" customWidth="1"/>
    <col min="11" max="12" width="13.5703125" style="1" customWidth="1"/>
    <col min="13" max="15" width="12.85546875" style="1" customWidth="1"/>
    <col min="16" max="16" width="9.140625" style="1"/>
    <col min="17" max="17" width="10" style="1" bestFit="1" customWidth="1"/>
    <col min="18" max="18" width="9.140625" style="1"/>
    <col min="19" max="19" width="13.5703125" style="1" customWidth="1"/>
    <col min="20" max="16384" width="9.140625" style="1"/>
  </cols>
  <sheetData>
    <row r="1" spans="1:18" ht="20.25" customHeight="1" x14ac:dyDescent="0.2">
      <c r="I1" s="220" t="s">
        <v>0</v>
      </c>
      <c r="J1" s="220"/>
      <c r="K1" s="220"/>
      <c r="L1" s="220"/>
      <c r="M1" s="220"/>
      <c r="N1" s="220"/>
      <c r="O1" s="220"/>
    </row>
    <row r="3" spans="1:18" ht="20.25" customHeight="1" x14ac:dyDescent="0.2">
      <c r="A3" s="221" t="s">
        <v>124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5" spans="1:18" ht="30.75" customHeight="1" x14ac:dyDescent="0.2">
      <c r="A5" s="221" t="s">
        <v>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</row>
    <row r="6" spans="1:18" ht="20.25" customHeight="1" thickBot="1" x14ac:dyDescent="0.25">
      <c r="K6" s="222" t="s">
        <v>117</v>
      </c>
      <c r="L6" s="222"/>
      <c r="M6" s="222"/>
      <c r="N6" s="222"/>
      <c r="O6" s="222"/>
    </row>
    <row r="7" spans="1:18" ht="20.25" customHeight="1" thickBot="1" x14ac:dyDescent="0.25">
      <c r="A7" s="203" t="s">
        <v>2</v>
      </c>
      <c r="B7" s="150" t="s">
        <v>3</v>
      </c>
      <c r="C7" s="151"/>
      <c r="D7" s="151"/>
      <c r="E7" s="152"/>
      <c r="F7" s="153"/>
      <c r="G7" s="152"/>
      <c r="H7" s="152"/>
      <c r="I7" s="217" t="s">
        <v>4</v>
      </c>
      <c r="J7" s="218"/>
      <c r="K7" s="218"/>
      <c r="L7" s="218"/>
      <c r="M7" s="218"/>
      <c r="N7" s="218"/>
      <c r="O7" s="219"/>
    </row>
    <row r="8" spans="1:18" s="3" customFormat="1" ht="20.25" customHeight="1" x14ac:dyDescent="0.2">
      <c r="A8" s="209"/>
      <c r="B8" s="212" t="s">
        <v>5</v>
      </c>
      <c r="C8" s="203" t="s">
        <v>118</v>
      </c>
      <c r="D8" s="203" t="s">
        <v>121</v>
      </c>
      <c r="E8" s="207" t="s">
        <v>122</v>
      </c>
      <c r="F8" s="205" t="s">
        <v>123</v>
      </c>
      <c r="G8" s="154" t="s">
        <v>113</v>
      </c>
      <c r="H8" s="224" t="s">
        <v>114</v>
      </c>
      <c r="I8" s="212" t="s">
        <v>5</v>
      </c>
      <c r="J8" s="203" t="s">
        <v>118</v>
      </c>
      <c r="K8" s="203" t="s">
        <v>121</v>
      </c>
      <c r="L8" s="207" t="s">
        <v>122</v>
      </c>
      <c r="M8" s="205" t="s">
        <v>123</v>
      </c>
      <c r="N8" s="187" t="s">
        <v>113</v>
      </c>
      <c r="O8" s="214" t="s">
        <v>114</v>
      </c>
    </row>
    <row r="9" spans="1:18" s="3" customFormat="1" ht="29.25" customHeight="1" thickBot="1" x14ac:dyDescent="0.25">
      <c r="A9" s="204"/>
      <c r="B9" s="213"/>
      <c r="C9" s="204"/>
      <c r="D9" s="204"/>
      <c r="E9" s="208"/>
      <c r="F9" s="206"/>
      <c r="G9" s="155">
        <v>44196</v>
      </c>
      <c r="H9" s="225"/>
      <c r="I9" s="213"/>
      <c r="J9" s="204"/>
      <c r="K9" s="204"/>
      <c r="L9" s="208"/>
      <c r="M9" s="206"/>
      <c r="N9" s="155">
        <v>44196</v>
      </c>
      <c r="O9" s="215"/>
      <c r="R9" s="3">
        <f>SUM(R10:R24)</f>
        <v>0</v>
      </c>
    </row>
    <row r="10" spans="1:18" s="3" customFormat="1" ht="20.25" customHeight="1" thickBot="1" x14ac:dyDescent="0.25">
      <c r="A10" s="4" t="s">
        <v>15</v>
      </c>
      <c r="B10" s="31" t="s">
        <v>18</v>
      </c>
      <c r="C10" s="4" t="s">
        <v>6</v>
      </c>
      <c r="D10" s="4" t="s">
        <v>7</v>
      </c>
      <c r="E10" s="86" t="s">
        <v>8</v>
      </c>
      <c r="F10" s="25" t="s">
        <v>9</v>
      </c>
      <c r="G10" s="25" t="s">
        <v>10</v>
      </c>
      <c r="H10" s="106" t="s">
        <v>11</v>
      </c>
      <c r="I10" s="31" t="s">
        <v>12</v>
      </c>
      <c r="J10" s="4" t="s">
        <v>13</v>
      </c>
      <c r="K10" s="4" t="s">
        <v>14</v>
      </c>
      <c r="L10" s="5" t="s">
        <v>45</v>
      </c>
      <c r="M10" s="25" t="s">
        <v>27</v>
      </c>
      <c r="N10" s="25" t="s">
        <v>115</v>
      </c>
      <c r="O10" s="93" t="s">
        <v>116</v>
      </c>
    </row>
    <row r="11" spans="1:18" ht="20.25" customHeight="1" x14ac:dyDescent="0.2">
      <c r="A11" s="6" t="s">
        <v>15</v>
      </c>
      <c r="B11" s="82" t="s">
        <v>16</v>
      </c>
      <c r="C11" s="165">
        <f>679875</f>
        <v>679875</v>
      </c>
      <c r="D11" s="165">
        <v>740758</v>
      </c>
      <c r="E11" s="162">
        <v>652959</v>
      </c>
      <c r="F11" s="159">
        <v>748389</v>
      </c>
      <c r="G11" s="172">
        <v>750964</v>
      </c>
      <c r="H11" s="144">
        <f>G11/F11*100</f>
        <v>100.34407240085037</v>
      </c>
      <c r="I11" s="82" t="s">
        <v>17</v>
      </c>
      <c r="J11" s="196">
        <f>231318+146327+133417+38617</f>
        <v>549679</v>
      </c>
      <c r="K11" s="196">
        <v>570980</v>
      </c>
      <c r="L11" s="114">
        <v>500881</v>
      </c>
      <c r="M11" s="47">
        <v>603939</v>
      </c>
      <c r="N11" s="119">
        <v>565979</v>
      </c>
      <c r="O11" s="136">
        <f>N11/M11*100</f>
        <v>93.714597004002059</v>
      </c>
    </row>
    <row r="12" spans="1:18" ht="35.25" customHeight="1" x14ac:dyDescent="0.2">
      <c r="A12" s="8" t="s">
        <v>18</v>
      </c>
      <c r="B12" s="33" t="s">
        <v>19</v>
      </c>
      <c r="C12" s="166">
        <f>272405+2877+30+14018</f>
        <v>289330</v>
      </c>
      <c r="D12" s="166">
        <v>256875</v>
      </c>
      <c r="E12" s="163">
        <v>139632</v>
      </c>
      <c r="F12" s="160">
        <v>311608</v>
      </c>
      <c r="G12" s="79">
        <v>248543</v>
      </c>
      <c r="H12" s="144">
        <f t="shared" ref="H12:H21" si="0">G12/F12*100</f>
        <v>79.761431028728396</v>
      </c>
      <c r="I12" s="33" t="s">
        <v>20</v>
      </c>
      <c r="J12" s="19">
        <f>33009+29187+27652+7554</f>
        <v>97402</v>
      </c>
      <c r="K12" s="19">
        <v>99203</v>
      </c>
      <c r="L12" s="115">
        <v>88399</v>
      </c>
      <c r="M12" s="48">
        <v>99714</v>
      </c>
      <c r="N12" s="48">
        <v>89545</v>
      </c>
      <c r="O12" s="137">
        <f t="shared" ref="O12:O23" si="1">N12/M12*100</f>
        <v>89.801833243075194</v>
      </c>
    </row>
    <row r="13" spans="1:18" ht="20.25" customHeight="1" x14ac:dyDescent="0.2">
      <c r="A13" s="177" t="s">
        <v>6</v>
      </c>
      <c r="B13" s="178" t="s">
        <v>21</v>
      </c>
      <c r="C13" s="173">
        <v>13696</v>
      </c>
      <c r="D13" s="173">
        <v>29115</v>
      </c>
      <c r="E13" s="174">
        <v>78831</v>
      </c>
      <c r="F13" s="174">
        <v>91150</v>
      </c>
      <c r="G13" s="175">
        <v>38743</v>
      </c>
      <c r="H13" s="176">
        <f t="shared" si="0"/>
        <v>42.50466264399342</v>
      </c>
      <c r="I13" s="33" t="s">
        <v>22</v>
      </c>
      <c r="J13" s="19">
        <f>501082+21748+12903+48298</f>
        <v>584031</v>
      </c>
      <c r="K13" s="19">
        <v>829890</v>
      </c>
      <c r="L13" s="115">
        <v>682961</v>
      </c>
      <c r="M13" s="48">
        <v>924337</v>
      </c>
      <c r="N13" s="48">
        <v>594075</v>
      </c>
      <c r="O13" s="137">
        <f t="shared" si="1"/>
        <v>64.270390561018331</v>
      </c>
    </row>
    <row r="14" spans="1:18" ht="20.25" customHeight="1" x14ac:dyDescent="0.2">
      <c r="A14" s="8" t="s">
        <v>7</v>
      </c>
      <c r="B14" s="33" t="s">
        <v>23</v>
      </c>
      <c r="C14" s="166">
        <f>537326+21</f>
        <v>537347</v>
      </c>
      <c r="D14" s="166">
        <v>748603</v>
      </c>
      <c r="E14" s="163">
        <v>691200</v>
      </c>
      <c r="F14" s="160">
        <v>686747</v>
      </c>
      <c r="G14" s="79">
        <v>686620</v>
      </c>
      <c r="H14" s="144">
        <f t="shared" si="0"/>
        <v>99.981507017868296</v>
      </c>
      <c r="I14" s="33" t="s">
        <v>24</v>
      </c>
      <c r="J14" s="19">
        <f>5847</f>
        <v>5847</v>
      </c>
      <c r="K14" s="19">
        <v>3322</v>
      </c>
      <c r="L14" s="115">
        <v>5600</v>
      </c>
      <c r="M14" s="48">
        <v>5600</v>
      </c>
      <c r="N14" s="48">
        <v>3062</v>
      </c>
      <c r="O14" s="137">
        <f t="shared" si="1"/>
        <v>54.678571428571431</v>
      </c>
    </row>
    <row r="15" spans="1:18" ht="28.5" customHeight="1" x14ac:dyDescent="0.2">
      <c r="A15" s="6" t="s">
        <v>8</v>
      </c>
      <c r="B15" s="10" t="s">
        <v>104</v>
      </c>
      <c r="C15" s="166">
        <f>76+500+30</f>
        <v>606</v>
      </c>
      <c r="D15" s="166">
        <v>9689</v>
      </c>
      <c r="E15" s="163">
        <v>1117</v>
      </c>
      <c r="F15" s="160">
        <v>4913</v>
      </c>
      <c r="G15" s="79">
        <v>1104</v>
      </c>
      <c r="H15" s="144">
        <f t="shared" si="0"/>
        <v>22.470995318542641</v>
      </c>
      <c r="I15" s="33" t="s">
        <v>81</v>
      </c>
      <c r="J15" s="19">
        <f>4503</f>
        <v>4503</v>
      </c>
      <c r="K15" s="19">
        <v>3238</v>
      </c>
      <c r="L15" s="115"/>
      <c r="M15" s="48">
        <v>3018</v>
      </c>
      <c r="N15" s="48">
        <v>3018</v>
      </c>
      <c r="O15" s="137">
        <f t="shared" si="1"/>
        <v>100</v>
      </c>
    </row>
    <row r="16" spans="1:18" ht="20.25" customHeight="1" x14ac:dyDescent="0.2">
      <c r="A16" s="8" t="s">
        <v>9</v>
      </c>
      <c r="B16" s="33" t="s">
        <v>25</v>
      </c>
      <c r="C16" s="167">
        <v>0</v>
      </c>
      <c r="D16" s="167"/>
      <c r="E16" s="163"/>
      <c r="F16" s="160"/>
      <c r="G16" s="158"/>
      <c r="H16" s="144"/>
      <c r="I16" s="33" t="s">
        <v>86</v>
      </c>
      <c r="J16" s="19"/>
      <c r="K16" s="19"/>
      <c r="L16" s="115"/>
      <c r="M16" s="48"/>
      <c r="N16" s="48"/>
      <c r="O16" s="137"/>
    </row>
    <row r="17" spans="1:15" ht="20.25" customHeight="1" x14ac:dyDescent="0.2">
      <c r="A17" s="6" t="s">
        <v>10</v>
      </c>
      <c r="B17" s="33" t="s">
        <v>80</v>
      </c>
      <c r="C17" s="166">
        <f>209878+294+687+7+107+1550+48+23356+2314+4837+1134+74</f>
        <v>244286</v>
      </c>
      <c r="D17" s="166">
        <v>276627</v>
      </c>
      <c r="E17" s="163">
        <v>356634</v>
      </c>
      <c r="F17" s="160">
        <v>1309743</v>
      </c>
      <c r="G17" s="79">
        <v>257961</v>
      </c>
      <c r="H17" s="144">
        <f t="shared" si="0"/>
        <v>19.695543324148325</v>
      </c>
      <c r="I17" s="33" t="s">
        <v>65</v>
      </c>
      <c r="J17" s="19">
        <f>311630+36+7</f>
        <v>311673</v>
      </c>
      <c r="K17" s="19">
        <v>369847</v>
      </c>
      <c r="L17" s="115">
        <v>345188</v>
      </c>
      <c r="M17" s="48">
        <v>439107</v>
      </c>
      <c r="N17" s="48">
        <v>433074</v>
      </c>
      <c r="O17" s="137">
        <f t="shared" si="1"/>
        <v>98.62607519351775</v>
      </c>
    </row>
    <row r="18" spans="1:15" ht="20.25" customHeight="1" x14ac:dyDescent="0.2">
      <c r="A18" s="8" t="s">
        <v>11</v>
      </c>
      <c r="B18" s="33" t="s">
        <v>75</v>
      </c>
      <c r="C18" s="166"/>
      <c r="D18" s="166"/>
      <c r="E18" s="163"/>
      <c r="F18" s="160"/>
      <c r="G18" s="79"/>
      <c r="H18" s="144"/>
      <c r="I18" s="33" t="s">
        <v>82</v>
      </c>
      <c r="J18" s="19">
        <f>1677</f>
        <v>1677</v>
      </c>
      <c r="K18" s="19">
        <v>1679</v>
      </c>
      <c r="L18" s="116">
        <v>1250</v>
      </c>
      <c r="M18" s="49">
        <v>2350</v>
      </c>
      <c r="N18" s="48">
        <v>2039</v>
      </c>
      <c r="O18" s="137">
        <f t="shared" si="1"/>
        <v>86.7659574468085</v>
      </c>
    </row>
    <row r="19" spans="1:15" ht="31.5" customHeight="1" x14ac:dyDescent="0.2">
      <c r="A19" s="6" t="s">
        <v>12</v>
      </c>
      <c r="B19" s="33" t="s">
        <v>106</v>
      </c>
      <c r="C19" s="166">
        <f>6076</f>
        <v>6076</v>
      </c>
      <c r="D19" s="166"/>
      <c r="E19" s="163"/>
      <c r="F19" s="160"/>
      <c r="G19" s="79"/>
      <c r="H19" s="144"/>
      <c r="I19" s="33" t="s">
        <v>66</v>
      </c>
      <c r="J19" s="19">
        <v>24536</v>
      </c>
      <c r="K19" s="19">
        <v>30844</v>
      </c>
      <c r="L19" s="116">
        <v>30461</v>
      </c>
      <c r="M19" s="49">
        <v>33127</v>
      </c>
      <c r="N19" s="48">
        <v>30051</v>
      </c>
      <c r="O19" s="137">
        <f t="shared" si="1"/>
        <v>90.71452289673077</v>
      </c>
    </row>
    <row r="20" spans="1:15" ht="37.5" customHeight="1" x14ac:dyDescent="0.2">
      <c r="A20" s="8" t="s">
        <v>13</v>
      </c>
      <c r="B20" s="33" t="s">
        <v>111</v>
      </c>
      <c r="C20" s="166">
        <f>370</f>
        <v>370</v>
      </c>
      <c r="D20" s="166"/>
      <c r="E20" s="163">
        <v>700</v>
      </c>
      <c r="F20" s="160"/>
      <c r="G20" s="79"/>
      <c r="H20" s="144"/>
      <c r="I20" s="33" t="s">
        <v>67</v>
      </c>
      <c r="J20" s="19"/>
      <c r="K20" s="19"/>
      <c r="L20" s="116"/>
      <c r="M20" s="49"/>
      <c r="N20" s="48"/>
      <c r="O20" s="137"/>
    </row>
    <row r="21" spans="1:15" ht="40.5" customHeight="1" x14ac:dyDescent="0.2">
      <c r="A21" s="6" t="s">
        <v>14</v>
      </c>
      <c r="B21" s="161" t="s">
        <v>119</v>
      </c>
      <c r="C21" s="14"/>
      <c r="D21" s="166">
        <v>20036</v>
      </c>
      <c r="E21" s="87">
        <v>6300</v>
      </c>
      <c r="F21" s="79">
        <v>9300</v>
      </c>
      <c r="G21" s="79">
        <v>8555</v>
      </c>
      <c r="H21" s="144">
        <f t="shared" si="0"/>
        <v>91.989247311827967</v>
      </c>
      <c r="I21" s="33" t="s">
        <v>26</v>
      </c>
      <c r="J21" s="200">
        <v>0</v>
      </c>
      <c r="K21" s="200"/>
      <c r="L21" s="117">
        <v>123998</v>
      </c>
      <c r="M21" s="50">
        <v>61559</v>
      </c>
      <c r="N21" s="143">
        <v>0</v>
      </c>
      <c r="O21" s="137"/>
    </row>
    <row r="22" spans="1:15" ht="33.75" customHeight="1" x14ac:dyDescent="0.2">
      <c r="A22" s="8" t="s">
        <v>45</v>
      </c>
      <c r="B22" s="161" t="s">
        <v>120</v>
      </c>
      <c r="C22" s="14"/>
      <c r="D22" s="14"/>
      <c r="E22" s="88"/>
      <c r="F22" s="79">
        <v>2578</v>
      </c>
      <c r="G22" s="79"/>
      <c r="H22" s="107"/>
      <c r="I22" s="33" t="s">
        <v>107</v>
      </c>
      <c r="J22" s="201">
        <f>370</f>
        <v>370</v>
      </c>
      <c r="K22" s="201"/>
      <c r="L22" s="117">
        <v>700</v>
      </c>
      <c r="M22" s="50"/>
      <c r="N22" s="50"/>
      <c r="O22" s="137"/>
    </row>
    <row r="23" spans="1:15" ht="35.25" customHeight="1" thickBot="1" x14ac:dyDescent="0.25">
      <c r="A23" s="6" t="s">
        <v>27</v>
      </c>
      <c r="B23" s="10"/>
      <c r="C23" s="71"/>
      <c r="D23" s="168"/>
      <c r="E23" s="89"/>
      <c r="F23" s="80"/>
      <c r="G23" s="80"/>
      <c r="H23" s="108"/>
      <c r="I23" s="10" t="s">
        <v>108</v>
      </c>
      <c r="J23" s="202">
        <v>7025</v>
      </c>
      <c r="K23" s="202">
        <v>6050</v>
      </c>
      <c r="L23" s="149">
        <v>300</v>
      </c>
      <c r="M23" s="51">
        <v>8300</v>
      </c>
      <c r="N23" s="122">
        <v>8106</v>
      </c>
      <c r="O23" s="138">
        <f t="shared" si="1"/>
        <v>97.662650602409641</v>
      </c>
    </row>
    <row r="24" spans="1:15" ht="20.25" customHeight="1" thickBot="1" x14ac:dyDescent="0.25">
      <c r="A24" s="12"/>
      <c r="B24" s="34" t="s">
        <v>90</v>
      </c>
      <c r="C24" s="16">
        <f>SUM(C11:C21)-C13</f>
        <v>1757890</v>
      </c>
      <c r="D24" s="16">
        <f>SUM(D11:D21)-D13</f>
        <v>2052588</v>
      </c>
      <c r="E24" s="90">
        <f>SUM(E11:E23)-E13</f>
        <v>1848542</v>
      </c>
      <c r="F24" s="29">
        <f>SUM(F11:F22)-F13-F16</f>
        <v>3073278</v>
      </c>
      <c r="G24" s="29">
        <f>SUM(G11:G23)-G13-G16</f>
        <v>1953747</v>
      </c>
      <c r="H24" s="145">
        <f>G24/F24*100</f>
        <v>63.57208817425564</v>
      </c>
      <c r="I24" s="34" t="s">
        <v>92</v>
      </c>
      <c r="J24" s="113">
        <f>SUM(J11:J23)</f>
        <v>1586743</v>
      </c>
      <c r="K24" s="113">
        <f>SUM(K11:K23)</f>
        <v>1915053</v>
      </c>
      <c r="L24" s="97">
        <f>SUM(L11:L23)</f>
        <v>1779738</v>
      </c>
      <c r="M24" s="52">
        <f>SUM(M11:M23)</f>
        <v>2181051</v>
      </c>
      <c r="N24" s="52">
        <f>SUM(N11:N23)</f>
        <v>1728949</v>
      </c>
      <c r="O24" s="139">
        <f>N24/M24*100</f>
        <v>79.271369628679025</v>
      </c>
    </row>
    <row r="25" spans="1:15" ht="20.25" customHeight="1" x14ac:dyDescent="0.2">
      <c r="A25" s="11"/>
      <c r="B25" s="83" t="s">
        <v>91</v>
      </c>
      <c r="C25" s="92">
        <f>SUM(C26:C30)</f>
        <v>215801</v>
      </c>
      <c r="D25" s="92">
        <f>SUM(D26:D30)</f>
        <v>440784</v>
      </c>
      <c r="E25" s="164">
        <f>E26+E30</f>
        <v>414667</v>
      </c>
      <c r="F25" s="30">
        <f>SUM(F26:F30)</f>
        <v>376435</v>
      </c>
      <c r="G25" s="30">
        <f>SUM(G26:G30)</f>
        <v>376434</v>
      </c>
      <c r="H25" s="146">
        <f>G25/F25*100</f>
        <v>99.99973434988776</v>
      </c>
      <c r="I25" s="82" t="s">
        <v>28</v>
      </c>
      <c r="J25" s="20"/>
      <c r="K25" s="6"/>
      <c r="L25" s="7"/>
      <c r="M25" s="47"/>
      <c r="N25" s="119"/>
      <c r="O25" s="120"/>
    </row>
    <row r="26" spans="1:15" ht="20.25" customHeight="1" x14ac:dyDescent="0.2">
      <c r="A26" s="8" t="s">
        <v>15</v>
      </c>
      <c r="B26" s="84" t="s">
        <v>29</v>
      </c>
      <c r="C26" s="166">
        <f>186631+3405+206+1963</f>
        <v>192205</v>
      </c>
      <c r="D26" s="166">
        <f>387170+19129</f>
        <v>406299</v>
      </c>
      <c r="E26" s="87">
        <v>406299</v>
      </c>
      <c r="F26" s="79">
        <v>337031</v>
      </c>
      <c r="G26" s="79">
        <v>337031</v>
      </c>
      <c r="H26" s="142">
        <f>G26/F26*100</f>
        <v>100</v>
      </c>
      <c r="I26" s="33" t="s">
        <v>30</v>
      </c>
      <c r="J26" s="19"/>
      <c r="K26" s="8"/>
      <c r="L26" s="9"/>
      <c r="M26" s="48">
        <v>0</v>
      </c>
      <c r="N26" s="48"/>
      <c r="O26" s="121"/>
    </row>
    <row r="27" spans="1:15" ht="20.25" customHeight="1" x14ac:dyDescent="0.2">
      <c r="A27" s="8" t="s">
        <v>18</v>
      </c>
      <c r="B27" s="33" t="s">
        <v>74</v>
      </c>
      <c r="C27" s="166"/>
      <c r="D27" s="166"/>
      <c r="E27" s="87"/>
      <c r="F27" s="79"/>
      <c r="G27" s="79"/>
      <c r="H27" s="142"/>
      <c r="I27" s="33"/>
      <c r="J27" s="19"/>
      <c r="K27" s="8"/>
      <c r="L27" s="9"/>
      <c r="M27" s="48"/>
      <c r="N27" s="48"/>
      <c r="O27" s="121"/>
    </row>
    <row r="28" spans="1:15" ht="20.25" customHeight="1" x14ac:dyDescent="0.2">
      <c r="A28" s="8" t="s">
        <v>6</v>
      </c>
      <c r="B28" s="84" t="s">
        <v>31</v>
      </c>
      <c r="C28" s="166"/>
      <c r="D28" s="166"/>
      <c r="E28" s="87"/>
      <c r="F28" s="79"/>
      <c r="G28" s="79"/>
      <c r="H28" s="142"/>
      <c r="I28" s="33" t="s">
        <v>32</v>
      </c>
      <c r="J28" s="19"/>
      <c r="K28" s="8"/>
      <c r="L28" s="9"/>
      <c r="M28" s="48"/>
      <c r="N28" s="48"/>
      <c r="O28" s="121"/>
    </row>
    <row r="29" spans="1:15" ht="20.25" customHeight="1" x14ac:dyDescent="0.2">
      <c r="A29" s="8" t="s">
        <v>7</v>
      </c>
      <c r="B29" s="84" t="s">
        <v>33</v>
      </c>
      <c r="C29" s="166"/>
      <c r="D29" s="166"/>
      <c r="E29" s="87"/>
      <c r="F29" s="79"/>
      <c r="G29" s="79"/>
      <c r="H29" s="142"/>
      <c r="I29" s="33" t="s">
        <v>34</v>
      </c>
      <c r="J29" s="19"/>
      <c r="K29" s="8"/>
      <c r="L29" s="9"/>
      <c r="M29" s="48"/>
      <c r="N29" s="48"/>
      <c r="O29" s="121"/>
    </row>
    <row r="30" spans="1:15" ht="20.25" customHeight="1" x14ac:dyDescent="0.2">
      <c r="A30" s="8" t="s">
        <v>8</v>
      </c>
      <c r="B30" s="33" t="s">
        <v>85</v>
      </c>
      <c r="C30" s="166">
        <v>23596</v>
      </c>
      <c r="D30" s="166">
        <v>34485</v>
      </c>
      <c r="E30" s="87">
        <v>8368</v>
      </c>
      <c r="F30" s="79">
        <v>39404</v>
      </c>
      <c r="G30" s="79">
        <v>39403</v>
      </c>
      <c r="H30" s="142">
        <f>G30/F30*100</f>
        <v>99.997462186580037</v>
      </c>
      <c r="I30" s="33" t="s">
        <v>35</v>
      </c>
      <c r="J30" s="19"/>
      <c r="K30" s="8"/>
      <c r="L30" s="9"/>
      <c r="M30" s="48"/>
      <c r="N30" s="48"/>
      <c r="O30" s="121"/>
    </row>
    <row r="31" spans="1:15" ht="17.25" customHeight="1" x14ac:dyDescent="0.2">
      <c r="A31" s="8"/>
      <c r="B31" s="85" t="s">
        <v>88</v>
      </c>
      <c r="C31" s="17"/>
      <c r="D31" s="21"/>
      <c r="E31" s="87"/>
      <c r="F31" s="64"/>
      <c r="G31" s="64"/>
      <c r="H31" s="110"/>
      <c r="I31" s="33" t="s">
        <v>36</v>
      </c>
      <c r="J31" s="19"/>
      <c r="K31" s="8"/>
      <c r="L31" s="9"/>
      <c r="M31" s="48"/>
      <c r="N31" s="48"/>
      <c r="O31" s="121"/>
    </row>
    <row r="32" spans="1:15" ht="20.25" customHeight="1" x14ac:dyDescent="0.2">
      <c r="A32" s="11" t="s">
        <v>15</v>
      </c>
      <c r="B32" s="10" t="s">
        <v>37</v>
      </c>
      <c r="C32" s="17"/>
      <c r="D32" s="169"/>
      <c r="E32" s="89"/>
      <c r="F32" s="80"/>
      <c r="G32" s="80"/>
      <c r="H32" s="108"/>
      <c r="I32" s="33" t="s">
        <v>38</v>
      </c>
      <c r="J32" s="19"/>
      <c r="K32" s="8"/>
      <c r="L32" s="9"/>
      <c r="M32" s="48"/>
      <c r="N32" s="48"/>
      <c r="O32" s="121"/>
    </row>
    <row r="33" spans="1:15" ht="30.75" customHeight="1" thickBot="1" x14ac:dyDescent="0.25">
      <c r="A33" s="8" t="s">
        <v>18</v>
      </c>
      <c r="B33" s="33" t="s">
        <v>39</v>
      </c>
      <c r="C33" s="76">
        <f>SUM(B33:B33)</f>
        <v>0</v>
      </c>
      <c r="D33" s="170"/>
      <c r="E33" s="91"/>
      <c r="F33" s="79"/>
      <c r="G33" s="81"/>
      <c r="H33" s="111"/>
      <c r="I33" s="112" t="s">
        <v>87</v>
      </c>
      <c r="J33" s="202">
        <v>21848</v>
      </c>
      <c r="K33" s="202">
        <v>31963</v>
      </c>
      <c r="L33" s="135">
        <v>26119</v>
      </c>
      <c r="M33" s="53">
        <v>31008</v>
      </c>
      <c r="N33" s="122">
        <v>31006</v>
      </c>
      <c r="O33" s="140">
        <f>N33/M33*100</f>
        <v>99.993550051599584</v>
      </c>
    </row>
    <row r="34" spans="1:15" ht="33" customHeight="1" thickBot="1" x14ac:dyDescent="0.25">
      <c r="A34" s="12"/>
      <c r="B34" s="34" t="s">
        <v>89</v>
      </c>
      <c r="C34" s="16">
        <f>C25+C31</f>
        <v>215801</v>
      </c>
      <c r="D34" s="16">
        <f>D25+D31</f>
        <v>440784</v>
      </c>
      <c r="E34" s="90">
        <f>SUM(E25)</f>
        <v>414667</v>
      </c>
      <c r="F34" s="29">
        <f>SUM(F31,F25)</f>
        <v>376435</v>
      </c>
      <c r="G34" s="29">
        <f>SUM(G25)</f>
        <v>376434</v>
      </c>
      <c r="H34" s="145">
        <f>G34/F34*100</f>
        <v>99.99973434988776</v>
      </c>
      <c r="I34" s="34" t="s">
        <v>93</v>
      </c>
      <c r="J34" s="78">
        <f>SUM(J25:J33)</f>
        <v>21848</v>
      </c>
      <c r="K34" s="78">
        <f>SUM(K25:K33)</f>
        <v>31963</v>
      </c>
      <c r="L34" s="118">
        <f>SUM(L33)</f>
        <v>26119</v>
      </c>
      <c r="M34" s="52">
        <f>SUM(M25:M33)</f>
        <v>31008</v>
      </c>
      <c r="N34" s="52">
        <f>SUM(N33)</f>
        <v>31006</v>
      </c>
      <c r="O34" s="139">
        <f>N34/M34*100</f>
        <v>99.993550051599584</v>
      </c>
    </row>
    <row r="35" spans="1:15" ht="20.25" customHeight="1" thickBot="1" x14ac:dyDescent="0.25">
      <c r="A35" s="12"/>
      <c r="B35" s="34" t="s">
        <v>94</v>
      </c>
      <c r="C35" s="16">
        <f>C24+C34</f>
        <v>1973691</v>
      </c>
      <c r="D35" s="16">
        <f>D24+D34</f>
        <v>2493372</v>
      </c>
      <c r="E35" s="90">
        <f>E24+E34</f>
        <v>2263209</v>
      </c>
      <c r="F35" s="29">
        <f>+F24+F34</f>
        <v>3449713</v>
      </c>
      <c r="G35" s="29">
        <f>G24+G34</f>
        <v>2330181</v>
      </c>
      <c r="H35" s="145">
        <f>G35/F35*100</f>
        <v>67.547097396218177</v>
      </c>
      <c r="I35" s="34" t="s">
        <v>95</v>
      </c>
      <c r="J35" s="16">
        <f>J24+J34</f>
        <v>1608591</v>
      </c>
      <c r="K35" s="16">
        <f>K24+K34</f>
        <v>1947016</v>
      </c>
      <c r="L35" s="97">
        <f>L24+L34</f>
        <v>1805857</v>
      </c>
      <c r="M35" s="52">
        <f>M24+M34</f>
        <v>2212059</v>
      </c>
      <c r="N35" s="52">
        <f>N24+N34</f>
        <v>1759955</v>
      </c>
      <c r="O35" s="139">
        <f>N35/M35*100</f>
        <v>79.561847129755577</v>
      </c>
    </row>
    <row r="36" spans="1:15" ht="20.25" customHeight="1" thickBot="1" x14ac:dyDescent="0.25">
      <c r="A36" s="12"/>
      <c r="B36" s="34" t="s">
        <v>40</v>
      </c>
      <c r="C36" s="16"/>
      <c r="D36" s="16"/>
      <c r="E36" s="90">
        <v>68804</v>
      </c>
      <c r="F36" s="29"/>
      <c r="G36" s="29"/>
      <c r="H36" s="109"/>
      <c r="I36" s="34" t="s">
        <v>41</v>
      </c>
      <c r="J36" s="16">
        <f>C24-J24</f>
        <v>171147</v>
      </c>
      <c r="K36" s="16">
        <f>D24-K24</f>
        <v>137535</v>
      </c>
      <c r="L36" s="52"/>
      <c r="M36" s="52">
        <v>892227</v>
      </c>
      <c r="N36" s="52">
        <f>G24-N24</f>
        <v>224798</v>
      </c>
      <c r="O36" s="69"/>
    </row>
    <row r="37" spans="1:15" ht="20.25" customHeight="1" thickBot="1" x14ac:dyDescent="0.25">
      <c r="A37" s="12"/>
      <c r="B37" s="34" t="s">
        <v>42</v>
      </c>
      <c r="C37" s="16"/>
      <c r="D37" s="16"/>
      <c r="E37" s="90"/>
      <c r="F37" s="29"/>
      <c r="G37" s="29"/>
      <c r="H37" s="109"/>
      <c r="I37" s="34" t="s">
        <v>43</v>
      </c>
      <c r="J37" s="16">
        <f>C35-J35</f>
        <v>365100</v>
      </c>
      <c r="K37" s="16">
        <f>D35-K35</f>
        <v>546356</v>
      </c>
      <c r="L37" s="52">
        <v>272684</v>
      </c>
      <c r="M37" s="52">
        <f>F35-M35</f>
        <v>1237654</v>
      </c>
      <c r="N37" s="52">
        <f>G35-N35</f>
        <v>570226</v>
      </c>
      <c r="O37" s="69"/>
    </row>
    <row r="38" spans="1:15" ht="20.25" customHeight="1" x14ac:dyDescent="0.2">
      <c r="B38" s="210"/>
      <c r="C38" s="210"/>
      <c r="D38" s="210"/>
      <c r="E38" s="210"/>
      <c r="F38" s="210"/>
      <c r="G38" s="211"/>
      <c r="H38" s="211"/>
      <c r="I38" s="211"/>
      <c r="J38" s="18"/>
      <c r="K38" s="18"/>
      <c r="L38" s="18"/>
      <c r="M38" s="18" t="s">
        <v>103</v>
      </c>
      <c r="N38" s="18"/>
      <c r="O38" s="18"/>
    </row>
    <row r="39" spans="1:15" ht="33.75" customHeight="1" x14ac:dyDescent="0.2">
      <c r="A39" s="223" t="s">
        <v>44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</row>
    <row r="40" spans="1:15" ht="20.25" customHeight="1" thickBot="1" x14ac:dyDescent="0.25">
      <c r="I40" s="216" t="s">
        <v>72</v>
      </c>
      <c r="J40" s="216"/>
      <c r="K40" s="216"/>
      <c r="L40" s="216"/>
      <c r="M40" s="216"/>
      <c r="N40" s="216"/>
      <c r="O40" s="216"/>
    </row>
    <row r="41" spans="1:15" ht="20.25" customHeight="1" thickBot="1" x14ac:dyDescent="0.25">
      <c r="A41" s="203" t="s">
        <v>2</v>
      </c>
      <c r="B41" s="150" t="s">
        <v>3</v>
      </c>
      <c r="C41" s="151"/>
      <c r="D41" s="151"/>
      <c r="E41" s="151"/>
      <c r="F41" s="156"/>
      <c r="G41" s="152"/>
      <c r="H41" s="152"/>
      <c r="I41" s="217" t="s">
        <v>4</v>
      </c>
      <c r="J41" s="218"/>
      <c r="K41" s="218"/>
      <c r="L41" s="218"/>
      <c r="M41" s="218"/>
      <c r="N41" s="218"/>
      <c r="O41" s="219"/>
    </row>
    <row r="42" spans="1:15" s="3" customFormat="1" ht="20.25" customHeight="1" x14ac:dyDescent="0.2">
      <c r="A42" s="209"/>
      <c r="B42" s="212" t="s">
        <v>5</v>
      </c>
      <c r="C42" s="203" t="s">
        <v>118</v>
      </c>
      <c r="D42" s="203" t="s">
        <v>121</v>
      </c>
      <c r="E42" s="207" t="s">
        <v>122</v>
      </c>
      <c r="F42" s="205" t="s">
        <v>123</v>
      </c>
      <c r="G42" s="187" t="s">
        <v>113</v>
      </c>
      <c r="H42" s="214" t="s">
        <v>114</v>
      </c>
      <c r="I42" s="212" t="s">
        <v>5</v>
      </c>
      <c r="J42" s="203" t="s">
        <v>118</v>
      </c>
      <c r="K42" s="203" t="s">
        <v>121</v>
      </c>
      <c r="L42" s="207" t="s">
        <v>122</v>
      </c>
      <c r="M42" s="205" t="s">
        <v>123</v>
      </c>
      <c r="N42" s="187" t="s">
        <v>113</v>
      </c>
      <c r="O42" s="214" t="s">
        <v>114</v>
      </c>
    </row>
    <row r="43" spans="1:15" s="3" customFormat="1" ht="28.5" customHeight="1" thickBot="1" x14ac:dyDescent="0.25">
      <c r="A43" s="204"/>
      <c r="B43" s="213"/>
      <c r="C43" s="204"/>
      <c r="D43" s="204"/>
      <c r="E43" s="208"/>
      <c r="F43" s="206"/>
      <c r="G43" s="155">
        <v>44196</v>
      </c>
      <c r="H43" s="215"/>
      <c r="I43" s="213"/>
      <c r="J43" s="204"/>
      <c r="K43" s="204"/>
      <c r="L43" s="208"/>
      <c r="M43" s="206"/>
      <c r="N43" s="155">
        <v>44196</v>
      </c>
      <c r="O43" s="215"/>
    </row>
    <row r="44" spans="1:15" s="3" customFormat="1" ht="20.25" customHeight="1" thickBot="1" x14ac:dyDescent="0.25">
      <c r="A44" s="4" t="s">
        <v>15</v>
      </c>
      <c r="B44" s="31" t="s">
        <v>18</v>
      </c>
      <c r="C44" s="4" t="s">
        <v>6</v>
      </c>
      <c r="D44" s="4" t="s">
        <v>7</v>
      </c>
      <c r="E44" s="86" t="s">
        <v>8</v>
      </c>
      <c r="F44" s="25" t="s">
        <v>9</v>
      </c>
      <c r="G44" s="25" t="s">
        <v>10</v>
      </c>
      <c r="H44" s="93" t="s">
        <v>11</v>
      </c>
      <c r="I44" s="31" t="s">
        <v>12</v>
      </c>
      <c r="J44" s="4" t="s">
        <v>13</v>
      </c>
      <c r="K44" s="4" t="s">
        <v>14</v>
      </c>
      <c r="L44" s="5" t="s">
        <v>45</v>
      </c>
      <c r="M44" s="25" t="s">
        <v>27</v>
      </c>
      <c r="N44" s="25" t="s">
        <v>115</v>
      </c>
      <c r="O44" s="93" t="s">
        <v>116</v>
      </c>
    </row>
    <row r="45" spans="1:15" s="13" customFormat="1" ht="35.25" customHeight="1" x14ac:dyDescent="0.2">
      <c r="A45" s="65" t="s">
        <v>15</v>
      </c>
      <c r="B45" s="32" t="s">
        <v>46</v>
      </c>
      <c r="C45" s="77">
        <v>1452</v>
      </c>
      <c r="D45" s="77">
        <v>113318</v>
      </c>
      <c r="E45" s="188">
        <v>858318</v>
      </c>
      <c r="F45" s="44">
        <v>3852819</v>
      </c>
      <c r="G45" s="44">
        <v>2316290</v>
      </c>
      <c r="H45" s="147">
        <f>G45/F45*100</f>
        <v>60.119356761893052</v>
      </c>
      <c r="I45" s="54" t="s">
        <v>68</v>
      </c>
      <c r="J45" s="196">
        <f>659205+696+511+2946</f>
        <v>663358</v>
      </c>
      <c r="K45" s="196">
        <v>1194554</v>
      </c>
      <c r="L45" s="124">
        <v>1459732</v>
      </c>
      <c r="M45" s="119">
        <v>5864903</v>
      </c>
      <c r="N45" s="119">
        <v>749587</v>
      </c>
      <c r="O45" s="136">
        <f>N45/M45*100</f>
        <v>12.780893392439738</v>
      </c>
    </row>
    <row r="46" spans="1:15" s="13" customFormat="1" ht="31.5" x14ac:dyDescent="0.2">
      <c r="A46" s="179" t="s">
        <v>18</v>
      </c>
      <c r="B46" s="178" t="s">
        <v>47</v>
      </c>
      <c r="C46" s="194">
        <v>1452</v>
      </c>
      <c r="D46" s="194">
        <v>74685</v>
      </c>
      <c r="E46" s="189">
        <v>841218</v>
      </c>
      <c r="F46" s="180">
        <v>3390852</v>
      </c>
      <c r="G46" s="180">
        <v>1739849</v>
      </c>
      <c r="H46" s="181">
        <f t="shared" ref="H46:H52" si="2">G46/F46*100</f>
        <v>51.310083719372003</v>
      </c>
      <c r="I46" s="182" t="s">
        <v>110</v>
      </c>
      <c r="J46" s="197">
        <v>554476</v>
      </c>
      <c r="K46" s="197">
        <v>1019554</v>
      </c>
      <c r="L46" s="184">
        <v>985824</v>
      </c>
      <c r="M46" s="183">
        <v>3435221</v>
      </c>
      <c r="N46" s="183">
        <f>514598</f>
        <v>514598</v>
      </c>
      <c r="O46" s="185">
        <f t="shared" ref="O46:O52" si="3">N46/M46*100</f>
        <v>14.980055140557186</v>
      </c>
    </row>
    <row r="47" spans="1:15" s="13" customFormat="1" ht="20.25" customHeight="1" x14ac:dyDescent="0.2">
      <c r="A47" s="66" t="s">
        <v>6</v>
      </c>
      <c r="B47" s="33" t="s">
        <v>48</v>
      </c>
      <c r="C47" s="14"/>
      <c r="D47" s="14"/>
      <c r="E47" s="190"/>
      <c r="F47" s="27"/>
      <c r="G47" s="27"/>
      <c r="H47" s="142"/>
      <c r="I47" s="55" t="s">
        <v>51</v>
      </c>
      <c r="J47" s="19">
        <f>109426+481</f>
        <v>109907</v>
      </c>
      <c r="K47" s="19">
        <v>123515</v>
      </c>
      <c r="L47" s="125">
        <v>147716</v>
      </c>
      <c r="M47" s="48">
        <v>186892</v>
      </c>
      <c r="N47" s="48">
        <v>102457</v>
      </c>
      <c r="O47" s="137">
        <f t="shared" si="3"/>
        <v>54.821501187851808</v>
      </c>
    </row>
    <row r="48" spans="1:15" s="13" customFormat="1" ht="20.25" customHeight="1" x14ac:dyDescent="0.2">
      <c r="A48" s="66" t="s">
        <v>7</v>
      </c>
      <c r="B48" s="33" t="s">
        <v>76</v>
      </c>
      <c r="C48" s="14">
        <v>8645</v>
      </c>
      <c r="D48" s="14">
        <v>52849</v>
      </c>
      <c r="E48" s="88">
        <v>129452</v>
      </c>
      <c r="F48" s="27">
        <v>565515</v>
      </c>
      <c r="G48" s="27">
        <v>119980</v>
      </c>
      <c r="H48" s="142">
        <f t="shared" si="2"/>
        <v>21.216059697797583</v>
      </c>
      <c r="I48" s="182" t="s">
        <v>52</v>
      </c>
      <c r="J48" s="198">
        <v>0</v>
      </c>
      <c r="K48" s="198">
        <v>0</v>
      </c>
      <c r="L48" s="184"/>
      <c r="M48" s="186"/>
      <c r="N48" s="186"/>
      <c r="O48" s="185"/>
    </row>
    <row r="49" spans="1:17" s="13" customFormat="1" ht="20.25" customHeight="1" x14ac:dyDescent="0.2">
      <c r="A49" s="66" t="s">
        <v>8</v>
      </c>
      <c r="B49" s="33" t="s">
        <v>49</v>
      </c>
      <c r="C49" s="14"/>
      <c r="D49" s="14"/>
      <c r="E49" s="88"/>
      <c r="F49" s="27"/>
      <c r="G49" s="27"/>
      <c r="H49" s="142"/>
      <c r="I49" s="55" t="s">
        <v>70</v>
      </c>
      <c r="J49" s="19">
        <v>1836</v>
      </c>
      <c r="K49" s="19">
        <v>64847</v>
      </c>
      <c r="L49" s="125">
        <v>49374</v>
      </c>
      <c r="M49" s="48">
        <v>13032</v>
      </c>
      <c r="N49" s="48">
        <v>8657</v>
      </c>
      <c r="O49" s="137">
        <f t="shared" si="3"/>
        <v>66.428790669122165</v>
      </c>
    </row>
    <row r="50" spans="1:17" s="13" customFormat="1" ht="32.25" customHeight="1" x14ac:dyDescent="0.2">
      <c r="A50" s="66" t="s">
        <v>9</v>
      </c>
      <c r="B50" s="33" t="s">
        <v>112</v>
      </c>
      <c r="C50" s="14">
        <v>2809</v>
      </c>
      <c r="D50" s="14">
        <v>2041</v>
      </c>
      <c r="E50" s="88">
        <v>131008</v>
      </c>
      <c r="F50" s="27">
        <v>51396</v>
      </c>
      <c r="G50" s="27">
        <v>2990</v>
      </c>
      <c r="H50" s="142">
        <f t="shared" si="2"/>
        <v>5.8175733520118298</v>
      </c>
      <c r="I50" s="55" t="s">
        <v>71</v>
      </c>
      <c r="J50" s="19"/>
      <c r="K50" s="19">
        <v>17244</v>
      </c>
      <c r="L50" s="125">
        <v>1000</v>
      </c>
      <c r="M50" s="48"/>
      <c r="N50" s="48"/>
      <c r="O50" s="137"/>
    </row>
    <row r="51" spans="1:17" s="13" customFormat="1" ht="20.25" customHeight="1" x14ac:dyDescent="0.2">
      <c r="A51" s="66" t="s">
        <v>10</v>
      </c>
      <c r="B51" s="33" t="s">
        <v>79</v>
      </c>
      <c r="C51" s="14">
        <v>15000</v>
      </c>
      <c r="D51" s="14"/>
      <c r="E51" s="190"/>
      <c r="F51" s="27">
        <v>139769</v>
      </c>
      <c r="G51" s="27"/>
      <c r="H51" s="142">
        <f t="shared" si="2"/>
        <v>0</v>
      </c>
      <c r="I51" s="55" t="s">
        <v>69</v>
      </c>
      <c r="J51" s="19"/>
      <c r="K51" s="19"/>
      <c r="L51" s="125"/>
      <c r="M51" s="48"/>
      <c r="N51" s="48"/>
      <c r="O51" s="137"/>
    </row>
    <row r="52" spans="1:17" s="13" customFormat="1" ht="31.5" customHeight="1" x14ac:dyDescent="0.2">
      <c r="A52" s="66" t="s">
        <v>11</v>
      </c>
      <c r="B52" s="33" t="s">
        <v>73</v>
      </c>
      <c r="C52" s="14">
        <v>22716</v>
      </c>
      <c r="D52" s="14"/>
      <c r="E52" s="88">
        <v>9972</v>
      </c>
      <c r="F52" s="27">
        <v>24285</v>
      </c>
      <c r="G52" s="27">
        <v>16745</v>
      </c>
      <c r="H52" s="142">
        <f t="shared" si="2"/>
        <v>68.952028000823546</v>
      </c>
      <c r="I52" s="56" t="s">
        <v>77</v>
      </c>
      <c r="J52" s="19">
        <v>7676</v>
      </c>
      <c r="K52" s="19">
        <v>5837</v>
      </c>
      <c r="L52" s="125">
        <v>16528</v>
      </c>
      <c r="M52" s="48">
        <v>21142</v>
      </c>
      <c r="N52" s="48">
        <v>15641</v>
      </c>
      <c r="O52" s="137">
        <f t="shared" si="3"/>
        <v>73.980701920348125</v>
      </c>
      <c r="Q52" s="105"/>
    </row>
    <row r="53" spans="1:17" s="13" customFormat="1" ht="20.25" customHeight="1" x14ac:dyDescent="0.2">
      <c r="A53" s="66" t="s">
        <v>12</v>
      </c>
      <c r="B53" s="33" t="s">
        <v>50</v>
      </c>
      <c r="C53" s="14">
        <v>35638</v>
      </c>
      <c r="D53" s="14"/>
      <c r="E53" s="88"/>
      <c r="F53" s="27"/>
      <c r="G53" s="27"/>
      <c r="H53" s="94">
        <v>0</v>
      </c>
      <c r="I53" s="55" t="s">
        <v>83</v>
      </c>
      <c r="J53" s="19"/>
      <c r="K53" s="19"/>
      <c r="L53" s="125"/>
      <c r="M53" s="48"/>
      <c r="N53" s="48"/>
      <c r="O53" s="137"/>
    </row>
    <row r="54" spans="1:17" s="13" customFormat="1" ht="20.25" customHeight="1" thickBot="1" x14ac:dyDescent="0.25">
      <c r="A54" s="73" t="s">
        <v>13</v>
      </c>
      <c r="B54" s="74"/>
      <c r="C54" s="95"/>
      <c r="D54" s="95"/>
      <c r="E54" s="191"/>
      <c r="F54" s="75"/>
      <c r="G54" s="45"/>
      <c r="H54" s="101"/>
      <c r="I54" s="57" t="s">
        <v>84</v>
      </c>
      <c r="J54" s="199">
        <v>12328</v>
      </c>
      <c r="K54" s="199"/>
      <c r="L54" s="126"/>
      <c r="M54" s="49">
        <v>34071</v>
      </c>
      <c r="N54" s="130">
        <v>27077</v>
      </c>
      <c r="O54" s="138">
        <v>0</v>
      </c>
    </row>
    <row r="55" spans="1:17" s="15" customFormat="1" ht="20.25" customHeight="1" thickBot="1" x14ac:dyDescent="0.25">
      <c r="A55" s="67"/>
      <c r="B55" s="34" t="s">
        <v>96</v>
      </c>
      <c r="C55" s="16">
        <f>SUM(C45:C54)-C46</f>
        <v>86260</v>
      </c>
      <c r="D55" s="16">
        <f>SUM(D45:D54)-D46</f>
        <v>168208</v>
      </c>
      <c r="E55" s="90">
        <f>SUM(E45:E54)-E46</f>
        <v>1128750</v>
      </c>
      <c r="F55" s="29">
        <f>SUM(F47:F54,F45)</f>
        <v>4633784</v>
      </c>
      <c r="G55" s="29">
        <f>SUM(G45:G54)-G46</f>
        <v>2456005</v>
      </c>
      <c r="H55" s="141">
        <f>G55/F55*100</f>
        <v>53.002146841544615</v>
      </c>
      <c r="I55" s="34" t="s">
        <v>98</v>
      </c>
      <c r="J55" s="16">
        <f>SUM(J45:J54)-J46-J48</f>
        <v>795105</v>
      </c>
      <c r="K55" s="16">
        <f>SUM(K45:K54)-K46-K48</f>
        <v>1405997</v>
      </c>
      <c r="L55" s="97">
        <f>SUM(L45:L54)-L46-L48</f>
        <v>1674350</v>
      </c>
      <c r="M55" s="29">
        <f>SUM(M45:M54)-M46-M48</f>
        <v>6120040</v>
      </c>
      <c r="N55" s="29">
        <f>SUM(N45:N54)-N46-N48</f>
        <v>903419</v>
      </c>
      <c r="O55" s="141">
        <f>N55/M55*100</f>
        <v>14.761651884628204</v>
      </c>
    </row>
    <row r="56" spans="1:17" s="15" customFormat="1" ht="20.25" customHeight="1" thickBot="1" x14ac:dyDescent="0.25">
      <c r="A56" s="67"/>
      <c r="B56" s="35" t="s">
        <v>97</v>
      </c>
      <c r="C56" s="16">
        <f>SUM(C57:C61)</f>
        <v>2062820</v>
      </c>
      <c r="D56" s="16">
        <f>SUM(D57:D61)</f>
        <v>1334085</v>
      </c>
      <c r="E56" s="90"/>
      <c r="F56" s="29">
        <f>F57</f>
        <v>307670</v>
      </c>
      <c r="G56" s="29">
        <f>G57</f>
        <v>307670</v>
      </c>
      <c r="H56" s="141">
        <f>G56/F56*100</f>
        <v>100</v>
      </c>
      <c r="I56" s="58" t="s">
        <v>28</v>
      </c>
      <c r="J56" s="23"/>
      <c r="K56" s="23"/>
      <c r="L56" s="127"/>
      <c r="M56" s="62"/>
      <c r="N56" s="62"/>
      <c r="O56" s="131"/>
    </row>
    <row r="57" spans="1:17" s="15" customFormat="1" ht="20.25" customHeight="1" x14ac:dyDescent="0.2">
      <c r="A57" s="6" t="s">
        <v>15</v>
      </c>
      <c r="B57" s="36" t="s">
        <v>53</v>
      </c>
      <c r="C57" s="17">
        <v>2062820</v>
      </c>
      <c r="D57" s="17">
        <v>1334085</v>
      </c>
      <c r="E57" s="87">
        <v>307670</v>
      </c>
      <c r="F57" s="26">
        <v>307670</v>
      </c>
      <c r="G57" s="26">
        <v>307670</v>
      </c>
      <c r="H57" s="157">
        <f>G57/F57*100</f>
        <v>100</v>
      </c>
      <c r="I57" s="59" t="s">
        <v>63</v>
      </c>
      <c r="J57" s="22"/>
      <c r="K57" s="22"/>
      <c r="L57" s="128"/>
      <c r="M57" s="63"/>
      <c r="N57" s="64"/>
      <c r="O57" s="132"/>
    </row>
    <row r="58" spans="1:17" s="15" customFormat="1" ht="20.25" customHeight="1" x14ac:dyDescent="0.2">
      <c r="A58" s="8" t="s">
        <v>18</v>
      </c>
      <c r="B58" s="37" t="s">
        <v>54</v>
      </c>
      <c r="C58" s="14"/>
      <c r="D58" s="21"/>
      <c r="E58" s="190"/>
      <c r="F58" s="27"/>
      <c r="G58" s="27"/>
      <c r="H58" s="94"/>
      <c r="I58" s="56" t="s">
        <v>32</v>
      </c>
      <c r="J58" s="21"/>
      <c r="K58" s="21"/>
      <c r="L58" s="100"/>
      <c r="M58" s="64"/>
      <c r="N58" s="64"/>
      <c r="O58" s="132"/>
    </row>
    <row r="59" spans="1:17" s="15" customFormat="1" ht="20.25" customHeight="1" x14ac:dyDescent="0.2">
      <c r="A59" s="6" t="s">
        <v>6</v>
      </c>
      <c r="B59" s="37" t="s">
        <v>55</v>
      </c>
      <c r="C59" s="14"/>
      <c r="D59" s="21"/>
      <c r="E59" s="190"/>
      <c r="F59" s="27"/>
      <c r="G59" s="27"/>
      <c r="H59" s="94"/>
      <c r="I59" s="56" t="s">
        <v>34</v>
      </c>
      <c r="J59" s="14">
        <v>8552</v>
      </c>
      <c r="K59" s="14">
        <v>14253</v>
      </c>
      <c r="L59" s="98">
        <v>148893</v>
      </c>
      <c r="M59" s="27">
        <v>148893</v>
      </c>
      <c r="N59" s="27">
        <v>148893</v>
      </c>
      <c r="O59" s="142">
        <f>N59/M59*100</f>
        <v>100</v>
      </c>
    </row>
    <row r="60" spans="1:17" s="15" customFormat="1" ht="20.25" customHeight="1" x14ac:dyDescent="0.2">
      <c r="A60" s="8" t="s">
        <v>7</v>
      </c>
      <c r="B60" s="37" t="s">
        <v>56</v>
      </c>
      <c r="C60" s="14"/>
      <c r="D60" s="21"/>
      <c r="E60" s="190"/>
      <c r="F60" s="27"/>
      <c r="G60" s="27"/>
      <c r="H60" s="94"/>
      <c r="I60" s="56" t="s">
        <v>35</v>
      </c>
      <c r="J60" s="21"/>
      <c r="K60" s="21"/>
      <c r="L60" s="100"/>
      <c r="M60" s="64"/>
      <c r="N60" s="64"/>
      <c r="O60" s="132"/>
    </row>
    <row r="61" spans="1:17" s="15" customFormat="1" ht="31.5" customHeight="1" thickBot="1" x14ac:dyDescent="0.25">
      <c r="A61" s="6" t="s">
        <v>8</v>
      </c>
      <c r="B61" s="38" t="s">
        <v>57</v>
      </c>
      <c r="C61" s="195"/>
      <c r="D61" s="24"/>
      <c r="E61" s="192"/>
      <c r="F61" s="45"/>
      <c r="G61" s="45"/>
      <c r="H61" s="101"/>
      <c r="I61" s="60" t="s">
        <v>64</v>
      </c>
      <c r="J61" s="24"/>
      <c r="K61" s="24"/>
      <c r="L61" s="102"/>
      <c r="M61" s="129"/>
      <c r="N61" s="64"/>
      <c r="O61" s="132"/>
    </row>
    <row r="62" spans="1:17" s="15" customFormat="1" ht="20.25" customHeight="1" thickBot="1" x14ac:dyDescent="0.25">
      <c r="A62" s="67"/>
      <c r="B62" s="39" t="s">
        <v>99</v>
      </c>
      <c r="C62" s="16">
        <f>SUM(C63:C67)</f>
        <v>29861</v>
      </c>
      <c r="D62" s="16">
        <f>SUM(D63)</f>
        <v>56000</v>
      </c>
      <c r="E62" s="90">
        <f>SUM(E63)</f>
        <v>114139</v>
      </c>
      <c r="F62" s="29">
        <f>SUM(F63:F68)</f>
        <v>89825</v>
      </c>
      <c r="G62" s="29">
        <f>G63</f>
        <v>89824</v>
      </c>
      <c r="H62" s="141">
        <f>G62/F62*100</f>
        <v>99.998886724185923</v>
      </c>
      <c r="I62" s="56" t="s">
        <v>38</v>
      </c>
      <c r="J62" s="21"/>
      <c r="K62" s="21"/>
      <c r="L62" s="100"/>
      <c r="M62" s="64"/>
      <c r="N62" s="64"/>
      <c r="O62" s="132"/>
    </row>
    <row r="63" spans="1:17" s="15" customFormat="1" ht="20.25" customHeight="1" x14ac:dyDescent="0.2">
      <c r="A63" s="6" t="s">
        <v>15</v>
      </c>
      <c r="B63" s="40" t="s">
        <v>58</v>
      </c>
      <c r="C63" s="77">
        <v>29861</v>
      </c>
      <c r="D63" s="17">
        <v>56000</v>
      </c>
      <c r="E63" s="87">
        <v>114139</v>
      </c>
      <c r="F63" s="26">
        <v>89825</v>
      </c>
      <c r="G63" s="26">
        <v>89824</v>
      </c>
      <c r="H63" s="157">
        <f>G63/F63*100</f>
        <v>99.998886724185923</v>
      </c>
      <c r="I63" s="59" t="s">
        <v>78</v>
      </c>
      <c r="J63" s="22"/>
      <c r="K63" s="22"/>
      <c r="L63" s="128"/>
      <c r="M63" s="63"/>
      <c r="N63" s="64"/>
      <c r="O63" s="132"/>
    </row>
    <row r="64" spans="1:17" s="15" customFormat="1" ht="20.25" customHeight="1" x14ac:dyDescent="0.2">
      <c r="A64" s="8" t="s">
        <v>18</v>
      </c>
      <c r="B64" s="41" t="s">
        <v>59</v>
      </c>
      <c r="C64" s="14"/>
      <c r="D64" s="21"/>
      <c r="E64" s="190"/>
      <c r="F64" s="27"/>
      <c r="G64" s="27"/>
      <c r="H64" s="94"/>
      <c r="I64" s="33" t="s">
        <v>105</v>
      </c>
      <c r="J64" s="21"/>
      <c r="K64" s="14">
        <v>0</v>
      </c>
      <c r="L64" s="98"/>
      <c r="M64" s="27">
        <v>0</v>
      </c>
      <c r="N64" s="27">
        <v>0</v>
      </c>
      <c r="O64" s="94"/>
    </row>
    <row r="65" spans="1:15" s="15" customFormat="1" ht="20.25" customHeight="1" x14ac:dyDescent="0.2">
      <c r="A65" s="6" t="s">
        <v>6</v>
      </c>
      <c r="B65" s="37" t="s">
        <v>60</v>
      </c>
      <c r="C65" s="14"/>
      <c r="D65" s="21"/>
      <c r="E65" s="190"/>
      <c r="F65" s="27"/>
      <c r="G65" s="27"/>
      <c r="H65" s="94"/>
      <c r="I65" s="61"/>
      <c r="J65" s="21"/>
      <c r="K65" s="21"/>
      <c r="L65" s="100"/>
      <c r="M65" s="64"/>
      <c r="N65" s="64"/>
      <c r="O65" s="132"/>
    </row>
    <row r="66" spans="1:15" s="15" customFormat="1" ht="20.25" customHeight="1" x14ac:dyDescent="0.2">
      <c r="A66" s="8" t="s">
        <v>7</v>
      </c>
      <c r="B66" s="42" t="s">
        <v>61</v>
      </c>
      <c r="C66" s="14"/>
      <c r="D66" s="21"/>
      <c r="E66" s="190"/>
      <c r="F66" s="27"/>
      <c r="G66" s="27"/>
      <c r="H66" s="94"/>
      <c r="I66" s="61"/>
      <c r="J66" s="21"/>
      <c r="K66" s="21"/>
      <c r="L66" s="100"/>
      <c r="M66" s="64"/>
      <c r="N66" s="64"/>
      <c r="O66" s="132"/>
    </row>
    <row r="67" spans="1:15" s="15" customFormat="1" ht="20.25" customHeight="1" x14ac:dyDescent="0.2">
      <c r="A67" s="8" t="s">
        <v>8</v>
      </c>
      <c r="B67" s="42" t="s">
        <v>62</v>
      </c>
      <c r="C67" s="14"/>
      <c r="D67" s="21"/>
      <c r="E67" s="190"/>
      <c r="F67" s="27"/>
      <c r="G67" s="27"/>
      <c r="H67" s="94"/>
      <c r="I67" s="61"/>
      <c r="J67" s="21"/>
      <c r="K67" s="21"/>
      <c r="L67" s="100"/>
      <c r="M67" s="64"/>
      <c r="N67" s="64"/>
      <c r="O67" s="132"/>
    </row>
    <row r="68" spans="1:15" s="15" customFormat="1" ht="20.25" customHeight="1" thickBot="1" x14ac:dyDescent="0.25">
      <c r="A68" s="11" t="s">
        <v>9</v>
      </c>
      <c r="B68" s="70" t="s">
        <v>109</v>
      </c>
      <c r="C68" s="71"/>
      <c r="D68" s="92"/>
      <c r="E68" s="89"/>
      <c r="F68" s="28"/>
      <c r="G68" s="28">
        <v>0</v>
      </c>
      <c r="H68" s="104"/>
      <c r="I68" s="72"/>
      <c r="J68" s="92"/>
      <c r="K68" s="92"/>
      <c r="L68" s="103"/>
      <c r="M68" s="30"/>
      <c r="N68" s="133"/>
      <c r="O68" s="134"/>
    </row>
    <row r="69" spans="1:15" s="15" customFormat="1" ht="43.5" customHeight="1" thickBot="1" x14ac:dyDescent="0.25">
      <c r="A69" s="67"/>
      <c r="B69" s="34" t="s">
        <v>100</v>
      </c>
      <c r="C69" s="16">
        <f>C56+C62</f>
        <v>2092681</v>
      </c>
      <c r="D69" s="16">
        <f>SUM(D62,D56)</f>
        <v>1390085</v>
      </c>
      <c r="E69" s="90">
        <f>SUM(E63)+E57</f>
        <v>421809</v>
      </c>
      <c r="F69" s="29">
        <f>SUM(F62,F56)</f>
        <v>397495</v>
      </c>
      <c r="G69" s="29">
        <f>G56+G62</f>
        <v>397494</v>
      </c>
      <c r="H69" s="141">
        <f>G69/F69*100</f>
        <v>99.999748424508482</v>
      </c>
      <c r="I69" s="34" t="s">
        <v>101</v>
      </c>
      <c r="J69" s="16">
        <f>SUM(J56:J67)</f>
        <v>8552</v>
      </c>
      <c r="K69" s="16">
        <f>SUM(K56:K67)</f>
        <v>14253</v>
      </c>
      <c r="L69" s="97">
        <f>SUM(L59:L64)</f>
        <v>148893</v>
      </c>
      <c r="M69" s="29">
        <f>SUM(M56:M67)</f>
        <v>148893</v>
      </c>
      <c r="N69" s="29">
        <f>SUM(N59)</f>
        <v>148893</v>
      </c>
      <c r="O69" s="141">
        <f>N69/M69*100</f>
        <v>100</v>
      </c>
    </row>
    <row r="70" spans="1:15" ht="20.25" customHeight="1" thickBot="1" x14ac:dyDescent="0.25">
      <c r="A70" s="68"/>
      <c r="B70" s="43" t="s">
        <v>94</v>
      </c>
      <c r="C70" s="123">
        <f>C55+C69</f>
        <v>2178941</v>
      </c>
      <c r="D70" s="123">
        <f>D55+D69</f>
        <v>1558293</v>
      </c>
      <c r="E70" s="193">
        <f>E55+E69</f>
        <v>1550559</v>
      </c>
      <c r="F70" s="29">
        <f>F55+F69</f>
        <v>5031279</v>
      </c>
      <c r="G70" s="46">
        <f>G55+G69</f>
        <v>2853499</v>
      </c>
      <c r="H70" s="148">
        <f>G70/F70*100</f>
        <v>56.715181169638974</v>
      </c>
      <c r="I70" s="43" t="s">
        <v>102</v>
      </c>
      <c r="J70" s="123">
        <f>J55+J69</f>
        <v>803657</v>
      </c>
      <c r="K70" s="123">
        <f>K55+K69</f>
        <v>1420250</v>
      </c>
      <c r="L70" s="99">
        <f>L55+L69</f>
        <v>1823243</v>
      </c>
      <c r="M70" s="46">
        <f>M55+M69</f>
        <v>6268933</v>
      </c>
      <c r="N70" s="29">
        <f>N55+N69</f>
        <v>1052312</v>
      </c>
      <c r="O70" s="141">
        <f>N70/M70*100</f>
        <v>16.786142075533427</v>
      </c>
    </row>
    <row r="71" spans="1:15" ht="20.25" customHeight="1" thickBot="1" x14ac:dyDescent="0.25">
      <c r="A71" s="67"/>
      <c r="B71" s="34" t="s">
        <v>40</v>
      </c>
      <c r="C71" s="16">
        <f>J55-C55</f>
        <v>708845</v>
      </c>
      <c r="D71" s="16">
        <f>K55-D55</f>
        <v>1237789</v>
      </c>
      <c r="E71" s="90">
        <f>L55-E55</f>
        <v>545600</v>
      </c>
      <c r="F71" s="29">
        <f>M55-F55</f>
        <v>1486256</v>
      </c>
      <c r="G71" s="29"/>
      <c r="H71" s="148">
        <f>G71/F71*100</f>
        <v>0</v>
      </c>
      <c r="I71" s="34" t="s">
        <v>41</v>
      </c>
      <c r="J71" s="16"/>
      <c r="K71" s="16"/>
      <c r="L71" s="97"/>
      <c r="M71" s="29"/>
      <c r="N71" s="29">
        <f>G55-N55</f>
        <v>1552586</v>
      </c>
      <c r="O71" s="96"/>
    </row>
    <row r="72" spans="1:15" ht="20.25" customHeight="1" thickBot="1" x14ac:dyDescent="0.25">
      <c r="A72" s="67"/>
      <c r="B72" s="34" t="s">
        <v>42</v>
      </c>
      <c r="C72" s="16"/>
      <c r="D72" s="16"/>
      <c r="E72" s="90">
        <f>L70-E70</f>
        <v>272684</v>
      </c>
      <c r="F72" s="29">
        <f>M70-F70</f>
        <v>1237654</v>
      </c>
      <c r="G72" s="29"/>
      <c r="H72" s="148"/>
      <c r="I72" s="34" t="s">
        <v>43</v>
      </c>
      <c r="J72" s="16">
        <v>1375284</v>
      </c>
      <c r="K72" s="16">
        <v>138043</v>
      </c>
      <c r="L72" s="97"/>
      <c r="M72" s="29"/>
      <c r="N72" s="29">
        <f>G70-N70</f>
        <v>1801187</v>
      </c>
      <c r="O72" s="96"/>
    </row>
    <row r="74" spans="1:15" ht="20.25" customHeight="1" x14ac:dyDescent="0.2">
      <c r="G74" s="171">
        <f>G35+G70</f>
        <v>5183680</v>
      </c>
      <c r="N74" s="171">
        <f>N70+N35</f>
        <v>2812267</v>
      </c>
    </row>
  </sheetData>
  <mergeCells count="35">
    <mergeCell ref="I1:O1"/>
    <mergeCell ref="A3:O3"/>
    <mergeCell ref="A5:O5"/>
    <mergeCell ref="K6:O6"/>
    <mergeCell ref="I7:O7"/>
    <mergeCell ref="A39:O39"/>
    <mergeCell ref="E8:E9"/>
    <mergeCell ref="H8:H9"/>
    <mergeCell ref="D8:D9"/>
    <mergeCell ref="F8:F9"/>
    <mergeCell ref="O8:O9"/>
    <mergeCell ref="L42:L43"/>
    <mergeCell ref="O42:O43"/>
    <mergeCell ref="I40:O40"/>
    <mergeCell ref="I41:O41"/>
    <mergeCell ref="J8:J9"/>
    <mergeCell ref="M8:M9"/>
    <mergeCell ref="I8:I9"/>
    <mergeCell ref="A41:A43"/>
    <mergeCell ref="B38:I38"/>
    <mergeCell ref="A7:A9"/>
    <mergeCell ref="B8:B9"/>
    <mergeCell ref="K42:K43"/>
    <mergeCell ref="K8:K9"/>
    <mergeCell ref="E42:E43"/>
    <mergeCell ref="H42:H43"/>
    <mergeCell ref="B42:B43"/>
    <mergeCell ref="I42:I43"/>
    <mergeCell ref="C8:C9"/>
    <mergeCell ref="C42:C43"/>
    <mergeCell ref="D42:D43"/>
    <mergeCell ref="F42:F43"/>
    <mergeCell ref="J42:J43"/>
    <mergeCell ref="M42:M43"/>
    <mergeCell ref="L8:L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2" orientation="landscape" r:id="rId1"/>
  <headerFooter>
    <oddHeader>&amp;P. oldal</oddHeader>
  </headerFooter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2.mell.2020Zársz</vt:lpstr>
      <vt:lpstr>'2.mell.2020Zársz'!Nyomtatási_terület</vt:lpstr>
    </vt:vector>
  </TitlesOfParts>
  <Company>Polgármesteri Hivatal 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Kovácsné</dc:creator>
  <cp:lastModifiedBy>Salamon Irénke 2</cp:lastModifiedBy>
  <cp:lastPrinted>2020-06-08T06:47:24Z</cp:lastPrinted>
  <dcterms:created xsi:type="dcterms:W3CDTF">2014-02-06T12:14:12Z</dcterms:created>
  <dcterms:modified xsi:type="dcterms:W3CDTF">2021-05-21T10:02:31Z</dcterms:modified>
</cp:coreProperties>
</file>