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45D07FE6-4BEA-4116-8258-3525009E6FC4}" xr6:coauthVersionLast="46" xr6:coauthVersionMax="46" xr10:uidLastSave="{00000000-0000-0000-0000-000000000000}"/>
  <bookViews>
    <workbookView xWindow="-120" yWindow="-120" windowWidth="25440" windowHeight="15540"/>
  </bookViews>
  <sheets>
    <sheet name="4Mell2020Zárszám" sheetId="2" r:id="rId1"/>
    <sheet name="4aMell2020Zárszám" sheetId="1" r:id="rId2"/>
  </sheets>
  <definedNames>
    <definedName name="_xlnm.Print_Area" localSheetId="1">'4aMell2020Zárszám'!$A$1:$R$235</definedName>
  </definedNames>
  <calcPr calcId="181029"/>
</workbook>
</file>

<file path=xl/calcChain.xml><?xml version="1.0" encoding="utf-8"?>
<calcChain xmlns="http://schemas.openxmlformats.org/spreadsheetml/2006/main">
  <c r="Q38" i="1" l="1"/>
  <c r="Q68" i="1"/>
  <c r="Q125" i="1" s="1"/>
  <c r="Q197" i="1" s="1"/>
  <c r="Q228" i="1" s="1"/>
  <c r="Q54" i="1"/>
  <c r="Q16" i="1"/>
  <c r="Q56" i="1"/>
  <c r="Q113" i="1"/>
  <c r="Q216" i="1" s="1"/>
  <c r="Q210" i="1"/>
  <c r="Q207" i="1"/>
  <c r="R207" i="1" s="1"/>
  <c r="Q111" i="1"/>
  <c r="Q213" i="1"/>
  <c r="R54" i="1"/>
  <c r="Q74" i="1"/>
  <c r="Q131" i="1"/>
  <c r="Q61" i="1"/>
  <c r="R35" i="1"/>
  <c r="Q17" i="1"/>
  <c r="Q39" i="1"/>
  <c r="R17" i="1"/>
  <c r="Q27" i="1"/>
  <c r="R27" i="1" s="1"/>
  <c r="I18" i="1"/>
  <c r="I27" i="1" s="1"/>
  <c r="I14" i="1"/>
  <c r="I186" i="1"/>
  <c r="I209" i="1"/>
  <c r="I208" i="1"/>
  <c r="I207" i="1"/>
  <c r="I114" i="1"/>
  <c r="I89" i="1"/>
  <c r="R47" i="1"/>
  <c r="Q51" i="1"/>
  <c r="R51" i="1" s="1"/>
  <c r="I63" i="1"/>
  <c r="I120" i="1" s="1"/>
  <c r="I58" i="1"/>
  <c r="I115" i="1" s="1"/>
  <c r="I57" i="1"/>
  <c r="I56" i="1"/>
  <c r="J48" i="1"/>
  <c r="J47" i="1"/>
  <c r="I51" i="1"/>
  <c r="J51" i="1" s="1"/>
  <c r="J18" i="1"/>
  <c r="J14" i="1"/>
  <c r="R108" i="1"/>
  <c r="Q93" i="1"/>
  <c r="J80" i="1"/>
  <c r="Q108" i="1"/>
  <c r="I108" i="1"/>
  <c r="I153" i="1"/>
  <c r="I152" i="1"/>
  <c r="I151" i="1"/>
  <c r="I154" i="1" s="1"/>
  <c r="Q152" i="1"/>
  <c r="Q154" i="1" s="1"/>
  <c r="Q146" i="1"/>
  <c r="I141" i="1"/>
  <c r="J141" i="1" s="1"/>
  <c r="R169" i="1"/>
  <c r="R165" i="1"/>
  <c r="Q175" i="1"/>
  <c r="Q183" i="1" s="1"/>
  <c r="Q172" i="1"/>
  <c r="R172" i="1" s="1"/>
  <c r="Q178" i="1"/>
  <c r="R178" i="1"/>
  <c r="Q166" i="1"/>
  <c r="R166" i="1"/>
  <c r="J170" i="1"/>
  <c r="J169" i="1"/>
  <c r="J158" i="1"/>
  <c r="I179" i="1"/>
  <c r="J179" i="1" s="1"/>
  <c r="I178" i="1"/>
  <c r="I177" i="1"/>
  <c r="I172" i="1"/>
  <c r="I161" i="1"/>
  <c r="G210" i="1"/>
  <c r="G180" i="1"/>
  <c r="G161" i="1"/>
  <c r="G154" i="1"/>
  <c r="G141" i="1"/>
  <c r="G108" i="1"/>
  <c r="G89" i="1"/>
  <c r="G75" i="1"/>
  <c r="G27" i="1"/>
  <c r="E29" i="2"/>
  <c r="F18" i="2"/>
  <c r="F17" i="2"/>
  <c r="E15" i="2"/>
  <c r="E13" i="2"/>
  <c r="E32" i="2" s="1"/>
  <c r="F37" i="2"/>
  <c r="F43" i="2"/>
  <c r="F35" i="2"/>
  <c r="E41" i="2"/>
  <c r="F41" i="2"/>
  <c r="E44" i="2"/>
  <c r="F44" i="2"/>
  <c r="P165" i="1"/>
  <c r="P145" i="1"/>
  <c r="R145" i="1" s="1"/>
  <c r="P92" i="1"/>
  <c r="R92" i="1" s="1"/>
  <c r="P38" i="1"/>
  <c r="P37" i="1"/>
  <c r="P74" i="1"/>
  <c r="H160" i="1"/>
  <c r="J160" i="1" s="1"/>
  <c r="H159" i="1"/>
  <c r="J159" i="1" s="1"/>
  <c r="H158" i="1"/>
  <c r="H138" i="1"/>
  <c r="H137" i="1"/>
  <c r="J137" i="1" s="1"/>
  <c r="H136" i="1"/>
  <c r="H14" i="1"/>
  <c r="D31" i="2"/>
  <c r="D29" i="2" s="1"/>
  <c r="D37" i="2"/>
  <c r="D36" i="2"/>
  <c r="D41" i="2"/>
  <c r="D35" i="2"/>
  <c r="D44" i="2"/>
  <c r="D26" i="2"/>
  <c r="D15" i="2"/>
  <c r="F15" i="2" s="1"/>
  <c r="D12" i="2"/>
  <c r="H81" i="1"/>
  <c r="J81" i="1" s="1"/>
  <c r="H58" i="1"/>
  <c r="P54" i="1"/>
  <c r="P111" i="1"/>
  <c r="H13" i="1"/>
  <c r="H12" i="1"/>
  <c r="P175" i="1"/>
  <c r="P172" i="1"/>
  <c r="H172" i="1"/>
  <c r="H179" i="1"/>
  <c r="H177" i="1"/>
  <c r="P107" i="1"/>
  <c r="R107" i="1" s="1"/>
  <c r="P108" i="1"/>
  <c r="H80" i="1"/>
  <c r="H97" i="1"/>
  <c r="H79" i="1"/>
  <c r="P51" i="1"/>
  <c r="H51" i="1"/>
  <c r="H152" i="1"/>
  <c r="J152" i="1" s="1"/>
  <c r="H189" i="1"/>
  <c r="H219" i="1"/>
  <c r="H44" i="1"/>
  <c r="P152" i="1"/>
  <c r="P154" i="1" s="1"/>
  <c r="P68" i="1"/>
  <c r="P125" i="1" s="1"/>
  <c r="P66" i="1"/>
  <c r="P70" i="1"/>
  <c r="P127" i="1"/>
  <c r="P199" i="1" s="1"/>
  <c r="P230" i="1"/>
  <c r="H59" i="1"/>
  <c r="H188" i="1"/>
  <c r="H218" i="1" s="1"/>
  <c r="P128" i="1"/>
  <c r="P200" i="1" s="1"/>
  <c r="P231" i="1"/>
  <c r="P65" i="1"/>
  <c r="P122" i="1"/>
  <c r="P194" i="1" s="1"/>
  <c r="P225" i="1" s="1"/>
  <c r="P27" i="1"/>
  <c r="P73" i="1"/>
  <c r="P130" i="1" s="1"/>
  <c r="H61" i="1"/>
  <c r="H118" i="1" s="1"/>
  <c r="H190" i="1" s="1"/>
  <c r="H220" i="1" s="1"/>
  <c r="H63" i="1"/>
  <c r="P178" i="1"/>
  <c r="P180" i="1"/>
  <c r="P64" i="1"/>
  <c r="P193" i="1"/>
  <c r="P224" i="1" s="1"/>
  <c r="P59" i="1"/>
  <c r="P116" i="1" s="1"/>
  <c r="P32" i="1"/>
  <c r="P56" i="1"/>
  <c r="P113" i="1"/>
  <c r="H32" i="1"/>
  <c r="P61" i="1"/>
  <c r="P190" i="1" s="1"/>
  <c r="P221" i="1"/>
  <c r="P166" i="1"/>
  <c r="P146" i="1"/>
  <c r="P161" i="1"/>
  <c r="P141" i="1"/>
  <c r="H98" i="1"/>
  <c r="J98" i="1" s="1"/>
  <c r="H209" i="1"/>
  <c r="J209" i="1" s="1"/>
  <c r="H39" i="1"/>
  <c r="P93" i="1"/>
  <c r="H117" i="1"/>
  <c r="P197" i="1"/>
  <c r="P228" i="1" s="1"/>
  <c r="H116" i="1"/>
  <c r="P207" i="1"/>
  <c r="P210" i="1"/>
  <c r="R210" i="1" s="1"/>
  <c r="P121" i="1"/>
  <c r="H120" i="1"/>
  <c r="J120" i="1" s="1"/>
  <c r="P185" i="1"/>
  <c r="P216" i="1"/>
  <c r="H141" i="1"/>
  <c r="P118" i="1"/>
  <c r="P203" i="1"/>
  <c r="P234" i="1" s="1"/>
  <c r="P75" i="1"/>
  <c r="P202" i="1"/>
  <c r="P233" i="1" s="1"/>
  <c r="E45" i="2"/>
  <c r="F45" i="2" s="1"/>
  <c r="F31" i="2"/>
  <c r="F36" i="2"/>
  <c r="D45" i="2"/>
  <c r="D46" i="2" s="1"/>
  <c r="Q203" i="1"/>
  <c r="Q234" i="1" s="1"/>
  <c r="R234" i="1" s="1"/>
  <c r="I192" i="1"/>
  <c r="R203" i="1"/>
  <c r="I222" i="1"/>
  <c r="P195" i="1" l="1"/>
  <c r="P226" i="1" s="1"/>
  <c r="P123" i="1"/>
  <c r="P183" i="1"/>
  <c r="R111" i="1"/>
  <c r="F29" i="2"/>
  <c r="I185" i="1"/>
  <c r="J177" i="1"/>
  <c r="I180" i="1"/>
  <c r="I113" i="1"/>
  <c r="I75" i="1"/>
  <c r="J58" i="1"/>
  <c r="E46" i="2"/>
  <c r="F46" i="2" s="1"/>
  <c r="P188" i="1"/>
  <c r="P220" i="1" s="1"/>
  <c r="H192" i="1"/>
  <c r="J63" i="1"/>
  <c r="H96" i="1"/>
  <c r="H89" i="1"/>
  <c r="J13" i="1"/>
  <c r="H57" i="1"/>
  <c r="F12" i="2"/>
  <c r="D11" i="2"/>
  <c r="F11" i="2" s="1"/>
  <c r="D32" i="2"/>
  <c r="F32" i="2" s="1"/>
  <c r="J136" i="1"/>
  <c r="H151" i="1"/>
  <c r="H153" i="1"/>
  <c r="H187" i="1" s="1"/>
  <c r="H217" i="1" s="1"/>
  <c r="J138" i="1"/>
  <c r="H178" i="1"/>
  <c r="H180" i="1" s="1"/>
  <c r="H161" i="1"/>
  <c r="J161" i="1" s="1"/>
  <c r="P131" i="1"/>
  <c r="P132" i="1" s="1"/>
  <c r="R74" i="1"/>
  <c r="R38" i="1"/>
  <c r="P39" i="1"/>
  <c r="R152" i="1"/>
  <c r="J79" i="1"/>
  <c r="R93" i="1"/>
  <c r="I215" i="1"/>
  <c r="I216" i="1"/>
  <c r="R39" i="1"/>
  <c r="Q118" i="1"/>
  <c r="R61" i="1"/>
  <c r="Q59" i="1"/>
  <c r="R16" i="1"/>
  <c r="J97" i="1"/>
  <c r="H208" i="1"/>
  <c r="J12" i="1"/>
  <c r="H56" i="1"/>
  <c r="H27" i="1"/>
  <c r="H115" i="1"/>
  <c r="J115" i="1" s="1"/>
  <c r="J172" i="1"/>
  <c r="J178" i="1"/>
  <c r="R146" i="1"/>
  <c r="R154" i="1"/>
  <c r="J153" i="1"/>
  <c r="J57" i="1"/>
  <c r="J89" i="1"/>
  <c r="J208" i="1"/>
  <c r="I210" i="1"/>
  <c r="I187" i="1"/>
  <c r="J27" i="1"/>
  <c r="R131" i="1"/>
  <c r="Q180" i="1"/>
  <c r="R180" i="1" s="1"/>
  <c r="R175" i="1"/>
  <c r="H185" i="1" l="1"/>
  <c r="H113" i="1"/>
  <c r="H75" i="1"/>
  <c r="H154" i="1"/>
  <c r="J154" i="1" s="1"/>
  <c r="J151" i="1"/>
  <c r="J96" i="1"/>
  <c r="H207" i="1"/>
  <c r="H108" i="1"/>
  <c r="J108" i="1" s="1"/>
  <c r="H222" i="1"/>
  <c r="J222" i="1" s="1"/>
  <c r="J192" i="1"/>
  <c r="J75" i="1"/>
  <c r="J180" i="1"/>
  <c r="J185" i="1"/>
  <c r="I204" i="1"/>
  <c r="P213" i="1"/>
  <c r="R183" i="1"/>
  <c r="P204" i="1"/>
  <c r="I217" i="1"/>
  <c r="J217" i="1" s="1"/>
  <c r="J187" i="1"/>
  <c r="Q116" i="1"/>
  <c r="Q75" i="1"/>
  <c r="R75" i="1" s="1"/>
  <c r="R59" i="1"/>
  <c r="R118" i="1"/>
  <c r="Q190" i="1"/>
  <c r="H186" i="1"/>
  <c r="H114" i="1"/>
  <c r="J114" i="1" s="1"/>
  <c r="J56" i="1"/>
  <c r="J113" i="1"/>
  <c r="I132" i="1"/>
  <c r="P235" i="1" l="1"/>
  <c r="R213" i="1"/>
  <c r="H210" i="1"/>
  <c r="J210" i="1" s="1"/>
  <c r="J207" i="1"/>
  <c r="I235" i="1"/>
  <c r="H204" i="1"/>
  <c r="H215" i="1"/>
  <c r="H216" i="1"/>
  <c r="J216" i="1" s="1"/>
  <c r="J186" i="1"/>
  <c r="R190" i="1"/>
  <c r="Q221" i="1"/>
  <c r="R221" i="1" s="1"/>
  <c r="R116" i="1"/>
  <c r="Q188" i="1"/>
  <c r="Q132" i="1"/>
  <c r="R132" i="1" s="1"/>
  <c r="J204" i="1"/>
  <c r="H132" i="1"/>
  <c r="J132" i="1" s="1"/>
  <c r="R188" i="1" l="1"/>
  <c r="Q220" i="1"/>
  <c r="Q204" i="1"/>
  <c r="R204" i="1" s="1"/>
  <c r="H235" i="1"/>
  <c r="P237" i="1" s="1"/>
  <c r="J215" i="1"/>
  <c r="J235" i="1" l="1"/>
  <c r="R220" i="1"/>
  <c r="Q235" i="1"/>
  <c r="R235" i="1" s="1"/>
</calcChain>
</file>

<file path=xl/sharedStrings.xml><?xml version="1.0" encoding="utf-8"?>
<sst xmlns="http://schemas.openxmlformats.org/spreadsheetml/2006/main" count="667" uniqueCount="153">
  <si>
    <t>ezer Ft-ban</t>
  </si>
  <si>
    <t>előirányzat</t>
  </si>
  <si>
    <t>1.</t>
  </si>
  <si>
    <t>3.</t>
  </si>
  <si>
    <t>2.</t>
  </si>
  <si>
    <t>Személyi juttatások</t>
  </si>
  <si>
    <t>Munkaadót terhelő járulékok és szoc. hozzájárulási adó</t>
  </si>
  <si>
    <t>I. Működési költségvetés kiadásai</t>
  </si>
  <si>
    <t>Dologi kiadások</t>
  </si>
  <si>
    <t>I. Működési költségvetés bevételei</t>
  </si>
  <si>
    <t>9.</t>
  </si>
  <si>
    <t>KÖTELEZŐ FELADATOK KIADÁSAI:</t>
  </si>
  <si>
    <t>KÖTELEZŐ FELADATOK BEVÉTELEI:</t>
  </si>
  <si>
    <t>Kötelező feladatok kiadásai összesen:</t>
  </si>
  <si>
    <t>Kötelező feladatok bevételei összesen:</t>
  </si>
  <si>
    <t xml:space="preserve">ELŐIRÁNYZAT-CSOPORTOK, KIEMELT ELŐIRÁNYZATOK SZERINTI BONTÁSBAN FELADATOKÉNT ÉS ÖSSZESEN </t>
  </si>
  <si>
    <t>(KÖTELEZŐ ÉS ÁLLAMIGAZGATÁSI FELADATOK SZERINT CSOPORTOSÍTVA)</t>
  </si>
  <si>
    <t>ÁLLAMIGAZGATÁSI FELADATOK KIADÁSAI:</t>
  </si>
  <si>
    <t>ÁLLAMIGAZGATÁSI FELADATOK BEVÉTELEI:</t>
  </si>
  <si>
    <t>Államigazgatási feladatok kiadásai összesen:</t>
  </si>
  <si>
    <t>Államigazgatási feladatok bevételei összesen:</t>
  </si>
  <si>
    <t>Ellátottak pénzbeli juttatásai</t>
  </si>
  <si>
    <t>Értény kiadásai mindösszesen:</t>
  </si>
  <si>
    <t>Értény bevételei mindösszesen:</t>
  </si>
  <si>
    <t>Koppányszántó kiadásai mindösszesen:</t>
  </si>
  <si>
    <t>Koppányszántó bevételei mindösszesen:</t>
  </si>
  <si>
    <t>4/a. számú melléklet</t>
  </si>
  <si>
    <t>Készletértékesítés ellenértéke</t>
  </si>
  <si>
    <t>Szolgáltatások ellenértéke</t>
  </si>
  <si>
    <t>1.3.</t>
  </si>
  <si>
    <t>Közvetített szolgáltatások értéke</t>
  </si>
  <si>
    <t>Tulajdonosi bevételek, bérleti díjak</t>
  </si>
  <si>
    <t>Ellátási díjak</t>
  </si>
  <si>
    <t>Kiszámlázott általános forgalmi adó</t>
  </si>
  <si>
    <t>Általános forgalmi adó visszatérülése</t>
  </si>
  <si>
    <t>Kamatbevételek</t>
  </si>
  <si>
    <t>Egyéb pénzügyi műveletek bevételei</t>
  </si>
  <si>
    <t>Egyéb működési bevételek</t>
  </si>
  <si>
    <t>Költségvetési maradvány igénybevétele</t>
  </si>
  <si>
    <t>Beruházások</t>
  </si>
  <si>
    <t>011130 Önkormányzatok és önkormányzati hivatalok jogalkotó és általános igazgatási tevékenysége</t>
  </si>
  <si>
    <t>Kormányzati funkció</t>
  </si>
  <si>
    <t>Előirányzat-csoport;kiemelt előirányzat megnevezése</t>
  </si>
  <si>
    <t>1. Működési költségvetés kiadásai</t>
  </si>
  <si>
    <t>1.1</t>
  </si>
  <si>
    <t>1.2</t>
  </si>
  <si>
    <t>Finanszírozásibevételek:</t>
  </si>
  <si>
    <t>9.3</t>
  </si>
  <si>
    <t>Irányítószervi (önkormányzati) támogatás</t>
  </si>
  <si>
    <t>018030 Támogatási célú finanszírozási műveletek</t>
  </si>
  <si>
    <t>1.4</t>
  </si>
  <si>
    <t>2. Felhalmozási költségvetés kiadásai</t>
  </si>
  <si>
    <t>2.1</t>
  </si>
  <si>
    <t>1. Működési bevételek</t>
  </si>
  <si>
    <t>1.3</t>
  </si>
  <si>
    <t>1.5</t>
  </si>
  <si>
    <t>1.6</t>
  </si>
  <si>
    <t>1.7</t>
  </si>
  <si>
    <t>1.8</t>
  </si>
  <si>
    <t>1.9</t>
  </si>
  <si>
    <t>1.10</t>
  </si>
  <si>
    <t>Finanszírozási bevételek:</t>
  </si>
  <si>
    <t>Kormányzati funkció kiadása összesen:</t>
  </si>
  <si>
    <t>Kormányzati funkció bevétele összesen:</t>
  </si>
  <si>
    <t>9.1</t>
  </si>
  <si>
    <t>2.5</t>
  </si>
  <si>
    <t>1. Közhatalmi bevételek</t>
  </si>
  <si>
    <t>Egyéb közhatalmi bevételek</t>
  </si>
  <si>
    <t>2. Működési bevételek</t>
  </si>
  <si>
    <t>2.2</t>
  </si>
  <si>
    <t>2.3</t>
  </si>
  <si>
    <t>2.4</t>
  </si>
  <si>
    <t>2.6</t>
  </si>
  <si>
    <t>2.7</t>
  </si>
  <si>
    <t>2.8</t>
  </si>
  <si>
    <t>2.9</t>
  </si>
  <si>
    <t>2.10</t>
  </si>
  <si>
    <t>2. Működési költségvetés bevételei</t>
  </si>
  <si>
    <t>013350 Önkormányzati vagyonnal való gazdálkodással kapcs. feladatok</t>
  </si>
  <si>
    <t xml:space="preserve"> 1.11.</t>
  </si>
  <si>
    <t>Visszatérítendő támogatások, kölcsönök nyújtása ÁH-n kívülre</t>
  </si>
  <si>
    <t>6.</t>
  </si>
  <si>
    <t>Működési célú átvett pénzeszközök:</t>
  </si>
  <si>
    <t>6.2.</t>
  </si>
  <si>
    <t>Működési célú visszatérítendő támogatások, kölcsönök visszatérülése ÁH-on kívülről</t>
  </si>
  <si>
    <t>6.3.</t>
  </si>
  <si>
    <t>Egyéb működési célú átvett pénzeszköz</t>
  </si>
  <si>
    <t>Működési célú támogatások ÁH-on belülről</t>
  </si>
  <si>
    <t>1.2.5.</t>
  </si>
  <si>
    <t xml:space="preserve">Egyéb működési célú támogatások bevételei </t>
  </si>
  <si>
    <t>3. Közhatalmi bevételek</t>
  </si>
  <si>
    <t>3.1</t>
  </si>
  <si>
    <t>104051 Gyermekvédelmi pénzbeli és természetbeni ellátások</t>
  </si>
  <si>
    <t>4.</t>
  </si>
  <si>
    <t>Egyéb működési célú támogatások ÁH-n belülre</t>
  </si>
  <si>
    <t>TAMÁSI POLGÁRMESTERI HIVATAL 2020. ÉVI KÖLTSÉGVETÉSI BEVÉTELEI ÉS KIADÁSAI</t>
  </si>
  <si>
    <t>Tamási Polgármesteri Hivatal összesen</t>
  </si>
  <si>
    <t>Tamási Polgármesteri Hivatal</t>
  </si>
  <si>
    <t>Tamási Polgármesteri Hivatal kiadásai mindösszesen:</t>
  </si>
  <si>
    <t>Tamási Polgármesteri Hivatal bevételei mindösszesen:</t>
  </si>
  <si>
    <t>Értény (KÖH miatti áthúzódó)</t>
  </si>
  <si>
    <t>Koppányszántó (KÖH miatti áthúzódó)</t>
  </si>
  <si>
    <t>PH kötelező feladatainak kiadásai összesen:</t>
  </si>
  <si>
    <t>PH kötelező feladatainak bevételei összesen:</t>
  </si>
  <si>
    <t>PH államigazgatási feladatainak kiadásai összesen:</t>
  </si>
  <si>
    <t>PH államigazgatási feladatainak bevételei összesen:</t>
  </si>
  <si>
    <t>PH kiadásai mindösszesen:</t>
  </si>
  <si>
    <t>PH bevételei mindösszesen:</t>
  </si>
  <si>
    <t>5.</t>
  </si>
  <si>
    <t>016010 Országgyűlési, önkormányzati és európa parlamenti képviselő választáshoz kapcsolódó tevékenységek</t>
  </si>
  <si>
    <t>TAMÁSI POLGÁRMESTERI HIVATAL 2020. ÉVI KÖLTSÉGVETÉSE ELŐIRÁNYZATCSOPORTOK ÉS KIEMELT ELŐIRÁNYZATOK SZERINTI BONTÁSBAN</t>
  </si>
  <si>
    <t>Ezer forintban</t>
  </si>
  <si>
    <t>Megnevezés</t>
  </si>
  <si>
    <t>Száma</t>
  </si>
  <si>
    <t>Előirányzat-csoport, kiemelt előirányzat megnevezése</t>
  </si>
  <si>
    <t>Bevételek</t>
  </si>
  <si>
    <t>Működési bevételek:</t>
  </si>
  <si>
    <t>Közhatalmi bevételek:</t>
  </si>
  <si>
    <t>Önkormányzat bevételei mindösszesen:</t>
  </si>
  <si>
    <t>Kiadások</t>
  </si>
  <si>
    <t>1. Működési költségvetés kiadásai:</t>
  </si>
  <si>
    <t>Munkaadót terhelő járulékok és szoc.hozzájárulási adó</t>
  </si>
  <si>
    <t xml:space="preserve">Dologi kiadások </t>
  </si>
  <si>
    <t xml:space="preserve"> Működési költségvetés kiadásai összesen:</t>
  </si>
  <si>
    <t>2. Felhalmozási költségvetés kiadásai:</t>
  </si>
  <si>
    <t>Felhalmozási költségvetés kiadásai összesen:</t>
  </si>
  <si>
    <t>Költségvetési kiadások összesen:</t>
  </si>
  <si>
    <t>Önkormányzat kiadásai mindösszesen:</t>
  </si>
  <si>
    <t>2020. évi eredeti előirányzat</t>
  </si>
  <si>
    <t>2020. évi módosított előirányzat</t>
  </si>
  <si>
    <t>Teljesítés 2020.12.31.</t>
  </si>
  <si>
    <t>Teljesítés %-a</t>
  </si>
  <si>
    <t>0</t>
  </si>
  <si>
    <t>1.2.</t>
  </si>
  <si>
    <t>3.6.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</si>
  <si>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</si>
  <si>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</si>
  <si>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</si>
  <si>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</si>
  <si>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</si>
  <si>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</si>
  <si>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</si>
  <si>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</si>
  <si>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</si>
  <si>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</si>
  <si>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9.1.</t>
  </si>
  <si>
    <t>2020. évi</t>
  </si>
  <si>
    <t>eredeti</t>
  </si>
  <si>
    <t>módosított</t>
  </si>
  <si>
    <t>Teljesítés</t>
  </si>
  <si>
    <t>%-a</t>
  </si>
  <si>
    <t>2020.12.31.</t>
  </si>
  <si>
    <t>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</si>
</sst>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,###"/>
    <numFmt numFmtId="175" formatCode="#,##0.0"/>
    <numFmt numFmtId="179" formatCode="0.0"/>
  </numFmts>
  <fonts count="6" x14ac:knownFonts="1">
    <font>
      <sz val="10"/>
      <name val="Arial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3" fillId="0" borderId="0" xfId="2" applyFont="1" applyFill="1"/>
    <xf numFmtId="0" fontId="3" fillId="0" borderId="0" xfId="2" applyFont="1"/>
    <xf numFmtId="3" fontId="3" fillId="0" borderId="0" xfId="2" applyNumberFormat="1" applyFont="1" applyFill="1"/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1" xfId="0" applyFont="1" applyBorder="1"/>
    <xf numFmtId="3" fontId="3" fillId="0" borderId="2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0" fontId="3" fillId="0" borderId="4" xfId="0" applyFont="1" applyBorder="1"/>
    <xf numFmtId="3" fontId="3" fillId="0" borderId="5" xfId="2" applyNumberFormat="1" applyFont="1" applyFill="1" applyBorder="1" applyAlignment="1">
      <alignment horizontal="center" vertical="center"/>
    </xf>
    <xf numFmtId="3" fontId="3" fillId="0" borderId="6" xfId="2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3" fillId="0" borderId="7" xfId="2" applyFont="1" applyFill="1" applyBorder="1" applyAlignment="1">
      <alignment horizontal="center" vertical="center"/>
    </xf>
    <xf numFmtId="3" fontId="3" fillId="0" borderId="5" xfId="2" applyNumberFormat="1" applyFont="1" applyFill="1" applyBorder="1"/>
    <xf numFmtId="3" fontId="3" fillId="0" borderId="6" xfId="2" applyNumberFormat="1" applyFont="1" applyFill="1" applyBorder="1"/>
    <xf numFmtId="3" fontId="3" fillId="0" borderId="8" xfId="2" applyNumberFormat="1" applyFont="1" applyFill="1" applyBorder="1"/>
    <xf numFmtId="0" fontId="3" fillId="0" borderId="0" xfId="0" applyFont="1" applyFill="1"/>
    <xf numFmtId="49" fontId="3" fillId="0" borderId="8" xfId="2" applyNumberFormat="1" applyFont="1" applyBorder="1" applyAlignment="1">
      <alignment horizontal="right"/>
    </xf>
    <xf numFmtId="0" fontId="4" fillId="0" borderId="7" xfId="2" applyFont="1" applyFill="1" applyBorder="1" applyAlignment="1">
      <alignment horizontal="left"/>
    </xf>
    <xf numFmtId="3" fontId="3" fillId="0" borderId="9" xfId="2" applyNumberFormat="1" applyFont="1" applyFill="1" applyBorder="1"/>
    <xf numFmtId="0" fontId="3" fillId="0" borderId="8" xfId="2" applyFont="1" applyFill="1" applyBorder="1" applyAlignment="1">
      <alignment horizontal="center"/>
    </xf>
    <xf numFmtId="16" fontId="3" fillId="3" borderId="8" xfId="2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Fill="1" applyBorder="1"/>
    <xf numFmtId="3" fontId="3" fillId="0" borderId="12" xfId="2" applyNumberFormat="1" applyFont="1" applyFill="1" applyBorder="1"/>
    <xf numFmtId="0" fontId="4" fillId="0" borderId="5" xfId="2" applyFont="1" applyBorder="1" applyAlignment="1">
      <alignment horizontal="left"/>
    </xf>
    <xf numFmtId="0" fontId="3" fillId="0" borderId="13" xfId="2" applyFont="1" applyBorder="1"/>
    <xf numFmtId="0" fontId="3" fillId="0" borderId="11" xfId="2" applyFont="1" applyBorder="1"/>
    <xf numFmtId="3" fontId="3" fillId="0" borderId="14" xfId="2" applyNumberFormat="1" applyFont="1" applyFill="1" applyBorder="1"/>
    <xf numFmtId="0" fontId="3" fillId="0" borderId="14" xfId="2" applyFont="1" applyBorder="1"/>
    <xf numFmtId="0" fontId="3" fillId="0" borderId="15" xfId="2" applyFont="1" applyBorder="1"/>
    <xf numFmtId="3" fontId="3" fillId="0" borderId="0" xfId="0" applyNumberFormat="1" applyFont="1"/>
    <xf numFmtId="3" fontId="5" fillId="0" borderId="5" xfId="2" applyNumberFormat="1" applyFont="1" applyFill="1" applyBorder="1" applyAlignment="1"/>
    <xf numFmtId="3" fontId="5" fillId="0" borderId="6" xfId="2" applyNumberFormat="1" applyFont="1" applyFill="1" applyBorder="1" applyAlignment="1"/>
    <xf numFmtId="0" fontId="4" fillId="0" borderId="10" xfId="2" applyFont="1" applyFill="1" applyBorder="1" applyAlignment="1"/>
    <xf numFmtId="0" fontId="4" fillId="0" borderId="11" xfId="2" applyFont="1" applyFill="1" applyBorder="1" applyAlignment="1"/>
    <xf numFmtId="3" fontId="5" fillId="0" borderId="8" xfId="2" applyNumberFormat="1" applyFont="1" applyFill="1" applyBorder="1" applyAlignment="1">
      <alignment horizontal="left"/>
    </xf>
    <xf numFmtId="3" fontId="5" fillId="0" borderId="9" xfId="2" applyNumberFormat="1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4" fillId="0" borderId="11" xfId="2" applyFont="1" applyFill="1" applyBorder="1" applyAlignment="1">
      <alignment horizontal="left"/>
    </xf>
    <xf numFmtId="3" fontId="5" fillId="0" borderId="14" xfId="2" applyNumberFormat="1" applyFont="1" applyFill="1" applyBorder="1" applyAlignment="1">
      <alignment horizontal="left"/>
    </xf>
    <xf numFmtId="49" fontId="3" fillId="0" borderId="8" xfId="2" applyNumberFormat="1" applyFont="1" applyBorder="1" applyAlignment="1">
      <alignment horizontal="right" wrapText="1"/>
    </xf>
    <xf numFmtId="0" fontId="3" fillId="0" borderId="10" xfId="2" applyFont="1" applyBorder="1"/>
    <xf numFmtId="0" fontId="3" fillId="0" borderId="8" xfId="2" applyFont="1" applyFill="1" applyBorder="1" applyAlignment="1">
      <alignment horizontal="right"/>
    </xf>
    <xf numFmtId="0" fontId="3" fillId="0" borderId="8" xfId="2" applyFont="1" applyBorder="1"/>
    <xf numFmtId="3" fontId="3" fillId="0" borderId="16" xfId="2" applyNumberFormat="1" applyFont="1" applyFill="1" applyBorder="1"/>
    <xf numFmtId="49" fontId="3" fillId="0" borderId="8" xfId="2" applyNumberFormat="1" applyFont="1" applyFill="1" applyBorder="1" applyAlignment="1">
      <alignment horizontal="right"/>
    </xf>
    <xf numFmtId="3" fontId="3" fillId="0" borderId="17" xfId="2" applyNumberFormat="1" applyFont="1" applyFill="1" applyBorder="1"/>
    <xf numFmtId="49" fontId="3" fillId="0" borderId="7" xfId="2" applyNumberFormat="1" applyFont="1" applyFill="1" applyBorder="1" applyAlignment="1">
      <alignment horizontal="right"/>
    </xf>
    <xf numFmtId="0" fontId="3" fillId="0" borderId="8" xfId="2" applyFont="1" applyBorder="1" applyAlignment="1">
      <alignment horizontal="right"/>
    </xf>
    <xf numFmtId="0" fontId="3" fillId="0" borderId="18" xfId="2" applyFont="1" applyFill="1" applyBorder="1" applyAlignment="1">
      <alignment horizontal="center"/>
    </xf>
    <xf numFmtId="49" fontId="3" fillId="0" borderId="14" xfId="2" applyNumberFormat="1" applyFont="1" applyFill="1" applyBorder="1" applyAlignment="1">
      <alignment horizontal="right"/>
    </xf>
    <xf numFmtId="0" fontId="3" fillId="0" borderId="15" xfId="2" applyFont="1" applyFill="1" applyBorder="1" applyAlignment="1">
      <alignment horizontal="left" wrapText="1"/>
    </xf>
    <xf numFmtId="0" fontId="3" fillId="0" borderId="19" xfId="2" applyFont="1" applyFill="1" applyBorder="1" applyAlignment="1">
      <alignment horizontal="left" wrapText="1"/>
    </xf>
    <xf numFmtId="49" fontId="3" fillId="0" borderId="14" xfId="2" applyNumberFormat="1" applyFont="1" applyBorder="1" applyAlignment="1">
      <alignment horizontal="right"/>
    </xf>
    <xf numFmtId="49" fontId="3" fillId="0" borderId="0" xfId="0" applyNumberFormat="1" applyFont="1"/>
    <xf numFmtId="49" fontId="3" fillId="0" borderId="8" xfId="2" applyNumberFormat="1" applyFont="1" applyFill="1" applyBorder="1" applyAlignment="1"/>
    <xf numFmtId="49" fontId="3" fillId="0" borderId="11" xfId="2" applyNumberFormat="1" applyFont="1" applyFill="1" applyBorder="1" applyAlignment="1"/>
    <xf numFmtId="3" fontId="3" fillId="0" borderId="5" xfId="2" applyNumberFormat="1" applyFont="1" applyFill="1" applyBorder="1" applyAlignment="1">
      <alignment horizontal="right"/>
    </xf>
    <xf numFmtId="3" fontId="5" fillId="0" borderId="6" xfId="2" applyNumberFormat="1" applyFont="1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0" fontId="5" fillId="0" borderId="8" xfId="2" applyFont="1" applyFill="1" applyBorder="1" applyAlignment="1">
      <alignment horizontal="left"/>
    </xf>
    <xf numFmtId="0" fontId="3" fillId="0" borderId="8" xfId="2" applyFont="1" applyBorder="1" applyAlignment="1">
      <alignment horizontal="left"/>
    </xf>
    <xf numFmtId="49" fontId="3" fillId="0" borderId="7" xfId="2" applyNumberFormat="1" applyFont="1" applyBorder="1" applyAlignment="1">
      <alignment horizontal="right"/>
    </xf>
    <xf numFmtId="0" fontId="4" fillId="0" borderId="8" xfId="2" applyFont="1" applyBorder="1" applyAlignment="1"/>
    <xf numFmtId="16" fontId="3" fillId="3" borderId="8" xfId="2" applyNumberFormat="1" applyFont="1" applyFill="1" applyBorder="1" applyAlignment="1">
      <alignment horizontal="right"/>
    </xf>
    <xf numFmtId="0" fontId="4" fillId="0" borderId="11" xfId="2" applyFont="1" applyBorder="1" applyAlignment="1"/>
    <xf numFmtId="0" fontId="4" fillId="0" borderId="7" xfId="2" applyFont="1" applyBorder="1" applyAlignment="1"/>
    <xf numFmtId="49" fontId="3" fillId="0" borderId="11" xfId="2" applyNumberFormat="1" applyFont="1" applyFill="1" applyBorder="1" applyAlignment="1">
      <alignment horizontal="right"/>
    </xf>
    <xf numFmtId="0" fontId="4" fillId="0" borderId="14" xfId="2" applyFont="1" applyBorder="1" applyAlignment="1"/>
    <xf numFmtId="0" fontId="4" fillId="0" borderId="19" xfId="2" applyFont="1" applyBorder="1" applyAlignment="1"/>
    <xf numFmtId="0" fontId="4" fillId="0" borderId="19" xfId="2" applyFont="1" applyBorder="1" applyAlignment="1">
      <alignment horizontal="left"/>
    </xf>
    <xf numFmtId="0" fontId="3" fillId="0" borderId="19" xfId="2" applyFont="1" applyBorder="1"/>
    <xf numFmtId="0" fontId="3" fillId="0" borderId="16" xfId="2" applyFont="1" applyBorder="1" applyAlignment="1">
      <alignment horizontal="left"/>
    </xf>
    <xf numFmtId="0" fontId="3" fillId="0" borderId="20" xfId="2" applyFont="1" applyBorder="1"/>
    <xf numFmtId="0" fontId="4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" fontId="3" fillId="0" borderId="21" xfId="2" applyNumberFormat="1" applyFont="1" applyFill="1" applyBorder="1"/>
    <xf numFmtId="0" fontId="3" fillId="0" borderId="21" xfId="2" applyFont="1" applyBorder="1"/>
    <xf numFmtId="0" fontId="3" fillId="0" borderId="15" xfId="2" applyFont="1" applyFill="1" applyBorder="1" applyAlignment="1"/>
    <xf numFmtId="0" fontId="3" fillId="0" borderId="19" xfId="2" applyFont="1" applyFill="1" applyBorder="1" applyAlignment="1"/>
    <xf numFmtId="0" fontId="5" fillId="0" borderId="11" xfId="2" applyFont="1" applyFill="1" applyBorder="1" applyAlignment="1">
      <alignment horizontal="left"/>
    </xf>
    <xf numFmtId="0" fontId="3" fillId="0" borderId="14" xfId="2" applyFont="1" applyBorder="1" applyAlignment="1">
      <alignment horizontal="right"/>
    </xf>
    <xf numFmtId="0" fontId="5" fillId="0" borderId="10" xfId="2" applyFont="1" applyBorder="1"/>
    <xf numFmtId="0" fontId="4" fillId="0" borderId="10" xfId="2" applyFont="1" applyBorder="1" applyAlignment="1"/>
    <xf numFmtId="3" fontId="3" fillId="0" borderId="21" xfId="2" applyNumberFormat="1" applyFont="1" applyFill="1" applyBorder="1" applyAlignment="1">
      <alignment horizontal="right"/>
    </xf>
    <xf numFmtId="0" fontId="5" fillId="0" borderId="22" xfId="2" applyFont="1" applyFill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0" fontId="5" fillId="0" borderId="23" xfId="2" applyFont="1" applyBorder="1" applyAlignment="1">
      <alignment horizontal="left"/>
    </xf>
    <xf numFmtId="0" fontId="3" fillId="0" borderId="10" xfId="2" applyFont="1" applyFill="1" applyBorder="1" applyAlignment="1"/>
    <xf numFmtId="0" fontId="3" fillId="0" borderId="11" xfId="2" applyFont="1" applyFill="1" applyBorder="1" applyAlignment="1"/>
    <xf numFmtId="3" fontId="3" fillId="0" borderId="24" xfId="2" applyNumberFormat="1" applyFont="1" applyFill="1" applyBorder="1" applyAlignment="1"/>
    <xf numFmtId="0" fontId="3" fillId="0" borderId="23" xfId="2" applyFont="1" applyBorder="1" applyAlignment="1"/>
    <xf numFmtId="0" fontId="3" fillId="0" borderId="25" xfId="2" applyFont="1" applyBorder="1" applyAlignment="1"/>
    <xf numFmtId="0" fontId="5" fillId="0" borderId="26" xfId="2" applyFont="1" applyFill="1" applyBorder="1" applyAlignment="1">
      <alignment horizontal="left"/>
    </xf>
    <xf numFmtId="0" fontId="5" fillId="0" borderId="13" xfId="2" applyFont="1" applyFill="1" applyBorder="1" applyAlignment="1">
      <alignment horizontal="left"/>
    </xf>
    <xf numFmtId="3" fontId="3" fillId="0" borderId="8" xfId="2" applyNumberFormat="1" applyFont="1" applyFill="1" applyBorder="1" applyAlignment="1">
      <alignment horizontal="right"/>
    </xf>
    <xf numFmtId="49" fontId="3" fillId="0" borderId="17" xfId="2" applyNumberFormat="1" applyFont="1" applyBorder="1" applyAlignment="1">
      <alignment horizontal="right" wrapText="1"/>
    </xf>
    <xf numFmtId="0" fontId="3" fillId="0" borderId="17" xfId="2" applyFont="1" applyBorder="1"/>
    <xf numFmtId="0" fontId="3" fillId="0" borderId="17" xfId="2" applyFont="1" applyBorder="1" applyAlignment="1">
      <alignment horizontal="left"/>
    </xf>
    <xf numFmtId="0" fontId="3" fillId="0" borderId="5" xfId="0" applyFont="1" applyBorder="1"/>
    <xf numFmtId="0" fontId="5" fillId="0" borderId="19" xfId="2" applyFont="1" applyBorder="1"/>
    <xf numFmtId="0" fontId="3" fillId="0" borderId="27" xfId="2" applyFont="1" applyBorder="1" applyAlignment="1">
      <alignment horizontal="right"/>
    </xf>
    <xf numFmtId="3" fontId="3" fillId="0" borderId="0" xfId="0" applyNumberFormat="1" applyFont="1" applyFill="1"/>
    <xf numFmtId="3" fontId="5" fillId="0" borderId="16" xfId="2" applyNumberFormat="1" applyFont="1" applyFill="1" applyBorder="1"/>
    <xf numFmtId="0" fontId="3" fillId="0" borderId="5" xfId="2" applyFont="1" applyFill="1" applyBorder="1" applyAlignment="1">
      <alignment horizontal="center"/>
    </xf>
    <xf numFmtId="0" fontId="3" fillId="0" borderId="22" xfId="2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>
      <alignment vertical="center" wrapText="1"/>
    </xf>
    <xf numFmtId="174" fontId="3" fillId="0" borderId="0" xfId="0" applyNumberFormat="1" applyFont="1" applyFill="1" applyAlignment="1" applyProtection="1">
      <alignment horizontal="left" vertical="center" wrapText="1"/>
    </xf>
    <xf numFmtId="174" fontId="3" fillId="0" borderId="0" xfId="0" applyNumberFormat="1" applyFont="1" applyFill="1" applyAlignment="1" applyProtection="1">
      <alignment vertical="center" wrapText="1"/>
    </xf>
    <xf numFmtId="174" fontId="3" fillId="0" borderId="0" xfId="0" applyNumberFormat="1" applyFont="1" applyFill="1" applyAlignment="1">
      <alignment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29" xfId="2" applyNumberFormat="1" applyFont="1" applyFill="1" applyBorder="1" applyAlignment="1">
      <alignment horizontal="right"/>
    </xf>
    <xf numFmtId="0" fontId="5" fillId="0" borderId="11" xfId="2" applyFont="1" applyBorder="1" applyAlignment="1">
      <alignment horizontal="left"/>
    </xf>
    <xf numFmtId="49" fontId="3" fillId="0" borderId="30" xfId="0" applyNumberFormat="1" applyFont="1" applyBorder="1" applyAlignment="1">
      <alignment horizontal="right"/>
    </xf>
    <xf numFmtId="49" fontId="3" fillId="0" borderId="10" xfId="2" applyNumberFormat="1" applyFont="1" applyFill="1" applyBorder="1" applyAlignment="1"/>
    <xf numFmtId="49" fontId="5" fillId="0" borderId="29" xfId="2" applyNumberFormat="1" applyFont="1" applyBorder="1" applyAlignment="1">
      <alignment horizontal="right"/>
    </xf>
    <xf numFmtId="49" fontId="3" fillId="0" borderId="4" xfId="2" applyNumberFormat="1" applyFont="1" applyBorder="1" applyAlignment="1">
      <alignment horizontal="right"/>
    </xf>
    <xf numFmtId="49" fontId="3" fillId="0" borderId="29" xfId="2" applyNumberFormat="1" applyFont="1" applyBorder="1" applyAlignment="1">
      <alignment horizontal="right"/>
    </xf>
    <xf numFmtId="3" fontId="3" fillId="0" borderId="0" xfId="0" applyNumberFormat="1" applyFont="1" applyFill="1" applyAlignment="1">
      <alignment vertical="center" wrapText="1"/>
    </xf>
    <xf numFmtId="49" fontId="3" fillId="0" borderId="31" xfId="2" applyNumberFormat="1" applyFont="1" applyFill="1" applyBorder="1" applyAlignment="1">
      <alignment horizontal="right"/>
    </xf>
    <xf numFmtId="0" fontId="5" fillId="0" borderId="29" xfId="2" applyFont="1" applyFill="1" applyBorder="1" applyAlignment="1">
      <alignment horizontal="right"/>
    </xf>
    <xf numFmtId="49" fontId="3" fillId="0" borderId="29" xfId="2" applyNumberFormat="1" applyFont="1" applyFill="1" applyBorder="1" applyAlignment="1">
      <alignment horizontal="right"/>
    </xf>
    <xf numFmtId="0" fontId="3" fillId="0" borderId="10" xfId="2" applyFont="1" applyBorder="1" applyAlignment="1"/>
    <xf numFmtId="16" fontId="3" fillId="3" borderId="29" xfId="2" applyNumberFormat="1" applyFont="1" applyFill="1" applyBorder="1" applyAlignment="1">
      <alignment horizontal="right"/>
    </xf>
    <xf numFmtId="0" fontId="4" fillId="0" borderId="29" xfId="2" applyFont="1" applyBorder="1" applyAlignment="1">
      <alignment horizontal="left"/>
    </xf>
    <xf numFmtId="0" fontId="3" fillId="0" borderId="0" xfId="0" applyFont="1" applyFill="1" applyBorder="1" applyAlignment="1" applyProtection="1">
      <alignment vertical="center" wrapText="1"/>
    </xf>
    <xf numFmtId="49" fontId="3" fillId="0" borderId="32" xfId="2" applyNumberFormat="1" applyFont="1" applyBorder="1" applyAlignment="1">
      <alignment horizontal="right"/>
    </xf>
    <xf numFmtId="0" fontId="5" fillId="0" borderId="33" xfId="2" applyFont="1" applyBorder="1" applyAlignment="1">
      <alignment horizontal="left"/>
    </xf>
    <xf numFmtId="0" fontId="5" fillId="0" borderId="34" xfId="2" applyFont="1" applyBorder="1" applyAlignment="1"/>
    <xf numFmtId="49" fontId="3" fillId="0" borderId="23" xfId="2" applyNumberFormat="1" applyFont="1" applyBorder="1" applyAlignment="1">
      <alignment horizontal="right"/>
    </xf>
    <xf numFmtId="0" fontId="5" fillId="0" borderId="35" xfId="2" applyFont="1" applyFill="1" applyBorder="1" applyAlignment="1">
      <alignment horizontal="left"/>
    </xf>
    <xf numFmtId="0" fontId="3" fillId="0" borderId="25" xfId="0" applyFont="1" applyFill="1" applyBorder="1" applyAlignment="1" applyProtection="1">
      <alignment vertical="center" wrapText="1"/>
    </xf>
    <xf numFmtId="0" fontId="5" fillId="0" borderId="10" xfId="2" applyFont="1" applyFill="1" applyBorder="1" applyAlignment="1">
      <alignment horizontal="left" wrapText="1"/>
    </xf>
    <xf numFmtId="0" fontId="3" fillId="0" borderId="10" xfId="0" applyFont="1" applyBorder="1" applyAlignment="1" applyProtection="1">
      <alignment horizontal="left"/>
    </xf>
    <xf numFmtId="0" fontId="3" fillId="0" borderId="10" xfId="1" applyFont="1" applyFill="1" applyBorder="1" applyAlignment="1" applyProtection="1">
      <alignment horizontal="left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left"/>
    </xf>
    <xf numFmtId="0" fontId="3" fillId="0" borderId="26" xfId="1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3" fillId="0" borderId="11" xfId="2" applyFont="1" applyBorder="1" applyAlignment="1">
      <alignment horizontal="left"/>
    </xf>
    <xf numFmtId="0" fontId="3" fillId="0" borderId="10" xfId="2" applyFont="1" applyFill="1" applyBorder="1" applyAlignment="1">
      <alignment horizontal="left" wrapText="1"/>
    </xf>
    <xf numFmtId="0" fontId="3" fillId="0" borderId="26" xfId="1" applyFont="1" applyFill="1" applyBorder="1" applyAlignment="1" applyProtection="1">
      <alignment horizontal="left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5" fillId="0" borderId="16" xfId="2" applyFont="1" applyBorder="1" applyAlignment="1">
      <alignment horizontal="left"/>
    </xf>
    <xf numFmtId="0" fontId="3" fillId="0" borderId="10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3" fillId="0" borderId="15" xfId="2" applyFont="1" applyBorder="1" applyAlignment="1">
      <alignment horizontal="left"/>
    </xf>
    <xf numFmtId="0" fontId="3" fillId="0" borderId="19" xfId="2" applyFont="1" applyBorder="1" applyAlignment="1">
      <alignment horizontal="left"/>
    </xf>
    <xf numFmtId="0" fontId="3" fillId="0" borderId="18" xfId="2" applyFont="1" applyBorder="1" applyAlignment="1">
      <alignment horizontal="center"/>
    </xf>
    <xf numFmtId="0" fontId="4" fillId="0" borderId="10" xfId="2" applyFont="1" applyBorder="1" applyAlignment="1">
      <alignment horizontal="left"/>
    </xf>
    <xf numFmtId="0" fontId="4" fillId="0" borderId="11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8" xfId="2" applyFont="1" applyBorder="1" applyAlignment="1">
      <alignment horizontal="left"/>
    </xf>
    <xf numFmtId="0" fontId="5" fillId="0" borderId="36" xfId="0" applyFont="1" applyBorder="1" applyAlignment="1">
      <alignment vertical="center" textRotation="90"/>
    </xf>
    <xf numFmtId="0" fontId="3" fillId="0" borderId="11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4" fillId="0" borderId="13" xfId="2" applyFont="1" applyBorder="1" applyAlignment="1"/>
    <xf numFmtId="0" fontId="5" fillId="0" borderId="1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3" fillId="0" borderId="39" xfId="2" applyNumberFormat="1" applyFont="1" applyFill="1" applyBorder="1" applyAlignment="1">
      <alignment horizontal="right"/>
    </xf>
    <xf numFmtId="0" fontId="4" fillId="0" borderId="40" xfId="2" applyFont="1" applyBorder="1" applyAlignment="1"/>
    <xf numFmtId="0" fontId="4" fillId="0" borderId="5" xfId="2" applyFont="1" applyBorder="1" applyAlignment="1"/>
    <xf numFmtId="0" fontId="4" fillId="0" borderId="26" xfId="2" applyFont="1" applyFill="1" applyBorder="1" applyAlignment="1"/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5" fillId="0" borderId="23" xfId="2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5" fillId="0" borderId="8" xfId="2" applyNumberFormat="1" applyFont="1" applyBorder="1" applyAlignment="1">
      <alignment horizontal="right"/>
    </xf>
    <xf numFmtId="3" fontId="5" fillId="0" borderId="10" xfId="2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 vertical="center" wrapText="1"/>
    </xf>
    <xf numFmtId="3" fontId="3" fillId="0" borderId="10" xfId="2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 applyProtection="1">
      <alignment horizontal="right" vertical="center" wrapText="1"/>
    </xf>
    <xf numFmtId="3" fontId="5" fillId="0" borderId="14" xfId="2" applyNumberFormat="1" applyFont="1" applyFill="1" applyBorder="1" applyAlignment="1">
      <alignment horizontal="right" wrapText="1"/>
    </xf>
    <xf numFmtId="3" fontId="5" fillId="0" borderId="15" xfId="2" applyNumberFormat="1" applyFont="1" applyFill="1" applyBorder="1" applyAlignment="1">
      <alignment horizontal="right"/>
    </xf>
    <xf numFmtId="3" fontId="3" fillId="0" borderId="14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3" fillId="0" borderId="14" xfId="0" applyNumberFormat="1" applyFont="1" applyBorder="1" applyAlignment="1" applyProtection="1">
      <alignment horizontal="right"/>
    </xf>
    <xf numFmtId="3" fontId="5" fillId="0" borderId="14" xfId="2" applyNumberFormat="1" applyFont="1" applyFill="1" applyBorder="1" applyAlignment="1">
      <alignment horizontal="right"/>
    </xf>
    <xf numFmtId="3" fontId="3" fillId="0" borderId="14" xfId="1" applyNumberFormat="1" applyFont="1" applyFill="1" applyBorder="1" applyAlignment="1" applyProtection="1">
      <alignment horizontal="right" vertical="center" wrapText="1"/>
    </xf>
    <xf numFmtId="3" fontId="3" fillId="0" borderId="14" xfId="2" applyNumberFormat="1" applyFont="1" applyBorder="1" applyAlignment="1">
      <alignment horizontal="right"/>
    </xf>
    <xf numFmtId="3" fontId="3" fillId="0" borderId="14" xfId="0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/>
    </xf>
    <xf numFmtId="3" fontId="5" fillId="0" borderId="15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5" fillId="0" borderId="23" xfId="2" applyNumberFormat="1" applyFont="1" applyFill="1" applyBorder="1" applyAlignment="1">
      <alignment horizontal="right"/>
    </xf>
    <xf numFmtId="3" fontId="5" fillId="0" borderId="33" xfId="2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 vertical="center" wrapText="1"/>
    </xf>
    <xf numFmtId="3" fontId="3" fillId="0" borderId="8" xfId="2" applyNumberFormat="1" applyFont="1" applyBorder="1" applyAlignment="1">
      <alignment horizontal="right"/>
    </xf>
    <xf numFmtId="3" fontId="3" fillId="0" borderId="8" xfId="1" applyNumberFormat="1" applyFont="1" applyFill="1" applyBorder="1" applyAlignment="1" applyProtection="1">
      <alignment horizontal="right"/>
    </xf>
    <xf numFmtId="3" fontId="3" fillId="0" borderId="17" xfId="0" applyNumberFormat="1" applyFont="1" applyFill="1" applyBorder="1" applyAlignment="1">
      <alignment horizontal="right" vertical="center" wrapText="1"/>
    </xf>
    <xf numFmtId="3" fontId="3" fillId="0" borderId="41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3" fontId="5" fillId="0" borderId="27" xfId="2" applyNumberFormat="1" applyFont="1" applyBorder="1" applyAlignment="1">
      <alignment horizontal="right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6" xfId="2" applyNumberFormat="1" applyFont="1" applyBorder="1" applyAlignment="1">
      <alignment horizontal="right"/>
    </xf>
    <xf numFmtId="3" fontId="5" fillId="0" borderId="16" xfId="0" applyNumberFormat="1" applyFont="1" applyFill="1" applyBorder="1" applyAlignment="1">
      <alignment horizontal="right" vertical="center" wrapText="1"/>
    </xf>
    <xf numFmtId="179" fontId="3" fillId="0" borderId="9" xfId="0" applyNumberFormat="1" applyFont="1" applyFill="1" applyBorder="1" applyAlignment="1">
      <alignment vertical="center" wrapText="1"/>
    </xf>
    <xf numFmtId="179" fontId="5" fillId="0" borderId="24" xfId="0" applyNumberFormat="1" applyFont="1" applyFill="1" applyBorder="1" applyAlignment="1">
      <alignment vertical="center" wrapText="1"/>
    </xf>
    <xf numFmtId="179" fontId="5" fillId="0" borderId="9" xfId="0" applyNumberFormat="1" applyFont="1" applyFill="1" applyBorder="1" applyAlignment="1">
      <alignment vertical="center" wrapText="1"/>
    </xf>
    <xf numFmtId="49" fontId="5" fillId="0" borderId="29" xfId="0" applyNumberFormat="1" applyFont="1" applyBorder="1" applyAlignment="1">
      <alignment horizontal="right"/>
    </xf>
    <xf numFmtId="49" fontId="5" fillId="0" borderId="10" xfId="2" applyNumberFormat="1" applyFont="1" applyFill="1" applyBorder="1" applyAlignment="1"/>
    <xf numFmtId="175" fontId="3" fillId="0" borderId="12" xfId="0" applyNumberFormat="1" applyFont="1" applyFill="1" applyBorder="1" applyAlignment="1">
      <alignment vertical="center" wrapText="1"/>
    </xf>
    <xf numFmtId="0" fontId="3" fillId="0" borderId="0" xfId="2" applyFont="1" applyFill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5" fillId="0" borderId="25" xfId="2" applyFont="1" applyBorder="1" applyAlignment="1">
      <alignment horizontal="left"/>
    </xf>
    <xf numFmtId="0" fontId="3" fillId="0" borderId="41" xfId="2" applyFont="1" applyBorder="1" applyAlignment="1">
      <alignment horizontal="left"/>
    </xf>
    <xf numFmtId="49" fontId="3" fillId="0" borderId="11" xfId="2" applyNumberFormat="1" applyFont="1" applyFill="1" applyBorder="1" applyAlignment="1">
      <alignment horizontal="right" wrapText="1"/>
    </xf>
    <xf numFmtId="49" fontId="3" fillId="0" borderId="22" xfId="2" applyNumberFormat="1" applyFont="1" applyBorder="1" applyAlignment="1">
      <alignment horizontal="right"/>
    </xf>
    <xf numFmtId="49" fontId="4" fillId="0" borderId="7" xfId="2" applyNumberFormat="1" applyFont="1" applyBorder="1" applyAlignment="1">
      <alignment horizontal="right"/>
    </xf>
    <xf numFmtId="49" fontId="4" fillId="0" borderId="7" xfId="2" applyNumberFormat="1" applyFont="1" applyFill="1" applyBorder="1" applyAlignment="1">
      <alignment horizontal="right"/>
    </xf>
    <xf numFmtId="0" fontId="4" fillId="0" borderId="7" xfId="2" applyFont="1" applyFill="1" applyBorder="1" applyAlignment="1">
      <alignment horizontal="right"/>
    </xf>
    <xf numFmtId="0" fontId="3" fillId="0" borderId="7" xfId="2" applyFont="1" applyBorder="1" applyAlignment="1">
      <alignment horizontal="right"/>
    </xf>
    <xf numFmtId="49" fontId="3" fillId="0" borderId="19" xfId="2" applyNumberFormat="1" applyFont="1" applyFill="1" applyBorder="1" applyAlignment="1">
      <alignment horizontal="right"/>
    </xf>
    <xf numFmtId="49" fontId="3" fillId="0" borderId="18" xfId="2" applyNumberFormat="1" applyFont="1" applyBorder="1" applyAlignment="1">
      <alignment horizontal="right"/>
    </xf>
    <xf numFmtId="49" fontId="3" fillId="0" borderId="18" xfId="2" applyNumberFormat="1" applyFont="1" applyFill="1" applyBorder="1" applyAlignment="1">
      <alignment horizontal="right"/>
    </xf>
    <xf numFmtId="0" fontId="4" fillId="0" borderId="20" xfId="0" applyFont="1" applyBorder="1" applyAlignment="1">
      <alignment vertical="center"/>
    </xf>
    <xf numFmtId="0" fontId="3" fillId="0" borderId="22" xfId="2" applyFont="1" applyBorder="1" applyAlignment="1">
      <alignment horizontal="right"/>
    </xf>
    <xf numFmtId="0" fontId="5" fillId="0" borderId="7" xfId="2" applyFont="1" applyFill="1" applyBorder="1" applyAlignment="1">
      <alignment horizontal="right"/>
    </xf>
    <xf numFmtId="3" fontId="3" fillId="0" borderId="17" xfId="2" applyNumberFormat="1" applyFont="1" applyFill="1" applyBorder="1" applyAlignment="1">
      <alignment horizontal="right"/>
    </xf>
    <xf numFmtId="0" fontId="3" fillId="0" borderId="36" xfId="0" applyFont="1" applyBorder="1"/>
    <xf numFmtId="0" fontId="3" fillId="0" borderId="0" xfId="2" applyFont="1" applyBorder="1" applyAlignment="1">
      <alignment horizontal="left"/>
    </xf>
    <xf numFmtId="3" fontId="3" fillId="0" borderId="17" xfId="2" applyNumberFormat="1" applyFont="1" applyFill="1" applyBorder="1" applyAlignment="1">
      <alignment horizontal="center" vertical="center"/>
    </xf>
    <xf numFmtId="3" fontId="3" fillId="0" borderId="43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3" fillId="0" borderId="17" xfId="2" applyNumberFormat="1" applyFont="1" applyFill="1" applyBorder="1" applyAlignment="1">
      <alignment horizontal="center" vertical="center"/>
    </xf>
    <xf numFmtId="3" fontId="5" fillId="0" borderId="24" xfId="2" applyNumberFormat="1" applyFont="1" applyFill="1" applyBorder="1"/>
    <xf numFmtId="3" fontId="3" fillId="0" borderId="21" xfId="0" applyNumberFormat="1" applyFont="1" applyFill="1" applyBorder="1"/>
    <xf numFmtId="0" fontId="3" fillId="0" borderId="11" xfId="2" applyFont="1" applyBorder="1" applyAlignment="1"/>
    <xf numFmtId="0" fontId="3" fillId="0" borderId="42" xfId="2" applyFont="1" applyBorder="1"/>
    <xf numFmtId="3" fontId="3" fillId="0" borderId="9" xfId="2" applyNumberFormat="1" applyFont="1" applyFill="1" applyBorder="1" applyAlignment="1">
      <alignment horizontal="right"/>
    </xf>
    <xf numFmtId="3" fontId="3" fillId="0" borderId="6" xfId="0" applyNumberFormat="1" applyFont="1" applyFill="1" applyBorder="1"/>
    <xf numFmtId="3" fontId="5" fillId="0" borderId="5" xfId="2" applyNumberFormat="1" applyFont="1" applyFill="1" applyBorder="1" applyAlignment="1">
      <alignment horizontal="right" wrapText="1"/>
    </xf>
    <xf numFmtId="3" fontId="4" fillId="0" borderId="8" xfId="2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16" xfId="2" applyNumberFormat="1" applyFont="1" applyFill="1" applyBorder="1" applyAlignment="1">
      <alignment horizontal="right"/>
    </xf>
    <xf numFmtId="3" fontId="5" fillId="0" borderId="5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3" fontId="4" fillId="0" borderId="14" xfId="2" applyNumberFormat="1" applyFont="1" applyFill="1" applyBorder="1" applyAlignment="1">
      <alignment horizontal="right"/>
    </xf>
    <xf numFmtId="3" fontId="5" fillId="0" borderId="17" xfId="2" applyNumberFormat="1" applyFont="1" applyFill="1" applyBorder="1" applyAlignment="1">
      <alignment horizontal="right"/>
    </xf>
    <xf numFmtId="3" fontId="3" fillId="0" borderId="17" xfId="1" applyNumberFormat="1" applyFont="1" applyFill="1" applyBorder="1" applyAlignment="1" applyProtection="1">
      <alignment horizontal="right"/>
    </xf>
    <xf numFmtId="3" fontId="5" fillId="0" borderId="17" xfId="2" applyNumberFormat="1" applyFont="1" applyFill="1" applyBorder="1" applyAlignment="1">
      <alignment horizontal="right" wrapText="1"/>
    </xf>
    <xf numFmtId="3" fontId="3" fillId="0" borderId="14" xfId="1" applyNumberFormat="1" applyFont="1" applyFill="1" applyBorder="1" applyAlignment="1" applyProtection="1">
      <alignment horizontal="right"/>
    </xf>
    <xf numFmtId="3" fontId="3" fillId="0" borderId="21" xfId="0" applyNumberFormat="1" applyFont="1" applyFill="1" applyBorder="1" applyAlignment="1">
      <alignment horizontal="right" vertical="center"/>
    </xf>
    <xf numFmtId="3" fontId="5" fillId="0" borderId="21" xfId="2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 vertical="center"/>
    </xf>
    <xf numFmtId="3" fontId="5" fillId="0" borderId="8" xfId="2" applyNumberFormat="1" applyFont="1" applyFill="1" applyBorder="1" applyAlignment="1">
      <alignment horizontal="right" wrapText="1"/>
    </xf>
    <xf numFmtId="3" fontId="4" fillId="0" borderId="8" xfId="2" applyNumberFormat="1" applyFont="1" applyFill="1" applyBorder="1" applyAlignment="1">
      <alignment horizontal="right" wrapText="1"/>
    </xf>
    <xf numFmtId="3" fontId="3" fillId="0" borderId="8" xfId="2" applyNumberFormat="1" applyFont="1" applyFill="1" applyBorder="1" applyAlignment="1">
      <alignment horizontal="right" wrapText="1"/>
    </xf>
    <xf numFmtId="3" fontId="3" fillId="0" borderId="14" xfId="2" applyNumberFormat="1" applyFont="1" applyFill="1" applyBorder="1" applyAlignment="1">
      <alignment horizontal="right" wrapText="1"/>
    </xf>
    <xf numFmtId="3" fontId="5" fillId="0" borderId="5" xfId="2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 applyProtection="1">
      <alignment horizontal="right"/>
    </xf>
    <xf numFmtId="3" fontId="3" fillId="0" borderId="5" xfId="0" applyNumberFormat="1" applyFont="1" applyFill="1" applyBorder="1" applyAlignment="1">
      <alignment horizontal="right" vertical="center"/>
    </xf>
    <xf numFmtId="175" fontId="3" fillId="0" borderId="8" xfId="2" applyNumberFormat="1" applyFont="1" applyFill="1" applyBorder="1"/>
    <xf numFmtId="175" fontId="3" fillId="0" borderId="16" xfId="2" applyNumberFormat="1" applyFont="1" applyFill="1" applyBorder="1"/>
    <xf numFmtId="175" fontId="3" fillId="0" borderId="17" xfId="2" applyNumberFormat="1" applyFont="1" applyFill="1" applyBorder="1"/>
    <xf numFmtId="175" fontId="5" fillId="0" borderId="16" xfId="2" applyNumberFormat="1" applyFont="1" applyFill="1" applyBorder="1"/>
    <xf numFmtId="175" fontId="3" fillId="0" borderId="9" xfId="2" applyNumberFormat="1" applyFont="1" applyFill="1" applyBorder="1"/>
    <xf numFmtId="175" fontId="3" fillId="0" borderId="9" xfId="2" applyNumberFormat="1" applyFont="1" applyFill="1" applyBorder="1" applyAlignment="1">
      <alignment horizontal="right"/>
    </xf>
    <xf numFmtId="175" fontId="5" fillId="0" borderId="24" xfId="2" applyNumberFormat="1" applyFont="1" applyFill="1" applyBorder="1"/>
    <xf numFmtId="175" fontId="3" fillId="0" borderId="12" xfId="2" applyNumberFormat="1" applyFont="1" applyFill="1" applyBorder="1"/>
    <xf numFmtId="175" fontId="3" fillId="0" borderId="5" xfId="2" applyNumberFormat="1" applyFont="1" applyFill="1" applyBorder="1"/>
    <xf numFmtId="179" fontId="5" fillId="0" borderId="16" xfId="2" applyNumberFormat="1" applyFont="1" applyFill="1" applyBorder="1"/>
    <xf numFmtId="175" fontId="3" fillId="0" borderId="5" xfId="2" applyNumberFormat="1" applyFont="1" applyFill="1" applyBorder="1" applyAlignment="1">
      <alignment horizontal="right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47" xfId="0" applyFont="1" applyFill="1" applyBorder="1" applyAlignment="1" applyProtection="1">
      <alignment horizontal="right"/>
    </xf>
    <xf numFmtId="0" fontId="5" fillId="0" borderId="40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left" wrapText="1"/>
    </xf>
    <xf numFmtId="0" fontId="3" fillId="0" borderId="10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10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 applyProtection="1">
      <alignment horizontal="left"/>
    </xf>
    <xf numFmtId="0" fontId="3" fillId="0" borderId="11" xfId="1" applyFont="1" applyFill="1" applyBorder="1" applyAlignment="1" applyProtection="1">
      <alignment horizontal="left"/>
    </xf>
    <xf numFmtId="0" fontId="4" fillId="0" borderId="10" xfId="2" applyFont="1" applyBorder="1" applyAlignment="1">
      <alignment horizontal="left"/>
    </xf>
    <xf numFmtId="0" fontId="4" fillId="0" borderId="11" xfId="2" applyFont="1" applyBorder="1" applyAlignment="1">
      <alignment horizontal="left"/>
    </xf>
    <xf numFmtId="0" fontId="5" fillId="2" borderId="22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5" fillId="2" borderId="26" xfId="2" applyFont="1" applyFill="1" applyBorder="1" applyAlignment="1">
      <alignment horizontal="left"/>
    </xf>
    <xf numFmtId="0" fontId="3" fillId="0" borderId="15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5" fillId="2" borderId="10" xfId="2" applyFont="1" applyFill="1" applyBorder="1" applyAlignment="1">
      <alignment horizontal="left" wrapText="1"/>
    </xf>
    <xf numFmtId="0" fontId="5" fillId="2" borderId="11" xfId="2" applyFont="1" applyFill="1" applyBorder="1" applyAlignment="1">
      <alignment horizontal="left" wrapText="1"/>
    </xf>
    <xf numFmtId="0" fontId="3" fillId="0" borderId="8" xfId="2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3" fillId="0" borderId="10" xfId="2" applyFont="1" applyFill="1" applyBorder="1" applyAlignment="1">
      <alignment horizontal="center"/>
    </xf>
    <xf numFmtId="0" fontId="3" fillId="0" borderId="11" xfId="2" applyFont="1" applyFill="1" applyBorder="1" applyAlignment="1">
      <alignment horizontal="center"/>
    </xf>
    <xf numFmtId="0" fontId="3" fillId="0" borderId="26" xfId="1" applyFont="1" applyFill="1" applyBorder="1" applyAlignment="1" applyProtection="1">
      <alignment horizontal="left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15" xfId="2" applyFont="1" applyBorder="1" applyAlignment="1">
      <alignment horizontal="left"/>
    </xf>
    <xf numFmtId="0" fontId="3" fillId="0" borderId="19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8" xfId="2" applyFont="1" applyBorder="1" applyAlignment="1">
      <alignment horizontal="left"/>
    </xf>
    <xf numFmtId="0" fontId="4" fillId="0" borderId="10" xfId="2" applyFont="1" applyFill="1" applyBorder="1" applyAlignment="1">
      <alignment horizontal="left" wrapText="1"/>
    </xf>
    <xf numFmtId="0" fontId="4" fillId="0" borderId="11" xfId="2" applyFont="1" applyFill="1" applyBorder="1" applyAlignment="1">
      <alignment horizontal="left" wrapText="1"/>
    </xf>
    <xf numFmtId="0" fontId="3" fillId="0" borderId="10" xfId="2" applyFont="1" applyFill="1" applyBorder="1" applyAlignment="1">
      <alignment horizontal="left" wrapText="1"/>
    </xf>
    <xf numFmtId="0" fontId="5" fillId="0" borderId="39" xfId="0" applyFont="1" applyBorder="1" applyAlignment="1">
      <alignment horizontal="center" vertical="center" textRotation="90"/>
    </xf>
    <xf numFmtId="0" fontId="5" fillId="0" borderId="36" xfId="0" applyFont="1" applyBorder="1" applyAlignment="1">
      <alignment horizontal="center" vertical="center" textRotation="90"/>
    </xf>
    <xf numFmtId="0" fontId="5" fillId="0" borderId="50" xfId="0" applyFont="1" applyBorder="1" applyAlignment="1">
      <alignment horizontal="center" vertical="center" textRotation="90"/>
    </xf>
    <xf numFmtId="0" fontId="5" fillId="0" borderId="48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0" fontId="5" fillId="0" borderId="23" xfId="2" applyFont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0" fontId="5" fillId="2" borderId="8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5" fillId="2" borderId="20" xfId="2" applyFont="1" applyFill="1" applyBorder="1" applyAlignment="1">
      <alignment horizontal="left"/>
    </xf>
    <xf numFmtId="0" fontId="5" fillId="2" borderId="21" xfId="2" applyFont="1" applyFill="1" applyBorder="1" applyAlignment="1">
      <alignment horizontal="left"/>
    </xf>
    <xf numFmtId="0" fontId="5" fillId="2" borderId="42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5" fillId="2" borderId="49" xfId="2" applyFont="1" applyFill="1" applyBorder="1" applyAlignment="1">
      <alignment horizontal="left"/>
    </xf>
    <xf numFmtId="0" fontId="3" fillId="0" borderId="11" xfId="2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textRotation="90"/>
    </xf>
    <xf numFmtId="0" fontId="5" fillId="0" borderId="39" xfId="0" applyFont="1" applyBorder="1" applyAlignment="1">
      <alignment vertical="center" textRotation="90"/>
    </xf>
    <xf numFmtId="0" fontId="5" fillId="0" borderId="36" xfId="0" applyFont="1" applyBorder="1" applyAlignment="1">
      <alignment vertical="center" textRotation="90"/>
    </xf>
    <xf numFmtId="0" fontId="5" fillId="0" borderId="4" xfId="0" applyFont="1" applyBorder="1" applyAlignment="1">
      <alignment vertical="center" textRotation="90"/>
    </xf>
    <xf numFmtId="0" fontId="3" fillId="0" borderId="44" xfId="2" applyFont="1" applyBorder="1" applyAlignment="1">
      <alignment horizontal="left"/>
    </xf>
    <xf numFmtId="0" fontId="3" fillId="0" borderId="13" xfId="2" applyFont="1" applyBorder="1" applyAlignment="1">
      <alignment horizontal="left"/>
    </xf>
    <xf numFmtId="0" fontId="5" fillId="2" borderId="13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3" fontId="3" fillId="0" borderId="47" xfId="2" applyNumberFormat="1" applyFont="1" applyFill="1" applyBorder="1" applyAlignment="1">
      <alignment horizontal="right" vertical="center"/>
    </xf>
  </cellXfs>
  <cellStyles count="3">
    <cellStyle name="Normál" xfId="0" builtinId="0"/>
    <cellStyle name="Normál_KVRENMUNKA" xfId="1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zoomScaleNormal="100" workbookViewId="0">
      <selection activeCell="K42" sqref="K42"/>
    </sheetView>
  </sheetViews>
  <sheetFormatPr defaultRowHeight="15.75" x14ac:dyDescent="0.2"/>
  <cols>
    <col min="1" max="1" width="10.7109375" style="117" customWidth="1"/>
    <col min="2" max="2" width="59.42578125" style="118" customWidth="1"/>
    <col min="3" max="3" width="11.85546875" style="119" customWidth="1"/>
    <col min="4" max="4" width="14.42578125" style="119" customWidth="1"/>
    <col min="5" max="5" width="12.28515625" style="119" customWidth="1"/>
    <col min="6" max="6" width="11.42578125" style="119" customWidth="1"/>
    <col min="7" max="16384" width="9.140625" style="119"/>
  </cols>
  <sheetData>
    <row r="1" spans="1:6" ht="15" customHeight="1" x14ac:dyDescent="0.2">
      <c r="C1" s="309"/>
      <c r="D1" s="309"/>
      <c r="E1" s="308" t="s">
        <v>152</v>
      </c>
      <c r="F1" s="308"/>
    </row>
    <row r="2" spans="1:6" ht="15" customHeight="1" x14ac:dyDescent="0.2"/>
    <row r="3" spans="1:6" ht="32.25" customHeight="1" x14ac:dyDescent="0.25">
      <c r="A3" s="304" t="s">
        <v>110</v>
      </c>
      <c r="B3" s="304"/>
      <c r="C3" s="304"/>
      <c r="D3" s="304"/>
      <c r="E3" s="304"/>
      <c r="F3" s="304"/>
    </row>
    <row r="4" spans="1:6" ht="15" customHeight="1" x14ac:dyDescent="0.2"/>
    <row r="5" spans="1:6" s="122" customFormat="1" ht="15" customHeight="1" thickBot="1" x14ac:dyDescent="0.3">
      <c r="A5" s="120"/>
      <c r="B5" s="121"/>
      <c r="D5" s="305" t="s">
        <v>111</v>
      </c>
      <c r="E5" s="305"/>
      <c r="F5" s="305"/>
    </row>
    <row r="6" spans="1:6" s="124" customFormat="1" ht="53.25" customHeight="1" thickBot="1" x14ac:dyDescent="0.25">
      <c r="A6" s="123" t="s">
        <v>112</v>
      </c>
      <c r="B6" s="153" t="s">
        <v>97</v>
      </c>
      <c r="C6" s="312" t="s">
        <v>128</v>
      </c>
      <c r="D6" s="310" t="s">
        <v>129</v>
      </c>
      <c r="E6" s="314" t="s">
        <v>130</v>
      </c>
      <c r="F6" s="316" t="s">
        <v>131</v>
      </c>
    </row>
    <row r="7" spans="1:6" ht="33" customHeight="1" thickBot="1" x14ac:dyDescent="0.25">
      <c r="A7" s="182" t="s">
        <v>113</v>
      </c>
      <c r="B7" s="183" t="s">
        <v>114</v>
      </c>
      <c r="C7" s="313"/>
      <c r="D7" s="311"/>
      <c r="E7" s="315"/>
      <c r="F7" s="317"/>
    </row>
    <row r="8" spans="1:6" s="125" customFormat="1" ht="15" customHeight="1" thickBot="1" x14ac:dyDescent="0.25">
      <c r="A8" s="150">
        <v>1</v>
      </c>
      <c r="B8" s="154">
        <v>2</v>
      </c>
      <c r="C8" s="179">
        <v>3</v>
      </c>
      <c r="D8" s="155">
        <v>4</v>
      </c>
      <c r="E8" s="185">
        <v>5</v>
      </c>
      <c r="F8" s="186">
        <v>6</v>
      </c>
    </row>
    <row r="9" spans="1:6" s="125" customFormat="1" ht="15" customHeight="1" thickBot="1" x14ac:dyDescent="0.25">
      <c r="A9" s="301" t="s">
        <v>115</v>
      </c>
      <c r="B9" s="302"/>
      <c r="C9" s="302"/>
      <c r="D9" s="302"/>
      <c r="E9" s="302"/>
      <c r="F9" s="303"/>
    </row>
    <row r="10" spans="1:6" s="125" customFormat="1" ht="15" customHeight="1" x14ac:dyDescent="0.25">
      <c r="A10" s="306" t="s">
        <v>9</v>
      </c>
      <c r="B10" s="307"/>
      <c r="C10" s="195"/>
      <c r="D10" s="196"/>
      <c r="E10" s="197"/>
      <c r="F10" s="184"/>
    </row>
    <row r="11" spans="1:6" ht="15" customHeight="1" x14ac:dyDescent="0.25">
      <c r="A11" s="126" t="s">
        <v>133</v>
      </c>
      <c r="B11" s="127" t="s">
        <v>87</v>
      </c>
      <c r="C11" s="198">
        <v>0</v>
      </c>
      <c r="D11" s="198">
        <f>SUM(D12)</f>
        <v>2716</v>
      </c>
      <c r="E11" s="224">
        <v>2715</v>
      </c>
      <c r="F11" s="231">
        <f>E11/D11*100</f>
        <v>99.963181148748163</v>
      </c>
    </row>
    <row r="12" spans="1:6" ht="15" customHeight="1" x14ac:dyDescent="0.25">
      <c r="A12" s="128" t="s">
        <v>88</v>
      </c>
      <c r="B12" s="129" t="s">
        <v>89</v>
      </c>
      <c r="C12" s="194" t="s">
        <v>132</v>
      </c>
      <c r="D12" s="194">
        <f>485+2231</f>
        <v>2716</v>
      </c>
      <c r="E12" s="199">
        <v>2715</v>
      </c>
      <c r="F12" s="229">
        <f>E12/D12*100</f>
        <v>99.963181148748163</v>
      </c>
    </row>
    <row r="13" spans="1:6" ht="15" customHeight="1" x14ac:dyDescent="0.25">
      <c r="A13" s="232" t="s">
        <v>3</v>
      </c>
      <c r="B13" s="233" t="s">
        <v>117</v>
      </c>
      <c r="C13" s="194"/>
      <c r="D13" s="194"/>
      <c r="E13" s="224">
        <f>SUM(E14)</f>
        <v>5</v>
      </c>
      <c r="F13" s="180"/>
    </row>
    <row r="14" spans="1:6" ht="15" customHeight="1" x14ac:dyDescent="0.25">
      <c r="A14" s="128" t="s">
        <v>134</v>
      </c>
      <c r="B14" s="129" t="s">
        <v>67</v>
      </c>
      <c r="C14" s="194"/>
      <c r="D14" s="194"/>
      <c r="E14" s="199">
        <v>5</v>
      </c>
      <c r="F14" s="180"/>
    </row>
    <row r="15" spans="1:6" ht="15" customHeight="1" x14ac:dyDescent="0.25">
      <c r="A15" s="130" t="s">
        <v>93</v>
      </c>
      <c r="B15" s="93" t="s">
        <v>116</v>
      </c>
      <c r="C15" s="200">
        <v>1600</v>
      </c>
      <c r="D15" s="201">
        <f>SUM(D16:D25)</f>
        <v>1600</v>
      </c>
      <c r="E15" s="224">
        <f>SUM(E17:E25)</f>
        <v>784</v>
      </c>
      <c r="F15" s="231">
        <f>E15/D15*100</f>
        <v>49</v>
      </c>
    </row>
    <row r="16" spans="1:6" ht="15" customHeight="1" x14ac:dyDescent="0.25">
      <c r="A16" s="131" t="s">
        <v>135</v>
      </c>
      <c r="B16" s="152" t="s">
        <v>27</v>
      </c>
      <c r="C16" s="202"/>
      <c r="D16" s="106"/>
      <c r="F16" s="180"/>
    </row>
    <row r="17" spans="1:6" ht="15" customHeight="1" x14ac:dyDescent="0.25">
      <c r="A17" s="132" t="s">
        <v>136</v>
      </c>
      <c r="B17" s="149" t="s">
        <v>28</v>
      </c>
      <c r="C17" s="204">
        <v>600</v>
      </c>
      <c r="D17" s="203">
        <v>600</v>
      </c>
      <c r="E17" s="199">
        <v>262</v>
      </c>
      <c r="F17" s="229">
        <f>E17/D17*100</f>
        <v>43.666666666666664</v>
      </c>
    </row>
    <row r="18" spans="1:6" ht="15" customHeight="1" x14ac:dyDescent="0.25">
      <c r="A18" s="132" t="s">
        <v>137</v>
      </c>
      <c r="B18" s="149" t="s">
        <v>30</v>
      </c>
      <c r="C18" s="204">
        <v>1000</v>
      </c>
      <c r="D18" s="203">
        <v>1000</v>
      </c>
      <c r="E18" s="199">
        <v>516</v>
      </c>
      <c r="F18" s="229">
        <f>E18/D18*100</f>
        <v>51.6</v>
      </c>
    </row>
    <row r="19" spans="1:6" ht="15" customHeight="1" x14ac:dyDescent="0.25">
      <c r="A19" s="132" t="s">
        <v>138</v>
      </c>
      <c r="B19" s="149" t="s">
        <v>31</v>
      </c>
      <c r="C19" s="204"/>
      <c r="D19" s="203"/>
      <c r="E19" s="199"/>
      <c r="F19" s="180"/>
    </row>
    <row r="20" spans="1:6" ht="15" customHeight="1" x14ac:dyDescent="0.25">
      <c r="A20" s="132" t="s">
        <v>139</v>
      </c>
      <c r="B20" s="149" t="s">
        <v>32</v>
      </c>
      <c r="C20" s="204"/>
      <c r="D20" s="203"/>
      <c r="E20" s="199"/>
      <c r="F20" s="181"/>
    </row>
    <row r="21" spans="1:6" ht="15" customHeight="1" x14ac:dyDescent="0.25">
      <c r="A21" s="132" t="s">
        <v>140</v>
      </c>
      <c r="B21" s="149" t="s">
        <v>33</v>
      </c>
      <c r="C21" s="204"/>
      <c r="D21" s="203"/>
      <c r="E21" s="199"/>
      <c r="F21" s="180"/>
    </row>
    <row r="22" spans="1:6" ht="15" customHeight="1" x14ac:dyDescent="0.25">
      <c r="A22" s="132" t="s">
        <v>141</v>
      </c>
      <c r="B22" s="149" t="s">
        <v>34</v>
      </c>
      <c r="C22" s="204"/>
      <c r="D22" s="203"/>
      <c r="E22" s="199"/>
      <c r="F22" s="180"/>
    </row>
    <row r="23" spans="1:6" ht="15" customHeight="1" x14ac:dyDescent="0.25">
      <c r="A23" s="132" t="s">
        <v>142</v>
      </c>
      <c r="B23" s="149" t="s">
        <v>35</v>
      </c>
      <c r="C23" s="204"/>
      <c r="D23" s="203"/>
      <c r="E23" s="199"/>
      <c r="F23" s="180"/>
    </row>
    <row r="24" spans="1:6" ht="15" customHeight="1" x14ac:dyDescent="0.25">
      <c r="A24" s="132" t="s">
        <v>143</v>
      </c>
      <c r="B24" s="149" t="s">
        <v>36</v>
      </c>
      <c r="C24" s="204"/>
      <c r="D24" s="203"/>
      <c r="E24" s="199"/>
      <c r="F24" s="180"/>
    </row>
    <row r="25" spans="1:6" ht="15" customHeight="1" x14ac:dyDescent="0.25">
      <c r="A25" s="132" t="s">
        <v>144</v>
      </c>
      <c r="B25" s="149" t="s">
        <v>37</v>
      </c>
      <c r="C25" s="204"/>
      <c r="D25" s="203"/>
      <c r="E25" s="199">
        <v>6</v>
      </c>
      <c r="F25" s="180"/>
    </row>
    <row r="26" spans="1:6" ht="15" customHeight="1" x14ac:dyDescent="0.25">
      <c r="A26" s="130" t="s">
        <v>81</v>
      </c>
      <c r="B26" s="147" t="s">
        <v>82</v>
      </c>
      <c r="C26" s="205">
        <v>0</v>
      </c>
      <c r="D26" s="206">
        <f>SUM(D27)</f>
        <v>0</v>
      </c>
      <c r="E26" s="199"/>
      <c r="F26" s="180"/>
    </row>
    <row r="27" spans="1:6" ht="30" customHeight="1" x14ac:dyDescent="0.25">
      <c r="A27" s="134" t="s">
        <v>83</v>
      </c>
      <c r="B27" s="157" t="s">
        <v>84</v>
      </c>
      <c r="C27" s="207"/>
      <c r="D27" s="208"/>
      <c r="E27" s="199"/>
      <c r="F27" s="180"/>
    </row>
    <row r="28" spans="1:6" ht="15" customHeight="1" x14ac:dyDescent="0.25">
      <c r="A28" s="134" t="s">
        <v>85</v>
      </c>
      <c r="B28" s="148" t="s">
        <v>86</v>
      </c>
      <c r="C28" s="209"/>
      <c r="D28" s="208"/>
      <c r="E28" s="199"/>
      <c r="F28" s="180"/>
    </row>
    <row r="29" spans="1:6" ht="15" customHeight="1" x14ac:dyDescent="0.25">
      <c r="A29" s="135" t="s">
        <v>10</v>
      </c>
      <c r="B29" s="91" t="s">
        <v>61</v>
      </c>
      <c r="C29" s="210">
        <v>220282</v>
      </c>
      <c r="D29" s="215">
        <f>SUM(D30:D31)</f>
        <v>218953</v>
      </c>
      <c r="E29" s="224">
        <f>SUM(E30:E31)</f>
        <v>205132</v>
      </c>
      <c r="F29" s="231">
        <f>E29/D29*100</f>
        <v>93.687686398450808</v>
      </c>
    </row>
    <row r="30" spans="1:6" ht="15" customHeight="1" x14ac:dyDescent="0.25">
      <c r="A30" s="136" t="s">
        <v>145</v>
      </c>
      <c r="B30" s="149" t="s">
        <v>38</v>
      </c>
      <c r="C30" s="211">
        <v>0</v>
      </c>
      <c r="D30" s="216">
        <v>0</v>
      </c>
      <c r="E30" s="199">
        <v>0</v>
      </c>
      <c r="F30" s="180"/>
    </row>
    <row r="31" spans="1:6" ht="15" customHeight="1" thickBot="1" x14ac:dyDescent="0.3">
      <c r="A31" s="187" t="s">
        <v>47</v>
      </c>
      <c r="B31" s="40" t="s">
        <v>48</v>
      </c>
      <c r="C31" s="212">
        <v>220282</v>
      </c>
      <c r="D31" s="216">
        <f>220282+8-1946+609</f>
        <v>218953</v>
      </c>
      <c r="E31" s="213">
        <v>205132</v>
      </c>
      <c r="F31" s="234">
        <f>E31/D31*100</f>
        <v>93.687686398450808</v>
      </c>
    </row>
    <row r="32" spans="1:6" ht="15" customHeight="1" thickBot="1" x14ac:dyDescent="0.3">
      <c r="A32" s="145" t="s">
        <v>118</v>
      </c>
      <c r="B32" s="193"/>
      <c r="C32" s="214">
        <v>221882</v>
      </c>
      <c r="D32" s="217">
        <f>SUM(D29,D15,D26,D12,)</f>
        <v>223269</v>
      </c>
      <c r="E32" s="228">
        <f>E11+E13+E15+E29</f>
        <v>208636</v>
      </c>
      <c r="F32" s="230">
        <f>E32/D32*100</f>
        <v>93.446022510962109</v>
      </c>
    </row>
    <row r="33" spans="1:7" ht="15" customHeight="1" thickBot="1" x14ac:dyDescent="0.25">
      <c r="A33" s="301" t="s">
        <v>119</v>
      </c>
      <c r="B33" s="302"/>
      <c r="C33" s="302"/>
      <c r="D33" s="302"/>
      <c r="E33" s="302"/>
      <c r="F33" s="303"/>
    </row>
    <row r="34" spans="1:7" ht="15" customHeight="1" x14ac:dyDescent="0.25">
      <c r="A34" s="188" t="s">
        <v>120</v>
      </c>
      <c r="B34" s="178"/>
      <c r="C34" s="189"/>
      <c r="D34" s="190"/>
      <c r="E34" s="191"/>
      <c r="F34" s="192"/>
    </row>
    <row r="35" spans="1:7" ht="15" customHeight="1" x14ac:dyDescent="0.25">
      <c r="A35" s="132" t="s">
        <v>44</v>
      </c>
      <c r="B35" s="137" t="s">
        <v>5</v>
      </c>
      <c r="C35" s="220">
        <v>162618</v>
      </c>
      <c r="D35" s="203">
        <f>162618+394+37+242+575</f>
        <v>163866</v>
      </c>
      <c r="E35" s="199">
        <v>158320</v>
      </c>
      <c r="F35" s="229">
        <f>E35/D35*100</f>
        <v>96.615527321103826</v>
      </c>
      <c r="G35" s="133"/>
    </row>
    <row r="36" spans="1:7" ht="15" customHeight="1" x14ac:dyDescent="0.25">
      <c r="A36" s="132" t="s">
        <v>45</v>
      </c>
      <c r="B36" s="52" t="s">
        <v>121</v>
      </c>
      <c r="C36" s="220">
        <v>30180</v>
      </c>
      <c r="D36" s="203">
        <f>30180+136+43+52</f>
        <v>30411</v>
      </c>
      <c r="E36" s="199">
        <v>27771</v>
      </c>
      <c r="F36" s="229">
        <f t="shared" ref="F36:F44" si="0">E36/D36*100</f>
        <v>91.318930650093719</v>
      </c>
      <c r="G36" s="133"/>
    </row>
    <row r="37" spans="1:7" ht="15" customHeight="1" x14ac:dyDescent="0.25">
      <c r="A37" s="132" t="s">
        <v>54</v>
      </c>
      <c r="B37" s="137" t="s">
        <v>122</v>
      </c>
      <c r="C37" s="220">
        <v>26908</v>
      </c>
      <c r="D37" s="203">
        <f>26908-37-37+4136-4154</f>
        <v>26816</v>
      </c>
      <c r="E37" s="199">
        <v>15711</v>
      </c>
      <c r="F37" s="229">
        <f t="shared" si="0"/>
        <v>58.588156324582343</v>
      </c>
    </row>
    <row r="38" spans="1:7" ht="15" customHeight="1" x14ac:dyDescent="0.25">
      <c r="A38" s="132" t="s">
        <v>50</v>
      </c>
      <c r="B38" s="52" t="s">
        <v>21</v>
      </c>
      <c r="C38" s="220"/>
      <c r="D38" s="203"/>
      <c r="E38" s="199"/>
      <c r="F38" s="229"/>
    </row>
    <row r="39" spans="1:7" ht="15" customHeight="1" x14ac:dyDescent="0.25">
      <c r="A39" s="132" t="s">
        <v>59</v>
      </c>
      <c r="B39" s="151" t="s">
        <v>94</v>
      </c>
      <c r="C39" s="221"/>
      <c r="D39" s="203"/>
      <c r="E39" s="199"/>
      <c r="F39" s="229"/>
    </row>
    <row r="40" spans="1:7" ht="15" customHeight="1" x14ac:dyDescent="0.25">
      <c r="A40" s="138" t="s">
        <v>79</v>
      </c>
      <c r="B40" s="156" t="s">
        <v>80</v>
      </c>
      <c r="C40" s="220"/>
      <c r="D40" s="203"/>
      <c r="E40" s="199"/>
      <c r="F40" s="229"/>
    </row>
    <row r="41" spans="1:7" ht="15" customHeight="1" x14ac:dyDescent="0.25">
      <c r="A41" s="132"/>
      <c r="B41" s="76" t="s">
        <v>123</v>
      </c>
      <c r="C41" s="200">
        <v>219706</v>
      </c>
      <c r="D41" s="201">
        <f>SUM(D35:D40)</f>
        <v>221093</v>
      </c>
      <c r="E41" s="224">
        <f>SUM(E35:E40)</f>
        <v>201802</v>
      </c>
      <c r="F41" s="231">
        <f t="shared" si="0"/>
        <v>91.274712451321392</v>
      </c>
    </row>
    <row r="42" spans="1:7" ht="15" customHeight="1" x14ac:dyDescent="0.25">
      <c r="A42" s="139" t="s">
        <v>124</v>
      </c>
      <c r="B42" s="140"/>
      <c r="C42" s="222"/>
      <c r="D42" s="223"/>
      <c r="E42" s="199"/>
      <c r="F42" s="229"/>
    </row>
    <row r="43" spans="1:7" ht="15" customHeight="1" x14ac:dyDescent="0.25">
      <c r="A43" s="132" t="s">
        <v>52</v>
      </c>
      <c r="B43" s="137" t="s">
        <v>39</v>
      </c>
      <c r="C43" s="220">
        <v>2176</v>
      </c>
      <c r="D43" s="203">
        <v>2176</v>
      </c>
      <c r="E43" s="199">
        <v>1527</v>
      </c>
      <c r="F43" s="229">
        <f t="shared" si="0"/>
        <v>70.174632352941174</v>
      </c>
    </row>
    <row r="44" spans="1:7" ht="15" customHeight="1" thickBot="1" x14ac:dyDescent="0.3">
      <c r="A44" s="141"/>
      <c r="B44" s="142" t="s">
        <v>125</v>
      </c>
      <c r="C44" s="225">
        <v>2176</v>
      </c>
      <c r="D44" s="218">
        <f>SUM(D43)</f>
        <v>2176</v>
      </c>
      <c r="E44" s="226">
        <f>SUM(E43)</f>
        <v>1527</v>
      </c>
      <c r="F44" s="231">
        <f t="shared" si="0"/>
        <v>70.174632352941174</v>
      </c>
    </row>
    <row r="45" spans="1:7" ht="15" customHeight="1" thickBot="1" x14ac:dyDescent="0.3">
      <c r="A45" s="143" t="s">
        <v>126</v>
      </c>
      <c r="B45" s="144"/>
      <c r="C45" s="227">
        <v>221882</v>
      </c>
      <c r="D45" s="217">
        <f>SUM(D44,D41)</f>
        <v>223269</v>
      </c>
      <c r="E45" s="228">
        <f>E41+E44</f>
        <v>203329</v>
      </c>
      <c r="F45" s="230">
        <f>E45/D45*100</f>
        <v>91.069069149770016</v>
      </c>
    </row>
    <row r="46" spans="1:7" ht="15" customHeight="1" thickBot="1" x14ac:dyDescent="0.3">
      <c r="A46" s="145" t="s">
        <v>127</v>
      </c>
      <c r="B46" s="146"/>
      <c r="C46" s="228">
        <v>221882</v>
      </c>
      <c r="D46" s="219">
        <f>SUM(D45)</f>
        <v>223269</v>
      </c>
      <c r="E46" s="228">
        <f>SUM(E45)</f>
        <v>203329</v>
      </c>
      <c r="F46" s="230">
        <f>E46/D46*100</f>
        <v>91.069069149770016</v>
      </c>
    </row>
  </sheetData>
  <mergeCells count="11">
    <mergeCell ref="F6:F7"/>
    <mergeCell ref="A33:F33"/>
    <mergeCell ref="A9:F9"/>
    <mergeCell ref="A3:F3"/>
    <mergeCell ref="D5:F5"/>
    <mergeCell ref="A10:B10"/>
    <mergeCell ref="E1:F1"/>
    <mergeCell ref="C1:D1"/>
    <mergeCell ref="D6:D7"/>
    <mergeCell ref="C6:C7"/>
    <mergeCell ref="E6:E7"/>
  </mergeCells>
  <pageMargins left="0.70866141732283472" right="0.70866141732283472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X240"/>
  <sheetViews>
    <sheetView topLeftCell="C184" zoomScale="95" zoomScaleNormal="95" workbookViewId="0">
      <selection activeCell="S234" sqref="S234:V234"/>
    </sheetView>
  </sheetViews>
  <sheetFormatPr defaultRowHeight="15" customHeight="1" x14ac:dyDescent="0.25"/>
  <cols>
    <col min="1" max="1" width="9.140625" style="1"/>
    <col min="2" max="2" width="4.7109375" style="1" customWidth="1"/>
    <col min="3" max="3" width="6.42578125" style="1" customWidth="1"/>
    <col min="4" max="5" width="9.140625" style="1"/>
    <col min="6" max="6" width="45.140625" style="1" customWidth="1"/>
    <col min="7" max="7" width="11.5703125" style="24" customWidth="1"/>
    <col min="8" max="8" width="11.5703125" style="113" customWidth="1"/>
    <col min="9" max="9" width="11.28515625" style="113" customWidth="1"/>
    <col min="10" max="10" width="9.5703125" style="113" customWidth="1"/>
    <col min="11" max="11" width="5.85546875" style="1" customWidth="1"/>
    <col min="12" max="13" width="9.140625" style="1"/>
    <col min="14" max="14" width="41.85546875" style="1" customWidth="1"/>
    <col min="15" max="15" width="11.42578125" style="24" customWidth="1"/>
    <col min="16" max="16" width="11.42578125" style="113" customWidth="1"/>
    <col min="17" max="17" width="11.140625" style="113" customWidth="1"/>
    <col min="18" max="18" width="9.7109375" style="113" customWidth="1"/>
    <col min="19" max="16384" width="9.140625" style="1"/>
  </cols>
  <sheetData>
    <row r="1" spans="1:20" ht="15" customHeight="1" x14ac:dyDescent="0.25">
      <c r="B1" s="2"/>
      <c r="C1" s="3"/>
      <c r="D1" s="3"/>
      <c r="E1" s="3"/>
      <c r="F1" s="3"/>
      <c r="G1" s="2"/>
      <c r="H1" s="4"/>
      <c r="I1" s="4"/>
      <c r="J1" s="4"/>
      <c r="K1" s="3"/>
      <c r="L1" s="3"/>
      <c r="M1" s="3"/>
      <c r="N1" s="375" t="s">
        <v>26</v>
      </c>
      <c r="O1" s="375"/>
      <c r="P1" s="375"/>
      <c r="Q1" s="375"/>
      <c r="R1" s="375"/>
    </row>
    <row r="2" spans="1:20" ht="15" customHeight="1" x14ac:dyDescent="0.25">
      <c r="A2" s="376" t="s">
        <v>95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20" ht="15" customHeight="1" x14ac:dyDescent="0.25">
      <c r="A3" s="376" t="s">
        <v>15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</row>
    <row r="4" spans="1:20" ht="15" customHeight="1" x14ac:dyDescent="0.25">
      <c r="A4" s="377" t="s">
        <v>16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</row>
    <row r="5" spans="1:20" ht="15" customHeight="1" thickBot="1" x14ac:dyDescent="0.3">
      <c r="B5" s="5"/>
      <c r="C5" s="6"/>
      <c r="D5" s="7"/>
      <c r="E5" s="7"/>
      <c r="F5" s="8"/>
      <c r="G5" s="235"/>
      <c r="H5" s="378" t="s">
        <v>0</v>
      </c>
      <c r="I5" s="378"/>
      <c r="J5" s="378"/>
      <c r="K5" s="6"/>
      <c r="L5" s="7"/>
      <c r="M5" s="7"/>
      <c r="N5" s="8"/>
      <c r="O5" s="235"/>
      <c r="P5" s="378" t="s">
        <v>0</v>
      </c>
      <c r="Q5" s="378"/>
      <c r="R5" s="378"/>
    </row>
    <row r="6" spans="1:20" ht="15" customHeight="1" x14ac:dyDescent="0.25">
      <c r="A6" s="9"/>
      <c r="B6" s="371" t="s">
        <v>41</v>
      </c>
      <c r="C6" s="371"/>
      <c r="D6" s="371"/>
      <c r="E6" s="371"/>
      <c r="F6" s="371"/>
      <c r="G6" s="10" t="s">
        <v>146</v>
      </c>
      <c r="H6" s="10" t="s">
        <v>146</v>
      </c>
      <c r="I6" s="10" t="s">
        <v>149</v>
      </c>
      <c r="J6" s="10" t="s">
        <v>149</v>
      </c>
      <c r="K6" s="371" t="s">
        <v>41</v>
      </c>
      <c r="L6" s="371"/>
      <c r="M6" s="371"/>
      <c r="N6" s="371"/>
      <c r="O6" s="10" t="s">
        <v>146</v>
      </c>
      <c r="P6" s="10" t="s">
        <v>146</v>
      </c>
      <c r="Q6" s="10" t="s">
        <v>149</v>
      </c>
      <c r="R6" s="11" t="s">
        <v>149</v>
      </c>
    </row>
    <row r="7" spans="1:20" ht="15" customHeight="1" x14ac:dyDescent="0.25">
      <c r="A7" s="252"/>
      <c r="B7" s="253"/>
      <c r="C7" s="253"/>
      <c r="D7" s="253"/>
      <c r="E7" s="253"/>
      <c r="F7" s="253"/>
      <c r="G7" s="254" t="s">
        <v>147</v>
      </c>
      <c r="H7" s="254" t="s">
        <v>148</v>
      </c>
      <c r="I7" s="257" t="s">
        <v>151</v>
      </c>
      <c r="J7" s="254" t="s">
        <v>150</v>
      </c>
      <c r="K7" s="253"/>
      <c r="L7" s="253"/>
      <c r="M7" s="253"/>
      <c r="N7" s="253"/>
      <c r="O7" s="254" t="s">
        <v>147</v>
      </c>
      <c r="P7" s="254" t="s">
        <v>148</v>
      </c>
      <c r="Q7" s="257" t="s">
        <v>151</v>
      </c>
      <c r="R7" s="255" t="s">
        <v>150</v>
      </c>
    </row>
    <row r="8" spans="1:20" ht="15" customHeight="1" x14ac:dyDescent="0.25">
      <c r="A8" s="12"/>
      <c r="B8" s="372" t="s">
        <v>42</v>
      </c>
      <c r="C8" s="372"/>
      <c r="D8" s="372"/>
      <c r="E8" s="372"/>
      <c r="F8" s="372"/>
      <c r="G8" s="13" t="s">
        <v>1</v>
      </c>
      <c r="H8" s="13" t="s">
        <v>1</v>
      </c>
      <c r="I8" s="13"/>
      <c r="J8" s="13"/>
      <c r="K8" s="372" t="s">
        <v>42</v>
      </c>
      <c r="L8" s="372"/>
      <c r="M8" s="372"/>
      <c r="N8" s="372"/>
      <c r="O8" s="13" t="s">
        <v>1</v>
      </c>
      <c r="P8" s="13" t="s">
        <v>1</v>
      </c>
      <c r="Q8" s="13"/>
      <c r="R8" s="14"/>
    </row>
    <row r="9" spans="1:20" ht="15" customHeight="1" x14ac:dyDescent="0.25">
      <c r="A9" s="368" t="s">
        <v>97</v>
      </c>
      <c r="B9" s="15"/>
      <c r="C9" s="16" t="s">
        <v>11</v>
      </c>
      <c r="D9" s="17"/>
      <c r="E9" s="17"/>
      <c r="F9" s="17"/>
      <c r="G9" s="256"/>
      <c r="H9" s="18"/>
      <c r="I9" s="18"/>
      <c r="J9" s="18"/>
      <c r="K9" s="16" t="s">
        <v>12</v>
      </c>
      <c r="L9" s="17"/>
      <c r="M9" s="17"/>
      <c r="N9" s="17"/>
      <c r="O9" s="282"/>
      <c r="P9" s="267"/>
      <c r="Q9" s="267"/>
      <c r="R9" s="19"/>
      <c r="S9" s="3"/>
      <c r="T9" s="3"/>
    </row>
    <row r="10" spans="1:20" ht="30" customHeight="1" x14ac:dyDescent="0.25">
      <c r="A10" s="369"/>
      <c r="B10" s="20" t="s">
        <v>2</v>
      </c>
      <c r="C10" s="334" t="s">
        <v>40</v>
      </c>
      <c r="D10" s="335"/>
      <c r="E10" s="335"/>
      <c r="F10" s="335"/>
      <c r="G10" s="264"/>
      <c r="H10" s="68"/>
      <c r="I10" s="68"/>
      <c r="J10" s="21"/>
      <c r="K10" s="335" t="s">
        <v>40</v>
      </c>
      <c r="L10" s="335"/>
      <c r="M10" s="335"/>
      <c r="N10" s="335"/>
      <c r="O10" s="283"/>
      <c r="P10" s="106"/>
      <c r="Q10" s="106"/>
      <c r="R10" s="27"/>
    </row>
    <row r="11" spans="1:20" s="24" customFormat="1" ht="15" customHeight="1" x14ac:dyDescent="0.25">
      <c r="A11" s="369"/>
      <c r="B11" s="176"/>
      <c r="C11" s="172" t="s">
        <v>43</v>
      </c>
      <c r="D11" s="169"/>
      <c r="E11" s="170"/>
      <c r="F11" s="170"/>
      <c r="G11" s="265"/>
      <c r="H11" s="106"/>
      <c r="I11" s="106"/>
      <c r="J11" s="23"/>
      <c r="K11" s="350" t="s">
        <v>66</v>
      </c>
      <c r="L11" s="350"/>
      <c r="M11" s="350"/>
      <c r="N11" s="350"/>
      <c r="O11" s="284"/>
      <c r="P11" s="106"/>
      <c r="Q11" s="106"/>
      <c r="R11" s="27"/>
    </row>
    <row r="12" spans="1:20" ht="15" customHeight="1" x14ac:dyDescent="0.25">
      <c r="A12" s="369"/>
      <c r="B12" s="176"/>
      <c r="C12" s="25" t="s">
        <v>44</v>
      </c>
      <c r="D12" s="163" t="s">
        <v>5</v>
      </c>
      <c r="E12" s="164"/>
      <c r="F12" s="164"/>
      <c r="G12" s="106">
        <v>157298</v>
      </c>
      <c r="H12" s="106">
        <f>157298+2128+37+242</f>
        <v>159705</v>
      </c>
      <c r="I12" s="106">
        <v>154277</v>
      </c>
      <c r="J12" s="290">
        <f>I12/H12*100</f>
        <v>96.601233524310445</v>
      </c>
      <c r="K12" s="239" t="s">
        <v>44</v>
      </c>
      <c r="L12" s="318" t="s">
        <v>67</v>
      </c>
      <c r="M12" s="318"/>
      <c r="N12" s="318"/>
      <c r="O12" s="285"/>
      <c r="P12" s="106"/>
      <c r="Q12" s="106">
        <v>5</v>
      </c>
      <c r="R12" s="27"/>
    </row>
    <row r="13" spans="1:20" ht="15" customHeight="1" x14ac:dyDescent="0.25">
      <c r="A13" s="369"/>
      <c r="B13" s="26"/>
      <c r="C13" s="25" t="s">
        <v>45</v>
      </c>
      <c r="D13" s="163" t="s">
        <v>6</v>
      </c>
      <c r="E13" s="164"/>
      <c r="F13" s="164"/>
      <c r="G13" s="106">
        <v>29234</v>
      </c>
      <c r="H13" s="106">
        <f>29234+473+43</f>
        <v>29750</v>
      </c>
      <c r="I13" s="106">
        <v>27122</v>
      </c>
      <c r="J13" s="290">
        <f>I13/H13*100</f>
        <v>91.166386554621852</v>
      </c>
      <c r="K13" s="171" t="s">
        <v>68</v>
      </c>
      <c r="L13" s="169"/>
      <c r="M13" s="170"/>
      <c r="N13" s="260"/>
      <c r="O13" s="106"/>
      <c r="P13" s="106"/>
      <c r="Q13" s="106"/>
      <c r="R13" s="27"/>
    </row>
    <row r="14" spans="1:20" ht="15" customHeight="1" x14ac:dyDescent="0.25">
      <c r="A14" s="369"/>
      <c r="B14" s="176"/>
      <c r="C14" s="25" t="s">
        <v>29</v>
      </c>
      <c r="D14" s="163" t="s">
        <v>8</v>
      </c>
      <c r="E14" s="164"/>
      <c r="F14" s="164"/>
      <c r="G14" s="106">
        <v>26717</v>
      </c>
      <c r="H14" s="106">
        <f>26717-37+4136-5-4136</f>
        <v>26675</v>
      </c>
      <c r="I14" s="68">
        <f>15503+84</f>
        <v>15587</v>
      </c>
      <c r="J14" s="290">
        <f>I14/H14*100</f>
        <v>58.432989690721648</v>
      </c>
      <c r="K14" s="240" t="s">
        <v>52</v>
      </c>
      <c r="L14" s="341" t="s">
        <v>27</v>
      </c>
      <c r="M14" s="342"/>
      <c r="N14" s="342"/>
      <c r="O14" s="204"/>
      <c r="P14" s="106"/>
      <c r="Q14" s="106"/>
      <c r="R14" s="27"/>
    </row>
    <row r="15" spans="1:20" ht="15" customHeight="1" x14ac:dyDescent="0.25">
      <c r="A15" s="369"/>
      <c r="B15" s="176"/>
      <c r="C15" s="25" t="s">
        <v>59</v>
      </c>
      <c r="D15" s="164" t="s">
        <v>94</v>
      </c>
      <c r="E15" s="164"/>
      <c r="F15" s="164"/>
      <c r="G15" s="106"/>
      <c r="H15" s="106"/>
      <c r="I15" s="68"/>
      <c r="J15" s="21"/>
      <c r="K15" s="240"/>
      <c r="L15" s="158"/>
      <c r="M15" s="159"/>
      <c r="N15" s="159"/>
      <c r="O15" s="204"/>
      <c r="P15" s="106"/>
      <c r="Q15" s="106"/>
      <c r="R15" s="27"/>
    </row>
    <row r="16" spans="1:20" ht="15" customHeight="1" x14ac:dyDescent="0.25">
      <c r="A16" s="369"/>
      <c r="B16" s="28"/>
      <c r="C16" s="29" t="s">
        <v>79</v>
      </c>
      <c r="D16" s="164" t="s">
        <v>80</v>
      </c>
      <c r="E16" s="170"/>
      <c r="F16" s="170"/>
      <c r="G16" s="265"/>
      <c r="H16" s="106"/>
      <c r="I16" s="106"/>
      <c r="J16" s="23"/>
      <c r="K16" s="73" t="s">
        <v>69</v>
      </c>
      <c r="L16" s="323" t="s">
        <v>28</v>
      </c>
      <c r="M16" s="324"/>
      <c r="N16" s="324"/>
      <c r="O16" s="204">
        <v>400</v>
      </c>
      <c r="P16" s="106">
        <v>400</v>
      </c>
      <c r="Q16" s="106">
        <f>261+1</f>
        <v>262</v>
      </c>
      <c r="R16" s="294">
        <f>Q16/P16*100</f>
        <v>65.5</v>
      </c>
    </row>
    <row r="17" spans="1:24" ht="15" customHeight="1" x14ac:dyDescent="0.25">
      <c r="A17" s="369"/>
      <c r="B17" s="176"/>
      <c r="C17" s="169" t="s">
        <v>51</v>
      </c>
      <c r="D17" s="170"/>
      <c r="E17" s="170"/>
      <c r="F17" s="170"/>
      <c r="G17" s="265"/>
      <c r="H17" s="106"/>
      <c r="I17" s="106"/>
      <c r="J17" s="23"/>
      <c r="K17" s="73" t="s">
        <v>70</v>
      </c>
      <c r="L17" s="323" t="s">
        <v>30</v>
      </c>
      <c r="M17" s="324"/>
      <c r="N17" s="324"/>
      <c r="O17" s="204">
        <v>1000</v>
      </c>
      <c r="P17" s="106">
        <v>1000</v>
      </c>
      <c r="Q17" s="106">
        <f>462+54</f>
        <v>516</v>
      </c>
      <c r="R17" s="294">
        <f>Q17/P17*100</f>
        <v>51.6</v>
      </c>
    </row>
    <row r="18" spans="1:24" ht="15" customHeight="1" x14ac:dyDescent="0.25">
      <c r="A18" s="369"/>
      <c r="B18" s="176"/>
      <c r="C18" s="25" t="s">
        <v>52</v>
      </c>
      <c r="D18" s="164" t="s">
        <v>39</v>
      </c>
      <c r="E18" s="170"/>
      <c r="F18" s="170"/>
      <c r="G18" s="106">
        <v>2176</v>
      </c>
      <c r="H18" s="106">
        <v>2176</v>
      </c>
      <c r="I18" s="106">
        <f>1280+247</f>
        <v>1527</v>
      </c>
      <c r="J18" s="290">
        <f>I18/H18*100</f>
        <v>70.174632352941174</v>
      </c>
      <c r="K18" s="73" t="s">
        <v>71</v>
      </c>
      <c r="L18" s="323" t="s">
        <v>31</v>
      </c>
      <c r="M18" s="324"/>
      <c r="N18" s="324"/>
      <c r="O18" s="204"/>
      <c r="P18" s="106"/>
      <c r="Q18" s="106"/>
      <c r="R18" s="27"/>
    </row>
    <row r="19" spans="1:24" ht="15" customHeight="1" x14ac:dyDescent="0.25">
      <c r="A19" s="369"/>
      <c r="B19" s="176"/>
      <c r="C19" s="30"/>
      <c r="D19" s="31"/>
      <c r="E19" s="32"/>
      <c r="F19" s="32"/>
      <c r="G19" s="266"/>
      <c r="H19" s="266"/>
      <c r="I19" s="266"/>
      <c r="J19" s="33"/>
      <c r="K19" s="73" t="s">
        <v>65</v>
      </c>
      <c r="L19" s="323" t="s">
        <v>32</v>
      </c>
      <c r="M19" s="324"/>
      <c r="N19" s="324"/>
      <c r="O19" s="204"/>
      <c r="P19" s="106"/>
      <c r="Q19" s="106"/>
      <c r="R19" s="27"/>
    </row>
    <row r="20" spans="1:24" ht="15" customHeight="1" x14ac:dyDescent="0.25">
      <c r="A20" s="369"/>
      <c r="B20" s="176"/>
      <c r="C20" s="30"/>
      <c r="D20" s="31"/>
      <c r="E20" s="32"/>
      <c r="F20" s="32"/>
      <c r="G20" s="267"/>
      <c r="H20" s="267"/>
      <c r="I20" s="267"/>
      <c r="J20" s="18"/>
      <c r="K20" s="73" t="s">
        <v>72</v>
      </c>
      <c r="L20" s="323" t="s">
        <v>33</v>
      </c>
      <c r="M20" s="324"/>
      <c r="N20" s="324"/>
      <c r="O20" s="204"/>
      <c r="P20" s="106"/>
      <c r="Q20" s="106"/>
      <c r="R20" s="27"/>
    </row>
    <row r="21" spans="1:24" ht="15" customHeight="1" x14ac:dyDescent="0.25">
      <c r="A21" s="369"/>
      <c r="B21" s="176"/>
      <c r="C21" s="35"/>
      <c r="D21" s="36"/>
      <c r="E21" s="36"/>
      <c r="F21" s="36"/>
      <c r="G21" s="68"/>
      <c r="H21" s="68"/>
      <c r="I21" s="68"/>
      <c r="J21" s="21"/>
      <c r="K21" s="73" t="s">
        <v>73</v>
      </c>
      <c r="L21" s="323" t="s">
        <v>34</v>
      </c>
      <c r="M21" s="324"/>
      <c r="N21" s="324"/>
      <c r="O21" s="204"/>
      <c r="P21" s="106"/>
      <c r="Q21" s="106"/>
      <c r="R21" s="27"/>
    </row>
    <row r="22" spans="1:24" ht="15" customHeight="1" x14ac:dyDescent="0.25">
      <c r="A22" s="369"/>
      <c r="B22" s="176"/>
      <c r="C22" s="172"/>
      <c r="D22" s="37"/>
      <c r="E22" s="37"/>
      <c r="F22" s="37"/>
      <c r="G22" s="106"/>
      <c r="H22" s="106"/>
      <c r="I22" s="106"/>
      <c r="J22" s="23"/>
      <c r="K22" s="73" t="s">
        <v>74</v>
      </c>
      <c r="L22" s="323" t="s">
        <v>35</v>
      </c>
      <c r="M22" s="324"/>
      <c r="N22" s="324"/>
      <c r="O22" s="204"/>
      <c r="P22" s="106"/>
      <c r="Q22" s="106"/>
      <c r="R22" s="27"/>
    </row>
    <row r="23" spans="1:24" ht="15" customHeight="1" x14ac:dyDescent="0.25">
      <c r="A23" s="369"/>
      <c r="B23" s="176"/>
      <c r="C23" s="172"/>
      <c r="D23" s="37"/>
      <c r="E23" s="37"/>
      <c r="F23" s="37"/>
      <c r="G23" s="106"/>
      <c r="H23" s="106"/>
      <c r="I23" s="106"/>
      <c r="J23" s="23"/>
      <c r="K23" s="73" t="s">
        <v>75</v>
      </c>
      <c r="L23" s="323" t="s">
        <v>36</v>
      </c>
      <c r="M23" s="324"/>
      <c r="N23" s="324"/>
      <c r="O23" s="204"/>
      <c r="P23" s="106"/>
      <c r="Q23" s="106"/>
      <c r="R23" s="27"/>
    </row>
    <row r="24" spans="1:24" ht="15" customHeight="1" x14ac:dyDescent="0.25">
      <c r="A24" s="369"/>
      <c r="B24" s="176"/>
      <c r="C24" s="172"/>
      <c r="D24" s="37"/>
      <c r="E24" s="37"/>
      <c r="F24" s="37"/>
      <c r="G24" s="207"/>
      <c r="H24" s="207"/>
      <c r="I24" s="207"/>
      <c r="J24" s="38"/>
      <c r="K24" s="73" t="s">
        <v>76</v>
      </c>
      <c r="L24" s="323" t="s">
        <v>37</v>
      </c>
      <c r="M24" s="324"/>
      <c r="N24" s="324"/>
      <c r="O24" s="204"/>
      <c r="P24" s="106"/>
      <c r="Q24" s="106">
        <v>6</v>
      </c>
      <c r="R24" s="27"/>
    </row>
    <row r="25" spans="1:24" ht="15" customHeight="1" x14ac:dyDescent="0.25">
      <c r="A25" s="369"/>
      <c r="B25" s="176"/>
      <c r="C25" s="172"/>
      <c r="D25" s="37"/>
      <c r="E25" s="37"/>
      <c r="F25" s="37"/>
      <c r="G25" s="207"/>
      <c r="H25" s="207"/>
      <c r="I25" s="207"/>
      <c r="J25" s="38"/>
      <c r="K25" s="241" t="s">
        <v>81</v>
      </c>
      <c r="L25" s="349" t="s">
        <v>82</v>
      </c>
      <c r="M25" s="350"/>
      <c r="N25" s="350"/>
      <c r="O25" s="284"/>
      <c r="P25" s="106"/>
      <c r="Q25" s="106"/>
      <c r="R25" s="27"/>
    </row>
    <row r="26" spans="1:24" ht="30.75" customHeight="1" thickBot="1" x14ac:dyDescent="0.3">
      <c r="A26" s="369"/>
      <c r="B26" s="176"/>
      <c r="C26" s="172"/>
      <c r="D26" s="37"/>
      <c r="E26" s="37"/>
      <c r="F26" s="37"/>
      <c r="G26" s="207"/>
      <c r="H26" s="207"/>
      <c r="I26" s="207"/>
      <c r="J26" s="38"/>
      <c r="K26" s="78" t="s">
        <v>83</v>
      </c>
      <c r="L26" s="351" t="s">
        <v>84</v>
      </c>
      <c r="M26" s="318"/>
      <c r="N26" s="318"/>
      <c r="O26" s="286"/>
      <c r="P26" s="207"/>
      <c r="Q26" s="207"/>
      <c r="R26" s="34"/>
      <c r="X26" s="41"/>
    </row>
    <row r="27" spans="1:24" ht="15" customHeight="1" thickBot="1" x14ac:dyDescent="0.3">
      <c r="A27" s="369"/>
      <c r="B27" s="176"/>
      <c r="C27" s="172"/>
      <c r="D27" s="39" t="s">
        <v>62</v>
      </c>
      <c r="E27" s="39"/>
      <c r="F27" s="40"/>
      <c r="G27" s="214">
        <f>SUM(G12:G26)</f>
        <v>215425</v>
      </c>
      <c r="H27" s="214">
        <f>SUM(H12:H18)</f>
        <v>218306</v>
      </c>
      <c r="I27" s="214">
        <f>SUM(I12:I26)</f>
        <v>198513</v>
      </c>
      <c r="J27" s="299">
        <f>I27/H27*100</f>
        <v>90.933368757615469</v>
      </c>
      <c r="K27" s="73"/>
      <c r="L27" s="319" t="s">
        <v>63</v>
      </c>
      <c r="M27" s="320"/>
      <c r="N27" s="320"/>
      <c r="O27" s="214">
        <v>1400</v>
      </c>
      <c r="P27" s="214">
        <f>SUM(P16:P26,P12)</f>
        <v>1400</v>
      </c>
      <c r="Q27" s="214">
        <f>SUM(Q12:Q26)</f>
        <v>789</v>
      </c>
      <c r="R27" s="296">
        <f>Q27/P27*100</f>
        <v>56.357142857142861</v>
      </c>
      <c r="T27" s="41"/>
      <c r="X27" s="41"/>
    </row>
    <row r="28" spans="1:24" ht="31.5" customHeight="1" x14ac:dyDescent="0.25">
      <c r="A28" s="369"/>
      <c r="B28" s="176" t="s">
        <v>4</v>
      </c>
      <c r="C28" s="334" t="s">
        <v>78</v>
      </c>
      <c r="D28" s="335"/>
      <c r="E28" s="335"/>
      <c r="F28" s="335"/>
      <c r="G28" s="264"/>
      <c r="H28" s="269"/>
      <c r="I28" s="269"/>
      <c r="J28" s="42"/>
      <c r="K28" s="374" t="s">
        <v>78</v>
      </c>
      <c r="L28" s="374"/>
      <c r="M28" s="374"/>
      <c r="N28" s="374"/>
      <c r="O28" s="287"/>
      <c r="P28" s="269"/>
      <c r="Q28" s="269"/>
      <c r="R28" s="43"/>
      <c r="T28" s="41"/>
      <c r="X28" s="41"/>
    </row>
    <row r="29" spans="1:24" ht="15" customHeight="1" x14ac:dyDescent="0.25">
      <c r="A29" s="369"/>
      <c r="B29" s="176"/>
      <c r="C29" s="44"/>
      <c r="D29" s="44"/>
      <c r="E29" s="45"/>
      <c r="F29" s="45"/>
      <c r="G29" s="265"/>
      <c r="H29" s="270"/>
      <c r="I29" s="270"/>
      <c r="J29" s="46"/>
      <c r="K29" s="347" t="s">
        <v>77</v>
      </c>
      <c r="L29" s="348"/>
      <c r="M29" s="348"/>
      <c r="N29" s="327"/>
      <c r="O29" s="265"/>
      <c r="P29" s="270"/>
      <c r="Q29" s="270"/>
      <c r="R29" s="47"/>
      <c r="T29" s="41"/>
    </row>
    <row r="30" spans="1:24" ht="15" customHeight="1" x14ac:dyDescent="0.25">
      <c r="A30" s="369"/>
      <c r="B30" s="176"/>
      <c r="C30" s="48"/>
      <c r="D30" s="48"/>
      <c r="E30" s="49"/>
      <c r="F30" s="49"/>
      <c r="G30" s="271"/>
      <c r="H30" s="210"/>
      <c r="I30" s="210"/>
      <c r="J30" s="50"/>
      <c r="K30" s="73" t="s">
        <v>69</v>
      </c>
      <c r="L30" s="323" t="s">
        <v>28</v>
      </c>
      <c r="M30" s="324"/>
      <c r="N30" s="324"/>
      <c r="O30" s="204">
        <v>200</v>
      </c>
      <c r="P30" s="106">
        <v>200</v>
      </c>
      <c r="Q30" s="106"/>
      <c r="R30" s="262"/>
      <c r="T30" s="41"/>
    </row>
    <row r="31" spans="1:24" ht="15" customHeight="1" thickBot="1" x14ac:dyDescent="0.3">
      <c r="A31" s="369"/>
      <c r="B31" s="176"/>
      <c r="C31" s="51"/>
      <c r="D31" s="52"/>
      <c r="E31" s="164"/>
      <c r="F31" s="164"/>
      <c r="G31" s="207"/>
      <c r="H31" s="207"/>
      <c r="I31" s="207"/>
      <c r="J31" s="38"/>
      <c r="K31" s="73" t="s">
        <v>72</v>
      </c>
      <c r="L31" s="323" t="s">
        <v>33</v>
      </c>
      <c r="M31" s="324"/>
      <c r="N31" s="324"/>
      <c r="O31" s="211"/>
      <c r="P31" s="207"/>
      <c r="Q31" s="207"/>
      <c r="R31" s="34"/>
      <c r="T31" s="41"/>
    </row>
    <row r="32" spans="1:24" ht="15" customHeight="1" thickBot="1" x14ac:dyDescent="0.3">
      <c r="A32" s="369"/>
      <c r="B32" s="176"/>
      <c r="C32" s="53"/>
      <c r="D32" s="54" t="s">
        <v>62</v>
      </c>
      <c r="E32" s="54"/>
      <c r="F32" s="52"/>
      <c r="G32" s="214">
        <v>0</v>
      </c>
      <c r="H32" s="214">
        <f>SUM(H31)</f>
        <v>0</v>
      </c>
      <c r="I32" s="214"/>
      <c r="J32" s="114"/>
      <c r="K32" s="58"/>
      <c r="L32" s="319" t="s">
        <v>63</v>
      </c>
      <c r="M32" s="320"/>
      <c r="N32" s="320"/>
      <c r="O32" s="214">
        <v>200</v>
      </c>
      <c r="P32" s="214">
        <f>SUM(P30:P31)</f>
        <v>200</v>
      </c>
      <c r="Q32" s="214"/>
      <c r="R32" s="258"/>
      <c r="T32" s="41"/>
    </row>
    <row r="33" spans="1:24" ht="15" customHeight="1" x14ac:dyDescent="0.25">
      <c r="A33" s="369"/>
      <c r="B33" s="176" t="s">
        <v>3</v>
      </c>
      <c r="C33" s="360" t="s">
        <v>49</v>
      </c>
      <c r="D33" s="364"/>
      <c r="E33" s="364"/>
      <c r="F33" s="364"/>
      <c r="G33" s="272"/>
      <c r="H33" s="251"/>
      <c r="I33" s="251"/>
      <c r="J33" s="57"/>
      <c r="K33" s="364" t="s">
        <v>49</v>
      </c>
      <c r="L33" s="364"/>
      <c r="M33" s="364"/>
      <c r="N33" s="364"/>
      <c r="O33" s="269"/>
      <c r="P33" s="68"/>
      <c r="Q33" s="68"/>
      <c r="R33" s="22"/>
    </row>
    <row r="34" spans="1:24" s="24" customFormat="1" ht="15" customHeight="1" x14ac:dyDescent="0.25">
      <c r="A34" s="369"/>
      <c r="B34" s="176"/>
      <c r="C34" s="71"/>
      <c r="D34" s="91"/>
      <c r="E34" s="91"/>
      <c r="F34" s="91"/>
      <c r="G34" s="270"/>
      <c r="H34" s="106"/>
      <c r="I34" s="106"/>
      <c r="J34" s="23"/>
      <c r="K34" s="242" t="s">
        <v>2</v>
      </c>
      <c r="L34" s="170" t="s">
        <v>87</v>
      </c>
      <c r="M34" s="170"/>
      <c r="N34" s="170"/>
      <c r="O34" s="265"/>
      <c r="P34" s="106"/>
      <c r="Q34" s="106"/>
      <c r="R34" s="27"/>
    </row>
    <row r="35" spans="1:24" s="24" customFormat="1" ht="15" customHeight="1" x14ac:dyDescent="0.25">
      <c r="A35" s="369"/>
      <c r="B35" s="176"/>
      <c r="C35" s="71"/>
      <c r="D35" s="91"/>
      <c r="E35" s="91"/>
      <c r="F35" s="91"/>
      <c r="G35" s="272"/>
      <c r="H35" s="251"/>
      <c r="I35" s="251"/>
      <c r="J35" s="57"/>
      <c r="K35" s="65" t="s">
        <v>88</v>
      </c>
      <c r="L35" s="66" t="s">
        <v>89</v>
      </c>
      <c r="M35" s="67"/>
      <c r="N35" s="67"/>
      <c r="O35" s="106"/>
      <c r="P35" s="106">
        <v>2231</v>
      </c>
      <c r="Q35" s="106">
        <v>2230</v>
      </c>
      <c r="R35" s="294">
        <f>Q35/P35*100</f>
        <v>99.955177050649937</v>
      </c>
    </row>
    <row r="36" spans="1:24" ht="15" customHeight="1" x14ac:dyDescent="0.25">
      <c r="A36" s="369"/>
      <c r="B36" s="176"/>
      <c r="C36" s="44"/>
      <c r="D36" s="44"/>
      <c r="E36" s="45"/>
      <c r="F36" s="45"/>
      <c r="G36" s="265"/>
      <c r="H36" s="106"/>
      <c r="I36" s="106"/>
      <c r="J36" s="23"/>
      <c r="K36" s="243" t="s">
        <v>10</v>
      </c>
      <c r="L36" s="49" t="s">
        <v>61</v>
      </c>
      <c r="M36" s="49"/>
      <c r="N36" s="49"/>
      <c r="O36" s="265"/>
      <c r="P36" s="106"/>
      <c r="Q36" s="106"/>
      <c r="R36" s="294"/>
    </row>
    <row r="37" spans="1:24" ht="15" customHeight="1" x14ac:dyDescent="0.25">
      <c r="A37" s="369"/>
      <c r="B37" s="176"/>
      <c r="C37" s="44"/>
      <c r="D37" s="44"/>
      <c r="E37" s="45"/>
      <c r="F37" s="45"/>
      <c r="G37" s="271"/>
      <c r="H37" s="207"/>
      <c r="I37" s="207"/>
      <c r="J37" s="38"/>
      <c r="K37" s="58" t="s">
        <v>64</v>
      </c>
      <c r="L37" s="323" t="s">
        <v>38</v>
      </c>
      <c r="M37" s="324"/>
      <c r="N37" s="324"/>
      <c r="O37" s="204"/>
      <c r="P37" s="106">
        <f>4136-4136</f>
        <v>0</v>
      </c>
      <c r="Q37" s="106"/>
      <c r="R37" s="294"/>
      <c r="X37" s="41"/>
    </row>
    <row r="38" spans="1:24" ht="15" customHeight="1" thickBot="1" x14ac:dyDescent="0.3">
      <c r="A38" s="369"/>
      <c r="B38" s="176"/>
      <c r="C38" s="51"/>
      <c r="D38" s="52"/>
      <c r="E38" s="164"/>
      <c r="F38" s="164"/>
      <c r="G38" s="207"/>
      <c r="H38" s="207"/>
      <c r="I38" s="207"/>
      <c r="J38" s="38"/>
      <c r="K38" s="58" t="s">
        <v>47</v>
      </c>
      <c r="L38" s="37" t="s">
        <v>48</v>
      </c>
      <c r="M38" s="164"/>
      <c r="N38" s="164"/>
      <c r="O38" s="207">
        <v>213825</v>
      </c>
      <c r="P38" s="207">
        <f>213825+2601-1946-5</f>
        <v>214475</v>
      </c>
      <c r="Q38" s="207">
        <f>176770+28362-2275</f>
        <v>202857</v>
      </c>
      <c r="R38" s="294">
        <f>Q38/P38*100</f>
        <v>94.583051637720018</v>
      </c>
      <c r="X38" s="41"/>
    </row>
    <row r="39" spans="1:24" ht="15" customHeight="1" thickBot="1" x14ac:dyDescent="0.3">
      <c r="A39" s="369"/>
      <c r="B39" s="176"/>
      <c r="C39" s="53"/>
      <c r="D39" s="54" t="s">
        <v>62</v>
      </c>
      <c r="E39" s="54"/>
      <c r="F39" s="52"/>
      <c r="G39" s="214">
        <v>0</v>
      </c>
      <c r="H39" s="214">
        <f>SUM(H38)</f>
        <v>0</v>
      </c>
      <c r="I39" s="214"/>
      <c r="J39" s="114"/>
      <c r="K39" s="244"/>
      <c r="L39" s="319" t="s">
        <v>63</v>
      </c>
      <c r="M39" s="320"/>
      <c r="N39" s="320"/>
      <c r="O39" s="214">
        <v>213825</v>
      </c>
      <c r="P39" s="214">
        <f>SUM(P35:P38)</f>
        <v>216706</v>
      </c>
      <c r="Q39" s="214">
        <f>SUM(Q35:Q38)</f>
        <v>205087</v>
      </c>
      <c r="R39" s="296">
        <f>Q39/P39*100</f>
        <v>94.638357959631946</v>
      </c>
      <c r="X39" s="41"/>
    </row>
    <row r="40" spans="1:24" ht="15" customHeight="1" x14ac:dyDescent="0.25">
      <c r="A40" s="369"/>
      <c r="B40" s="176" t="s">
        <v>93</v>
      </c>
      <c r="C40" s="360" t="s">
        <v>92</v>
      </c>
      <c r="D40" s="364"/>
      <c r="E40" s="364"/>
      <c r="F40" s="364"/>
      <c r="G40" s="272"/>
      <c r="H40" s="251"/>
      <c r="I40" s="251"/>
      <c r="J40" s="57"/>
      <c r="K40" s="364" t="s">
        <v>92</v>
      </c>
      <c r="L40" s="364"/>
      <c r="M40" s="364"/>
      <c r="N40" s="364"/>
      <c r="O40" s="269"/>
      <c r="P40" s="68"/>
      <c r="Q40" s="68"/>
      <c r="R40" s="22"/>
      <c r="X40" s="41"/>
    </row>
    <row r="41" spans="1:24" ht="15" customHeight="1" x14ac:dyDescent="0.25">
      <c r="A41" s="369"/>
      <c r="B41" s="176"/>
      <c r="C41" s="53"/>
      <c r="D41" s="44" t="s">
        <v>43</v>
      </c>
      <c r="E41" s="45"/>
      <c r="F41" s="45"/>
      <c r="G41" s="265"/>
      <c r="H41" s="106"/>
      <c r="I41" s="106"/>
      <c r="J41" s="23"/>
      <c r="K41" s="241" t="s">
        <v>81</v>
      </c>
      <c r="L41" s="349" t="s">
        <v>82</v>
      </c>
      <c r="M41" s="350"/>
      <c r="N41" s="350"/>
      <c r="O41" s="284"/>
      <c r="P41" s="106"/>
      <c r="Q41" s="106"/>
      <c r="R41" s="27"/>
    </row>
    <row r="42" spans="1:24" ht="15" customHeight="1" x14ac:dyDescent="0.25">
      <c r="A42" s="369"/>
      <c r="B42" s="176"/>
      <c r="C42" s="56" t="s">
        <v>50</v>
      </c>
      <c r="D42" s="319" t="s">
        <v>21</v>
      </c>
      <c r="E42" s="320"/>
      <c r="F42" s="320"/>
      <c r="G42" s="106"/>
      <c r="H42" s="106"/>
      <c r="I42" s="106"/>
      <c r="J42" s="23"/>
      <c r="K42" s="78" t="s">
        <v>83</v>
      </c>
      <c r="L42" s="351" t="s">
        <v>84</v>
      </c>
      <c r="M42" s="318"/>
      <c r="N42" s="318"/>
      <c r="O42" s="285"/>
      <c r="P42" s="106"/>
      <c r="Q42" s="106"/>
      <c r="R42" s="27"/>
    </row>
    <row r="43" spans="1:24" ht="15" customHeight="1" thickBot="1" x14ac:dyDescent="0.3">
      <c r="A43" s="369"/>
      <c r="B43" s="60"/>
      <c r="C43" s="61" t="s">
        <v>59</v>
      </c>
      <c r="D43" s="325" t="s">
        <v>94</v>
      </c>
      <c r="E43" s="326"/>
      <c r="F43" s="326"/>
      <c r="G43" s="273"/>
      <c r="H43" s="251"/>
      <c r="I43" s="251"/>
      <c r="J43" s="57"/>
      <c r="K43" s="245"/>
      <c r="L43" s="62"/>
      <c r="M43" s="63"/>
      <c r="N43" s="63"/>
      <c r="O43" s="286"/>
      <c r="P43" s="207"/>
      <c r="Q43" s="207"/>
      <c r="R43" s="34"/>
      <c r="X43" s="41"/>
    </row>
    <row r="44" spans="1:24" ht="15" customHeight="1" thickBot="1" x14ac:dyDescent="0.3">
      <c r="A44" s="369"/>
      <c r="B44" s="60"/>
      <c r="C44" s="61"/>
      <c r="D44" s="319" t="s">
        <v>62</v>
      </c>
      <c r="E44" s="320"/>
      <c r="F44" s="320"/>
      <c r="G44" s="214">
        <v>0</v>
      </c>
      <c r="H44" s="214">
        <f>SUM(H43)</f>
        <v>0</v>
      </c>
      <c r="I44" s="214"/>
      <c r="J44" s="114"/>
      <c r="K44" s="246"/>
      <c r="L44" s="345" t="s">
        <v>63</v>
      </c>
      <c r="M44" s="346"/>
      <c r="N44" s="346"/>
      <c r="O44" s="214"/>
      <c r="P44" s="214"/>
      <c r="Q44" s="214"/>
      <c r="R44" s="258"/>
    </row>
    <row r="45" spans="1:24" ht="15" customHeight="1" x14ac:dyDescent="0.25">
      <c r="A45" s="369"/>
      <c r="B45" s="28" t="s">
        <v>108</v>
      </c>
      <c r="C45" s="334" t="s">
        <v>109</v>
      </c>
      <c r="D45" s="335"/>
      <c r="E45" s="335"/>
      <c r="F45" s="335"/>
      <c r="G45" s="274"/>
      <c r="H45" s="251"/>
      <c r="I45" s="251"/>
      <c r="J45" s="57"/>
      <c r="K45" s="335" t="s">
        <v>109</v>
      </c>
      <c r="L45" s="335"/>
      <c r="M45" s="335"/>
      <c r="N45" s="335"/>
      <c r="O45" s="264"/>
      <c r="P45" s="68"/>
      <c r="Q45" s="68"/>
      <c r="R45" s="22"/>
    </row>
    <row r="46" spans="1:24" ht="15" customHeight="1" x14ac:dyDescent="0.25">
      <c r="A46" s="369"/>
      <c r="B46" s="28"/>
      <c r="C46" s="171" t="s">
        <v>43</v>
      </c>
      <c r="D46" s="172"/>
      <c r="E46" s="172"/>
      <c r="F46" s="169"/>
      <c r="G46" s="265"/>
      <c r="H46" s="106"/>
      <c r="I46" s="106"/>
      <c r="J46" s="23"/>
      <c r="K46" s="242" t="s">
        <v>2</v>
      </c>
      <c r="L46" s="170" t="s">
        <v>87</v>
      </c>
      <c r="M46" s="170"/>
      <c r="N46" s="170"/>
      <c r="O46" s="265"/>
      <c r="P46" s="106"/>
      <c r="Q46" s="106"/>
      <c r="R46" s="27"/>
    </row>
    <row r="47" spans="1:24" ht="15" customHeight="1" x14ac:dyDescent="0.25">
      <c r="A47" s="369"/>
      <c r="B47" s="28"/>
      <c r="C47" s="25" t="s">
        <v>44</v>
      </c>
      <c r="D47" s="319" t="s">
        <v>5</v>
      </c>
      <c r="E47" s="320"/>
      <c r="F47" s="320"/>
      <c r="G47" s="106">
        <v>0</v>
      </c>
      <c r="H47" s="106">
        <v>240</v>
      </c>
      <c r="I47" s="251">
        <v>240</v>
      </c>
      <c r="J47" s="290">
        <f>I47/H47*100</f>
        <v>100</v>
      </c>
      <c r="K47" s="65" t="s">
        <v>88</v>
      </c>
      <c r="L47" s="66" t="s">
        <v>89</v>
      </c>
      <c r="M47" s="67"/>
      <c r="N47" s="67"/>
      <c r="O47" s="106"/>
      <c r="P47" s="106">
        <v>279</v>
      </c>
      <c r="Q47" s="106">
        <v>279</v>
      </c>
      <c r="R47" s="294">
        <f>Q47/P47*100</f>
        <v>100</v>
      </c>
    </row>
    <row r="48" spans="1:24" ht="15" customHeight="1" x14ac:dyDescent="0.25">
      <c r="A48" s="369"/>
      <c r="B48" s="28"/>
      <c r="C48" s="25" t="s">
        <v>45</v>
      </c>
      <c r="D48" s="163" t="s">
        <v>6</v>
      </c>
      <c r="E48" s="165"/>
      <c r="F48" s="164"/>
      <c r="G48" s="106">
        <v>0</v>
      </c>
      <c r="H48" s="106">
        <v>39</v>
      </c>
      <c r="I48" s="106">
        <v>39</v>
      </c>
      <c r="J48" s="292">
        <f>I48/H48*100</f>
        <v>100</v>
      </c>
      <c r="K48" s="73"/>
      <c r="L48" s="164"/>
      <c r="M48" s="164"/>
      <c r="N48" s="164"/>
      <c r="O48" s="106"/>
      <c r="P48" s="106"/>
      <c r="Q48" s="106"/>
      <c r="R48" s="27"/>
    </row>
    <row r="49" spans="1:18" ht="15" customHeight="1" x14ac:dyDescent="0.25">
      <c r="A49" s="369"/>
      <c r="B49" s="28"/>
      <c r="C49" s="25" t="s">
        <v>54</v>
      </c>
      <c r="D49" s="319" t="s">
        <v>8</v>
      </c>
      <c r="E49" s="320"/>
      <c r="F49" s="320"/>
      <c r="G49" s="106"/>
      <c r="H49" s="106"/>
      <c r="I49" s="106"/>
      <c r="J49" s="23"/>
      <c r="K49" s="73"/>
      <c r="L49" s="164"/>
      <c r="M49" s="164"/>
      <c r="N49" s="164"/>
      <c r="O49" s="106"/>
      <c r="P49" s="106"/>
      <c r="Q49" s="106"/>
      <c r="R49" s="27"/>
    </row>
    <row r="50" spans="1:18" ht="15" customHeight="1" thickBot="1" x14ac:dyDescent="0.3">
      <c r="A50" s="369"/>
      <c r="B50" s="28"/>
      <c r="C50" s="73" t="s">
        <v>59</v>
      </c>
      <c r="D50" s="325" t="s">
        <v>94</v>
      </c>
      <c r="E50" s="326"/>
      <c r="F50" s="326"/>
      <c r="G50" s="275"/>
      <c r="H50" s="207"/>
      <c r="I50" s="207"/>
      <c r="J50" s="38"/>
      <c r="K50" s="73"/>
      <c r="L50" s="164"/>
      <c r="M50" s="164"/>
      <c r="N50" s="164"/>
      <c r="O50" s="207"/>
      <c r="P50" s="207"/>
      <c r="Q50" s="207"/>
      <c r="R50" s="34"/>
    </row>
    <row r="51" spans="1:18" ht="15" customHeight="1" thickBot="1" x14ac:dyDescent="0.3">
      <c r="A51" s="369"/>
      <c r="B51" s="28"/>
      <c r="C51" s="53"/>
      <c r="D51" s="319" t="s">
        <v>62</v>
      </c>
      <c r="E51" s="320"/>
      <c r="F51" s="320"/>
      <c r="G51" s="214">
        <v>0</v>
      </c>
      <c r="H51" s="214">
        <f>SUM(H47:H50)</f>
        <v>279</v>
      </c>
      <c r="I51" s="214">
        <f>SUM(I47:I50)</f>
        <v>279</v>
      </c>
      <c r="J51" s="293">
        <f>I51/H51*100</f>
        <v>100</v>
      </c>
      <c r="K51" s="73"/>
      <c r="L51" s="319" t="s">
        <v>63</v>
      </c>
      <c r="M51" s="320"/>
      <c r="N51" s="320"/>
      <c r="O51" s="214"/>
      <c r="P51" s="214">
        <f>SUM(P47:P50)</f>
        <v>279</v>
      </c>
      <c r="Q51" s="214">
        <f>SUM(Q47:Q50)</f>
        <v>279</v>
      </c>
      <c r="R51" s="296">
        <f>Q51/P51*100</f>
        <v>100</v>
      </c>
    </row>
    <row r="52" spans="1:18" ht="15" customHeight="1" x14ac:dyDescent="0.25">
      <c r="A52" s="369"/>
      <c r="B52" s="329" t="s">
        <v>13</v>
      </c>
      <c r="C52" s="330"/>
      <c r="D52" s="330"/>
      <c r="E52" s="330"/>
      <c r="F52" s="331"/>
      <c r="G52" s="269"/>
      <c r="H52" s="68"/>
      <c r="I52" s="68"/>
      <c r="J52" s="68"/>
      <c r="K52" s="373" t="s">
        <v>14</v>
      </c>
      <c r="L52" s="373"/>
      <c r="M52" s="373"/>
      <c r="N52" s="373"/>
      <c r="O52" s="269"/>
      <c r="P52" s="269"/>
      <c r="Q52" s="269"/>
      <c r="R52" s="69"/>
    </row>
    <row r="53" spans="1:18" s="24" customFormat="1" ht="15" customHeight="1" x14ac:dyDescent="0.25">
      <c r="A53" s="369"/>
      <c r="B53" s="70"/>
      <c r="C53" s="71"/>
      <c r="D53" s="337"/>
      <c r="E53" s="338"/>
      <c r="F53" s="338"/>
      <c r="G53" s="269"/>
      <c r="H53" s="68"/>
      <c r="I53" s="68"/>
      <c r="J53" s="68"/>
      <c r="K53" s="58" t="s">
        <v>2</v>
      </c>
      <c r="L53" s="164" t="s">
        <v>87</v>
      </c>
      <c r="M53" s="164"/>
      <c r="N53" s="164"/>
      <c r="O53" s="106"/>
      <c r="P53" s="270"/>
      <c r="Q53" s="270"/>
      <c r="R53" s="47"/>
    </row>
    <row r="54" spans="1:18" s="24" customFormat="1" ht="15" customHeight="1" x14ac:dyDescent="0.25">
      <c r="A54" s="369"/>
      <c r="B54" s="70"/>
      <c r="C54" s="71"/>
      <c r="D54" s="337"/>
      <c r="E54" s="338"/>
      <c r="F54" s="338"/>
      <c r="G54" s="269"/>
      <c r="H54" s="68"/>
      <c r="I54" s="251"/>
      <c r="J54" s="251"/>
      <c r="K54" s="65" t="s">
        <v>88</v>
      </c>
      <c r="L54" s="66" t="s">
        <v>89</v>
      </c>
      <c r="M54" s="67"/>
      <c r="N54" s="67"/>
      <c r="O54" s="106"/>
      <c r="P54" s="106">
        <f>P47+P35</f>
        <v>2510</v>
      </c>
      <c r="Q54" s="106">
        <f>Q35+Q47</f>
        <v>2509</v>
      </c>
      <c r="R54" s="295">
        <f>Q54/P54*100</f>
        <v>99.960159362549803</v>
      </c>
    </row>
    <row r="55" spans="1:18" s="24" customFormat="1" ht="15" customHeight="1" x14ac:dyDescent="0.25">
      <c r="A55" s="369"/>
      <c r="B55" s="171" t="s">
        <v>43</v>
      </c>
      <c r="C55" s="172"/>
      <c r="D55" s="172"/>
      <c r="E55" s="169"/>
      <c r="F55" s="170"/>
      <c r="G55" s="265"/>
      <c r="H55" s="106"/>
      <c r="I55" s="106"/>
      <c r="J55" s="23"/>
      <c r="K55" s="350" t="s">
        <v>90</v>
      </c>
      <c r="L55" s="350"/>
      <c r="M55" s="350"/>
      <c r="N55" s="350"/>
      <c r="O55" s="284"/>
      <c r="P55" s="270"/>
      <c r="Q55" s="270"/>
      <c r="R55" s="295"/>
    </row>
    <row r="56" spans="1:18" s="24" customFormat="1" ht="15" customHeight="1" x14ac:dyDescent="0.25">
      <c r="A56" s="369"/>
      <c r="B56" s="175"/>
      <c r="C56" s="25" t="s">
        <v>44</v>
      </c>
      <c r="D56" s="163" t="s">
        <v>5</v>
      </c>
      <c r="E56" s="164"/>
      <c r="F56" s="164"/>
      <c r="G56" s="106">
        <v>157298</v>
      </c>
      <c r="H56" s="106">
        <f>H12+H47</f>
        <v>159945</v>
      </c>
      <c r="I56" s="106">
        <f>I47+I12</f>
        <v>154517</v>
      </c>
      <c r="J56" s="290">
        <f>I56/H56*100</f>
        <v>96.606333427115572</v>
      </c>
      <c r="K56" s="239" t="s">
        <v>91</v>
      </c>
      <c r="L56" s="318" t="s">
        <v>67</v>
      </c>
      <c r="M56" s="318"/>
      <c r="N56" s="318"/>
      <c r="O56" s="285"/>
      <c r="P56" s="106">
        <f>P12</f>
        <v>0</v>
      </c>
      <c r="Q56" s="106">
        <f>Q12</f>
        <v>5</v>
      </c>
      <c r="R56" s="295"/>
    </row>
    <row r="57" spans="1:18" ht="15" customHeight="1" x14ac:dyDescent="0.25">
      <c r="A57" s="369"/>
      <c r="B57" s="175"/>
      <c r="C57" s="25" t="s">
        <v>45</v>
      </c>
      <c r="D57" s="163" t="s">
        <v>6</v>
      </c>
      <c r="E57" s="164"/>
      <c r="F57" s="164"/>
      <c r="G57" s="106">
        <v>29234</v>
      </c>
      <c r="H57" s="106">
        <f>H13+H48</f>
        <v>29789</v>
      </c>
      <c r="I57" s="106">
        <f>I48+I13</f>
        <v>27161</v>
      </c>
      <c r="J57" s="290">
        <f>I57/H57*100</f>
        <v>91.17795159286986</v>
      </c>
      <c r="K57" s="347" t="s">
        <v>77</v>
      </c>
      <c r="L57" s="348"/>
      <c r="M57" s="348"/>
      <c r="N57" s="327"/>
      <c r="O57" s="265"/>
      <c r="P57" s="106"/>
      <c r="Q57" s="106"/>
      <c r="R57" s="295"/>
    </row>
    <row r="58" spans="1:18" ht="15" customHeight="1" x14ac:dyDescent="0.25">
      <c r="A58" s="369"/>
      <c r="B58" s="175"/>
      <c r="C58" s="25" t="s">
        <v>54</v>
      </c>
      <c r="D58" s="163" t="s">
        <v>8</v>
      </c>
      <c r="E58" s="164"/>
      <c r="F58" s="164"/>
      <c r="G58" s="106">
        <v>26717</v>
      </c>
      <c r="H58" s="106">
        <f>H14</f>
        <v>26675</v>
      </c>
      <c r="I58" s="68">
        <f>I14</f>
        <v>15587</v>
      </c>
      <c r="J58" s="290">
        <f>I58/H58*100</f>
        <v>58.432989690721648</v>
      </c>
      <c r="K58" s="240" t="s">
        <v>52</v>
      </c>
      <c r="L58" s="341" t="s">
        <v>27</v>
      </c>
      <c r="M58" s="342"/>
      <c r="N58" s="342"/>
      <c r="O58" s="204"/>
      <c r="P58" s="106"/>
      <c r="Q58" s="106"/>
      <c r="R58" s="295"/>
    </row>
    <row r="59" spans="1:18" ht="15" customHeight="1" x14ac:dyDescent="0.25">
      <c r="A59" s="369"/>
      <c r="B59" s="174"/>
      <c r="C59" s="51" t="s">
        <v>50</v>
      </c>
      <c r="D59" s="54" t="s">
        <v>21</v>
      </c>
      <c r="E59" s="72"/>
      <c r="F59" s="163"/>
      <c r="G59" s="106">
        <v>0</v>
      </c>
      <c r="H59" s="106">
        <f>SUM(H42)</f>
        <v>0</v>
      </c>
      <c r="I59" s="106"/>
      <c r="J59" s="23"/>
      <c r="K59" s="73" t="s">
        <v>69</v>
      </c>
      <c r="L59" s="323" t="s">
        <v>28</v>
      </c>
      <c r="M59" s="324"/>
      <c r="N59" s="324"/>
      <c r="O59" s="204">
        <v>600</v>
      </c>
      <c r="P59" s="106">
        <f>P16+P30</f>
        <v>600</v>
      </c>
      <c r="Q59" s="106">
        <f>Q16</f>
        <v>262</v>
      </c>
      <c r="R59" s="295">
        <f>Q59/P59*100</f>
        <v>43.666666666666664</v>
      </c>
    </row>
    <row r="60" spans="1:18" ht="15" customHeight="1" x14ac:dyDescent="0.25">
      <c r="A60" s="369"/>
      <c r="B60" s="177"/>
      <c r="C60" s="73" t="s">
        <v>59</v>
      </c>
      <c r="D60" s="325" t="s">
        <v>94</v>
      </c>
      <c r="E60" s="326"/>
      <c r="F60" s="326"/>
      <c r="G60" s="221">
        <v>0</v>
      </c>
      <c r="H60" s="106">
        <v>0</v>
      </c>
      <c r="I60" s="106"/>
      <c r="J60" s="23"/>
      <c r="K60" s="73"/>
      <c r="L60" s="160"/>
      <c r="M60" s="161"/>
      <c r="N60" s="161"/>
      <c r="O60" s="204"/>
      <c r="P60" s="106"/>
      <c r="Q60" s="106"/>
      <c r="R60" s="295"/>
    </row>
    <row r="61" spans="1:18" ht="15" customHeight="1" x14ac:dyDescent="0.25">
      <c r="A61" s="369"/>
      <c r="B61" s="74"/>
      <c r="C61" s="75" t="s">
        <v>79</v>
      </c>
      <c r="D61" s="164" t="s">
        <v>80</v>
      </c>
      <c r="E61" s="76"/>
      <c r="F61" s="76"/>
      <c r="G61" s="106">
        <v>0</v>
      </c>
      <c r="H61" s="106">
        <f>SUM(H16)</f>
        <v>0</v>
      </c>
      <c r="I61" s="106"/>
      <c r="J61" s="23"/>
      <c r="K61" s="73" t="s">
        <v>70</v>
      </c>
      <c r="L61" s="323" t="s">
        <v>30</v>
      </c>
      <c r="M61" s="324"/>
      <c r="N61" s="324"/>
      <c r="O61" s="204">
        <v>1000</v>
      </c>
      <c r="P61" s="106">
        <f>P17</f>
        <v>1000</v>
      </c>
      <c r="Q61" s="106">
        <f>Q17</f>
        <v>516</v>
      </c>
      <c r="R61" s="295">
        <f>Q61/P61*100</f>
        <v>51.6</v>
      </c>
    </row>
    <row r="62" spans="1:18" ht="15" customHeight="1" x14ac:dyDescent="0.25">
      <c r="A62" s="369"/>
      <c r="B62" s="327" t="s">
        <v>51</v>
      </c>
      <c r="C62" s="328"/>
      <c r="D62" s="328"/>
      <c r="E62" s="328"/>
      <c r="F62" s="328"/>
      <c r="G62" s="265"/>
      <c r="H62" s="106"/>
      <c r="I62" s="106"/>
      <c r="J62" s="23"/>
      <c r="K62" s="73" t="s">
        <v>71</v>
      </c>
      <c r="L62" s="323" t="s">
        <v>31</v>
      </c>
      <c r="M62" s="324"/>
      <c r="N62" s="324"/>
      <c r="O62" s="204"/>
      <c r="P62" s="106"/>
      <c r="Q62" s="106"/>
      <c r="R62" s="27"/>
    </row>
    <row r="63" spans="1:18" ht="15" customHeight="1" x14ac:dyDescent="0.25">
      <c r="A63" s="369"/>
      <c r="B63" s="175"/>
      <c r="C63" s="25" t="s">
        <v>52</v>
      </c>
      <c r="D63" s="164" t="s">
        <v>39</v>
      </c>
      <c r="E63" s="170"/>
      <c r="F63" s="164"/>
      <c r="G63" s="106">
        <v>2176</v>
      </c>
      <c r="H63" s="106">
        <f>H18</f>
        <v>2176</v>
      </c>
      <c r="I63" s="106">
        <f>I18</f>
        <v>1527</v>
      </c>
      <c r="J63" s="290">
        <f>I63/H63*100</f>
        <v>70.174632352941174</v>
      </c>
      <c r="K63" s="73" t="s">
        <v>65</v>
      </c>
      <c r="L63" s="323" t="s">
        <v>32</v>
      </c>
      <c r="M63" s="324"/>
      <c r="N63" s="324"/>
      <c r="O63" s="204"/>
      <c r="P63" s="106"/>
      <c r="Q63" s="106"/>
      <c r="R63" s="27"/>
    </row>
    <row r="64" spans="1:18" ht="15" customHeight="1" x14ac:dyDescent="0.25">
      <c r="A64" s="369"/>
      <c r="B64" s="30"/>
      <c r="C64" s="30"/>
      <c r="D64" s="31"/>
      <c r="E64" s="32"/>
      <c r="F64" s="32"/>
      <c r="G64" s="267"/>
      <c r="H64" s="267"/>
      <c r="I64" s="267"/>
      <c r="J64" s="18"/>
      <c r="K64" s="73" t="s">
        <v>72</v>
      </c>
      <c r="L64" s="323" t="s">
        <v>33</v>
      </c>
      <c r="M64" s="324"/>
      <c r="N64" s="324"/>
      <c r="O64" s="204"/>
      <c r="P64" s="106">
        <f>P20+P31</f>
        <v>0</v>
      </c>
      <c r="Q64" s="106"/>
      <c r="R64" s="27"/>
    </row>
    <row r="65" spans="1:20" ht="15" customHeight="1" x14ac:dyDescent="0.25">
      <c r="A65" s="369"/>
      <c r="B65" s="175"/>
      <c r="C65" s="25"/>
      <c r="D65" s="164"/>
      <c r="E65" s="164"/>
      <c r="F65" s="164"/>
      <c r="G65" s="106"/>
      <c r="H65" s="106"/>
      <c r="I65" s="106"/>
      <c r="J65" s="23"/>
      <c r="K65" s="73" t="s">
        <v>73</v>
      </c>
      <c r="L65" s="323" t="s">
        <v>34</v>
      </c>
      <c r="M65" s="324"/>
      <c r="N65" s="324"/>
      <c r="O65" s="204"/>
      <c r="P65" s="106">
        <f>P21</f>
        <v>0</v>
      </c>
      <c r="Q65" s="106"/>
      <c r="R65" s="27"/>
    </row>
    <row r="66" spans="1:20" ht="15" customHeight="1" x14ac:dyDescent="0.25">
      <c r="A66" s="369"/>
      <c r="B66" s="175"/>
      <c r="C66" s="25"/>
      <c r="D66" s="164"/>
      <c r="E66" s="164"/>
      <c r="F66" s="164"/>
      <c r="G66" s="106"/>
      <c r="H66" s="106"/>
      <c r="I66" s="106"/>
      <c r="J66" s="23"/>
      <c r="K66" s="73" t="s">
        <v>74</v>
      </c>
      <c r="L66" s="323" t="s">
        <v>35</v>
      </c>
      <c r="M66" s="324"/>
      <c r="N66" s="324"/>
      <c r="O66" s="204"/>
      <c r="P66" s="106">
        <f>SUM(P22)</f>
        <v>0</v>
      </c>
      <c r="Q66" s="106"/>
      <c r="R66" s="27"/>
    </row>
    <row r="67" spans="1:20" ht="15" customHeight="1" x14ac:dyDescent="0.25">
      <c r="A67" s="369"/>
      <c r="B67" s="175"/>
      <c r="C67" s="25"/>
      <c r="D67" s="164"/>
      <c r="E67" s="164"/>
      <c r="F67" s="164"/>
      <c r="G67" s="106"/>
      <c r="H67" s="106"/>
      <c r="I67" s="106"/>
      <c r="J67" s="23"/>
      <c r="K67" s="73" t="s">
        <v>75</v>
      </c>
      <c r="L67" s="323" t="s">
        <v>36</v>
      </c>
      <c r="M67" s="324"/>
      <c r="N67" s="324"/>
      <c r="O67" s="204"/>
      <c r="P67" s="106"/>
      <c r="Q67" s="106"/>
      <c r="R67" s="27"/>
    </row>
    <row r="68" spans="1:20" ht="15" customHeight="1" x14ac:dyDescent="0.25">
      <c r="A68" s="369"/>
      <c r="B68" s="175"/>
      <c r="C68" s="25"/>
      <c r="D68" s="164"/>
      <c r="E68" s="164"/>
      <c r="F68" s="164"/>
      <c r="G68" s="106"/>
      <c r="H68" s="106"/>
      <c r="I68" s="106"/>
      <c r="J68" s="23"/>
      <c r="K68" s="73" t="s">
        <v>76</v>
      </c>
      <c r="L68" s="323" t="s">
        <v>37</v>
      </c>
      <c r="M68" s="324"/>
      <c r="N68" s="324"/>
      <c r="O68" s="204"/>
      <c r="P68" s="106">
        <f>SUM(P24)</f>
        <v>0</v>
      </c>
      <c r="Q68" s="106">
        <f>Q24</f>
        <v>6</v>
      </c>
      <c r="R68" s="27"/>
    </row>
    <row r="69" spans="1:20" ht="15" customHeight="1" x14ac:dyDescent="0.25">
      <c r="A69" s="369"/>
      <c r="B69" s="175"/>
      <c r="C69" s="25"/>
      <c r="D69" s="164"/>
      <c r="E69" s="164"/>
      <c r="F69" s="164"/>
      <c r="G69" s="106"/>
      <c r="H69" s="106"/>
      <c r="I69" s="106"/>
      <c r="J69" s="23"/>
      <c r="K69" s="241" t="s">
        <v>81</v>
      </c>
      <c r="L69" s="349" t="s">
        <v>82</v>
      </c>
      <c r="M69" s="350"/>
      <c r="N69" s="350"/>
      <c r="O69" s="284"/>
      <c r="P69" s="106"/>
      <c r="Q69" s="106"/>
      <c r="R69" s="27"/>
    </row>
    <row r="70" spans="1:20" ht="31.5" customHeight="1" x14ac:dyDescent="0.25">
      <c r="A70" s="369"/>
      <c r="B70" s="175"/>
      <c r="C70" s="25"/>
      <c r="D70" s="164"/>
      <c r="E70" s="164"/>
      <c r="F70" s="164"/>
      <c r="G70" s="106"/>
      <c r="H70" s="106"/>
      <c r="I70" s="106"/>
      <c r="J70" s="23"/>
      <c r="K70" s="78" t="s">
        <v>83</v>
      </c>
      <c r="L70" s="351" t="s">
        <v>84</v>
      </c>
      <c r="M70" s="318"/>
      <c r="N70" s="318"/>
      <c r="O70" s="285"/>
      <c r="P70" s="106">
        <f>SUM(P26)+P42</f>
        <v>0</v>
      </c>
      <c r="Q70" s="106"/>
      <c r="R70" s="27"/>
    </row>
    <row r="71" spans="1:20" ht="15" customHeight="1" x14ac:dyDescent="0.25">
      <c r="A71" s="369"/>
      <c r="B71" s="175"/>
      <c r="C71" s="25"/>
      <c r="D71" s="164"/>
      <c r="E71" s="164"/>
      <c r="F71" s="164"/>
      <c r="G71" s="106"/>
      <c r="H71" s="106"/>
      <c r="I71" s="106"/>
      <c r="J71" s="23"/>
      <c r="K71" s="78" t="s">
        <v>85</v>
      </c>
      <c r="L71" s="343" t="s">
        <v>86</v>
      </c>
      <c r="M71" s="344"/>
      <c r="N71" s="344"/>
      <c r="O71" s="288"/>
      <c r="P71" s="106"/>
      <c r="Q71" s="106"/>
      <c r="R71" s="27"/>
    </row>
    <row r="72" spans="1:20" ht="15" customHeight="1" x14ac:dyDescent="0.25">
      <c r="A72" s="369"/>
      <c r="B72" s="175"/>
      <c r="C72" s="74"/>
      <c r="D72" s="76"/>
      <c r="E72" s="76"/>
      <c r="F72" s="76"/>
      <c r="G72" s="265"/>
      <c r="H72" s="106"/>
      <c r="I72" s="106"/>
      <c r="J72" s="23"/>
      <c r="K72" s="243" t="s">
        <v>10</v>
      </c>
      <c r="L72" s="49" t="s">
        <v>61</v>
      </c>
      <c r="M72" s="49"/>
      <c r="N72" s="49"/>
      <c r="O72" s="265"/>
      <c r="P72" s="106"/>
      <c r="Q72" s="106"/>
      <c r="R72" s="27"/>
    </row>
    <row r="73" spans="1:20" ht="15" customHeight="1" x14ac:dyDescent="0.25">
      <c r="A73" s="369"/>
      <c r="B73" s="168"/>
      <c r="C73" s="79"/>
      <c r="D73" s="80"/>
      <c r="E73" s="80"/>
      <c r="F73" s="80"/>
      <c r="G73" s="271"/>
      <c r="H73" s="207"/>
      <c r="I73" s="207"/>
      <c r="J73" s="38"/>
      <c r="K73" s="58" t="s">
        <v>64</v>
      </c>
      <c r="L73" s="323" t="s">
        <v>38</v>
      </c>
      <c r="M73" s="324"/>
      <c r="N73" s="324"/>
      <c r="O73" s="204"/>
      <c r="P73" s="106">
        <f>SUM(P37)</f>
        <v>0</v>
      </c>
      <c r="Q73" s="106"/>
      <c r="R73" s="27"/>
    </row>
    <row r="74" spans="1:20" ht="15" customHeight="1" thickBot="1" x14ac:dyDescent="0.3">
      <c r="A74" s="369"/>
      <c r="B74" s="168"/>
      <c r="C74" s="64"/>
      <c r="D74" s="167"/>
      <c r="E74" s="81"/>
      <c r="F74" s="167"/>
      <c r="G74" s="207"/>
      <c r="H74" s="207"/>
      <c r="I74" s="207"/>
      <c r="J74" s="38"/>
      <c r="K74" s="247" t="s">
        <v>47</v>
      </c>
      <c r="L74" s="82" t="s">
        <v>48</v>
      </c>
      <c r="M74" s="167"/>
      <c r="N74" s="167"/>
      <c r="O74" s="207">
        <v>213825</v>
      </c>
      <c r="P74" s="207">
        <f>SUM(P38)</f>
        <v>214475</v>
      </c>
      <c r="Q74" s="207">
        <f>Q38</f>
        <v>202857</v>
      </c>
      <c r="R74" s="297">
        <f>Q74/P74*100</f>
        <v>94.583051637720018</v>
      </c>
    </row>
    <row r="75" spans="1:20" ht="15" customHeight="1" thickBot="1" x14ac:dyDescent="0.3">
      <c r="A75" s="369"/>
      <c r="B75" s="162" t="s">
        <v>13</v>
      </c>
      <c r="C75" s="83"/>
      <c r="D75" s="83"/>
      <c r="E75" s="162"/>
      <c r="F75" s="98"/>
      <c r="G75" s="214">
        <f>SUM(G56:G74)</f>
        <v>215425</v>
      </c>
      <c r="H75" s="214">
        <f>SUM(H56:H65)</f>
        <v>218585</v>
      </c>
      <c r="I75" s="214">
        <f>SUM(I56:I74)</f>
        <v>198792</v>
      </c>
      <c r="J75" s="293">
        <f>I75/H75*100</f>
        <v>90.944941327172486</v>
      </c>
      <c r="K75" s="355" t="s">
        <v>14</v>
      </c>
      <c r="L75" s="356"/>
      <c r="M75" s="356"/>
      <c r="N75" s="357"/>
      <c r="O75" s="214">
        <v>215425</v>
      </c>
      <c r="P75" s="214">
        <f>SUM(P54:P74)</f>
        <v>218585</v>
      </c>
      <c r="Q75" s="214">
        <f>SUM(Q54:Q74)</f>
        <v>206155</v>
      </c>
      <c r="R75" s="296">
        <f>Q75/P75*100</f>
        <v>94.313424983416056</v>
      </c>
    </row>
    <row r="76" spans="1:20" ht="15" customHeight="1" x14ac:dyDescent="0.25">
      <c r="A76" s="369"/>
      <c r="B76" s="84"/>
      <c r="C76" s="85" t="s">
        <v>17</v>
      </c>
      <c r="D76" s="86"/>
      <c r="E76" s="86"/>
      <c r="F76" s="236"/>
      <c r="G76" s="276"/>
      <c r="H76" s="95"/>
      <c r="I76" s="95"/>
      <c r="J76" s="87"/>
      <c r="K76" s="248" t="s">
        <v>18</v>
      </c>
      <c r="L76" s="88"/>
      <c r="M76" s="88"/>
      <c r="N76" s="261"/>
      <c r="O76" s="68"/>
      <c r="P76" s="68"/>
      <c r="Q76" s="68"/>
      <c r="R76" s="22"/>
      <c r="S76" s="3"/>
      <c r="T76" s="3"/>
    </row>
    <row r="77" spans="1:20" ht="29.25" customHeight="1" x14ac:dyDescent="0.25">
      <c r="A77" s="369"/>
      <c r="B77" s="20" t="s">
        <v>2</v>
      </c>
      <c r="C77" s="334" t="s">
        <v>40</v>
      </c>
      <c r="D77" s="335"/>
      <c r="E77" s="335"/>
      <c r="F77" s="335"/>
      <c r="G77" s="264"/>
      <c r="H77" s="68"/>
      <c r="I77" s="68"/>
      <c r="J77" s="21"/>
      <c r="K77" s="335" t="s">
        <v>40</v>
      </c>
      <c r="L77" s="335"/>
      <c r="M77" s="335"/>
      <c r="N77" s="335"/>
      <c r="O77" s="283"/>
      <c r="P77" s="106"/>
      <c r="Q77" s="106"/>
      <c r="R77" s="27"/>
    </row>
    <row r="78" spans="1:20" ht="15" customHeight="1" x14ac:dyDescent="0.25">
      <c r="A78" s="369"/>
      <c r="B78" s="26"/>
      <c r="C78" s="172" t="s">
        <v>43</v>
      </c>
      <c r="D78" s="169"/>
      <c r="E78" s="170"/>
      <c r="F78" s="170"/>
      <c r="G78" s="265"/>
      <c r="H78" s="106"/>
      <c r="I78" s="106"/>
      <c r="J78" s="23"/>
      <c r="K78" s="171" t="s">
        <v>53</v>
      </c>
      <c r="L78" s="169"/>
      <c r="M78" s="170"/>
      <c r="N78" s="260"/>
      <c r="O78" s="106"/>
      <c r="P78" s="106"/>
      <c r="Q78" s="106"/>
      <c r="R78" s="27"/>
    </row>
    <row r="79" spans="1:20" ht="15" customHeight="1" x14ac:dyDescent="0.25">
      <c r="A79" s="369"/>
      <c r="B79" s="176"/>
      <c r="C79" s="25" t="s">
        <v>44</v>
      </c>
      <c r="D79" s="319" t="s">
        <v>5</v>
      </c>
      <c r="E79" s="320"/>
      <c r="F79" s="320"/>
      <c r="G79" s="106">
        <v>4025</v>
      </c>
      <c r="H79" s="106">
        <f>4025-2186</f>
        <v>1839</v>
      </c>
      <c r="I79" s="68">
        <v>1721</v>
      </c>
      <c r="J79" s="298">
        <f>I79/H79*100</f>
        <v>93.58346927678086</v>
      </c>
      <c r="K79" s="240" t="s">
        <v>44</v>
      </c>
      <c r="L79" s="341" t="s">
        <v>27</v>
      </c>
      <c r="M79" s="342"/>
      <c r="N79" s="342"/>
      <c r="O79" s="204"/>
      <c r="P79" s="106"/>
      <c r="Q79" s="106"/>
      <c r="R79" s="27"/>
    </row>
    <row r="80" spans="1:20" ht="15" customHeight="1" x14ac:dyDescent="0.25">
      <c r="A80" s="369"/>
      <c r="B80" s="176"/>
      <c r="C80" s="25" t="s">
        <v>45</v>
      </c>
      <c r="D80" s="319" t="s">
        <v>6</v>
      </c>
      <c r="E80" s="320"/>
      <c r="F80" s="320"/>
      <c r="G80" s="106">
        <v>711</v>
      </c>
      <c r="H80" s="106">
        <f>711-407</f>
        <v>304</v>
      </c>
      <c r="I80" s="106">
        <v>294</v>
      </c>
      <c r="J80" s="298">
        <f>I80/H80*100</f>
        <v>96.710526315789465</v>
      </c>
      <c r="K80" s="73" t="s">
        <v>45</v>
      </c>
      <c r="L80" s="323" t="s">
        <v>28</v>
      </c>
      <c r="M80" s="324"/>
      <c r="N80" s="324"/>
      <c r="O80" s="204"/>
      <c r="P80" s="106"/>
      <c r="Q80" s="106"/>
      <c r="R80" s="27"/>
    </row>
    <row r="81" spans="1:18" ht="15" customHeight="1" x14ac:dyDescent="0.25">
      <c r="A81" s="369"/>
      <c r="B81" s="176"/>
      <c r="C81" s="25" t="s">
        <v>54</v>
      </c>
      <c r="D81" s="319" t="s">
        <v>8</v>
      </c>
      <c r="E81" s="320"/>
      <c r="F81" s="320"/>
      <c r="G81" s="106">
        <v>50</v>
      </c>
      <c r="H81" s="106">
        <f>50+5</f>
        <v>55</v>
      </c>
      <c r="I81" s="106">
        <v>41</v>
      </c>
      <c r="J81" s="298">
        <f>I81/H81*100</f>
        <v>74.545454545454547</v>
      </c>
      <c r="K81" s="73" t="s">
        <v>54</v>
      </c>
      <c r="L81" s="323" t="s">
        <v>30</v>
      </c>
      <c r="M81" s="324"/>
      <c r="N81" s="324"/>
      <c r="O81" s="204"/>
      <c r="P81" s="106"/>
      <c r="Q81" s="106"/>
      <c r="R81" s="27"/>
    </row>
    <row r="82" spans="1:18" ht="15" customHeight="1" x14ac:dyDescent="0.25">
      <c r="A82" s="369"/>
      <c r="B82" s="176"/>
      <c r="C82" s="25"/>
      <c r="D82" s="319"/>
      <c r="E82" s="320"/>
      <c r="F82" s="320"/>
      <c r="G82" s="106"/>
      <c r="H82" s="106"/>
      <c r="I82" s="106"/>
      <c r="J82" s="23"/>
      <c r="K82" s="73" t="s">
        <v>50</v>
      </c>
      <c r="L82" s="323" t="s">
        <v>31</v>
      </c>
      <c r="M82" s="324"/>
      <c r="N82" s="324"/>
      <c r="O82" s="204"/>
      <c r="P82" s="106"/>
      <c r="Q82" s="106"/>
      <c r="R82" s="27"/>
    </row>
    <row r="83" spans="1:18" ht="15" customHeight="1" x14ac:dyDescent="0.25">
      <c r="A83" s="369"/>
      <c r="B83" s="176"/>
      <c r="C83" s="25"/>
      <c r="D83" s="163"/>
      <c r="E83" s="164"/>
      <c r="F83" s="164"/>
      <c r="G83" s="106"/>
      <c r="H83" s="106"/>
      <c r="I83" s="106"/>
      <c r="J83" s="23"/>
      <c r="K83" s="73" t="s">
        <v>55</v>
      </c>
      <c r="L83" s="323" t="s">
        <v>32</v>
      </c>
      <c r="M83" s="324"/>
      <c r="N83" s="324"/>
      <c r="O83" s="204"/>
      <c r="P83" s="106"/>
      <c r="Q83" s="106"/>
      <c r="R83" s="27"/>
    </row>
    <row r="84" spans="1:18" ht="15" customHeight="1" x14ac:dyDescent="0.25">
      <c r="A84" s="369"/>
      <c r="B84" s="176"/>
      <c r="C84" s="25"/>
      <c r="D84" s="163"/>
      <c r="E84" s="164"/>
      <c r="F84" s="164"/>
      <c r="G84" s="106"/>
      <c r="H84" s="106"/>
      <c r="I84" s="106"/>
      <c r="J84" s="23"/>
      <c r="K84" s="73" t="s">
        <v>56</v>
      </c>
      <c r="L84" s="323" t="s">
        <v>33</v>
      </c>
      <c r="M84" s="324"/>
      <c r="N84" s="324"/>
      <c r="O84" s="204"/>
      <c r="P84" s="106"/>
      <c r="Q84" s="106"/>
      <c r="R84" s="27"/>
    </row>
    <row r="85" spans="1:18" ht="15" customHeight="1" x14ac:dyDescent="0.25">
      <c r="A85" s="369"/>
      <c r="B85" s="176"/>
      <c r="C85" s="74"/>
      <c r="D85" s="76"/>
      <c r="E85" s="76"/>
      <c r="F85" s="76"/>
      <c r="G85" s="265"/>
      <c r="H85" s="106"/>
      <c r="I85" s="106"/>
      <c r="J85" s="23"/>
      <c r="K85" s="73" t="s">
        <v>57</v>
      </c>
      <c r="L85" s="323" t="s">
        <v>34</v>
      </c>
      <c r="M85" s="324"/>
      <c r="N85" s="324"/>
      <c r="O85" s="204"/>
      <c r="P85" s="106"/>
      <c r="Q85" s="106"/>
      <c r="R85" s="27"/>
    </row>
    <row r="86" spans="1:18" ht="15" customHeight="1" x14ac:dyDescent="0.25">
      <c r="A86" s="369"/>
      <c r="B86" s="176"/>
      <c r="C86" s="59"/>
      <c r="D86" s="164"/>
      <c r="E86" s="170"/>
      <c r="F86" s="164"/>
      <c r="G86" s="106"/>
      <c r="H86" s="106"/>
      <c r="I86" s="106"/>
      <c r="J86" s="23"/>
      <c r="K86" s="73" t="s">
        <v>58</v>
      </c>
      <c r="L86" s="323" t="s">
        <v>35</v>
      </c>
      <c r="M86" s="324"/>
      <c r="N86" s="324"/>
      <c r="O86" s="204"/>
      <c r="P86" s="106"/>
      <c r="Q86" s="106"/>
      <c r="R86" s="27"/>
    </row>
    <row r="87" spans="1:18" ht="15" customHeight="1" x14ac:dyDescent="0.25">
      <c r="A87" s="369"/>
      <c r="B87" s="176"/>
      <c r="C87" s="172"/>
      <c r="D87" s="170"/>
      <c r="E87" s="170"/>
      <c r="F87" s="170"/>
      <c r="G87" s="265"/>
      <c r="H87" s="106"/>
      <c r="I87" s="106"/>
      <c r="J87" s="23"/>
      <c r="K87" s="73" t="s">
        <v>59</v>
      </c>
      <c r="L87" s="323" t="s">
        <v>36</v>
      </c>
      <c r="M87" s="324"/>
      <c r="N87" s="324"/>
      <c r="O87" s="204"/>
      <c r="P87" s="106"/>
      <c r="Q87" s="106"/>
      <c r="R87" s="27"/>
    </row>
    <row r="88" spans="1:18" ht="15" customHeight="1" thickBot="1" x14ac:dyDescent="0.3">
      <c r="A88" s="369"/>
      <c r="B88" s="176"/>
      <c r="C88" s="172"/>
      <c r="D88" s="170"/>
      <c r="E88" s="170"/>
      <c r="F88" s="170"/>
      <c r="G88" s="271"/>
      <c r="H88" s="207"/>
      <c r="I88" s="207"/>
      <c r="J88" s="38"/>
      <c r="K88" s="73" t="s">
        <v>60</v>
      </c>
      <c r="L88" s="323" t="s">
        <v>37</v>
      </c>
      <c r="M88" s="324"/>
      <c r="N88" s="324"/>
      <c r="O88" s="211"/>
      <c r="P88" s="207"/>
      <c r="Q88" s="207"/>
      <c r="R88" s="34"/>
    </row>
    <row r="89" spans="1:18" ht="15" customHeight="1" thickBot="1" x14ac:dyDescent="0.3">
      <c r="A89" s="369"/>
      <c r="B89" s="176"/>
      <c r="C89" s="59"/>
      <c r="D89" s="54" t="s">
        <v>62</v>
      </c>
      <c r="E89" s="54"/>
      <c r="F89" s="52"/>
      <c r="G89" s="214">
        <f>SUM(G79:G88)</f>
        <v>4786</v>
      </c>
      <c r="H89" s="214">
        <f>SUM(H79:H88)</f>
        <v>2198</v>
      </c>
      <c r="I89" s="214">
        <f>SUM(I79:I81)</f>
        <v>2056</v>
      </c>
      <c r="J89" s="293">
        <f>I89/H89*100</f>
        <v>93.539581437670606</v>
      </c>
      <c r="K89" s="249"/>
      <c r="L89" s="89" t="s">
        <v>63</v>
      </c>
      <c r="M89" s="90"/>
      <c r="N89" s="90"/>
      <c r="O89" s="268"/>
      <c r="P89" s="268"/>
      <c r="Q89" s="268"/>
      <c r="R89" s="101"/>
    </row>
    <row r="90" spans="1:18" ht="15" customHeight="1" x14ac:dyDescent="0.25">
      <c r="A90" s="369"/>
      <c r="B90" s="176" t="s">
        <v>4</v>
      </c>
      <c r="C90" s="360" t="s">
        <v>49</v>
      </c>
      <c r="D90" s="364"/>
      <c r="E90" s="364"/>
      <c r="F90" s="364"/>
      <c r="G90" s="272"/>
      <c r="H90" s="251"/>
      <c r="I90" s="251"/>
      <c r="J90" s="57"/>
      <c r="K90" s="364" t="s">
        <v>49</v>
      </c>
      <c r="L90" s="364"/>
      <c r="M90" s="364"/>
      <c r="N90" s="364"/>
      <c r="O90" s="269"/>
      <c r="P90" s="68"/>
      <c r="Q90" s="68"/>
      <c r="R90" s="22"/>
    </row>
    <row r="91" spans="1:18" ht="15" customHeight="1" x14ac:dyDescent="0.25">
      <c r="A91" s="369"/>
      <c r="B91" s="176"/>
      <c r="C91" s="71"/>
      <c r="D91" s="91"/>
      <c r="E91" s="91"/>
      <c r="F91" s="91"/>
      <c r="G91" s="270"/>
      <c r="H91" s="106"/>
      <c r="I91" s="106"/>
      <c r="J91" s="23"/>
      <c r="K91" s="250" t="s">
        <v>10</v>
      </c>
      <c r="L91" s="91" t="s">
        <v>61</v>
      </c>
      <c r="M91" s="91"/>
      <c r="N91" s="91"/>
      <c r="O91" s="270"/>
      <c r="P91" s="106"/>
      <c r="Q91" s="106"/>
      <c r="R91" s="27"/>
    </row>
    <row r="92" spans="1:18" ht="15" customHeight="1" thickBot="1" x14ac:dyDescent="0.3">
      <c r="A92" s="369"/>
      <c r="B92" s="60"/>
      <c r="C92" s="92"/>
      <c r="D92" s="332"/>
      <c r="E92" s="333"/>
      <c r="F92" s="333"/>
      <c r="G92" s="251"/>
      <c r="H92" s="251"/>
      <c r="I92" s="251"/>
      <c r="J92" s="57"/>
      <c r="K92" s="58" t="s">
        <v>47</v>
      </c>
      <c r="L92" s="37" t="s">
        <v>48</v>
      </c>
      <c r="M92" s="164"/>
      <c r="N92" s="164"/>
      <c r="O92" s="207">
        <v>4786</v>
      </c>
      <c r="P92" s="207">
        <f>4786-2593+5</f>
        <v>2198</v>
      </c>
      <c r="Q92" s="207">
        <v>2056</v>
      </c>
      <c r="R92" s="297">
        <f>Q92/P92*100</f>
        <v>93.539581437670606</v>
      </c>
    </row>
    <row r="93" spans="1:18" ht="15" customHeight="1" thickBot="1" x14ac:dyDescent="0.3">
      <c r="A93" s="369"/>
      <c r="B93" s="28"/>
      <c r="C93" s="59"/>
      <c r="D93" s="336"/>
      <c r="E93" s="336"/>
      <c r="F93" s="321"/>
      <c r="G93" s="268"/>
      <c r="H93" s="268"/>
      <c r="I93" s="268"/>
      <c r="J93" s="55"/>
      <c r="K93" s="366" t="s">
        <v>63</v>
      </c>
      <c r="L93" s="366"/>
      <c r="M93" s="366"/>
      <c r="N93" s="366"/>
      <c r="O93" s="214">
        <v>4786</v>
      </c>
      <c r="P93" s="214">
        <f>SUM(P92)</f>
        <v>2198</v>
      </c>
      <c r="Q93" s="214">
        <f>SUM(Q92)</f>
        <v>2056</v>
      </c>
      <c r="R93" s="296">
        <f>Q93/P93*100</f>
        <v>93.539581437670606</v>
      </c>
    </row>
    <row r="94" spans="1:18" ht="15" customHeight="1" x14ac:dyDescent="0.25">
      <c r="A94" s="369"/>
      <c r="B94" s="329" t="s">
        <v>19</v>
      </c>
      <c r="C94" s="330"/>
      <c r="D94" s="330"/>
      <c r="E94" s="330"/>
      <c r="F94" s="331"/>
      <c r="G94" s="269"/>
      <c r="H94" s="68"/>
      <c r="I94" s="68"/>
      <c r="J94" s="68"/>
      <c r="K94" s="373" t="s">
        <v>20</v>
      </c>
      <c r="L94" s="373"/>
      <c r="M94" s="373"/>
      <c r="N94" s="373"/>
      <c r="O94" s="269"/>
      <c r="P94" s="269"/>
      <c r="Q94" s="269"/>
      <c r="R94" s="69"/>
    </row>
    <row r="95" spans="1:18" ht="15" customHeight="1" x14ac:dyDescent="0.25">
      <c r="A95" s="369"/>
      <c r="B95" s="347" t="s">
        <v>43</v>
      </c>
      <c r="C95" s="348"/>
      <c r="D95" s="348"/>
      <c r="E95" s="348"/>
      <c r="F95" s="327"/>
      <c r="G95" s="265"/>
      <c r="H95" s="106"/>
      <c r="I95" s="106"/>
      <c r="J95" s="23"/>
      <c r="K95" s="171" t="s">
        <v>53</v>
      </c>
      <c r="L95" s="169"/>
      <c r="M95" s="170"/>
      <c r="N95" s="260"/>
      <c r="O95" s="106"/>
      <c r="P95" s="106"/>
      <c r="Q95" s="106"/>
      <c r="R95" s="27"/>
    </row>
    <row r="96" spans="1:18" ht="15" customHeight="1" x14ac:dyDescent="0.25">
      <c r="A96" s="369"/>
      <c r="B96" s="175"/>
      <c r="C96" s="25" t="s">
        <v>44</v>
      </c>
      <c r="D96" s="319" t="s">
        <v>5</v>
      </c>
      <c r="E96" s="320"/>
      <c r="F96" s="320"/>
      <c r="G96" s="106">
        <v>4025</v>
      </c>
      <c r="H96" s="106">
        <f>H79</f>
        <v>1839</v>
      </c>
      <c r="I96" s="68">
        <v>1721</v>
      </c>
      <c r="J96" s="298">
        <f>I96/H96*100</f>
        <v>93.58346927678086</v>
      </c>
      <c r="K96" s="240" t="s">
        <v>44</v>
      </c>
      <c r="L96" s="341" t="s">
        <v>27</v>
      </c>
      <c r="M96" s="342"/>
      <c r="N96" s="342"/>
      <c r="O96" s="204"/>
      <c r="P96" s="106"/>
      <c r="Q96" s="106"/>
      <c r="R96" s="27"/>
    </row>
    <row r="97" spans="1:18" ht="15" customHeight="1" x14ac:dyDescent="0.25">
      <c r="A97" s="369"/>
      <c r="B97" s="175"/>
      <c r="C97" s="25" t="s">
        <v>45</v>
      </c>
      <c r="D97" s="319" t="s">
        <v>6</v>
      </c>
      <c r="E97" s="320"/>
      <c r="F97" s="320"/>
      <c r="G97" s="106">
        <v>711</v>
      </c>
      <c r="H97" s="106">
        <f>H80</f>
        <v>304</v>
      </c>
      <c r="I97" s="106">
        <v>294</v>
      </c>
      <c r="J97" s="298">
        <f>I97/H97*100</f>
        <v>96.710526315789465</v>
      </c>
      <c r="K97" s="73" t="s">
        <v>45</v>
      </c>
      <c r="L97" s="323" t="s">
        <v>28</v>
      </c>
      <c r="M97" s="324"/>
      <c r="N97" s="324"/>
      <c r="O97" s="204"/>
      <c r="P97" s="106"/>
      <c r="Q97" s="106"/>
      <c r="R97" s="27"/>
    </row>
    <row r="98" spans="1:18" ht="15" customHeight="1" x14ac:dyDescent="0.25">
      <c r="A98" s="369"/>
      <c r="B98" s="175"/>
      <c r="C98" s="25" t="s">
        <v>54</v>
      </c>
      <c r="D98" s="319" t="s">
        <v>8</v>
      </c>
      <c r="E98" s="320"/>
      <c r="F98" s="320"/>
      <c r="G98" s="106">
        <v>50</v>
      </c>
      <c r="H98" s="106">
        <f>H81</f>
        <v>55</v>
      </c>
      <c r="I98" s="106">
        <v>41</v>
      </c>
      <c r="J98" s="298">
        <f>I98/H98*100</f>
        <v>74.545454545454547</v>
      </c>
      <c r="K98" s="73" t="s">
        <v>54</v>
      </c>
      <c r="L98" s="323" t="s">
        <v>30</v>
      </c>
      <c r="M98" s="324"/>
      <c r="N98" s="324"/>
      <c r="O98" s="204"/>
      <c r="P98" s="106"/>
      <c r="Q98" s="106"/>
      <c r="R98" s="27"/>
    </row>
    <row r="99" spans="1:18" ht="15" customHeight="1" x14ac:dyDescent="0.25">
      <c r="A99" s="369"/>
      <c r="B99" s="175"/>
      <c r="C99" s="25"/>
      <c r="D99" s="319"/>
      <c r="E99" s="320"/>
      <c r="F99" s="320"/>
      <c r="G99" s="106"/>
      <c r="H99" s="106"/>
      <c r="I99" s="106"/>
      <c r="J99" s="23"/>
      <c r="K99" s="73" t="s">
        <v>50</v>
      </c>
      <c r="L99" s="323" t="s">
        <v>31</v>
      </c>
      <c r="M99" s="324"/>
      <c r="N99" s="324"/>
      <c r="O99" s="204"/>
      <c r="P99" s="106"/>
      <c r="Q99" s="106"/>
      <c r="R99" s="27"/>
    </row>
    <row r="100" spans="1:18" ht="15" customHeight="1" x14ac:dyDescent="0.25">
      <c r="A100" s="369"/>
      <c r="B100" s="175"/>
      <c r="C100" s="59"/>
      <c r="D100" s="321"/>
      <c r="E100" s="322"/>
      <c r="F100" s="322"/>
      <c r="G100" s="106"/>
      <c r="H100" s="106"/>
      <c r="I100" s="106"/>
      <c r="J100" s="23"/>
      <c r="K100" s="73" t="s">
        <v>55</v>
      </c>
      <c r="L100" s="323" t="s">
        <v>32</v>
      </c>
      <c r="M100" s="324"/>
      <c r="N100" s="324"/>
      <c r="O100" s="204"/>
      <c r="P100" s="106"/>
      <c r="Q100" s="106"/>
      <c r="R100" s="27"/>
    </row>
    <row r="101" spans="1:18" ht="15" customHeight="1" x14ac:dyDescent="0.25">
      <c r="A101" s="369"/>
      <c r="B101" s="175"/>
      <c r="C101" s="25"/>
      <c r="D101" s="163"/>
      <c r="E101" s="164"/>
      <c r="F101" s="164"/>
      <c r="G101" s="106"/>
      <c r="H101" s="106"/>
      <c r="I101" s="106"/>
      <c r="J101" s="23"/>
      <c r="K101" s="73" t="s">
        <v>56</v>
      </c>
      <c r="L101" s="323" t="s">
        <v>33</v>
      </c>
      <c r="M101" s="324"/>
      <c r="N101" s="324"/>
      <c r="O101" s="204"/>
      <c r="P101" s="106"/>
      <c r="Q101" s="106"/>
      <c r="R101" s="27"/>
    </row>
    <row r="102" spans="1:18" ht="15" customHeight="1" x14ac:dyDescent="0.25">
      <c r="A102" s="369"/>
      <c r="B102" s="175"/>
      <c r="C102" s="25"/>
      <c r="D102" s="163"/>
      <c r="E102" s="164"/>
      <c r="F102" s="164"/>
      <c r="G102" s="106"/>
      <c r="H102" s="106"/>
      <c r="I102" s="106"/>
      <c r="J102" s="23"/>
      <c r="K102" s="73" t="s">
        <v>57</v>
      </c>
      <c r="L102" s="323" t="s">
        <v>34</v>
      </c>
      <c r="M102" s="324"/>
      <c r="N102" s="324"/>
      <c r="O102" s="204"/>
      <c r="P102" s="106"/>
      <c r="Q102" s="106"/>
      <c r="R102" s="27"/>
    </row>
    <row r="103" spans="1:18" ht="15" customHeight="1" x14ac:dyDescent="0.25">
      <c r="A103" s="369"/>
      <c r="B103" s="175"/>
      <c r="C103" s="59"/>
      <c r="D103" s="321"/>
      <c r="E103" s="322"/>
      <c r="F103" s="322"/>
      <c r="G103" s="106"/>
      <c r="H103" s="106"/>
      <c r="I103" s="106"/>
      <c r="J103" s="23"/>
      <c r="K103" s="73" t="s">
        <v>58</v>
      </c>
      <c r="L103" s="323" t="s">
        <v>35</v>
      </c>
      <c r="M103" s="324"/>
      <c r="N103" s="324"/>
      <c r="O103" s="204"/>
      <c r="P103" s="106"/>
      <c r="Q103" s="106"/>
      <c r="R103" s="27"/>
    </row>
    <row r="104" spans="1:18" ht="15" customHeight="1" x14ac:dyDescent="0.25">
      <c r="A104" s="369"/>
      <c r="B104" s="175"/>
      <c r="C104" s="59"/>
      <c r="D104" s="93"/>
      <c r="E104" s="164"/>
      <c r="F104" s="164"/>
      <c r="G104" s="106"/>
      <c r="H104" s="106"/>
      <c r="I104" s="106"/>
      <c r="J104" s="23"/>
      <c r="K104" s="73" t="s">
        <v>59</v>
      </c>
      <c r="L104" s="323" t="s">
        <v>36</v>
      </c>
      <c r="M104" s="324"/>
      <c r="N104" s="324"/>
      <c r="O104" s="204"/>
      <c r="P104" s="106"/>
      <c r="Q104" s="106"/>
      <c r="R104" s="27"/>
    </row>
    <row r="105" spans="1:18" ht="15" customHeight="1" x14ac:dyDescent="0.25">
      <c r="A105" s="369"/>
      <c r="B105" s="77"/>
      <c r="C105" s="74"/>
      <c r="D105" s="94"/>
      <c r="E105" s="76"/>
      <c r="F105" s="164"/>
      <c r="G105" s="106"/>
      <c r="H105" s="106"/>
      <c r="I105" s="106"/>
      <c r="J105" s="23"/>
      <c r="K105" s="73" t="s">
        <v>60</v>
      </c>
      <c r="L105" s="323" t="s">
        <v>37</v>
      </c>
      <c r="M105" s="324"/>
      <c r="N105" s="324"/>
      <c r="O105" s="204"/>
      <c r="P105" s="267"/>
      <c r="Q105" s="267"/>
      <c r="R105" s="19"/>
    </row>
    <row r="106" spans="1:18" ht="15" customHeight="1" x14ac:dyDescent="0.25">
      <c r="A106" s="369"/>
      <c r="B106" s="175"/>
      <c r="C106" s="59"/>
      <c r="D106" s="163"/>
      <c r="E106" s="164"/>
      <c r="F106" s="164"/>
      <c r="G106" s="106"/>
      <c r="H106" s="106"/>
      <c r="I106" s="106"/>
      <c r="J106" s="23"/>
      <c r="K106" s="243" t="s">
        <v>10</v>
      </c>
      <c r="L106" s="49" t="s">
        <v>61</v>
      </c>
      <c r="M106" s="49"/>
      <c r="N106" s="49"/>
      <c r="O106" s="265"/>
      <c r="P106" s="106"/>
      <c r="Q106" s="106"/>
      <c r="R106" s="27"/>
    </row>
    <row r="107" spans="1:18" ht="15" customHeight="1" thickBot="1" x14ac:dyDescent="0.3">
      <c r="A107" s="369"/>
      <c r="B107" s="168"/>
      <c r="C107" s="92"/>
      <c r="D107" s="345"/>
      <c r="E107" s="346"/>
      <c r="F107" s="346"/>
      <c r="G107" s="207"/>
      <c r="H107" s="207"/>
      <c r="I107" s="207"/>
      <c r="J107" s="38"/>
      <c r="K107" s="247" t="s">
        <v>47</v>
      </c>
      <c r="L107" s="82" t="s">
        <v>48</v>
      </c>
      <c r="M107" s="167"/>
      <c r="N107" s="167"/>
      <c r="O107" s="207">
        <v>4786</v>
      </c>
      <c r="P107" s="207">
        <f>SUM(P92)</f>
        <v>2198</v>
      </c>
      <c r="Q107" s="207">
        <v>2056</v>
      </c>
      <c r="R107" s="297">
        <f>Q107/P107*100</f>
        <v>93.539581437670606</v>
      </c>
    </row>
    <row r="108" spans="1:18" ht="15" customHeight="1" thickBot="1" x14ac:dyDescent="0.3">
      <c r="A108" s="369"/>
      <c r="B108" s="162" t="s">
        <v>19</v>
      </c>
      <c r="C108" s="83"/>
      <c r="D108" s="83"/>
      <c r="E108" s="162"/>
      <c r="F108" s="98"/>
      <c r="G108" s="214">
        <f>SUM(G96:G107)</f>
        <v>4786</v>
      </c>
      <c r="H108" s="214">
        <f>SUM(H96:H107)</f>
        <v>2198</v>
      </c>
      <c r="I108" s="214">
        <f>SUM(I96:I99)</f>
        <v>2056</v>
      </c>
      <c r="J108" s="293">
        <f>I108/H108*100</f>
        <v>93.539581437670606</v>
      </c>
      <c r="K108" s="355" t="s">
        <v>20</v>
      </c>
      <c r="L108" s="356"/>
      <c r="M108" s="356"/>
      <c r="N108" s="357"/>
      <c r="O108" s="214">
        <v>4786</v>
      </c>
      <c r="P108" s="214">
        <f>P105+P107</f>
        <v>2198</v>
      </c>
      <c r="Q108" s="214">
        <f>SUM(Q107)</f>
        <v>2056</v>
      </c>
      <c r="R108" s="296">
        <f>Q108/P108*100</f>
        <v>93.539581437670606</v>
      </c>
    </row>
    <row r="109" spans="1:18" ht="15" customHeight="1" x14ac:dyDescent="0.25">
      <c r="A109" s="369"/>
      <c r="B109" s="361" t="s">
        <v>98</v>
      </c>
      <c r="C109" s="362"/>
      <c r="D109" s="362"/>
      <c r="E109" s="362"/>
      <c r="F109" s="363"/>
      <c r="G109" s="277"/>
      <c r="H109" s="95"/>
      <c r="I109" s="95"/>
      <c r="J109" s="95"/>
      <c r="K109" s="365" t="s">
        <v>99</v>
      </c>
      <c r="L109" s="365"/>
      <c r="M109" s="365"/>
      <c r="N109" s="365"/>
      <c r="O109" s="269"/>
      <c r="P109" s="269"/>
      <c r="Q109" s="269"/>
      <c r="R109" s="69"/>
    </row>
    <row r="110" spans="1:18" s="24" customFormat="1" ht="15" customHeight="1" x14ac:dyDescent="0.25">
      <c r="A110" s="369"/>
      <c r="B110" s="96"/>
      <c r="C110" s="97"/>
      <c r="D110" s="337"/>
      <c r="E110" s="338"/>
      <c r="F110" s="338"/>
      <c r="G110" s="269"/>
      <c r="H110" s="68"/>
      <c r="I110" s="68"/>
      <c r="J110" s="68"/>
      <c r="K110" s="58" t="s">
        <v>2</v>
      </c>
      <c r="L110" s="164" t="s">
        <v>87</v>
      </c>
      <c r="M110" s="164"/>
      <c r="N110" s="164"/>
      <c r="O110" s="106"/>
      <c r="P110" s="270"/>
      <c r="Q110" s="270"/>
      <c r="R110" s="47"/>
    </row>
    <row r="111" spans="1:18" s="24" customFormat="1" ht="15" customHeight="1" x14ac:dyDescent="0.25">
      <c r="A111" s="369"/>
      <c r="B111" s="96"/>
      <c r="C111" s="97"/>
      <c r="D111" s="337"/>
      <c r="E111" s="338"/>
      <c r="F111" s="338"/>
      <c r="G111" s="269"/>
      <c r="H111" s="68"/>
      <c r="I111" s="251"/>
      <c r="J111" s="251"/>
      <c r="K111" s="65" t="s">
        <v>88</v>
      </c>
      <c r="L111" s="66" t="s">
        <v>89</v>
      </c>
      <c r="M111" s="67"/>
      <c r="N111" s="67"/>
      <c r="O111" s="106"/>
      <c r="P111" s="106">
        <f>P54</f>
        <v>2510</v>
      </c>
      <c r="Q111" s="106">
        <f>Q54</f>
        <v>2509</v>
      </c>
      <c r="R111" s="295">
        <f>Q111/P111*100</f>
        <v>99.960159362549803</v>
      </c>
    </row>
    <row r="112" spans="1:18" s="24" customFormat="1" ht="15" customHeight="1" x14ac:dyDescent="0.25">
      <c r="A112" s="369"/>
      <c r="B112" s="171" t="s">
        <v>7</v>
      </c>
      <c r="C112" s="172"/>
      <c r="D112" s="172"/>
      <c r="E112" s="169"/>
      <c r="F112" s="170"/>
      <c r="G112" s="265"/>
      <c r="H112" s="106"/>
      <c r="I112" s="106"/>
      <c r="J112" s="23"/>
      <c r="K112" s="350" t="s">
        <v>90</v>
      </c>
      <c r="L112" s="350"/>
      <c r="M112" s="350"/>
      <c r="N112" s="350"/>
      <c r="O112" s="284"/>
      <c r="P112" s="270"/>
      <c r="Q112" s="270"/>
      <c r="R112" s="295"/>
    </row>
    <row r="113" spans="1:18" s="24" customFormat="1" ht="15" customHeight="1" x14ac:dyDescent="0.25">
      <c r="A113" s="369"/>
      <c r="B113" s="175"/>
      <c r="C113" s="25" t="s">
        <v>44</v>
      </c>
      <c r="D113" s="163" t="s">
        <v>5</v>
      </c>
      <c r="E113" s="164"/>
      <c r="F113" s="164"/>
      <c r="G113" s="106">
        <v>161323</v>
      </c>
      <c r="H113" s="106">
        <f t="shared" ref="H113:I115" si="0">H56+H96</f>
        <v>161784</v>
      </c>
      <c r="I113" s="106">
        <f t="shared" si="0"/>
        <v>156238</v>
      </c>
      <c r="J113" s="290">
        <f>I113/H113*100</f>
        <v>96.571972506551944</v>
      </c>
      <c r="K113" s="239" t="s">
        <v>91</v>
      </c>
      <c r="L113" s="318" t="s">
        <v>67</v>
      </c>
      <c r="M113" s="318"/>
      <c r="N113" s="318"/>
      <c r="O113" s="285"/>
      <c r="P113" s="106">
        <f>P56</f>
        <v>0</v>
      </c>
      <c r="Q113" s="106">
        <f>Q56</f>
        <v>5</v>
      </c>
      <c r="R113" s="295"/>
    </row>
    <row r="114" spans="1:18" ht="15" customHeight="1" x14ac:dyDescent="0.25">
      <c r="A114" s="369"/>
      <c r="B114" s="175"/>
      <c r="C114" s="25" t="s">
        <v>45</v>
      </c>
      <c r="D114" s="163" t="s">
        <v>6</v>
      </c>
      <c r="E114" s="164"/>
      <c r="F114" s="164"/>
      <c r="G114" s="106">
        <v>29945</v>
      </c>
      <c r="H114" s="106">
        <f t="shared" si="0"/>
        <v>30093</v>
      </c>
      <c r="I114" s="106">
        <f t="shared" si="0"/>
        <v>27455</v>
      </c>
      <c r="J114" s="290">
        <f t="shared" ref="J114:J120" si="1">I114/H114*100</f>
        <v>91.233841757219295</v>
      </c>
      <c r="K114" s="347" t="s">
        <v>68</v>
      </c>
      <c r="L114" s="348"/>
      <c r="M114" s="348"/>
      <c r="N114" s="327"/>
      <c r="O114" s="265"/>
      <c r="P114" s="106"/>
      <c r="Q114" s="106"/>
      <c r="R114" s="295"/>
    </row>
    <row r="115" spans="1:18" ht="15" customHeight="1" x14ac:dyDescent="0.25">
      <c r="A115" s="369"/>
      <c r="B115" s="175"/>
      <c r="C115" s="25" t="s">
        <v>54</v>
      </c>
      <c r="D115" s="163" t="s">
        <v>8</v>
      </c>
      <c r="E115" s="164"/>
      <c r="F115" s="164"/>
      <c r="G115" s="106">
        <v>26767</v>
      </c>
      <c r="H115" s="106">
        <f t="shared" si="0"/>
        <v>26730</v>
      </c>
      <c r="I115" s="68">
        <f t="shared" si="0"/>
        <v>15628</v>
      </c>
      <c r="J115" s="290">
        <f t="shared" si="1"/>
        <v>58.466142910587358</v>
      </c>
      <c r="K115" s="240" t="s">
        <v>52</v>
      </c>
      <c r="L115" s="341" t="s">
        <v>27</v>
      </c>
      <c r="M115" s="342"/>
      <c r="N115" s="342"/>
      <c r="O115" s="204"/>
      <c r="P115" s="106"/>
      <c r="Q115" s="106"/>
      <c r="R115" s="295"/>
    </row>
    <row r="116" spans="1:18" ht="15" customHeight="1" x14ac:dyDescent="0.25">
      <c r="A116" s="369"/>
      <c r="B116" s="174"/>
      <c r="C116" s="51" t="s">
        <v>50</v>
      </c>
      <c r="D116" s="54" t="s">
        <v>21</v>
      </c>
      <c r="E116" s="72"/>
      <c r="F116" s="163"/>
      <c r="G116" s="106">
        <v>0</v>
      </c>
      <c r="H116" s="106">
        <f>H59</f>
        <v>0</v>
      </c>
      <c r="I116" s="106"/>
      <c r="J116" s="290"/>
      <c r="K116" s="73" t="s">
        <v>69</v>
      </c>
      <c r="L116" s="323" t="s">
        <v>28</v>
      </c>
      <c r="M116" s="324"/>
      <c r="N116" s="324"/>
      <c r="O116" s="204">
        <v>600</v>
      </c>
      <c r="P116" s="106">
        <f>P59</f>
        <v>600</v>
      </c>
      <c r="Q116" s="106">
        <f>Q59</f>
        <v>262</v>
      </c>
      <c r="R116" s="295">
        <f>Q116/P116*100</f>
        <v>43.666666666666664</v>
      </c>
    </row>
    <row r="117" spans="1:18" ht="15" customHeight="1" x14ac:dyDescent="0.25">
      <c r="A117" s="369"/>
      <c r="B117" s="177"/>
      <c r="C117" s="73" t="s">
        <v>59</v>
      </c>
      <c r="D117" s="325" t="s">
        <v>94</v>
      </c>
      <c r="E117" s="326"/>
      <c r="F117" s="326"/>
      <c r="G117" s="221">
        <v>0</v>
      </c>
      <c r="H117" s="106">
        <f>H60</f>
        <v>0</v>
      </c>
      <c r="I117" s="106"/>
      <c r="J117" s="290"/>
      <c r="K117" s="73"/>
      <c r="L117" s="160"/>
      <c r="M117" s="161"/>
      <c r="N117" s="161"/>
      <c r="O117" s="204"/>
      <c r="P117" s="106"/>
      <c r="Q117" s="106"/>
      <c r="R117" s="295"/>
    </row>
    <row r="118" spans="1:18" ht="15" customHeight="1" x14ac:dyDescent="0.25">
      <c r="A118" s="369"/>
      <c r="B118" s="94"/>
      <c r="C118" s="75" t="s">
        <v>79</v>
      </c>
      <c r="D118" s="164" t="s">
        <v>80</v>
      </c>
      <c r="E118" s="76"/>
      <c r="F118" s="76"/>
      <c r="G118" s="106">
        <v>0</v>
      </c>
      <c r="H118" s="106">
        <f>SUM(H61)</f>
        <v>0</v>
      </c>
      <c r="I118" s="106"/>
      <c r="J118" s="290"/>
      <c r="K118" s="73" t="s">
        <v>70</v>
      </c>
      <c r="L118" s="323" t="s">
        <v>30</v>
      </c>
      <c r="M118" s="324"/>
      <c r="N118" s="324"/>
      <c r="O118" s="204">
        <v>1000</v>
      </c>
      <c r="P118" s="106">
        <f>P61</f>
        <v>1000</v>
      </c>
      <c r="Q118" s="106">
        <f>Q61</f>
        <v>516</v>
      </c>
      <c r="R118" s="295">
        <f>Q118/P118*100</f>
        <v>51.6</v>
      </c>
    </row>
    <row r="119" spans="1:18" ht="15" customHeight="1" x14ac:dyDescent="0.25">
      <c r="A119" s="369"/>
      <c r="B119" s="327" t="s">
        <v>51</v>
      </c>
      <c r="C119" s="328"/>
      <c r="D119" s="328"/>
      <c r="E119" s="328"/>
      <c r="F119" s="328"/>
      <c r="G119" s="265"/>
      <c r="H119" s="106"/>
      <c r="I119" s="106"/>
      <c r="J119" s="290"/>
      <c r="K119" s="73" t="s">
        <v>71</v>
      </c>
      <c r="L119" s="323" t="s">
        <v>31</v>
      </c>
      <c r="M119" s="324"/>
      <c r="N119" s="324"/>
      <c r="O119" s="204"/>
      <c r="P119" s="106"/>
      <c r="Q119" s="106"/>
      <c r="R119" s="295"/>
    </row>
    <row r="120" spans="1:18" ht="15" customHeight="1" x14ac:dyDescent="0.25">
      <c r="A120" s="369"/>
      <c r="B120" s="175"/>
      <c r="C120" s="25" t="s">
        <v>52</v>
      </c>
      <c r="D120" s="164" t="s">
        <v>39</v>
      </c>
      <c r="E120" s="170"/>
      <c r="F120" s="164"/>
      <c r="G120" s="106">
        <v>2176</v>
      </c>
      <c r="H120" s="106">
        <f>H63</f>
        <v>2176</v>
      </c>
      <c r="I120" s="106">
        <f>I63</f>
        <v>1527</v>
      </c>
      <c r="J120" s="290">
        <f t="shared" si="1"/>
        <v>70.174632352941174</v>
      </c>
      <c r="K120" s="73" t="s">
        <v>65</v>
      </c>
      <c r="L120" s="323" t="s">
        <v>32</v>
      </c>
      <c r="M120" s="324"/>
      <c r="N120" s="324"/>
      <c r="O120" s="204"/>
      <c r="P120" s="106"/>
      <c r="Q120" s="106"/>
      <c r="R120" s="295"/>
    </row>
    <row r="121" spans="1:18" ht="15" customHeight="1" x14ac:dyDescent="0.25">
      <c r="A121" s="369"/>
      <c r="B121" s="30"/>
      <c r="C121" s="30"/>
      <c r="D121" s="31"/>
      <c r="E121" s="32"/>
      <c r="F121" s="32"/>
      <c r="G121" s="267"/>
      <c r="H121" s="267"/>
      <c r="I121" s="267"/>
      <c r="J121" s="18"/>
      <c r="K121" s="73" t="s">
        <v>72</v>
      </c>
      <c r="L121" s="323" t="s">
        <v>33</v>
      </c>
      <c r="M121" s="324"/>
      <c r="N121" s="324"/>
      <c r="O121" s="204"/>
      <c r="P121" s="106">
        <f>P64</f>
        <v>0</v>
      </c>
      <c r="Q121" s="106"/>
      <c r="R121" s="295"/>
    </row>
    <row r="122" spans="1:18" ht="15" customHeight="1" x14ac:dyDescent="0.25">
      <c r="A122" s="369"/>
      <c r="B122" s="175"/>
      <c r="C122" s="25"/>
      <c r="D122" s="163"/>
      <c r="E122" s="164"/>
      <c r="F122" s="164"/>
      <c r="G122" s="106"/>
      <c r="H122" s="106"/>
      <c r="I122" s="106"/>
      <c r="J122" s="23"/>
      <c r="K122" s="73" t="s">
        <v>73</v>
      </c>
      <c r="L122" s="323" t="s">
        <v>34</v>
      </c>
      <c r="M122" s="324"/>
      <c r="N122" s="324"/>
      <c r="O122" s="204"/>
      <c r="P122" s="106">
        <f>P65</f>
        <v>0</v>
      </c>
      <c r="Q122" s="106"/>
      <c r="R122" s="295"/>
    </row>
    <row r="123" spans="1:18" ht="15" customHeight="1" x14ac:dyDescent="0.25">
      <c r="A123" s="369"/>
      <c r="B123" s="175"/>
      <c r="C123" s="25"/>
      <c r="D123" s="163"/>
      <c r="E123" s="164"/>
      <c r="F123" s="164"/>
      <c r="G123" s="106"/>
      <c r="H123" s="106"/>
      <c r="I123" s="106"/>
      <c r="J123" s="23"/>
      <c r="K123" s="73" t="s">
        <v>74</v>
      </c>
      <c r="L123" s="323" t="s">
        <v>35</v>
      </c>
      <c r="M123" s="324"/>
      <c r="N123" s="324"/>
      <c r="O123" s="204"/>
      <c r="P123" s="106">
        <f>SUM(P103,P66)</f>
        <v>0</v>
      </c>
      <c r="Q123" s="106"/>
      <c r="R123" s="295"/>
    </row>
    <row r="124" spans="1:18" ht="15" customHeight="1" x14ac:dyDescent="0.25">
      <c r="A124" s="369"/>
      <c r="B124" s="175"/>
      <c r="C124" s="59"/>
      <c r="D124" s="319"/>
      <c r="E124" s="320"/>
      <c r="F124" s="320"/>
      <c r="G124" s="106"/>
      <c r="H124" s="106"/>
      <c r="I124" s="106"/>
      <c r="J124" s="23"/>
      <c r="K124" s="73" t="s">
        <v>75</v>
      </c>
      <c r="L124" s="323" t="s">
        <v>36</v>
      </c>
      <c r="M124" s="324"/>
      <c r="N124" s="324"/>
      <c r="O124" s="204"/>
      <c r="P124" s="106"/>
      <c r="Q124" s="106"/>
      <c r="R124" s="295"/>
    </row>
    <row r="125" spans="1:18" ht="15" customHeight="1" x14ac:dyDescent="0.25">
      <c r="A125" s="369"/>
      <c r="B125" s="175"/>
      <c r="C125" s="59"/>
      <c r="D125" s="93"/>
      <c r="E125" s="164"/>
      <c r="F125" s="164"/>
      <c r="G125" s="106"/>
      <c r="H125" s="106"/>
      <c r="I125" s="106"/>
      <c r="J125" s="23"/>
      <c r="K125" s="73" t="s">
        <v>76</v>
      </c>
      <c r="L125" s="323" t="s">
        <v>37</v>
      </c>
      <c r="M125" s="324"/>
      <c r="N125" s="324"/>
      <c r="O125" s="204"/>
      <c r="P125" s="106">
        <f>SUM(P105,P68)</f>
        <v>0</v>
      </c>
      <c r="Q125" s="106">
        <f>Q68</f>
        <v>6</v>
      </c>
      <c r="R125" s="295"/>
    </row>
    <row r="126" spans="1:18" ht="15" customHeight="1" x14ac:dyDescent="0.25">
      <c r="A126" s="369"/>
      <c r="B126" s="175"/>
      <c r="C126" s="59"/>
      <c r="D126" s="93"/>
      <c r="E126" s="164"/>
      <c r="F126" s="164"/>
      <c r="G126" s="106"/>
      <c r="H126" s="106"/>
      <c r="I126" s="106"/>
      <c r="J126" s="23"/>
      <c r="K126" s="241" t="s">
        <v>81</v>
      </c>
      <c r="L126" s="349" t="s">
        <v>82</v>
      </c>
      <c r="M126" s="350"/>
      <c r="N126" s="350"/>
      <c r="O126" s="284"/>
      <c r="P126" s="106"/>
      <c r="Q126" s="106"/>
      <c r="R126" s="295"/>
    </row>
    <row r="127" spans="1:18" ht="31.5" customHeight="1" x14ac:dyDescent="0.25">
      <c r="A127" s="369"/>
      <c r="B127" s="175"/>
      <c r="C127" s="59"/>
      <c r="D127" s="93"/>
      <c r="E127" s="164"/>
      <c r="F127" s="164"/>
      <c r="G127" s="106"/>
      <c r="H127" s="106"/>
      <c r="I127" s="106"/>
      <c r="J127" s="23"/>
      <c r="K127" s="78" t="s">
        <v>83</v>
      </c>
      <c r="L127" s="351" t="s">
        <v>84</v>
      </c>
      <c r="M127" s="318"/>
      <c r="N127" s="318"/>
      <c r="O127" s="285"/>
      <c r="P127" s="106">
        <f>SUM(P70)</f>
        <v>0</v>
      </c>
      <c r="Q127" s="106"/>
      <c r="R127" s="295"/>
    </row>
    <row r="128" spans="1:18" ht="15" customHeight="1" x14ac:dyDescent="0.25">
      <c r="A128" s="369"/>
      <c r="B128" s="175"/>
      <c r="C128" s="59"/>
      <c r="D128" s="93"/>
      <c r="E128" s="164"/>
      <c r="F128" s="164"/>
      <c r="G128" s="106"/>
      <c r="H128" s="106"/>
      <c r="I128" s="106"/>
      <c r="J128" s="23"/>
      <c r="K128" s="78" t="s">
        <v>85</v>
      </c>
      <c r="L128" s="343" t="s">
        <v>86</v>
      </c>
      <c r="M128" s="344"/>
      <c r="N128" s="344"/>
      <c r="O128" s="288"/>
      <c r="P128" s="106">
        <f>P71</f>
        <v>0</v>
      </c>
      <c r="Q128" s="106"/>
      <c r="R128" s="295"/>
    </row>
    <row r="129" spans="1:20" ht="15" customHeight="1" x14ac:dyDescent="0.25">
      <c r="A129" s="369"/>
      <c r="B129" s="175"/>
      <c r="C129" s="59"/>
      <c r="D129" s="163"/>
      <c r="E129" s="164"/>
      <c r="F129" s="164"/>
      <c r="G129" s="106"/>
      <c r="H129" s="106"/>
      <c r="I129" s="106"/>
      <c r="J129" s="23"/>
      <c r="K129" s="243" t="s">
        <v>10</v>
      </c>
      <c r="L129" s="49" t="s">
        <v>61</v>
      </c>
      <c r="M129" s="49"/>
      <c r="N129" s="49"/>
      <c r="O129" s="265"/>
      <c r="P129" s="106"/>
      <c r="Q129" s="106"/>
      <c r="R129" s="295"/>
    </row>
    <row r="130" spans="1:20" ht="15" customHeight="1" x14ac:dyDescent="0.25">
      <c r="A130" s="369"/>
      <c r="B130" s="168"/>
      <c r="C130" s="92"/>
      <c r="D130" s="166"/>
      <c r="E130" s="167"/>
      <c r="F130" s="167"/>
      <c r="G130" s="207"/>
      <c r="H130" s="207"/>
      <c r="I130" s="207"/>
      <c r="J130" s="38"/>
      <c r="K130" s="58" t="s">
        <v>64</v>
      </c>
      <c r="L130" s="323" t="s">
        <v>38</v>
      </c>
      <c r="M130" s="324"/>
      <c r="N130" s="324"/>
      <c r="O130" s="204"/>
      <c r="P130" s="106">
        <f>SUM(P73)</f>
        <v>0</v>
      </c>
      <c r="Q130" s="106"/>
      <c r="R130" s="295"/>
    </row>
    <row r="131" spans="1:20" ht="15" customHeight="1" thickBot="1" x14ac:dyDescent="0.3">
      <c r="A131" s="369"/>
      <c r="B131" s="168"/>
      <c r="C131" s="92"/>
      <c r="D131" s="345"/>
      <c r="E131" s="346"/>
      <c r="F131" s="346"/>
      <c r="G131" s="207"/>
      <c r="H131" s="207"/>
      <c r="I131" s="207"/>
      <c r="J131" s="38"/>
      <c r="K131" s="247" t="s">
        <v>47</v>
      </c>
      <c r="L131" s="82" t="s">
        <v>48</v>
      </c>
      <c r="M131" s="167"/>
      <c r="N131" s="167"/>
      <c r="O131" s="207">
        <v>218611</v>
      </c>
      <c r="P131" s="207">
        <f>P74+P107</f>
        <v>216673</v>
      </c>
      <c r="Q131" s="207">
        <f>Q74</f>
        <v>202857</v>
      </c>
      <c r="R131" s="295">
        <f>Q131/P131*100</f>
        <v>93.623571003309138</v>
      </c>
    </row>
    <row r="132" spans="1:20" ht="15" customHeight="1" thickBot="1" x14ac:dyDescent="0.3">
      <c r="A132" s="370"/>
      <c r="B132" s="162" t="s">
        <v>98</v>
      </c>
      <c r="C132" s="83"/>
      <c r="D132" s="83"/>
      <c r="E132" s="98"/>
      <c r="F132" s="237"/>
      <c r="G132" s="214">
        <v>220211</v>
      </c>
      <c r="H132" s="214">
        <f>SUM(H113:H123)</f>
        <v>220783</v>
      </c>
      <c r="I132" s="214">
        <f>SUM(I112:I131)</f>
        <v>200848</v>
      </c>
      <c r="J132" s="293">
        <f>I132/H132*100</f>
        <v>90.970772206193402</v>
      </c>
      <c r="K132" s="355" t="s">
        <v>99</v>
      </c>
      <c r="L132" s="356"/>
      <c r="M132" s="356"/>
      <c r="N132" s="357"/>
      <c r="O132" s="214">
        <v>220211</v>
      </c>
      <c r="P132" s="214">
        <f>SUM(P111:P131)</f>
        <v>220783</v>
      </c>
      <c r="Q132" s="214">
        <f>SUM(Q111:Q131)</f>
        <v>206155</v>
      </c>
      <c r="R132" s="296">
        <f>Q132/P132*100</f>
        <v>93.374489883731997</v>
      </c>
    </row>
    <row r="133" spans="1:20" ht="15" customHeight="1" x14ac:dyDescent="0.25">
      <c r="A133" s="173"/>
      <c r="B133" s="15"/>
      <c r="C133" s="16" t="s">
        <v>11</v>
      </c>
      <c r="D133" s="17"/>
      <c r="E133" s="17"/>
      <c r="F133" s="17"/>
      <c r="G133" s="276"/>
      <c r="H133" s="278"/>
      <c r="I133" s="278"/>
      <c r="J133" s="259"/>
      <c r="K133" s="16" t="s">
        <v>12</v>
      </c>
      <c r="L133" s="17"/>
      <c r="M133" s="17"/>
      <c r="N133" s="17"/>
      <c r="O133" s="289"/>
      <c r="P133" s="266"/>
      <c r="Q133" s="266"/>
      <c r="R133" s="263"/>
      <c r="S133" s="3"/>
      <c r="T133" s="3"/>
    </row>
    <row r="134" spans="1:20" ht="30" customHeight="1" x14ac:dyDescent="0.25">
      <c r="A134" s="352" t="s">
        <v>100</v>
      </c>
      <c r="B134" s="176" t="s">
        <v>2</v>
      </c>
      <c r="C134" s="334" t="s">
        <v>40</v>
      </c>
      <c r="D134" s="335"/>
      <c r="E134" s="335"/>
      <c r="F134" s="335"/>
      <c r="G134" s="264"/>
      <c r="H134" s="68"/>
      <c r="I134" s="68"/>
      <c r="J134" s="21"/>
      <c r="K134" s="335" t="s">
        <v>40</v>
      </c>
      <c r="L134" s="335"/>
      <c r="M134" s="335"/>
      <c r="N134" s="335"/>
      <c r="O134" s="283"/>
      <c r="P134" s="106"/>
      <c r="Q134" s="106"/>
      <c r="R134" s="27"/>
    </row>
    <row r="135" spans="1:20" ht="15" customHeight="1" x14ac:dyDescent="0.25">
      <c r="A135" s="353"/>
      <c r="B135" s="26"/>
      <c r="C135" s="172" t="s">
        <v>43</v>
      </c>
      <c r="D135" s="169"/>
      <c r="E135" s="170"/>
      <c r="F135" s="170"/>
      <c r="G135" s="265"/>
      <c r="H135" s="106"/>
      <c r="I135" s="106"/>
      <c r="J135" s="23"/>
      <c r="K135" s="243" t="s">
        <v>10</v>
      </c>
      <c r="L135" s="49" t="s">
        <v>61</v>
      </c>
      <c r="M135" s="49"/>
      <c r="N135" s="49"/>
      <c r="O135" s="265"/>
      <c r="P135" s="106"/>
      <c r="Q135" s="106"/>
      <c r="R135" s="27"/>
    </row>
    <row r="136" spans="1:20" ht="15" customHeight="1" x14ac:dyDescent="0.25">
      <c r="A136" s="353"/>
      <c r="B136" s="176"/>
      <c r="C136" s="25" t="s">
        <v>44</v>
      </c>
      <c r="D136" s="319" t="s">
        <v>5</v>
      </c>
      <c r="E136" s="320"/>
      <c r="F136" s="320"/>
      <c r="G136" s="106">
        <v>890</v>
      </c>
      <c r="H136" s="106">
        <f>890+26+394</f>
        <v>1310</v>
      </c>
      <c r="I136" s="106">
        <v>1310</v>
      </c>
      <c r="J136" s="290">
        <f>I136/H136*100</f>
        <v>100</v>
      </c>
      <c r="K136" s="58" t="s">
        <v>64</v>
      </c>
      <c r="L136" s="323" t="s">
        <v>38</v>
      </c>
      <c r="M136" s="324"/>
      <c r="N136" s="324"/>
      <c r="O136" s="204"/>
      <c r="P136" s="106">
        <v>0</v>
      </c>
      <c r="Q136" s="106"/>
      <c r="R136" s="27"/>
    </row>
    <row r="137" spans="1:20" ht="15" customHeight="1" x14ac:dyDescent="0.25">
      <c r="A137" s="353"/>
      <c r="B137" s="176"/>
      <c r="C137" s="25" t="s">
        <v>45</v>
      </c>
      <c r="D137" s="319" t="s">
        <v>6</v>
      </c>
      <c r="E137" s="320"/>
      <c r="F137" s="320"/>
      <c r="G137" s="106">
        <v>161</v>
      </c>
      <c r="H137" s="106">
        <f>161+36</f>
        <v>197</v>
      </c>
      <c r="I137" s="106">
        <v>196</v>
      </c>
      <c r="J137" s="290">
        <f>I137/H137*100</f>
        <v>99.492385786802032</v>
      </c>
      <c r="K137" s="73"/>
      <c r="L137" s="321"/>
      <c r="M137" s="322"/>
      <c r="N137" s="322"/>
      <c r="O137" s="106"/>
      <c r="P137" s="106"/>
      <c r="Q137" s="106"/>
      <c r="R137" s="27"/>
    </row>
    <row r="138" spans="1:20" ht="15" customHeight="1" x14ac:dyDescent="0.25">
      <c r="A138" s="353"/>
      <c r="B138" s="176"/>
      <c r="C138" s="25" t="s">
        <v>54</v>
      </c>
      <c r="D138" s="319" t="s">
        <v>8</v>
      </c>
      <c r="E138" s="320"/>
      <c r="F138" s="320"/>
      <c r="G138" s="106">
        <v>97</v>
      </c>
      <c r="H138" s="106">
        <f>97-26-20</f>
        <v>51</v>
      </c>
      <c r="I138" s="106">
        <v>49</v>
      </c>
      <c r="J138" s="290">
        <f>I138/H138*100</f>
        <v>96.078431372549019</v>
      </c>
      <c r="K138" s="73"/>
      <c r="L138" s="319"/>
      <c r="M138" s="320"/>
      <c r="N138" s="320"/>
      <c r="O138" s="106"/>
      <c r="P138" s="106"/>
      <c r="Q138" s="106"/>
      <c r="R138" s="27"/>
    </row>
    <row r="139" spans="1:20" ht="15" customHeight="1" x14ac:dyDescent="0.25">
      <c r="A139" s="353"/>
      <c r="B139" s="176"/>
      <c r="C139" s="25"/>
      <c r="D139" s="163"/>
      <c r="E139" s="164"/>
      <c r="F139" s="164"/>
      <c r="G139" s="106"/>
      <c r="H139" s="106"/>
      <c r="I139" s="106"/>
      <c r="J139" s="23"/>
      <c r="K139" s="244"/>
      <c r="L139" s="319"/>
      <c r="M139" s="320"/>
      <c r="N139" s="320"/>
      <c r="O139" s="106"/>
      <c r="P139" s="106"/>
      <c r="Q139" s="106"/>
      <c r="R139" s="27"/>
    </row>
    <row r="140" spans="1:20" ht="15" customHeight="1" thickBot="1" x14ac:dyDescent="0.3">
      <c r="A140" s="353"/>
      <c r="B140" s="176"/>
      <c r="C140" s="25"/>
      <c r="D140" s="163"/>
      <c r="E140" s="164"/>
      <c r="F140" s="164"/>
      <c r="G140" s="207"/>
      <c r="H140" s="207"/>
      <c r="I140" s="207"/>
      <c r="J140" s="38"/>
      <c r="K140" s="73"/>
      <c r="L140" s="339"/>
      <c r="M140" s="340"/>
      <c r="N140" s="340"/>
      <c r="O140" s="207"/>
      <c r="P140" s="207"/>
      <c r="Q140" s="207"/>
      <c r="R140" s="34"/>
    </row>
    <row r="141" spans="1:20" ht="15" customHeight="1" thickBot="1" x14ac:dyDescent="0.3">
      <c r="A141" s="353"/>
      <c r="B141" s="176"/>
      <c r="C141" s="59"/>
      <c r="D141" s="54" t="s">
        <v>62</v>
      </c>
      <c r="E141" s="54"/>
      <c r="F141" s="52"/>
      <c r="G141" s="268">
        <f>SUM(G136:G140)</f>
        <v>1148</v>
      </c>
      <c r="H141" s="268">
        <f>SUM(H136:H140)</f>
        <v>1558</v>
      </c>
      <c r="I141" s="268">
        <f>SUM(I136:I140)</f>
        <v>1555</v>
      </c>
      <c r="J141" s="291">
        <f>I141/H141*100</f>
        <v>99.80744544287549</v>
      </c>
      <c r="K141" s="249"/>
      <c r="L141" s="99" t="s">
        <v>63</v>
      </c>
      <c r="M141" s="100"/>
      <c r="N141" s="100"/>
      <c r="O141" s="268"/>
      <c r="P141" s="268">
        <f>SUM(P136:P140)</f>
        <v>0</v>
      </c>
      <c r="Q141" s="268"/>
      <c r="R141" s="101"/>
    </row>
    <row r="142" spans="1:20" ht="15" customHeight="1" x14ac:dyDescent="0.25">
      <c r="A142" s="353"/>
      <c r="B142" s="176" t="s">
        <v>4</v>
      </c>
      <c r="C142" s="360" t="s">
        <v>49</v>
      </c>
      <c r="D142" s="364"/>
      <c r="E142" s="364"/>
      <c r="F142" s="364"/>
      <c r="G142" s="272"/>
      <c r="H142" s="251"/>
      <c r="I142" s="251"/>
      <c r="J142" s="57"/>
      <c r="K142" s="364" t="s">
        <v>49</v>
      </c>
      <c r="L142" s="364"/>
      <c r="M142" s="364"/>
      <c r="N142" s="364"/>
      <c r="O142" s="269"/>
      <c r="P142" s="68"/>
      <c r="Q142" s="68"/>
      <c r="R142" s="22"/>
    </row>
    <row r="143" spans="1:20" s="24" customFormat="1" ht="15" customHeight="1" x14ac:dyDescent="0.25">
      <c r="A143" s="353"/>
      <c r="B143" s="176"/>
      <c r="C143" s="71"/>
      <c r="D143" s="91"/>
      <c r="E143" s="91"/>
      <c r="F143" s="91"/>
      <c r="G143" s="270"/>
      <c r="H143" s="106"/>
      <c r="I143" s="106"/>
      <c r="J143" s="23"/>
      <c r="K143" s="243" t="s">
        <v>10</v>
      </c>
      <c r="L143" s="49" t="s">
        <v>61</v>
      </c>
      <c r="M143" s="49"/>
      <c r="N143" s="49"/>
      <c r="O143" s="265"/>
      <c r="P143" s="106"/>
      <c r="Q143" s="106"/>
      <c r="R143" s="27"/>
    </row>
    <row r="144" spans="1:20" s="24" customFormat="1" ht="15" customHeight="1" x14ac:dyDescent="0.25">
      <c r="A144" s="353"/>
      <c r="B144" s="176"/>
      <c r="C144" s="71"/>
      <c r="D144" s="91"/>
      <c r="E144" s="91"/>
      <c r="F144" s="91"/>
      <c r="G144" s="270"/>
      <c r="H144" s="106"/>
      <c r="I144" s="106"/>
      <c r="J144" s="23"/>
      <c r="K144" s="58" t="s">
        <v>64</v>
      </c>
      <c r="L144" s="323" t="s">
        <v>38</v>
      </c>
      <c r="M144" s="324"/>
      <c r="N144" s="324"/>
      <c r="O144" s="204"/>
      <c r="P144" s="106"/>
      <c r="Q144" s="106"/>
      <c r="R144" s="27"/>
    </row>
    <row r="145" spans="1:20" ht="15" customHeight="1" thickBot="1" x14ac:dyDescent="0.3">
      <c r="A145" s="353"/>
      <c r="B145" s="176"/>
      <c r="C145" s="59"/>
      <c r="D145" s="321"/>
      <c r="E145" s="322"/>
      <c r="F145" s="322"/>
      <c r="G145" s="251"/>
      <c r="H145" s="251"/>
      <c r="I145" s="251"/>
      <c r="J145" s="57"/>
      <c r="K145" s="58" t="s">
        <v>47</v>
      </c>
      <c r="L145" s="37" t="s">
        <v>48</v>
      </c>
      <c r="M145" s="164"/>
      <c r="N145" s="164"/>
      <c r="O145" s="207">
        <v>1148</v>
      </c>
      <c r="P145" s="207">
        <f>1148+410</f>
        <v>1558</v>
      </c>
      <c r="Q145" s="207">
        <v>1555</v>
      </c>
      <c r="R145" s="297">
        <f>Q145/P145*100</f>
        <v>99.80744544287549</v>
      </c>
    </row>
    <row r="146" spans="1:20" ht="15" customHeight="1" thickBot="1" x14ac:dyDescent="0.3">
      <c r="A146" s="353"/>
      <c r="B146" s="176"/>
      <c r="C146" s="59"/>
      <c r="D146" s="321"/>
      <c r="E146" s="322"/>
      <c r="F146" s="322"/>
      <c r="G146" s="268"/>
      <c r="H146" s="268"/>
      <c r="I146" s="268"/>
      <c r="J146" s="55"/>
      <c r="K146" s="366" t="s">
        <v>63</v>
      </c>
      <c r="L146" s="366"/>
      <c r="M146" s="366"/>
      <c r="N146" s="366"/>
      <c r="O146" s="214">
        <v>1148</v>
      </c>
      <c r="P146" s="214">
        <f>SUM(P144:P145)</f>
        <v>1558</v>
      </c>
      <c r="Q146" s="214">
        <f>SUM(Q145)</f>
        <v>1555</v>
      </c>
      <c r="R146" s="296">
        <f>Q146/P146*100</f>
        <v>99.80744544287549</v>
      </c>
    </row>
    <row r="147" spans="1:20" ht="15" customHeight="1" x14ac:dyDescent="0.25">
      <c r="A147" s="353"/>
      <c r="B147" s="361" t="s">
        <v>22</v>
      </c>
      <c r="C147" s="362"/>
      <c r="D147" s="362"/>
      <c r="E147" s="362"/>
      <c r="F147" s="363"/>
      <c r="G147" s="277"/>
      <c r="H147" s="95"/>
      <c r="I147" s="95"/>
      <c r="J147" s="95"/>
      <c r="K147" s="365" t="s">
        <v>23</v>
      </c>
      <c r="L147" s="365"/>
      <c r="M147" s="365"/>
      <c r="N147" s="365"/>
      <c r="O147" s="269"/>
      <c r="P147" s="269"/>
      <c r="Q147" s="269"/>
      <c r="R147" s="69"/>
    </row>
    <row r="148" spans="1:20" s="24" customFormat="1" ht="15" customHeight="1" x14ac:dyDescent="0.25">
      <c r="A148" s="353"/>
      <c r="B148" s="96"/>
      <c r="C148" s="97"/>
      <c r="D148" s="337"/>
      <c r="E148" s="338"/>
      <c r="F148" s="338"/>
      <c r="G148" s="269"/>
      <c r="H148" s="68"/>
      <c r="I148" s="68"/>
      <c r="J148" s="68"/>
      <c r="K148" s="58" t="s">
        <v>2</v>
      </c>
      <c r="L148" s="164" t="s">
        <v>87</v>
      </c>
      <c r="M148" s="164"/>
      <c r="N148" s="164"/>
      <c r="O148" s="106"/>
      <c r="P148" s="270"/>
      <c r="Q148" s="270"/>
      <c r="R148" s="47"/>
    </row>
    <row r="149" spans="1:20" s="24" customFormat="1" ht="15" customHeight="1" x14ac:dyDescent="0.25">
      <c r="A149" s="353"/>
      <c r="B149" s="96"/>
      <c r="C149" s="97"/>
      <c r="D149" s="337"/>
      <c r="E149" s="338"/>
      <c r="F149" s="338"/>
      <c r="G149" s="269"/>
      <c r="H149" s="68"/>
      <c r="I149" s="251"/>
      <c r="J149" s="251"/>
      <c r="K149" s="65" t="s">
        <v>88</v>
      </c>
      <c r="L149" s="66" t="s">
        <v>89</v>
      </c>
      <c r="M149" s="67"/>
      <c r="N149" s="67"/>
      <c r="O149" s="106"/>
      <c r="P149" s="106"/>
      <c r="Q149" s="106"/>
      <c r="R149" s="262"/>
    </row>
    <row r="150" spans="1:20" ht="15" customHeight="1" x14ac:dyDescent="0.25">
      <c r="A150" s="353"/>
      <c r="B150" s="347" t="s">
        <v>43</v>
      </c>
      <c r="C150" s="348"/>
      <c r="D150" s="348"/>
      <c r="E150" s="348"/>
      <c r="F150" s="327"/>
      <c r="G150" s="265"/>
      <c r="H150" s="106"/>
      <c r="I150" s="106"/>
      <c r="J150" s="23"/>
      <c r="K150" s="243" t="s">
        <v>10</v>
      </c>
      <c r="L150" s="49" t="s">
        <v>61</v>
      </c>
      <c r="M150" s="49"/>
      <c r="N150" s="49"/>
      <c r="O150" s="265"/>
      <c r="P150" s="106"/>
      <c r="Q150" s="106"/>
      <c r="R150" s="27"/>
    </row>
    <row r="151" spans="1:20" ht="15" customHeight="1" x14ac:dyDescent="0.25">
      <c r="A151" s="353"/>
      <c r="B151" s="171"/>
      <c r="C151" s="25" t="s">
        <v>44</v>
      </c>
      <c r="D151" s="163" t="s">
        <v>5</v>
      </c>
      <c r="E151" s="164"/>
      <c r="F151" s="164"/>
      <c r="G151" s="106">
        <v>890</v>
      </c>
      <c r="H151" s="106">
        <f t="shared" ref="H151:I153" si="2">H136</f>
        <v>1310</v>
      </c>
      <c r="I151" s="106">
        <f t="shared" si="2"/>
        <v>1310</v>
      </c>
      <c r="J151" s="290">
        <f>I151/H151*100</f>
        <v>100</v>
      </c>
      <c r="K151" s="58" t="s">
        <v>64</v>
      </c>
      <c r="L151" s="323" t="s">
        <v>38</v>
      </c>
      <c r="M151" s="324"/>
      <c r="N151" s="324"/>
      <c r="O151" s="204"/>
      <c r="P151" s="106"/>
      <c r="Q151" s="106"/>
      <c r="R151" s="27"/>
    </row>
    <row r="152" spans="1:20" ht="15" customHeight="1" x14ac:dyDescent="0.25">
      <c r="A152" s="353"/>
      <c r="B152" s="175"/>
      <c r="C152" s="25" t="s">
        <v>45</v>
      </c>
      <c r="D152" s="163" t="s">
        <v>6</v>
      </c>
      <c r="E152" s="164"/>
      <c r="F152" s="164"/>
      <c r="G152" s="106">
        <v>161</v>
      </c>
      <c r="H152" s="106">
        <f t="shared" si="2"/>
        <v>197</v>
      </c>
      <c r="I152" s="106">
        <f t="shared" si="2"/>
        <v>196</v>
      </c>
      <c r="J152" s="290">
        <f>I152/H152*100</f>
        <v>99.492385786802032</v>
      </c>
      <c r="K152" s="58" t="s">
        <v>47</v>
      </c>
      <c r="L152" s="37" t="s">
        <v>48</v>
      </c>
      <c r="M152" s="164"/>
      <c r="N152" s="164"/>
      <c r="O152" s="106">
        <v>1148</v>
      </c>
      <c r="P152" s="106">
        <f>SUM(P145)</f>
        <v>1558</v>
      </c>
      <c r="Q152" s="106">
        <f>SUM(Q145)</f>
        <v>1555</v>
      </c>
      <c r="R152" s="294">
        <f>Q152/P152*100</f>
        <v>99.80744544287549</v>
      </c>
    </row>
    <row r="153" spans="1:20" ht="15" customHeight="1" thickBot="1" x14ac:dyDescent="0.3">
      <c r="A153" s="353"/>
      <c r="B153" s="175"/>
      <c r="C153" s="25" t="s">
        <v>54</v>
      </c>
      <c r="D153" s="319" t="s">
        <v>8</v>
      </c>
      <c r="E153" s="320"/>
      <c r="F153" s="320"/>
      <c r="G153" s="106">
        <v>97</v>
      </c>
      <c r="H153" s="106">
        <f t="shared" si="2"/>
        <v>51</v>
      </c>
      <c r="I153" s="106">
        <f t="shared" si="2"/>
        <v>49</v>
      </c>
      <c r="J153" s="290">
        <f>I153/H153*100</f>
        <v>96.078431372549019</v>
      </c>
      <c r="K153" s="73"/>
      <c r="L153" s="321"/>
      <c r="M153" s="322"/>
      <c r="N153" s="322"/>
      <c r="O153" s="207"/>
      <c r="P153" s="207"/>
      <c r="Q153" s="207"/>
      <c r="R153" s="34"/>
    </row>
    <row r="154" spans="1:20" ht="15" customHeight="1" thickBot="1" x14ac:dyDescent="0.3">
      <c r="A154" s="367"/>
      <c r="B154" s="162" t="s">
        <v>22</v>
      </c>
      <c r="C154" s="102"/>
      <c r="D154" s="103"/>
      <c r="E154" s="103"/>
      <c r="F154" s="103"/>
      <c r="G154" s="214">
        <f>SUM(G151:G153)</f>
        <v>1148</v>
      </c>
      <c r="H154" s="214">
        <f>SUM(H151:H153)</f>
        <v>1558</v>
      </c>
      <c r="I154" s="214">
        <f>SUM(I151:I153)</f>
        <v>1555</v>
      </c>
      <c r="J154" s="293">
        <f>I154/H154*100</f>
        <v>99.80744544287549</v>
      </c>
      <c r="K154" s="355" t="s">
        <v>23</v>
      </c>
      <c r="L154" s="356"/>
      <c r="M154" s="356"/>
      <c r="N154" s="357"/>
      <c r="O154" s="214">
        <v>1148</v>
      </c>
      <c r="P154" s="214">
        <f>SUM(P147:P153)</f>
        <v>1558</v>
      </c>
      <c r="Q154" s="214">
        <f>SUM(Q152)</f>
        <v>1555</v>
      </c>
      <c r="R154" s="296">
        <f>Q154/P154*100</f>
        <v>99.80744544287549</v>
      </c>
    </row>
    <row r="155" spans="1:20" ht="15" customHeight="1" x14ac:dyDescent="0.25">
      <c r="A155" s="173"/>
      <c r="B155" s="15"/>
      <c r="C155" s="16" t="s">
        <v>11</v>
      </c>
      <c r="D155" s="17"/>
      <c r="E155" s="17"/>
      <c r="F155" s="17"/>
      <c r="G155" s="276"/>
      <c r="H155" s="278"/>
      <c r="I155" s="278"/>
      <c r="J155" s="259"/>
      <c r="K155" s="16" t="s">
        <v>12</v>
      </c>
      <c r="L155" s="17"/>
      <c r="M155" s="17"/>
      <c r="N155" s="17"/>
      <c r="O155" s="289"/>
      <c r="P155" s="266"/>
      <c r="Q155" s="266"/>
      <c r="R155" s="263"/>
      <c r="S155" s="3"/>
      <c r="T155" s="3"/>
    </row>
    <row r="156" spans="1:20" ht="30" customHeight="1" x14ac:dyDescent="0.25">
      <c r="A156" s="352" t="s">
        <v>101</v>
      </c>
      <c r="B156" s="176" t="s">
        <v>2</v>
      </c>
      <c r="C156" s="334" t="s">
        <v>40</v>
      </c>
      <c r="D156" s="335"/>
      <c r="E156" s="335"/>
      <c r="F156" s="335"/>
      <c r="G156" s="264"/>
      <c r="H156" s="68"/>
      <c r="I156" s="68"/>
      <c r="J156" s="21"/>
      <c r="K156" s="335" t="s">
        <v>40</v>
      </c>
      <c r="L156" s="335"/>
      <c r="M156" s="335"/>
      <c r="N156" s="335"/>
      <c r="O156" s="283"/>
      <c r="P156" s="106"/>
      <c r="Q156" s="106"/>
      <c r="R156" s="27"/>
    </row>
    <row r="157" spans="1:20" ht="15" customHeight="1" x14ac:dyDescent="0.25">
      <c r="A157" s="353"/>
      <c r="B157" s="26"/>
      <c r="C157" s="172" t="s">
        <v>43</v>
      </c>
      <c r="D157" s="169"/>
      <c r="E157" s="170"/>
      <c r="F157" s="170"/>
      <c r="G157" s="265"/>
      <c r="H157" s="106"/>
      <c r="I157" s="106"/>
      <c r="J157" s="23"/>
      <c r="K157" s="243" t="s">
        <v>10</v>
      </c>
      <c r="L157" s="49" t="s">
        <v>61</v>
      </c>
      <c r="M157" s="49"/>
      <c r="N157" s="49"/>
      <c r="O157" s="265"/>
      <c r="P157" s="106"/>
      <c r="Q157" s="106"/>
      <c r="R157" s="27"/>
    </row>
    <row r="158" spans="1:20" ht="15" customHeight="1" x14ac:dyDescent="0.25">
      <c r="A158" s="353"/>
      <c r="B158" s="176"/>
      <c r="C158" s="25" t="s">
        <v>44</v>
      </c>
      <c r="D158" s="319" t="s">
        <v>5</v>
      </c>
      <c r="E158" s="320"/>
      <c r="F158" s="320"/>
      <c r="G158" s="106">
        <v>405</v>
      </c>
      <c r="H158" s="106">
        <f>405+11+181</f>
        <v>597</v>
      </c>
      <c r="I158" s="106">
        <v>597</v>
      </c>
      <c r="J158" s="290">
        <f>I158/H158*100</f>
        <v>100</v>
      </c>
      <c r="K158" s="58" t="s">
        <v>64</v>
      </c>
      <c r="L158" s="323" t="s">
        <v>38</v>
      </c>
      <c r="M158" s="324"/>
      <c r="N158" s="324"/>
      <c r="O158" s="204"/>
      <c r="P158" s="106"/>
      <c r="Q158" s="106"/>
      <c r="R158" s="27"/>
    </row>
    <row r="159" spans="1:20" ht="15" customHeight="1" x14ac:dyDescent="0.25">
      <c r="A159" s="353"/>
      <c r="B159" s="176"/>
      <c r="C159" s="25" t="s">
        <v>45</v>
      </c>
      <c r="D159" s="319" t="s">
        <v>6</v>
      </c>
      <c r="E159" s="320"/>
      <c r="F159" s="320"/>
      <c r="G159" s="106">
        <v>74</v>
      </c>
      <c r="H159" s="106">
        <f>74+16</f>
        <v>90</v>
      </c>
      <c r="I159" s="106">
        <v>89</v>
      </c>
      <c r="J159" s="290">
        <f>I159/H159*100</f>
        <v>98.888888888888886</v>
      </c>
      <c r="K159" s="73"/>
      <c r="L159" s="321"/>
      <c r="M159" s="322"/>
      <c r="N159" s="322"/>
      <c r="O159" s="106"/>
      <c r="P159" s="106"/>
      <c r="Q159" s="106"/>
      <c r="R159" s="27"/>
    </row>
    <row r="160" spans="1:20" ht="15" customHeight="1" thickBot="1" x14ac:dyDescent="0.3">
      <c r="A160" s="353"/>
      <c r="B160" s="176"/>
      <c r="C160" s="25" t="s">
        <v>54</v>
      </c>
      <c r="D160" s="319" t="s">
        <v>8</v>
      </c>
      <c r="E160" s="320"/>
      <c r="F160" s="320"/>
      <c r="G160" s="207">
        <v>44</v>
      </c>
      <c r="H160" s="207">
        <f>44-11+2</f>
        <v>35</v>
      </c>
      <c r="I160" s="207">
        <v>34</v>
      </c>
      <c r="J160" s="290">
        <f>I160/H160*100</f>
        <v>97.142857142857139</v>
      </c>
      <c r="K160" s="73"/>
      <c r="L160" s="321"/>
      <c r="M160" s="322"/>
      <c r="N160" s="322"/>
      <c r="O160" s="207"/>
      <c r="P160" s="207"/>
      <c r="Q160" s="207"/>
      <c r="R160" s="34"/>
    </row>
    <row r="161" spans="1:18" ht="15" customHeight="1" thickBot="1" x14ac:dyDescent="0.3">
      <c r="A161" s="353"/>
      <c r="B161" s="176"/>
      <c r="C161" s="59"/>
      <c r="D161" s="54" t="s">
        <v>62</v>
      </c>
      <c r="E161" s="54"/>
      <c r="F161" s="52"/>
      <c r="G161" s="214">
        <f>SUM(G158:G160)</f>
        <v>523</v>
      </c>
      <c r="H161" s="268">
        <f>SUM(H158:H160)</f>
        <v>722</v>
      </c>
      <c r="I161" s="268">
        <f>SUM(I158:I160)</f>
        <v>720</v>
      </c>
      <c r="J161" s="291">
        <f>I161/H161*100</f>
        <v>99.7229916897507</v>
      </c>
      <c r="K161" s="249"/>
      <c r="L161" s="99" t="s">
        <v>63</v>
      </c>
      <c r="M161" s="100"/>
      <c r="N161" s="100"/>
      <c r="O161" s="268"/>
      <c r="P161" s="268">
        <f>SUM(P158:P160)</f>
        <v>0</v>
      </c>
      <c r="Q161" s="268"/>
      <c r="R161" s="101"/>
    </row>
    <row r="162" spans="1:18" ht="15" customHeight="1" x14ac:dyDescent="0.25">
      <c r="A162" s="353"/>
      <c r="B162" s="176" t="s">
        <v>3</v>
      </c>
      <c r="C162" s="360" t="s">
        <v>49</v>
      </c>
      <c r="D162" s="364"/>
      <c r="E162" s="364"/>
      <c r="F162" s="364"/>
      <c r="G162" s="272"/>
      <c r="H162" s="251"/>
      <c r="I162" s="251"/>
      <c r="J162" s="57"/>
      <c r="K162" s="364" t="s">
        <v>49</v>
      </c>
      <c r="L162" s="364"/>
      <c r="M162" s="364"/>
      <c r="N162" s="364"/>
      <c r="O162" s="269"/>
      <c r="P162" s="68"/>
      <c r="Q162" s="68"/>
      <c r="R162" s="22"/>
    </row>
    <row r="163" spans="1:18" ht="15" customHeight="1" x14ac:dyDescent="0.25">
      <c r="A163" s="353"/>
      <c r="B163" s="176"/>
      <c r="C163" s="71"/>
      <c r="D163" s="91"/>
      <c r="E163" s="91"/>
      <c r="F163" s="91"/>
      <c r="G163" s="270"/>
      <c r="H163" s="106"/>
      <c r="I163" s="106"/>
      <c r="J163" s="23"/>
      <c r="K163" s="243" t="s">
        <v>10</v>
      </c>
      <c r="L163" s="49" t="s">
        <v>46</v>
      </c>
      <c r="M163" s="49"/>
      <c r="N163" s="49"/>
      <c r="O163" s="265"/>
      <c r="P163" s="106"/>
      <c r="Q163" s="106"/>
      <c r="R163" s="27"/>
    </row>
    <row r="164" spans="1:18" ht="15" customHeight="1" x14ac:dyDescent="0.25">
      <c r="A164" s="353"/>
      <c r="B164" s="176"/>
      <c r="C164" s="71"/>
      <c r="D164" s="91"/>
      <c r="E164" s="91"/>
      <c r="F164" s="91"/>
      <c r="G164" s="272"/>
      <c r="H164" s="251"/>
      <c r="I164" s="251"/>
      <c r="J164" s="57"/>
      <c r="K164" s="58" t="s">
        <v>64</v>
      </c>
      <c r="L164" s="323" t="s">
        <v>38</v>
      </c>
      <c r="M164" s="324"/>
      <c r="N164" s="324"/>
      <c r="O164" s="204"/>
      <c r="P164" s="106"/>
      <c r="Q164" s="106"/>
      <c r="R164" s="27"/>
    </row>
    <row r="165" spans="1:18" ht="15" customHeight="1" thickBot="1" x14ac:dyDescent="0.3">
      <c r="A165" s="353"/>
      <c r="B165" s="176"/>
      <c r="C165" s="59"/>
      <c r="D165" s="321"/>
      <c r="E165" s="322"/>
      <c r="F165" s="322"/>
      <c r="G165" s="207"/>
      <c r="H165" s="207"/>
      <c r="I165" s="207"/>
      <c r="J165" s="38"/>
      <c r="K165" s="58" t="s">
        <v>47</v>
      </c>
      <c r="L165" s="37" t="s">
        <v>48</v>
      </c>
      <c r="M165" s="164"/>
      <c r="N165" s="164"/>
      <c r="O165" s="207">
        <v>523</v>
      </c>
      <c r="P165" s="207">
        <f>523+199</f>
        <v>722</v>
      </c>
      <c r="Q165" s="207">
        <v>720</v>
      </c>
      <c r="R165" s="297">
        <f>Q165/P165*100</f>
        <v>99.7229916897507</v>
      </c>
    </row>
    <row r="166" spans="1:18" ht="15" customHeight="1" thickBot="1" x14ac:dyDescent="0.3">
      <c r="A166" s="353"/>
      <c r="B166" s="176"/>
      <c r="C166" s="59"/>
      <c r="D166" s="321"/>
      <c r="E166" s="322"/>
      <c r="F166" s="322"/>
      <c r="G166" s="268"/>
      <c r="H166" s="268"/>
      <c r="I166" s="268"/>
      <c r="J166" s="55"/>
      <c r="K166" s="366" t="s">
        <v>63</v>
      </c>
      <c r="L166" s="366"/>
      <c r="M166" s="366"/>
      <c r="N166" s="366"/>
      <c r="O166" s="214">
        <v>523</v>
      </c>
      <c r="P166" s="214">
        <f>SUM(P164:P165)</f>
        <v>722</v>
      </c>
      <c r="Q166" s="214">
        <f>SUM(Q165)</f>
        <v>720</v>
      </c>
      <c r="R166" s="296">
        <f>Q166/P166*100</f>
        <v>99.7229916897507</v>
      </c>
    </row>
    <row r="167" spans="1:18" ht="29.25" customHeight="1" x14ac:dyDescent="0.25">
      <c r="A167" s="353"/>
      <c r="B167" s="115" t="s">
        <v>93</v>
      </c>
      <c r="C167" s="334" t="s">
        <v>109</v>
      </c>
      <c r="D167" s="335"/>
      <c r="E167" s="335"/>
      <c r="F167" s="335"/>
      <c r="G167" s="264"/>
      <c r="H167" s="68"/>
      <c r="I167" s="68"/>
      <c r="J167" s="21"/>
      <c r="K167" s="335" t="s">
        <v>109</v>
      </c>
      <c r="L167" s="335"/>
      <c r="M167" s="335"/>
      <c r="N167" s="335"/>
      <c r="O167" s="264"/>
      <c r="P167" s="68"/>
      <c r="Q167" s="68"/>
      <c r="R167" s="22"/>
    </row>
    <row r="168" spans="1:18" ht="15" customHeight="1" x14ac:dyDescent="0.25">
      <c r="A168" s="353"/>
      <c r="B168" s="28"/>
      <c r="C168" s="171" t="s">
        <v>43</v>
      </c>
      <c r="D168" s="172"/>
      <c r="E168" s="172"/>
      <c r="F168" s="169"/>
      <c r="G168" s="265"/>
      <c r="H168" s="106"/>
      <c r="I168" s="106"/>
      <c r="J168" s="23"/>
      <c r="K168" s="58" t="s">
        <v>2</v>
      </c>
      <c r="L168" s="164" t="s">
        <v>87</v>
      </c>
      <c r="M168" s="164"/>
      <c r="N168" s="164"/>
      <c r="O168" s="106"/>
      <c r="P168" s="106"/>
      <c r="Q168" s="106"/>
      <c r="R168" s="27"/>
    </row>
    <row r="169" spans="1:18" ht="15" customHeight="1" x14ac:dyDescent="0.25">
      <c r="A169" s="353"/>
      <c r="B169" s="28"/>
      <c r="C169" s="25" t="s">
        <v>44</v>
      </c>
      <c r="D169" s="319" t="s">
        <v>5</v>
      </c>
      <c r="E169" s="320"/>
      <c r="F169" s="320"/>
      <c r="G169" s="106"/>
      <c r="H169" s="106">
        <v>175</v>
      </c>
      <c r="I169" s="251">
        <v>175</v>
      </c>
      <c r="J169" s="290">
        <f>I169/H169*100</f>
        <v>100</v>
      </c>
      <c r="K169" s="65" t="s">
        <v>88</v>
      </c>
      <c r="L169" s="66" t="s">
        <v>89</v>
      </c>
      <c r="M169" s="67"/>
      <c r="N169" s="67"/>
      <c r="O169" s="106"/>
      <c r="P169" s="106">
        <v>206</v>
      </c>
      <c r="Q169" s="106">
        <v>206</v>
      </c>
      <c r="R169" s="294">
        <f>Q169/P169*100</f>
        <v>100</v>
      </c>
    </row>
    <row r="170" spans="1:18" ht="15" customHeight="1" x14ac:dyDescent="0.25">
      <c r="A170" s="353"/>
      <c r="B170" s="28"/>
      <c r="C170" s="25" t="s">
        <v>45</v>
      </c>
      <c r="D170" s="163" t="s">
        <v>6</v>
      </c>
      <c r="E170" s="165"/>
      <c r="F170" s="164"/>
      <c r="G170" s="106"/>
      <c r="H170" s="106">
        <v>31</v>
      </c>
      <c r="I170" s="106">
        <v>31</v>
      </c>
      <c r="J170" s="292">
        <f>I170/H170*100</f>
        <v>100</v>
      </c>
      <c r="K170" s="73"/>
      <c r="L170" s="164"/>
      <c r="M170" s="164"/>
      <c r="N170" s="164"/>
      <c r="O170" s="106"/>
      <c r="P170" s="106"/>
      <c r="Q170" s="106"/>
      <c r="R170" s="27"/>
    </row>
    <row r="171" spans="1:18" ht="15" customHeight="1" thickBot="1" x14ac:dyDescent="0.3">
      <c r="A171" s="353"/>
      <c r="B171" s="28"/>
      <c r="C171" s="25" t="s">
        <v>54</v>
      </c>
      <c r="D171" s="319" t="s">
        <v>8</v>
      </c>
      <c r="E171" s="320"/>
      <c r="F171" s="320"/>
      <c r="G171" s="207"/>
      <c r="H171" s="207"/>
      <c r="I171" s="207"/>
      <c r="J171" s="38"/>
      <c r="K171" s="73"/>
      <c r="L171" s="164"/>
      <c r="M171" s="164"/>
      <c r="N171" s="164"/>
      <c r="O171" s="207"/>
      <c r="P171" s="207"/>
      <c r="Q171" s="207"/>
      <c r="R171" s="34"/>
    </row>
    <row r="172" spans="1:18" ht="15" customHeight="1" thickBot="1" x14ac:dyDescent="0.3">
      <c r="A172" s="353"/>
      <c r="B172" s="116"/>
      <c r="C172" s="53"/>
      <c r="D172" s="319" t="s">
        <v>62</v>
      </c>
      <c r="E172" s="320"/>
      <c r="F172" s="320"/>
      <c r="G172" s="268"/>
      <c r="H172" s="268">
        <f>SUM(H169:H171)</f>
        <v>206</v>
      </c>
      <c r="I172" s="268">
        <f>SUM(I169:I171)</f>
        <v>206</v>
      </c>
      <c r="J172" s="291">
        <f>I172/H172*100</f>
        <v>100</v>
      </c>
      <c r="K172" s="73"/>
      <c r="L172" s="319" t="s">
        <v>63</v>
      </c>
      <c r="M172" s="320"/>
      <c r="N172" s="320"/>
      <c r="O172" s="268"/>
      <c r="P172" s="214">
        <f>SUM(P169:P171)</f>
        <v>206</v>
      </c>
      <c r="Q172" s="214">
        <f>SUM(Q169:Q171)</f>
        <v>206</v>
      </c>
      <c r="R172" s="296">
        <f>Q172/P172*100</f>
        <v>100</v>
      </c>
    </row>
    <row r="173" spans="1:18" ht="15" customHeight="1" x14ac:dyDescent="0.25">
      <c r="A173" s="353"/>
      <c r="B173" s="361" t="s">
        <v>24</v>
      </c>
      <c r="C173" s="362"/>
      <c r="D173" s="362"/>
      <c r="E173" s="362"/>
      <c r="F173" s="363"/>
      <c r="G173" s="277"/>
      <c r="H173" s="95"/>
      <c r="I173" s="95"/>
      <c r="J173" s="95"/>
      <c r="K173" s="365" t="s">
        <v>25</v>
      </c>
      <c r="L173" s="365"/>
      <c r="M173" s="365"/>
      <c r="N173" s="365"/>
      <c r="O173" s="269"/>
      <c r="P173" s="269"/>
      <c r="Q173" s="269"/>
      <c r="R173" s="69"/>
    </row>
    <row r="174" spans="1:18" s="24" customFormat="1" ht="15" customHeight="1" x14ac:dyDescent="0.25">
      <c r="A174" s="353"/>
      <c r="B174" s="96"/>
      <c r="C174" s="97"/>
      <c r="D174" s="104"/>
      <c r="E174" s="105"/>
      <c r="F174" s="105"/>
      <c r="G174" s="269"/>
      <c r="H174" s="68"/>
      <c r="I174" s="68"/>
      <c r="J174" s="68"/>
      <c r="K174" s="58" t="s">
        <v>2</v>
      </c>
      <c r="L174" s="164" t="s">
        <v>87</v>
      </c>
      <c r="M174" s="164"/>
      <c r="N174" s="164"/>
      <c r="O174" s="106"/>
      <c r="P174" s="270"/>
      <c r="Q174" s="270"/>
      <c r="R174" s="47"/>
    </row>
    <row r="175" spans="1:18" s="24" customFormat="1" ht="15" customHeight="1" x14ac:dyDescent="0.25">
      <c r="A175" s="353"/>
      <c r="B175" s="96"/>
      <c r="C175" s="97"/>
      <c r="D175" s="104"/>
      <c r="E175" s="105"/>
      <c r="F175" s="105"/>
      <c r="G175" s="269"/>
      <c r="H175" s="68"/>
      <c r="I175" s="251"/>
      <c r="J175" s="251"/>
      <c r="K175" s="65" t="s">
        <v>88</v>
      </c>
      <c r="L175" s="66" t="s">
        <v>89</v>
      </c>
      <c r="M175" s="67"/>
      <c r="N175" s="67"/>
      <c r="O175" s="106"/>
      <c r="P175" s="106">
        <f>SUM(P169)</f>
        <v>206</v>
      </c>
      <c r="Q175" s="106">
        <f>Q169</f>
        <v>206</v>
      </c>
      <c r="R175" s="295">
        <f>Q175/P175*100</f>
        <v>100</v>
      </c>
    </row>
    <row r="176" spans="1:18" ht="15" customHeight="1" x14ac:dyDescent="0.25">
      <c r="A176" s="353"/>
      <c r="B176" s="175"/>
      <c r="C176" s="172" t="s">
        <v>43</v>
      </c>
      <c r="D176" s="169"/>
      <c r="E176" s="170"/>
      <c r="F176" s="170"/>
      <c r="G176" s="265"/>
      <c r="H176" s="106"/>
      <c r="I176" s="106"/>
      <c r="J176" s="23"/>
      <c r="K176" s="243" t="s">
        <v>10</v>
      </c>
      <c r="L176" s="49" t="s">
        <v>61</v>
      </c>
      <c r="M176" s="49"/>
      <c r="N176" s="49"/>
      <c r="O176" s="265"/>
      <c r="P176" s="106"/>
      <c r="Q176" s="106"/>
      <c r="R176" s="27"/>
    </row>
    <row r="177" spans="1:18" ht="15" customHeight="1" x14ac:dyDescent="0.25">
      <c r="A177" s="353"/>
      <c r="B177" s="175"/>
      <c r="C177" s="25" t="s">
        <v>44</v>
      </c>
      <c r="D177" s="163" t="s">
        <v>5</v>
      </c>
      <c r="E177" s="164"/>
      <c r="F177" s="164"/>
      <c r="G177" s="106">
        <v>405</v>
      </c>
      <c r="H177" s="106">
        <f>H158+H169</f>
        <v>772</v>
      </c>
      <c r="I177" s="106">
        <f>I158+I169</f>
        <v>772</v>
      </c>
      <c r="J177" s="290">
        <f>I177/H177*100</f>
        <v>100</v>
      </c>
      <c r="K177" s="58" t="s">
        <v>64</v>
      </c>
      <c r="L177" s="323" t="s">
        <v>38</v>
      </c>
      <c r="M177" s="324"/>
      <c r="N177" s="324"/>
      <c r="O177" s="204"/>
      <c r="P177" s="106"/>
      <c r="Q177" s="106"/>
      <c r="R177" s="27"/>
    </row>
    <row r="178" spans="1:18" ht="15" customHeight="1" x14ac:dyDescent="0.25">
      <c r="A178" s="353"/>
      <c r="B178" s="175"/>
      <c r="C178" s="25" t="s">
        <v>45</v>
      </c>
      <c r="D178" s="163" t="s">
        <v>6</v>
      </c>
      <c r="E178" s="164"/>
      <c r="F178" s="164"/>
      <c r="G178" s="106">
        <v>74</v>
      </c>
      <c r="H178" s="106">
        <f>H159+H170</f>
        <v>121</v>
      </c>
      <c r="I178" s="106">
        <f>I159+I170</f>
        <v>120</v>
      </c>
      <c r="J178" s="290">
        <f>I178/H178*100</f>
        <v>99.173553719008268</v>
      </c>
      <c r="K178" s="58" t="s">
        <v>47</v>
      </c>
      <c r="L178" s="37" t="s">
        <v>48</v>
      </c>
      <c r="M178" s="164"/>
      <c r="N178" s="164"/>
      <c r="O178" s="106">
        <v>523</v>
      </c>
      <c r="P178" s="106">
        <f>SUM(P165)</f>
        <v>722</v>
      </c>
      <c r="Q178" s="106">
        <f>Q165</f>
        <v>720</v>
      </c>
      <c r="R178" s="294">
        <f>Q178/P178*100</f>
        <v>99.7229916897507</v>
      </c>
    </row>
    <row r="179" spans="1:18" ht="15" customHeight="1" thickBot="1" x14ac:dyDescent="0.3">
      <c r="A179" s="353"/>
      <c r="B179" s="175"/>
      <c r="C179" s="64" t="s">
        <v>54</v>
      </c>
      <c r="D179" s="345" t="s">
        <v>8</v>
      </c>
      <c r="E179" s="346"/>
      <c r="F179" s="346"/>
      <c r="G179" s="207">
        <v>44</v>
      </c>
      <c r="H179" s="106">
        <f>H160</f>
        <v>35</v>
      </c>
      <c r="I179" s="106">
        <f>I160</f>
        <v>34</v>
      </c>
      <c r="J179" s="290">
        <f>I179/H179*100</f>
        <v>97.142857142857139</v>
      </c>
      <c r="K179" s="58"/>
      <c r="L179" s="37"/>
      <c r="M179" s="164"/>
      <c r="N179" s="164"/>
      <c r="O179" s="207"/>
      <c r="P179" s="207"/>
      <c r="Q179" s="207"/>
      <c r="R179" s="34"/>
    </row>
    <row r="180" spans="1:18" ht="15" customHeight="1" thickBot="1" x14ac:dyDescent="0.3">
      <c r="A180" s="367"/>
      <c r="B180" s="162" t="s">
        <v>24</v>
      </c>
      <c r="C180" s="102"/>
      <c r="D180" s="103"/>
      <c r="E180" s="103"/>
      <c r="F180" s="103"/>
      <c r="G180" s="214">
        <f>SUM(G177:G179)</f>
        <v>523</v>
      </c>
      <c r="H180" s="214">
        <f>SUM(H177:H179)</f>
        <v>928</v>
      </c>
      <c r="I180" s="214">
        <f>SUM(I177:I179)</f>
        <v>926</v>
      </c>
      <c r="J180" s="293">
        <f>I180/H180*100</f>
        <v>99.784482758620683</v>
      </c>
      <c r="K180" s="355" t="s">
        <v>25</v>
      </c>
      <c r="L180" s="356"/>
      <c r="M180" s="356"/>
      <c r="N180" s="357"/>
      <c r="O180" s="214">
        <v>523</v>
      </c>
      <c r="P180" s="214">
        <f>SUM(P175:P179)</f>
        <v>928</v>
      </c>
      <c r="Q180" s="214">
        <f>SUM(Q175:Q179)</f>
        <v>926</v>
      </c>
      <c r="R180" s="296">
        <f>Q180/P180*100</f>
        <v>99.784482758620683</v>
      </c>
    </row>
    <row r="181" spans="1:18" ht="15" customHeight="1" x14ac:dyDescent="0.25">
      <c r="A181" s="352" t="s">
        <v>96</v>
      </c>
      <c r="B181" s="358" t="s">
        <v>13</v>
      </c>
      <c r="C181" s="359"/>
      <c r="D181" s="359"/>
      <c r="E181" s="359"/>
      <c r="F181" s="360"/>
      <c r="G181" s="269"/>
      <c r="H181" s="68"/>
      <c r="I181" s="68"/>
      <c r="J181" s="68"/>
      <c r="K181" s="364" t="s">
        <v>14</v>
      </c>
      <c r="L181" s="364"/>
      <c r="M181" s="364"/>
      <c r="N181" s="364"/>
      <c r="O181" s="269"/>
      <c r="P181" s="269"/>
      <c r="Q181" s="269"/>
      <c r="R181" s="69"/>
    </row>
    <row r="182" spans="1:18" s="24" customFormat="1" ht="15" customHeight="1" x14ac:dyDescent="0.25">
      <c r="A182" s="353"/>
      <c r="B182" s="70"/>
      <c r="C182" s="71"/>
      <c r="D182" s="337"/>
      <c r="E182" s="338"/>
      <c r="F182" s="338"/>
      <c r="G182" s="270"/>
      <c r="H182" s="106"/>
      <c r="I182" s="106"/>
      <c r="J182" s="106"/>
      <c r="K182" s="58" t="s">
        <v>2</v>
      </c>
      <c r="L182" s="164" t="s">
        <v>87</v>
      </c>
      <c r="M182" s="164"/>
      <c r="N182" s="164"/>
      <c r="O182" s="106"/>
      <c r="P182" s="270"/>
      <c r="Q182" s="270"/>
      <c r="R182" s="47"/>
    </row>
    <row r="183" spans="1:18" s="24" customFormat="1" ht="15" customHeight="1" x14ac:dyDescent="0.25">
      <c r="A183" s="353"/>
      <c r="B183" s="70"/>
      <c r="C183" s="71"/>
      <c r="D183" s="337"/>
      <c r="E183" s="338"/>
      <c r="F183" s="338"/>
      <c r="G183" s="269"/>
      <c r="H183" s="68"/>
      <c r="I183" s="106"/>
      <c r="J183" s="106"/>
      <c r="K183" s="65" t="s">
        <v>88</v>
      </c>
      <c r="L183" s="66" t="s">
        <v>89</v>
      </c>
      <c r="M183" s="67"/>
      <c r="N183" s="67"/>
      <c r="O183" s="106"/>
      <c r="P183" s="106">
        <f>P111+P175+P149</f>
        <v>2716</v>
      </c>
      <c r="Q183" s="106">
        <f>Q175+Q111</f>
        <v>2715</v>
      </c>
      <c r="R183" s="295">
        <f>Q183/P183*100</f>
        <v>99.963181148748163</v>
      </c>
    </row>
    <row r="184" spans="1:18" s="24" customFormat="1" ht="15" customHeight="1" x14ac:dyDescent="0.25">
      <c r="A184" s="353"/>
      <c r="B184" s="171" t="s">
        <v>43</v>
      </c>
      <c r="C184" s="172"/>
      <c r="D184" s="172"/>
      <c r="E184" s="169"/>
      <c r="F184" s="170"/>
      <c r="G184" s="279"/>
      <c r="H184" s="68"/>
      <c r="I184" s="68"/>
      <c r="J184" s="68"/>
      <c r="K184" s="350" t="s">
        <v>90</v>
      </c>
      <c r="L184" s="350"/>
      <c r="M184" s="350"/>
      <c r="N184" s="350"/>
      <c r="O184" s="284"/>
      <c r="P184" s="270"/>
      <c r="Q184" s="270"/>
      <c r="R184" s="295"/>
    </row>
    <row r="185" spans="1:18" ht="15" customHeight="1" x14ac:dyDescent="0.25">
      <c r="A185" s="353"/>
      <c r="B185" s="175"/>
      <c r="C185" s="25" t="s">
        <v>44</v>
      </c>
      <c r="D185" s="163" t="s">
        <v>5</v>
      </c>
      <c r="E185" s="164"/>
      <c r="F185" s="164"/>
      <c r="G185" s="68">
        <v>158593</v>
      </c>
      <c r="H185" s="68">
        <f>SUM(H56,H151,H177)</f>
        <v>162027</v>
      </c>
      <c r="I185" s="68">
        <f>I177+I151+I56</f>
        <v>156599</v>
      </c>
      <c r="J185" s="300">
        <f>I185/H185*100</f>
        <v>96.649941059206185</v>
      </c>
      <c r="K185" s="239" t="s">
        <v>91</v>
      </c>
      <c r="L185" s="318" t="s">
        <v>67</v>
      </c>
      <c r="M185" s="318"/>
      <c r="N185" s="318"/>
      <c r="O185" s="285"/>
      <c r="P185" s="106">
        <f>P56</f>
        <v>0</v>
      </c>
      <c r="Q185" s="106"/>
      <c r="R185" s="295"/>
    </row>
    <row r="186" spans="1:18" ht="15" customHeight="1" x14ac:dyDescent="0.25">
      <c r="A186" s="353"/>
      <c r="B186" s="175"/>
      <c r="C186" s="25" t="s">
        <v>45</v>
      </c>
      <c r="D186" s="163" t="s">
        <v>6</v>
      </c>
      <c r="E186" s="164"/>
      <c r="F186" s="164"/>
      <c r="G186" s="68">
        <v>29469</v>
      </c>
      <c r="H186" s="68">
        <f>SUM(H57,H152,H178)</f>
        <v>30107</v>
      </c>
      <c r="I186" s="68">
        <f>I178+I152+I57</f>
        <v>27477</v>
      </c>
      <c r="J186" s="300">
        <f>I186/H186*100</f>
        <v>91.264489985717617</v>
      </c>
      <c r="K186" s="347" t="s">
        <v>68</v>
      </c>
      <c r="L186" s="348"/>
      <c r="M186" s="348"/>
      <c r="N186" s="327"/>
      <c r="O186" s="265"/>
      <c r="P186" s="106"/>
      <c r="Q186" s="106"/>
      <c r="R186" s="295"/>
    </row>
    <row r="187" spans="1:18" ht="15" customHeight="1" x14ac:dyDescent="0.25">
      <c r="A187" s="353"/>
      <c r="B187" s="175"/>
      <c r="C187" s="25" t="s">
        <v>29</v>
      </c>
      <c r="D187" s="163" t="s">
        <v>8</v>
      </c>
      <c r="E187" s="164"/>
      <c r="F187" s="164"/>
      <c r="G187" s="68">
        <v>26858</v>
      </c>
      <c r="H187" s="68">
        <f>SUM(H58,H153,H179)</f>
        <v>26761</v>
      </c>
      <c r="I187" s="68">
        <f>I179+I153+I58</f>
        <v>15670</v>
      </c>
      <c r="J187" s="300">
        <f>I187/H187*100</f>
        <v>58.555360412540637</v>
      </c>
      <c r="K187" s="240" t="s">
        <v>52</v>
      </c>
      <c r="L187" s="341" t="s">
        <v>27</v>
      </c>
      <c r="M187" s="342"/>
      <c r="N187" s="342"/>
      <c r="O187" s="204"/>
      <c r="P187" s="106"/>
      <c r="Q187" s="106"/>
      <c r="R187" s="295"/>
    </row>
    <row r="188" spans="1:18" ht="15" customHeight="1" x14ac:dyDescent="0.25">
      <c r="A188" s="353"/>
      <c r="B188" s="168"/>
      <c r="C188" s="107" t="s">
        <v>50</v>
      </c>
      <c r="D188" s="108" t="s">
        <v>21</v>
      </c>
      <c r="E188" s="109"/>
      <c r="F188" s="238"/>
      <c r="G188" s="251">
        <v>0</v>
      </c>
      <c r="H188" s="106">
        <f>SUM(H59)</f>
        <v>0</v>
      </c>
      <c r="I188" s="106"/>
      <c r="J188" s="23"/>
      <c r="K188" s="73" t="s">
        <v>69</v>
      </c>
      <c r="L188" s="323" t="s">
        <v>28</v>
      </c>
      <c r="M188" s="324"/>
      <c r="N188" s="324"/>
      <c r="O188" s="204">
        <v>600</v>
      </c>
      <c r="P188" s="106">
        <f>P59</f>
        <v>600</v>
      </c>
      <c r="Q188" s="106">
        <f>Q116</f>
        <v>262</v>
      </c>
      <c r="R188" s="295">
        <f>Q188/P188*100</f>
        <v>43.666666666666664</v>
      </c>
    </row>
    <row r="189" spans="1:18" ht="15" customHeight="1" x14ac:dyDescent="0.25">
      <c r="A189" s="353"/>
      <c r="B189" s="177"/>
      <c r="C189" s="73" t="s">
        <v>59</v>
      </c>
      <c r="D189" s="325" t="s">
        <v>94</v>
      </c>
      <c r="E189" s="326"/>
      <c r="F189" s="326"/>
      <c r="G189" s="221">
        <v>0</v>
      </c>
      <c r="H189" s="106">
        <f>H60</f>
        <v>0</v>
      </c>
      <c r="I189" s="106"/>
      <c r="J189" s="23"/>
      <c r="K189" s="73"/>
      <c r="L189" s="160"/>
      <c r="M189" s="161"/>
      <c r="N189" s="161"/>
      <c r="O189" s="204"/>
      <c r="P189" s="106"/>
      <c r="Q189" s="106"/>
      <c r="R189" s="295"/>
    </row>
    <row r="190" spans="1:18" ht="15" customHeight="1" x14ac:dyDescent="0.25">
      <c r="A190" s="353"/>
      <c r="B190" s="94"/>
      <c r="C190" s="75" t="s">
        <v>79</v>
      </c>
      <c r="D190" s="164" t="s">
        <v>80</v>
      </c>
      <c r="E190" s="76"/>
      <c r="F190" s="76"/>
      <c r="G190" s="106">
        <v>0</v>
      </c>
      <c r="H190" s="106">
        <f>SUM(H118)</f>
        <v>0</v>
      </c>
      <c r="I190" s="106"/>
      <c r="J190" s="23"/>
      <c r="K190" s="73" t="s">
        <v>70</v>
      </c>
      <c r="L190" s="323" t="s">
        <v>30</v>
      </c>
      <c r="M190" s="324"/>
      <c r="N190" s="324"/>
      <c r="O190" s="204">
        <v>1000</v>
      </c>
      <c r="P190" s="106">
        <f>P61</f>
        <v>1000</v>
      </c>
      <c r="Q190" s="106">
        <f>Q118</f>
        <v>516</v>
      </c>
      <c r="R190" s="295">
        <f>Q190/P190*100</f>
        <v>51.6</v>
      </c>
    </row>
    <row r="191" spans="1:18" ht="15" customHeight="1" x14ac:dyDescent="0.25">
      <c r="A191" s="353"/>
      <c r="B191" s="327" t="s">
        <v>51</v>
      </c>
      <c r="C191" s="328"/>
      <c r="D191" s="328"/>
      <c r="E191" s="328"/>
      <c r="F191" s="328"/>
      <c r="G191" s="265"/>
      <c r="H191" s="106"/>
      <c r="I191" s="106"/>
      <c r="J191" s="23"/>
      <c r="K191" s="73" t="s">
        <v>71</v>
      </c>
      <c r="L191" s="323" t="s">
        <v>31</v>
      </c>
      <c r="M191" s="324"/>
      <c r="N191" s="324"/>
      <c r="O191" s="204"/>
      <c r="P191" s="106"/>
      <c r="Q191" s="106"/>
      <c r="R191" s="27"/>
    </row>
    <row r="192" spans="1:18" ht="15" customHeight="1" x14ac:dyDescent="0.25">
      <c r="A192" s="353"/>
      <c r="B192" s="175"/>
      <c r="C192" s="25" t="s">
        <v>52</v>
      </c>
      <c r="D192" s="164" t="s">
        <v>39</v>
      </c>
      <c r="E192" s="170"/>
      <c r="F192" s="164"/>
      <c r="G192" s="106">
        <v>2176</v>
      </c>
      <c r="H192" s="106">
        <f>SUM(H63)</f>
        <v>2176</v>
      </c>
      <c r="I192" s="106">
        <f>I120</f>
        <v>1527</v>
      </c>
      <c r="J192" s="290">
        <f>I192/H192*100</f>
        <v>70.174632352941174</v>
      </c>
      <c r="K192" s="73" t="s">
        <v>65</v>
      </c>
      <c r="L192" s="323" t="s">
        <v>32</v>
      </c>
      <c r="M192" s="324"/>
      <c r="N192" s="324"/>
      <c r="O192" s="204"/>
      <c r="P192" s="106"/>
      <c r="Q192" s="106"/>
      <c r="R192" s="27"/>
    </row>
    <row r="193" spans="1:18" ht="15" customHeight="1" x14ac:dyDescent="0.25">
      <c r="A193" s="353"/>
      <c r="B193" s="31"/>
      <c r="C193" s="30"/>
      <c r="D193" s="32"/>
      <c r="E193" s="32"/>
      <c r="F193" s="32"/>
      <c r="G193" s="267"/>
      <c r="H193" s="106"/>
      <c r="I193" s="106"/>
      <c r="J193" s="23"/>
      <c r="K193" s="73" t="s">
        <v>72</v>
      </c>
      <c r="L193" s="323" t="s">
        <v>33</v>
      </c>
      <c r="M193" s="324"/>
      <c r="N193" s="324"/>
      <c r="O193" s="204"/>
      <c r="P193" s="106">
        <f>P64</f>
        <v>0</v>
      </c>
      <c r="Q193" s="106"/>
      <c r="R193" s="27"/>
    </row>
    <row r="194" spans="1:18" ht="15" customHeight="1" x14ac:dyDescent="0.25">
      <c r="A194" s="353"/>
      <c r="C194" s="110"/>
      <c r="G194" s="280"/>
      <c r="H194" s="106"/>
      <c r="I194" s="106"/>
      <c r="J194" s="23"/>
      <c r="K194" s="73" t="s">
        <v>73</v>
      </c>
      <c r="L194" s="323" t="s">
        <v>34</v>
      </c>
      <c r="M194" s="324"/>
      <c r="N194" s="324"/>
      <c r="O194" s="204"/>
      <c r="P194" s="106">
        <f>P122</f>
        <v>0</v>
      </c>
      <c r="Q194" s="106"/>
      <c r="R194" s="27"/>
    </row>
    <row r="195" spans="1:18" ht="15" customHeight="1" x14ac:dyDescent="0.25">
      <c r="A195" s="353"/>
      <c r="B195" s="171"/>
      <c r="C195" s="25"/>
      <c r="D195" s="319"/>
      <c r="E195" s="320"/>
      <c r="F195" s="320"/>
      <c r="G195" s="106"/>
      <c r="H195" s="106"/>
      <c r="I195" s="106"/>
      <c r="J195" s="23"/>
      <c r="K195" s="73" t="s">
        <v>74</v>
      </c>
      <c r="L195" s="323" t="s">
        <v>35</v>
      </c>
      <c r="M195" s="324"/>
      <c r="N195" s="324"/>
      <c r="O195" s="204"/>
      <c r="P195" s="106">
        <f>SUM(P66)</f>
        <v>0</v>
      </c>
      <c r="Q195" s="106"/>
      <c r="R195" s="27"/>
    </row>
    <row r="196" spans="1:18" ht="15" customHeight="1" x14ac:dyDescent="0.25">
      <c r="A196" s="353"/>
      <c r="B196" s="171"/>
      <c r="C196" s="25"/>
      <c r="D196" s="319"/>
      <c r="E196" s="320"/>
      <c r="F196" s="320"/>
      <c r="G196" s="106"/>
      <c r="H196" s="106"/>
      <c r="I196" s="106"/>
      <c r="J196" s="23"/>
      <c r="K196" s="73" t="s">
        <v>75</v>
      </c>
      <c r="L196" s="323" t="s">
        <v>36</v>
      </c>
      <c r="M196" s="324"/>
      <c r="N196" s="324"/>
      <c r="O196" s="204"/>
      <c r="P196" s="106"/>
      <c r="Q196" s="106"/>
      <c r="R196" s="27"/>
    </row>
    <row r="197" spans="1:18" ht="15" customHeight="1" x14ac:dyDescent="0.25">
      <c r="A197" s="353"/>
      <c r="B197" s="171"/>
      <c r="C197" s="172"/>
      <c r="D197" s="169"/>
      <c r="E197" s="170"/>
      <c r="F197" s="170"/>
      <c r="G197" s="265"/>
      <c r="H197" s="106"/>
      <c r="I197" s="106"/>
      <c r="J197" s="23"/>
      <c r="K197" s="73" t="s">
        <v>76</v>
      </c>
      <c r="L197" s="323" t="s">
        <v>37</v>
      </c>
      <c r="M197" s="324"/>
      <c r="N197" s="324"/>
      <c r="O197" s="204"/>
      <c r="P197" s="106">
        <f>SUM(P68)</f>
        <v>0</v>
      </c>
      <c r="Q197" s="106">
        <f>Q125</f>
        <v>6</v>
      </c>
      <c r="R197" s="27"/>
    </row>
    <row r="198" spans="1:18" ht="15" customHeight="1" x14ac:dyDescent="0.25">
      <c r="A198" s="353"/>
      <c r="B198" s="171"/>
      <c r="C198" s="172"/>
      <c r="D198" s="169"/>
      <c r="E198" s="170"/>
      <c r="F198" s="170"/>
      <c r="G198" s="265"/>
      <c r="H198" s="106"/>
      <c r="I198" s="106"/>
      <c r="J198" s="23"/>
      <c r="K198" s="241" t="s">
        <v>81</v>
      </c>
      <c r="L198" s="349" t="s">
        <v>82</v>
      </c>
      <c r="M198" s="350"/>
      <c r="N198" s="350"/>
      <c r="O198" s="284"/>
      <c r="P198" s="106"/>
      <c r="Q198" s="106"/>
      <c r="R198" s="27"/>
    </row>
    <row r="199" spans="1:18" ht="30" customHeight="1" x14ac:dyDescent="0.25">
      <c r="A199" s="353"/>
      <c r="B199" s="171"/>
      <c r="C199" s="172"/>
      <c r="D199" s="169"/>
      <c r="E199" s="170"/>
      <c r="F199" s="170"/>
      <c r="G199" s="265"/>
      <c r="H199" s="106"/>
      <c r="I199" s="106"/>
      <c r="J199" s="23"/>
      <c r="K199" s="78" t="s">
        <v>83</v>
      </c>
      <c r="L199" s="351" t="s">
        <v>84</v>
      </c>
      <c r="M199" s="318"/>
      <c r="N199" s="318"/>
      <c r="O199" s="285"/>
      <c r="P199" s="106">
        <f>SUM(P127)</f>
        <v>0</v>
      </c>
      <c r="Q199" s="106"/>
      <c r="R199" s="27"/>
    </row>
    <row r="200" spans="1:18" ht="15" customHeight="1" x14ac:dyDescent="0.25">
      <c r="A200" s="353"/>
      <c r="B200" s="171"/>
      <c r="C200" s="172"/>
      <c r="D200" s="169"/>
      <c r="E200" s="170"/>
      <c r="F200" s="170"/>
      <c r="G200" s="265"/>
      <c r="H200" s="106"/>
      <c r="I200" s="106"/>
      <c r="J200" s="23"/>
      <c r="K200" s="78" t="s">
        <v>85</v>
      </c>
      <c r="L200" s="343" t="s">
        <v>86</v>
      </c>
      <c r="M200" s="344"/>
      <c r="N200" s="344"/>
      <c r="O200" s="288"/>
      <c r="P200" s="106">
        <f>P128</f>
        <v>0</v>
      </c>
      <c r="Q200" s="106"/>
      <c r="R200" s="27"/>
    </row>
    <row r="201" spans="1:18" ht="15" customHeight="1" x14ac:dyDescent="0.25">
      <c r="A201" s="353"/>
      <c r="B201" s="175"/>
      <c r="C201" s="25"/>
      <c r="D201" s="319"/>
      <c r="E201" s="320"/>
      <c r="F201" s="320"/>
      <c r="G201" s="106"/>
      <c r="H201" s="106"/>
      <c r="I201" s="106"/>
      <c r="J201" s="23"/>
      <c r="K201" s="243" t="s">
        <v>10</v>
      </c>
      <c r="L201" s="49" t="s">
        <v>61</v>
      </c>
      <c r="M201" s="49"/>
      <c r="N201" s="49"/>
      <c r="O201" s="265"/>
      <c r="P201" s="106"/>
      <c r="Q201" s="106"/>
      <c r="R201" s="27"/>
    </row>
    <row r="202" spans="1:18" ht="15" customHeight="1" x14ac:dyDescent="0.25">
      <c r="A202" s="353"/>
      <c r="B202" s="168"/>
      <c r="C202" s="64"/>
      <c r="D202" s="166"/>
      <c r="E202" s="167"/>
      <c r="F202" s="167"/>
      <c r="G202" s="207"/>
      <c r="H202" s="207"/>
      <c r="I202" s="207"/>
      <c r="J202" s="38"/>
      <c r="K202" s="58" t="s">
        <v>64</v>
      </c>
      <c r="L202" s="323" t="s">
        <v>38</v>
      </c>
      <c r="M202" s="324"/>
      <c r="N202" s="324"/>
      <c r="O202" s="204"/>
      <c r="P202" s="106">
        <f>SUM(P130)</f>
        <v>0</v>
      </c>
      <c r="Q202" s="106"/>
      <c r="R202" s="27"/>
    </row>
    <row r="203" spans="1:18" ht="15" customHeight="1" thickBot="1" x14ac:dyDescent="0.3">
      <c r="A203" s="353"/>
      <c r="B203" s="168"/>
      <c r="C203" s="64"/>
      <c r="D203" s="345"/>
      <c r="E203" s="346"/>
      <c r="F203" s="346"/>
      <c r="G203" s="207"/>
      <c r="H203" s="207"/>
      <c r="I203" s="207"/>
      <c r="J203" s="38"/>
      <c r="K203" s="247" t="s">
        <v>47</v>
      </c>
      <c r="L203" s="82" t="s">
        <v>48</v>
      </c>
      <c r="M203" s="167"/>
      <c r="N203" s="167"/>
      <c r="O203" s="207">
        <v>215496</v>
      </c>
      <c r="P203" s="207">
        <f>P74+P152+P178</f>
        <v>216755</v>
      </c>
      <c r="Q203" s="207">
        <f>Q74+Q152+Q178</f>
        <v>205132</v>
      </c>
      <c r="R203" s="297">
        <f>Q203/P203*100</f>
        <v>94.637724619962626</v>
      </c>
    </row>
    <row r="204" spans="1:18" ht="15" customHeight="1" thickBot="1" x14ac:dyDescent="0.3">
      <c r="A204" s="353"/>
      <c r="B204" s="162" t="s">
        <v>102</v>
      </c>
      <c r="C204" s="83"/>
      <c r="D204" s="83"/>
      <c r="E204" s="162"/>
      <c r="F204" s="98"/>
      <c r="G204" s="214">
        <v>217096</v>
      </c>
      <c r="H204" s="214">
        <f>SUM(H185:H192)</f>
        <v>221071</v>
      </c>
      <c r="I204" s="214">
        <f>SUM(I185:I203)</f>
        <v>201273</v>
      </c>
      <c r="J204" s="293">
        <f>I204/H204*100</f>
        <v>91.044506063662794</v>
      </c>
      <c r="K204" s="355" t="s">
        <v>103</v>
      </c>
      <c r="L204" s="356"/>
      <c r="M204" s="356"/>
      <c r="N204" s="357"/>
      <c r="O204" s="214">
        <v>217096</v>
      </c>
      <c r="P204" s="214">
        <f>SUM(P183:P203)</f>
        <v>221071</v>
      </c>
      <c r="Q204" s="214">
        <f>SUM(Q182:Q203)</f>
        <v>208631</v>
      </c>
      <c r="R204" s="296">
        <f>Q204/P204*100</f>
        <v>94.372848541871164</v>
      </c>
    </row>
    <row r="205" spans="1:18" ht="15" customHeight="1" x14ac:dyDescent="0.25">
      <c r="A205" s="353"/>
      <c r="B205" s="358" t="s">
        <v>19</v>
      </c>
      <c r="C205" s="359"/>
      <c r="D205" s="359"/>
      <c r="E205" s="359"/>
      <c r="F205" s="360"/>
      <c r="G205" s="269"/>
      <c r="H205" s="68"/>
      <c r="I205" s="68"/>
      <c r="J205" s="68"/>
      <c r="K205" s="364" t="s">
        <v>20</v>
      </c>
      <c r="L205" s="364"/>
      <c r="M205" s="364"/>
      <c r="N205" s="364"/>
      <c r="O205" s="269"/>
      <c r="P205" s="269"/>
      <c r="Q205" s="269"/>
      <c r="R205" s="69"/>
    </row>
    <row r="206" spans="1:18" ht="15" customHeight="1" x14ac:dyDescent="0.25">
      <c r="A206" s="353"/>
      <c r="B206" s="347" t="s">
        <v>43</v>
      </c>
      <c r="C206" s="348"/>
      <c r="D206" s="348"/>
      <c r="E206" s="348"/>
      <c r="F206" s="327"/>
      <c r="G206" s="265"/>
      <c r="H206" s="106"/>
      <c r="I206" s="106"/>
      <c r="J206" s="23"/>
      <c r="K206" s="243" t="s">
        <v>10</v>
      </c>
      <c r="L206" s="49" t="s">
        <v>61</v>
      </c>
      <c r="M206" s="49"/>
      <c r="N206" s="49"/>
      <c r="O206" s="265"/>
      <c r="P206" s="106"/>
      <c r="Q206" s="106"/>
      <c r="R206" s="27"/>
    </row>
    <row r="207" spans="1:18" ht="15" customHeight="1" x14ac:dyDescent="0.25">
      <c r="A207" s="353"/>
      <c r="B207" s="175"/>
      <c r="C207" s="25" t="s">
        <v>44</v>
      </c>
      <c r="D207" s="319" t="s">
        <v>5</v>
      </c>
      <c r="E207" s="320"/>
      <c r="F207" s="320"/>
      <c r="G207" s="106">
        <v>4025</v>
      </c>
      <c r="H207" s="106">
        <f t="shared" ref="H207:I209" si="3">H96</f>
        <v>1839</v>
      </c>
      <c r="I207" s="106">
        <f t="shared" si="3"/>
        <v>1721</v>
      </c>
      <c r="J207" s="290">
        <f>I207/H207*100</f>
        <v>93.58346927678086</v>
      </c>
      <c r="K207" s="58" t="s">
        <v>47</v>
      </c>
      <c r="L207" s="37" t="s">
        <v>48</v>
      </c>
      <c r="M207" s="164"/>
      <c r="N207" s="164"/>
      <c r="O207" s="106">
        <v>4786</v>
      </c>
      <c r="P207" s="106">
        <f>P107</f>
        <v>2198</v>
      </c>
      <c r="Q207" s="106">
        <f>Q107</f>
        <v>2056</v>
      </c>
      <c r="R207" s="294">
        <f>Q207/P207*100</f>
        <v>93.539581437670606</v>
      </c>
    </row>
    <row r="208" spans="1:18" ht="15" customHeight="1" x14ac:dyDescent="0.25">
      <c r="A208" s="353"/>
      <c r="B208" s="175"/>
      <c r="C208" s="25" t="s">
        <v>45</v>
      </c>
      <c r="D208" s="319" t="s">
        <v>6</v>
      </c>
      <c r="E208" s="320"/>
      <c r="F208" s="320"/>
      <c r="G208" s="106">
        <v>711</v>
      </c>
      <c r="H208" s="106">
        <f t="shared" si="3"/>
        <v>304</v>
      </c>
      <c r="I208" s="106">
        <f t="shared" si="3"/>
        <v>294</v>
      </c>
      <c r="J208" s="290">
        <f>I208/H208*100</f>
        <v>96.710526315789465</v>
      </c>
      <c r="K208" s="73"/>
      <c r="L208" s="319"/>
      <c r="M208" s="320"/>
      <c r="N208" s="320"/>
      <c r="O208" s="106"/>
      <c r="P208" s="106"/>
      <c r="Q208" s="106"/>
      <c r="R208" s="27"/>
    </row>
    <row r="209" spans="1:21" ht="15" customHeight="1" thickBot="1" x14ac:dyDescent="0.3">
      <c r="A209" s="353"/>
      <c r="B209" s="168"/>
      <c r="C209" s="64" t="s">
        <v>29</v>
      </c>
      <c r="D209" s="345" t="s">
        <v>8</v>
      </c>
      <c r="E209" s="346"/>
      <c r="F209" s="346"/>
      <c r="G209" s="207">
        <v>50</v>
      </c>
      <c r="H209" s="207">
        <f t="shared" si="3"/>
        <v>55</v>
      </c>
      <c r="I209" s="207">
        <f t="shared" si="3"/>
        <v>41</v>
      </c>
      <c r="J209" s="290">
        <f>I209/H209*100</f>
        <v>74.545454545454547</v>
      </c>
      <c r="K209" s="246"/>
      <c r="L209" s="332"/>
      <c r="M209" s="333"/>
      <c r="N209" s="333"/>
      <c r="O209" s="207"/>
      <c r="P209" s="207"/>
      <c r="Q209" s="207"/>
      <c r="R209" s="34"/>
    </row>
    <row r="210" spans="1:21" ht="15" customHeight="1" thickBot="1" x14ac:dyDescent="0.3">
      <c r="A210" s="353"/>
      <c r="B210" s="162" t="s">
        <v>104</v>
      </c>
      <c r="C210" s="83"/>
      <c r="D210" s="83"/>
      <c r="E210" s="162"/>
      <c r="F210" s="98"/>
      <c r="G210" s="214">
        <f>SUM(G207:G209)</f>
        <v>4786</v>
      </c>
      <c r="H210" s="214">
        <f>SUM(H207:H209)</f>
        <v>2198</v>
      </c>
      <c r="I210" s="214">
        <f>SUM(I207:I209)</f>
        <v>2056</v>
      </c>
      <c r="J210" s="293">
        <f>I210/H210*100</f>
        <v>93.539581437670606</v>
      </c>
      <c r="K210" s="355" t="s">
        <v>105</v>
      </c>
      <c r="L210" s="356"/>
      <c r="M210" s="356"/>
      <c r="N210" s="357"/>
      <c r="O210" s="214">
        <v>4786</v>
      </c>
      <c r="P210" s="214">
        <f>SUM(P207:P209)</f>
        <v>2198</v>
      </c>
      <c r="Q210" s="214">
        <f>SUM(Q207:Q209)</f>
        <v>2056</v>
      </c>
      <c r="R210" s="296">
        <f>Q210/P210*100</f>
        <v>93.539581437670606</v>
      </c>
    </row>
    <row r="211" spans="1:21" ht="15" customHeight="1" x14ac:dyDescent="0.25">
      <c r="A211" s="353"/>
      <c r="B211" s="361" t="s">
        <v>106</v>
      </c>
      <c r="C211" s="362"/>
      <c r="D211" s="362"/>
      <c r="E211" s="362"/>
      <c r="F211" s="363"/>
      <c r="G211" s="277"/>
      <c r="H211" s="95"/>
      <c r="I211" s="95"/>
      <c r="J211" s="95"/>
      <c r="K211" s="365" t="s">
        <v>107</v>
      </c>
      <c r="L211" s="365"/>
      <c r="M211" s="365"/>
      <c r="N211" s="365"/>
      <c r="O211" s="269"/>
      <c r="P211" s="269"/>
      <c r="Q211" s="269"/>
      <c r="R211" s="69"/>
    </row>
    <row r="212" spans="1:21" s="24" customFormat="1" ht="15" customHeight="1" x14ac:dyDescent="0.25">
      <c r="A212" s="353"/>
      <c r="B212" s="96"/>
      <c r="C212" s="97"/>
      <c r="D212" s="337"/>
      <c r="E212" s="338"/>
      <c r="F212" s="338"/>
      <c r="G212" s="269"/>
      <c r="H212" s="68"/>
      <c r="I212" s="68"/>
      <c r="J212" s="68"/>
      <c r="K212" s="58" t="s">
        <v>2</v>
      </c>
      <c r="L212" s="164" t="s">
        <v>87</v>
      </c>
      <c r="M212" s="164"/>
      <c r="N212" s="164"/>
      <c r="O212" s="106"/>
      <c r="P212" s="270"/>
      <c r="Q212" s="270"/>
      <c r="R212" s="47"/>
    </row>
    <row r="213" spans="1:21" s="24" customFormat="1" ht="15" customHeight="1" x14ac:dyDescent="0.25">
      <c r="A213" s="353"/>
      <c r="B213" s="96"/>
      <c r="C213" s="97"/>
      <c r="D213" s="337"/>
      <c r="E213" s="338"/>
      <c r="F213" s="338"/>
      <c r="G213" s="269"/>
      <c r="H213" s="68"/>
      <c r="I213" s="106"/>
      <c r="J213" s="106"/>
      <c r="K213" s="65" t="s">
        <v>88</v>
      </c>
      <c r="L213" s="66" t="s">
        <v>89</v>
      </c>
      <c r="M213" s="67"/>
      <c r="N213" s="67"/>
      <c r="O213" s="106"/>
      <c r="P213" s="106">
        <f>P183</f>
        <v>2716</v>
      </c>
      <c r="Q213" s="106">
        <f>Q183</f>
        <v>2715</v>
      </c>
      <c r="R213" s="295">
        <f>Q213/P213*100</f>
        <v>99.963181148748163</v>
      </c>
      <c r="U213" s="113"/>
    </row>
    <row r="214" spans="1:21" s="24" customFormat="1" ht="15" customHeight="1" x14ac:dyDescent="0.25">
      <c r="A214" s="353"/>
      <c r="B214" s="171" t="s">
        <v>43</v>
      </c>
      <c r="C214" s="172"/>
      <c r="D214" s="172"/>
      <c r="E214" s="169"/>
      <c r="F214" s="170"/>
      <c r="G214" s="279"/>
      <c r="H214" s="68"/>
      <c r="I214" s="68"/>
      <c r="J214" s="68"/>
      <c r="K214" s="347" t="s">
        <v>9</v>
      </c>
      <c r="L214" s="348"/>
      <c r="M214" s="348"/>
      <c r="N214" s="327"/>
      <c r="O214" s="265"/>
      <c r="P214" s="270"/>
      <c r="Q214" s="270"/>
      <c r="R214" s="295"/>
    </row>
    <row r="215" spans="1:21" s="24" customFormat="1" ht="15" customHeight="1" x14ac:dyDescent="0.25">
      <c r="A215" s="353"/>
      <c r="B215" s="175"/>
      <c r="C215" s="25" t="s">
        <v>44</v>
      </c>
      <c r="D215" s="163" t="s">
        <v>5</v>
      </c>
      <c r="E215" s="164"/>
      <c r="F215" s="164"/>
      <c r="G215" s="68">
        <v>162618</v>
      </c>
      <c r="H215" s="68">
        <f>SUM(H185,H207)</f>
        <v>163866</v>
      </c>
      <c r="I215" s="68">
        <f>I207+I185</f>
        <v>158320</v>
      </c>
      <c r="J215" s="300">
        <f>I215/H215*100</f>
        <v>96.615527321103826</v>
      </c>
      <c r="K215" s="350" t="s">
        <v>90</v>
      </c>
      <c r="L215" s="350"/>
      <c r="M215" s="350"/>
      <c r="N215" s="350"/>
      <c r="O215" s="284"/>
      <c r="P215" s="106"/>
      <c r="Q215" s="106"/>
      <c r="R215" s="295"/>
    </row>
    <row r="216" spans="1:21" ht="15" customHeight="1" x14ac:dyDescent="0.25">
      <c r="A216" s="353"/>
      <c r="B216" s="175"/>
      <c r="C216" s="25" t="s">
        <v>45</v>
      </c>
      <c r="D216" s="163" t="s">
        <v>6</v>
      </c>
      <c r="E216" s="164"/>
      <c r="F216" s="164"/>
      <c r="G216" s="106">
        <v>30180</v>
      </c>
      <c r="H216" s="106">
        <f>SUM(H186,H208)</f>
        <v>30411</v>
      </c>
      <c r="I216" s="106">
        <f>I186+I208</f>
        <v>27771</v>
      </c>
      <c r="J216" s="300">
        <f t="shared" ref="J216:J222" si="4">I216/H216*100</f>
        <v>91.318930650093719</v>
      </c>
      <c r="K216" s="239" t="s">
        <v>91</v>
      </c>
      <c r="L216" s="318" t="s">
        <v>67</v>
      </c>
      <c r="M216" s="318"/>
      <c r="N216" s="318"/>
      <c r="O216" s="285"/>
      <c r="P216" s="106">
        <f>P185</f>
        <v>0</v>
      </c>
      <c r="Q216" s="106">
        <f>Q113</f>
        <v>5</v>
      </c>
      <c r="R216" s="295"/>
    </row>
    <row r="217" spans="1:21" ht="15" customHeight="1" x14ac:dyDescent="0.25">
      <c r="A217" s="353"/>
      <c r="B217" s="175"/>
      <c r="C217" s="25" t="s">
        <v>29</v>
      </c>
      <c r="D217" s="163" t="s">
        <v>8</v>
      </c>
      <c r="E217" s="164"/>
      <c r="F217" s="164"/>
      <c r="G217" s="106">
        <v>26908</v>
      </c>
      <c r="H217" s="106">
        <f>SUM(H187,H209)</f>
        <v>26816</v>
      </c>
      <c r="I217" s="106">
        <f>I187+I209</f>
        <v>15711</v>
      </c>
      <c r="J217" s="300">
        <f t="shared" si="4"/>
        <v>58.588156324582343</v>
      </c>
      <c r="K217" s="171" t="s">
        <v>68</v>
      </c>
      <c r="L217" s="169"/>
      <c r="M217" s="170"/>
      <c r="N217" s="260"/>
      <c r="O217" s="106"/>
      <c r="P217" s="106"/>
      <c r="Q217" s="106"/>
      <c r="R217" s="295"/>
    </row>
    <row r="218" spans="1:21" ht="15" customHeight="1" x14ac:dyDescent="0.25">
      <c r="A218" s="353"/>
      <c r="B218" s="175"/>
      <c r="C218" s="107" t="s">
        <v>50</v>
      </c>
      <c r="D218" s="108" t="s">
        <v>21</v>
      </c>
      <c r="E218" s="109"/>
      <c r="F218" s="238"/>
      <c r="G218" s="251">
        <v>0</v>
      </c>
      <c r="H218" s="106">
        <f>SUM(H188)</f>
        <v>0</v>
      </c>
      <c r="I218" s="68"/>
      <c r="J218" s="300"/>
      <c r="K218" s="240" t="s">
        <v>52</v>
      </c>
      <c r="L218" s="341" t="s">
        <v>27</v>
      </c>
      <c r="M218" s="342"/>
      <c r="N218" s="342"/>
      <c r="O218" s="204"/>
      <c r="P218" s="106"/>
      <c r="Q218" s="106"/>
      <c r="R218" s="295"/>
    </row>
    <row r="219" spans="1:21" ht="15" customHeight="1" x14ac:dyDescent="0.25">
      <c r="A219" s="353"/>
      <c r="B219" s="174"/>
      <c r="C219" s="73" t="s">
        <v>59</v>
      </c>
      <c r="D219" s="325" t="s">
        <v>94</v>
      </c>
      <c r="E219" s="326"/>
      <c r="F219" s="326"/>
      <c r="G219" s="221">
        <v>0</v>
      </c>
      <c r="H219" s="106">
        <f>H189</f>
        <v>0</v>
      </c>
      <c r="I219" s="68"/>
      <c r="J219" s="300"/>
      <c r="K219" s="240"/>
      <c r="L219" s="158"/>
      <c r="M219" s="159"/>
      <c r="N219" s="159"/>
      <c r="O219" s="204"/>
      <c r="P219" s="106"/>
      <c r="Q219" s="106"/>
      <c r="R219" s="295"/>
    </row>
    <row r="220" spans="1:21" ht="15" customHeight="1" x14ac:dyDescent="0.25">
      <c r="A220" s="353"/>
      <c r="B220" s="94"/>
      <c r="C220" s="75" t="s">
        <v>79</v>
      </c>
      <c r="D220" s="164" t="s">
        <v>80</v>
      </c>
      <c r="E220" s="76"/>
      <c r="F220" s="76"/>
      <c r="G220" s="106">
        <v>0</v>
      </c>
      <c r="H220" s="106">
        <f>SUM(H190)</f>
        <v>0</v>
      </c>
      <c r="I220" s="106"/>
      <c r="J220" s="300"/>
      <c r="K220" s="73" t="s">
        <v>69</v>
      </c>
      <c r="L220" s="323" t="s">
        <v>28</v>
      </c>
      <c r="M220" s="324"/>
      <c r="N220" s="324"/>
      <c r="O220" s="204">
        <v>600</v>
      </c>
      <c r="P220" s="106">
        <f>P188</f>
        <v>600</v>
      </c>
      <c r="Q220" s="106">
        <f>Q188</f>
        <v>262</v>
      </c>
      <c r="R220" s="295">
        <f>Q220/P220*100</f>
        <v>43.666666666666664</v>
      </c>
    </row>
    <row r="221" spans="1:21" ht="15" customHeight="1" x14ac:dyDescent="0.25">
      <c r="A221" s="353"/>
      <c r="B221" s="327" t="s">
        <v>51</v>
      </c>
      <c r="C221" s="328"/>
      <c r="D221" s="328"/>
      <c r="E221" s="328"/>
      <c r="F221" s="328"/>
      <c r="G221" s="265"/>
      <c r="H221" s="106"/>
      <c r="I221" s="106"/>
      <c r="J221" s="300"/>
      <c r="K221" s="73" t="s">
        <v>70</v>
      </c>
      <c r="L221" s="323" t="s">
        <v>30</v>
      </c>
      <c r="M221" s="324"/>
      <c r="N221" s="324"/>
      <c r="O221" s="204">
        <v>1000</v>
      </c>
      <c r="P221" s="106">
        <f>P190</f>
        <v>1000</v>
      </c>
      <c r="Q221" s="106">
        <f>Q190</f>
        <v>516</v>
      </c>
      <c r="R221" s="295">
        <f>Q221/P221*100</f>
        <v>51.6</v>
      </c>
    </row>
    <row r="222" spans="1:21" ht="15" customHeight="1" x14ac:dyDescent="0.25">
      <c r="A222" s="353"/>
      <c r="B222" s="175"/>
      <c r="C222" s="25" t="s">
        <v>52</v>
      </c>
      <c r="D222" s="164" t="s">
        <v>39</v>
      </c>
      <c r="E222" s="170"/>
      <c r="F222" s="164"/>
      <c r="G222" s="106">
        <v>2176</v>
      </c>
      <c r="H222" s="106">
        <f>SUM(H192)</f>
        <v>2176</v>
      </c>
      <c r="I222" s="106">
        <f>I192</f>
        <v>1527</v>
      </c>
      <c r="J222" s="300">
        <f t="shared" si="4"/>
        <v>70.174632352941174</v>
      </c>
      <c r="K222" s="73" t="s">
        <v>71</v>
      </c>
      <c r="L222" s="323" t="s">
        <v>31</v>
      </c>
      <c r="M222" s="324"/>
      <c r="N222" s="324"/>
      <c r="O222" s="204"/>
      <c r="P222" s="106"/>
      <c r="Q222" s="106"/>
      <c r="R222" s="295"/>
    </row>
    <row r="223" spans="1:21" ht="15" customHeight="1" x14ac:dyDescent="0.25">
      <c r="A223" s="353"/>
      <c r="B223" s="31"/>
      <c r="C223" s="30"/>
      <c r="D223" s="32"/>
      <c r="E223" s="32"/>
      <c r="F223" s="32"/>
      <c r="G223" s="267"/>
      <c r="H223" s="106"/>
      <c r="I223" s="106"/>
      <c r="J223" s="23"/>
      <c r="K223" s="73" t="s">
        <v>65</v>
      </c>
      <c r="L223" s="323" t="s">
        <v>32</v>
      </c>
      <c r="M223" s="324"/>
      <c r="N223" s="324"/>
      <c r="O223" s="204"/>
      <c r="P223" s="106"/>
      <c r="Q223" s="106"/>
      <c r="R223" s="295"/>
    </row>
    <row r="224" spans="1:21" ht="15" customHeight="1" x14ac:dyDescent="0.25">
      <c r="A224" s="353"/>
      <c r="B224" s="175"/>
      <c r="C224" s="25"/>
      <c r="D224" s="163"/>
      <c r="E224" s="164"/>
      <c r="F224" s="164"/>
      <c r="G224" s="106"/>
      <c r="H224" s="106"/>
      <c r="I224" s="106"/>
      <c r="J224" s="23"/>
      <c r="K224" s="73" t="s">
        <v>72</v>
      </c>
      <c r="L224" s="323" t="s">
        <v>33</v>
      </c>
      <c r="M224" s="324"/>
      <c r="N224" s="324"/>
      <c r="O224" s="204"/>
      <c r="P224" s="106">
        <f>P193</f>
        <v>0</v>
      </c>
      <c r="Q224" s="106"/>
      <c r="R224" s="295"/>
    </row>
    <row r="225" spans="1:21" ht="15" customHeight="1" x14ac:dyDescent="0.25">
      <c r="A225" s="353"/>
      <c r="B225" s="175"/>
      <c r="C225" s="59"/>
      <c r="D225" s="93"/>
      <c r="E225" s="164"/>
      <c r="F225" s="164"/>
      <c r="G225" s="106"/>
      <c r="H225" s="106"/>
      <c r="I225" s="106"/>
      <c r="J225" s="23"/>
      <c r="K225" s="73" t="s">
        <v>73</v>
      </c>
      <c r="L225" s="323" t="s">
        <v>34</v>
      </c>
      <c r="M225" s="324"/>
      <c r="N225" s="324"/>
      <c r="O225" s="204"/>
      <c r="P225" s="106">
        <f>P194</f>
        <v>0</v>
      </c>
      <c r="Q225" s="106"/>
      <c r="R225" s="295"/>
    </row>
    <row r="226" spans="1:21" ht="15" customHeight="1" x14ac:dyDescent="0.25">
      <c r="A226" s="353"/>
      <c r="B226" s="77"/>
      <c r="C226" s="74"/>
      <c r="D226" s="94"/>
      <c r="E226" s="76"/>
      <c r="F226" s="164"/>
      <c r="G226" s="106"/>
      <c r="H226" s="106"/>
      <c r="I226" s="106"/>
      <c r="J226" s="23"/>
      <c r="K226" s="73" t="s">
        <v>74</v>
      </c>
      <c r="L226" s="323" t="s">
        <v>35</v>
      </c>
      <c r="M226" s="324"/>
      <c r="N226" s="324"/>
      <c r="O226" s="204"/>
      <c r="P226" s="106">
        <f>SUM(P195)</f>
        <v>0</v>
      </c>
      <c r="Q226" s="106"/>
      <c r="R226" s="295"/>
    </row>
    <row r="227" spans="1:21" ht="15" customHeight="1" x14ac:dyDescent="0.25">
      <c r="A227" s="353"/>
      <c r="B227" s="175"/>
      <c r="C227" s="59"/>
      <c r="D227" s="163"/>
      <c r="E227" s="164"/>
      <c r="F227" s="164"/>
      <c r="G227" s="106"/>
      <c r="H227" s="106"/>
      <c r="I227" s="106"/>
      <c r="J227" s="23"/>
      <c r="K227" s="73" t="s">
        <v>75</v>
      </c>
      <c r="L227" s="323" t="s">
        <v>36</v>
      </c>
      <c r="M227" s="324"/>
      <c r="N227" s="324"/>
      <c r="O227" s="204"/>
      <c r="P227" s="106"/>
      <c r="Q227" s="106"/>
      <c r="R227" s="295"/>
    </row>
    <row r="228" spans="1:21" ht="15" customHeight="1" x14ac:dyDescent="0.25">
      <c r="A228" s="353"/>
      <c r="B228" s="175"/>
      <c r="C228" s="59"/>
      <c r="D228" s="319"/>
      <c r="E228" s="320"/>
      <c r="F228" s="320"/>
      <c r="G228" s="106"/>
      <c r="H228" s="106"/>
      <c r="I228" s="106"/>
      <c r="J228" s="23"/>
      <c r="K228" s="73" t="s">
        <v>76</v>
      </c>
      <c r="L228" s="323" t="s">
        <v>37</v>
      </c>
      <c r="M228" s="324"/>
      <c r="N228" s="324"/>
      <c r="O228" s="204"/>
      <c r="P228" s="106">
        <f>SUM(P197)</f>
        <v>0</v>
      </c>
      <c r="Q228" s="106">
        <f>Q197</f>
        <v>6</v>
      </c>
      <c r="R228" s="295"/>
    </row>
    <row r="229" spans="1:21" ht="15" customHeight="1" x14ac:dyDescent="0.25">
      <c r="A229" s="353"/>
      <c r="B229" s="168"/>
      <c r="C229" s="92"/>
      <c r="D229" s="167"/>
      <c r="E229" s="167"/>
      <c r="F229" s="167"/>
      <c r="G229" s="207"/>
      <c r="H229" s="207"/>
      <c r="I229" s="207"/>
      <c r="J229" s="38"/>
      <c r="K229" s="241" t="s">
        <v>81</v>
      </c>
      <c r="L229" s="349" t="s">
        <v>82</v>
      </c>
      <c r="M229" s="350"/>
      <c r="N229" s="350"/>
      <c r="O229" s="284"/>
      <c r="P229" s="106"/>
      <c r="Q229" s="106"/>
      <c r="R229" s="295"/>
    </row>
    <row r="230" spans="1:21" ht="31.5" customHeight="1" x14ac:dyDescent="0.25">
      <c r="A230" s="353"/>
      <c r="B230" s="168"/>
      <c r="C230" s="92"/>
      <c r="D230" s="167"/>
      <c r="E230" s="167"/>
      <c r="F230" s="167"/>
      <c r="G230" s="207"/>
      <c r="H230" s="207"/>
      <c r="I230" s="207"/>
      <c r="J230" s="38"/>
      <c r="K230" s="78" t="s">
        <v>83</v>
      </c>
      <c r="L230" s="351" t="s">
        <v>84</v>
      </c>
      <c r="M230" s="318"/>
      <c r="N230" s="318"/>
      <c r="O230" s="285"/>
      <c r="P230" s="106">
        <f>SUM(P199)</f>
        <v>0</v>
      </c>
      <c r="Q230" s="106"/>
      <c r="R230" s="295"/>
    </row>
    <row r="231" spans="1:21" ht="15" customHeight="1" x14ac:dyDescent="0.25">
      <c r="A231" s="353"/>
      <c r="B231" s="168"/>
      <c r="C231" s="92"/>
      <c r="D231" s="167"/>
      <c r="E231" s="167"/>
      <c r="F231" s="167"/>
      <c r="G231" s="207"/>
      <c r="H231" s="207"/>
      <c r="I231" s="207"/>
      <c r="J231" s="38"/>
      <c r="K231" s="78" t="s">
        <v>85</v>
      </c>
      <c r="L231" s="343" t="s">
        <v>86</v>
      </c>
      <c r="M231" s="344"/>
      <c r="N231" s="344"/>
      <c r="O231" s="288"/>
      <c r="P231" s="106">
        <f>P200</f>
        <v>0</v>
      </c>
      <c r="Q231" s="106"/>
      <c r="R231" s="295"/>
    </row>
    <row r="232" spans="1:21" ht="15" customHeight="1" x14ac:dyDescent="0.25">
      <c r="A232" s="353"/>
      <c r="B232" s="168"/>
      <c r="C232" s="92"/>
      <c r="D232" s="111"/>
      <c r="E232" s="167"/>
      <c r="F232" s="167"/>
      <c r="G232" s="207"/>
      <c r="H232" s="207"/>
      <c r="I232" s="207"/>
      <c r="J232" s="38"/>
      <c r="K232" s="243" t="s">
        <v>10</v>
      </c>
      <c r="L232" s="49" t="s">
        <v>61</v>
      </c>
      <c r="M232" s="49"/>
      <c r="N232" s="49"/>
      <c r="O232" s="265"/>
      <c r="P232" s="267"/>
      <c r="Q232" s="267"/>
      <c r="R232" s="295"/>
    </row>
    <row r="233" spans="1:21" ht="15" customHeight="1" x14ac:dyDescent="0.25">
      <c r="A233" s="353"/>
      <c r="B233" s="168"/>
      <c r="C233" s="92"/>
      <c r="D233" s="111"/>
      <c r="E233" s="167"/>
      <c r="F233" s="167"/>
      <c r="G233" s="207"/>
      <c r="H233" s="207"/>
      <c r="I233" s="207"/>
      <c r="J233" s="38"/>
      <c r="K233" s="58" t="s">
        <v>64</v>
      </c>
      <c r="L233" s="323" t="s">
        <v>38</v>
      </c>
      <c r="M233" s="324"/>
      <c r="N233" s="324"/>
      <c r="O233" s="204"/>
      <c r="P233" s="267">
        <f>SUM(P202)</f>
        <v>0</v>
      </c>
      <c r="Q233" s="267"/>
      <c r="R233" s="295"/>
    </row>
    <row r="234" spans="1:21" ht="15" customHeight="1" thickBot="1" x14ac:dyDescent="0.3">
      <c r="A234" s="353"/>
      <c r="B234" s="168"/>
      <c r="C234" s="112"/>
      <c r="D234" s="111"/>
      <c r="E234" s="167"/>
      <c r="F234" s="167"/>
      <c r="G234" s="207"/>
      <c r="H234" s="207"/>
      <c r="I234" s="207"/>
      <c r="J234" s="38"/>
      <c r="K234" s="247" t="s">
        <v>47</v>
      </c>
      <c r="L234" s="82" t="s">
        <v>48</v>
      </c>
      <c r="M234" s="167"/>
      <c r="N234" s="167"/>
      <c r="O234" s="207">
        <v>220282</v>
      </c>
      <c r="P234" s="281">
        <f>P203+P207</f>
        <v>218953</v>
      </c>
      <c r="Q234" s="281">
        <f>Q203</f>
        <v>205132</v>
      </c>
      <c r="R234" s="295">
        <f>Q234/P234*100</f>
        <v>93.687686398450808</v>
      </c>
      <c r="U234" s="41"/>
    </row>
    <row r="235" spans="1:21" ht="15" customHeight="1" thickBot="1" x14ac:dyDescent="0.3">
      <c r="A235" s="354"/>
      <c r="B235" s="162" t="s">
        <v>106</v>
      </c>
      <c r="C235" s="102"/>
      <c r="D235" s="103"/>
      <c r="E235" s="103"/>
      <c r="F235" s="103"/>
      <c r="G235" s="214">
        <v>221882</v>
      </c>
      <c r="H235" s="214">
        <f>SUM(H215:H222)</f>
        <v>223269</v>
      </c>
      <c r="I235" s="214">
        <f>SUM(I215:I234)</f>
        <v>203329</v>
      </c>
      <c r="J235" s="293">
        <f>I235/H235*100</f>
        <v>91.069069149770016</v>
      </c>
      <c r="K235" s="355" t="s">
        <v>107</v>
      </c>
      <c r="L235" s="356"/>
      <c r="M235" s="356"/>
      <c r="N235" s="357"/>
      <c r="O235" s="214">
        <v>221882</v>
      </c>
      <c r="P235" s="214">
        <f>SUM(P213:P234)</f>
        <v>223269</v>
      </c>
      <c r="Q235" s="214">
        <f>SUM(Q213:Q234)</f>
        <v>208636</v>
      </c>
      <c r="R235" s="296">
        <f>Q235/P235*100</f>
        <v>93.446022510962109</v>
      </c>
    </row>
    <row r="237" spans="1:21" ht="15" customHeight="1" x14ac:dyDescent="0.25">
      <c r="P237" s="113">
        <f>P235-H235</f>
        <v>0</v>
      </c>
    </row>
    <row r="240" spans="1:21" ht="15" customHeight="1" x14ac:dyDescent="0.25">
      <c r="K240" s="41"/>
    </row>
  </sheetData>
  <mergeCells count="260">
    <mergeCell ref="N1:R1"/>
    <mergeCell ref="A2:R2"/>
    <mergeCell ref="A3:R3"/>
    <mergeCell ref="A4:R4"/>
    <mergeCell ref="H5:J5"/>
    <mergeCell ref="P5:R5"/>
    <mergeCell ref="K210:N210"/>
    <mergeCell ref="L197:N197"/>
    <mergeCell ref="L82:N82"/>
    <mergeCell ref="L62:N62"/>
    <mergeCell ref="D117:F117"/>
    <mergeCell ref="D189:F189"/>
    <mergeCell ref="D110:F110"/>
    <mergeCell ref="D111:F111"/>
    <mergeCell ref="L158:N158"/>
    <mergeCell ref="D179:F179"/>
    <mergeCell ref="D219:F219"/>
    <mergeCell ref="D81:F81"/>
    <mergeCell ref="D80:F80"/>
    <mergeCell ref="K112:N112"/>
    <mergeCell ref="L115:N115"/>
    <mergeCell ref="L116:N116"/>
    <mergeCell ref="L104:N104"/>
    <mergeCell ref="L105:N105"/>
    <mergeCell ref="D182:F182"/>
    <mergeCell ref="D183:F183"/>
    <mergeCell ref="L231:N231"/>
    <mergeCell ref="D212:F212"/>
    <mergeCell ref="D213:F213"/>
    <mergeCell ref="L128:N128"/>
    <mergeCell ref="B211:F211"/>
    <mergeCell ref="K211:N211"/>
    <mergeCell ref="L226:N226"/>
    <mergeCell ref="D228:F228"/>
    <mergeCell ref="L185:N185"/>
    <mergeCell ref="D209:F209"/>
    <mergeCell ref="L192:N192"/>
    <mergeCell ref="L209:N209"/>
    <mergeCell ref="L208:N208"/>
    <mergeCell ref="K204:N204"/>
    <mergeCell ref="D195:F195"/>
    <mergeCell ref="D201:F201"/>
    <mergeCell ref="L196:N196"/>
    <mergeCell ref="L193:N193"/>
    <mergeCell ref="L195:N195"/>
    <mergeCell ref="L194:N194"/>
    <mergeCell ref="K184:N184"/>
    <mergeCell ref="B191:F191"/>
    <mergeCell ref="L177:N177"/>
    <mergeCell ref="K167:N167"/>
    <mergeCell ref="L188:N188"/>
    <mergeCell ref="L190:N190"/>
    <mergeCell ref="L187:N187"/>
    <mergeCell ref="B173:F173"/>
    <mergeCell ref="L118:N118"/>
    <mergeCell ref="L12:N12"/>
    <mergeCell ref="L61:N61"/>
    <mergeCell ref="L66:N66"/>
    <mergeCell ref="L119:N119"/>
    <mergeCell ref="K114:N114"/>
    <mergeCell ref="K90:N90"/>
    <mergeCell ref="L98:N98"/>
    <mergeCell ref="L19:N19"/>
    <mergeCell ref="L164:N164"/>
    <mergeCell ref="L97:N97"/>
    <mergeCell ref="L80:N80"/>
    <mergeCell ref="L70:N70"/>
    <mergeCell ref="K108:N108"/>
    <mergeCell ref="L39:N39"/>
    <mergeCell ref="L130:N130"/>
    <mergeCell ref="L83:N83"/>
    <mergeCell ref="K94:N94"/>
    <mergeCell ref="K93:N93"/>
    <mergeCell ref="D79:F79"/>
    <mergeCell ref="L81:N81"/>
    <mergeCell ref="L73:N73"/>
    <mergeCell ref="L71:N71"/>
    <mergeCell ref="C10:F10"/>
    <mergeCell ref="L24:N24"/>
    <mergeCell ref="L65:N65"/>
    <mergeCell ref="L59:N59"/>
    <mergeCell ref="L37:N37"/>
    <mergeCell ref="L17:N17"/>
    <mergeCell ref="B6:F6"/>
    <mergeCell ref="C40:F40"/>
    <mergeCell ref="D42:F42"/>
    <mergeCell ref="L85:N85"/>
    <mergeCell ref="D44:F44"/>
    <mergeCell ref="K40:N40"/>
    <mergeCell ref="D54:F54"/>
    <mergeCell ref="L84:N84"/>
    <mergeCell ref="L25:N25"/>
    <mergeCell ref="L41:N41"/>
    <mergeCell ref="D43:F43"/>
    <mergeCell ref="D60:F60"/>
    <mergeCell ref="K29:N29"/>
    <mergeCell ref="L30:N30"/>
    <mergeCell ref="L20:N20"/>
    <mergeCell ref="C28:F28"/>
    <mergeCell ref="C33:F33"/>
    <mergeCell ref="L21:N21"/>
    <mergeCell ref="K28:N28"/>
    <mergeCell ref="K33:N33"/>
    <mergeCell ref="C90:F90"/>
    <mergeCell ref="L79:N79"/>
    <mergeCell ref="K77:N77"/>
    <mergeCell ref="K8:N8"/>
    <mergeCell ref="B8:F8"/>
    <mergeCell ref="L18:N18"/>
    <mergeCell ref="K57:N57"/>
    <mergeCell ref="L31:N31"/>
    <mergeCell ref="L32:N32"/>
    <mergeCell ref="K52:N52"/>
    <mergeCell ref="K6:N6"/>
    <mergeCell ref="L16:N16"/>
    <mergeCell ref="K10:N10"/>
    <mergeCell ref="L23:N23"/>
    <mergeCell ref="L14:N14"/>
    <mergeCell ref="L26:N26"/>
    <mergeCell ref="K11:N11"/>
    <mergeCell ref="L58:N58"/>
    <mergeCell ref="L42:N42"/>
    <mergeCell ref="L44:N44"/>
    <mergeCell ref="K75:N75"/>
    <mergeCell ref="L69:N69"/>
    <mergeCell ref="L51:N51"/>
    <mergeCell ref="L63:N63"/>
    <mergeCell ref="L67:N67"/>
    <mergeCell ref="K55:N55"/>
    <mergeCell ref="L56:N56"/>
    <mergeCell ref="A9:A132"/>
    <mergeCell ref="L121:N121"/>
    <mergeCell ref="L123:N123"/>
    <mergeCell ref="L124:N124"/>
    <mergeCell ref="L125:N125"/>
    <mergeCell ref="D97:F97"/>
    <mergeCell ref="D98:F98"/>
    <mergeCell ref="L100:N100"/>
    <mergeCell ref="L22:N22"/>
    <mergeCell ref="L27:N27"/>
    <mergeCell ref="B52:F52"/>
    <mergeCell ref="L120:N120"/>
    <mergeCell ref="D107:F107"/>
    <mergeCell ref="L86:N86"/>
    <mergeCell ref="L87:N87"/>
    <mergeCell ref="K45:N45"/>
    <mergeCell ref="K109:N109"/>
    <mergeCell ref="C45:F45"/>
    <mergeCell ref="D47:F47"/>
    <mergeCell ref="D49:F49"/>
    <mergeCell ref="L136:N136"/>
    <mergeCell ref="C134:F134"/>
    <mergeCell ref="L127:N127"/>
    <mergeCell ref="B95:F95"/>
    <mergeCell ref="D96:F96"/>
    <mergeCell ref="L96:N96"/>
    <mergeCell ref="D103:F103"/>
    <mergeCell ref="B109:F109"/>
    <mergeCell ref="L122:N122"/>
    <mergeCell ref="K134:N134"/>
    <mergeCell ref="A156:A180"/>
    <mergeCell ref="C162:F162"/>
    <mergeCell ref="L159:N159"/>
    <mergeCell ref="K173:N173"/>
    <mergeCell ref="K162:N162"/>
    <mergeCell ref="K186:N186"/>
    <mergeCell ref="L172:N172"/>
    <mergeCell ref="C167:F167"/>
    <mergeCell ref="D169:F169"/>
    <mergeCell ref="D171:F171"/>
    <mergeCell ref="A134:A154"/>
    <mergeCell ref="C142:F142"/>
    <mergeCell ref="K142:N142"/>
    <mergeCell ref="D145:F145"/>
    <mergeCell ref="D146:F146"/>
    <mergeCell ref="K146:N146"/>
    <mergeCell ref="L139:N139"/>
    <mergeCell ref="L144:N144"/>
    <mergeCell ref="K154:N154"/>
    <mergeCell ref="B150:F150"/>
    <mergeCell ref="D159:F159"/>
    <mergeCell ref="L160:N160"/>
    <mergeCell ref="D166:F166"/>
    <mergeCell ref="K166:N166"/>
    <mergeCell ref="B181:F181"/>
    <mergeCell ref="K181:N181"/>
    <mergeCell ref="D172:F172"/>
    <mergeCell ref="D165:F165"/>
    <mergeCell ref="K180:N180"/>
    <mergeCell ref="D160:F160"/>
    <mergeCell ref="D196:F196"/>
    <mergeCell ref="D208:F208"/>
    <mergeCell ref="L202:N202"/>
    <mergeCell ref="D136:F136"/>
    <mergeCell ref="B147:F147"/>
    <mergeCell ref="D131:F131"/>
    <mergeCell ref="K132:N132"/>
    <mergeCell ref="K205:N205"/>
    <mergeCell ref="K147:N147"/>
    <mergeCell ref="C156:F156"/>
    <mergeCell ref="L216:N216"/>
    <mergeCell ref="A181:A235"/>
    <mergeCell ref="L222:N222"/>
    <mergeCell ref="L224:N224"/>
    <mergeCell ref="L225:N225"/>
    <mergeCell ref="K235:N235"/>
    <mergeCell ref="B206:F206"/>
    <mergeCell ref="D207:F207"/>
    <mergeCell ref="B205:F205"/>
    <mergeCell ref="L191:N191"/>
    <mergeCell ref="L233:N233"/>
    <mergeCell ref="L227:N227"/>
    <mergeCell ref="L126:N126"/>
    <mergeCell ref="L198:N198"/>
    <mergeCell ref="D148:F148"/>
    <mergeCell ref="L199:N199"/>
    <mergeCell ref="L230:N230"/>
    <mergeCell ref="K215:N215"/>
    <mergeCell ref="L229:N229"/>
    <mergeCell ref="L223:N223"/>
    <mergeCell ref="B221:F221"/>
    <mergeCell ref="L228:N228"/>
    <mergeCell ref="L218:N218"/>
    <mergeCell ref="D149:F149"/>
    <mergeCell ref="D153:F153"/>
    <mergeCell ref="L220:N220"/>
    <mergeCell ref="L200:N200"/>
    <mergeCell ref="D203:F203"/>
    <mergeCell ref="K214:N214"/>
    <mergeCell ref="L221:N221"/>
    <mergeCell ref="L138:N138"/>
    <mergeCell ref="B119:F119"/>
    <mergeCell ref="L137:N137"/>
    <mergeCell ref="K156:N156"/>
    <mergeCell ref="D158:F158"/>
    <mergeCell ref="D138:F138"/>
    <mergeCell ref="L140:N140"/>
    <mergeCell ref="D137:F137"/>
    <mergeCell ref="L153:N153"/>
    <mergeCell ref="L151:N151"/>
    <mergeCell ref="D50:F50"/>
    <mergeCell ref="D51:F51"/>
    <mergeCell ref="D124:F124"/>
    <mergeCell ref="B62:F62"/>
    <mergeCell ref="D82:F82"/>
    <mergeCell ref="B94:F94"/>
    <mergeCell ref="D92:F92"/>
    <mergeCell ref="C77:F77"/>
    <mergeCell ref="D93:F93"/>
    <mergeCell ref="D53:F53"/>
    <mergeCell ref="L113:N113"/>
    <mergeCell ref="D99:F99"/>
    <mergeCell ref="D100:F100"/>
    <mergeCell ref="L101:N101"/>
    <mergeCell ref="L64:N64"/>
    <mergeCell ref="L68:N68"/>
    <mergeCell ref="L102:N102"/>
    <mergeCell ref="L88:N88"/>
    <mergeCell ref="L99:N99"/>
    <mergeCell ref="L103:N10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fitToHeight="4" orientation="landscape" verticalDpi="300" r:id="rId1"/>
  <headerFooter alignWithMargins="0">
    <oddHeader>&amp;P. oldal</oddHeader>
  </headerFooter>
  <rowBreaks count="4" manualBreakCount="4">
    <brk id="51" max="17" man="1"/>
    <brk id="93" max="17" man="1"/>
    <brk id="133" max="17" man="1"/>
    <brk id="18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4Mell2020Zárszám</vt:lpstr>
      <vt:lpstr>4aMell2020Zárszám</vt:lpstr>
      <vt:lpstr>'4aMell2020Zárszám'!Nyomtatási_terület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konyv6</dc:creator>
  <cp:lastModifiedBy>Salamon Irénke 2</cp:lastModifiedBy>
  <cp:lastPrinted>2021-05-12T07:27:11Z</cp:lastPrinted>
  <dcterms:created xsi:type="dcterms:W3CDTF">2012-02-13T11:21:44Z</dcterms:created>
  <dcterms:modified xsi:type="dcterms:W3CDTF">2021-05-21T10:03:31Z</dcterms:modified>
</cp:coreProperties>
</file>