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49384ECF-163A-4DCC-A240-3FABB8C2CBF9}" xr6:coauthVersionLast="46" xr6:coauthVersionMax="46" xr10:uidLastSave="{00000000-0000-0000-0000-000000000000}"/>
  <bookViews>
    <workbookView xWindow="-120" yWindow="-120" windowWidth="25440" windowHeight="15540"/>
  </bookViews>
  <sheets>
    <sheet name="6mell2020Zárszám" sheetId="2" r:id="rId1"/>
    <sheet name="6amell2020Zárszám" sheetId="1" r:id="rId2"/>
  </sheets>
  <definedNames>
    <definedName name="_xlnm.Print_Area" localSheetId="1">'6amell2020Zárszám'!$A$1:$Q$61</definedName>
    <definedName name="_xlnm.Print_Area" localSheetId="0">'6mell2020Zárszám'!$A$1:$F$35</definedName>
  </definedNames>
  <calcPr calcId="181029"/>
</workbook>
</file>

<file path=xl/calcChain.xml><?xml version="1.0" encoding="utf-8"?>
<calcChain xmlns="http://schemas.openxmlformats.org/spreadsheetml/2006/main">
  <c r="Q55" i="1" l="1"/>
  <c r="P60" i="1"/>
  <c r="P59" i="1"/>
  <c r="P57" i="1"/>
  <c r="Q57" i="1" s="1"/>
  <c r="P55" i="1"/>
  <c r="P52" i="1"/>
  <c r="Q52" i="1" s="1"/>
  <c r="P51" i="1"/>
  <c r="P61" i="1" s="1"/>
  <c r="Q27" i="1"/>
  <c r="Q30" i="1"/>
  <c r="Q32" i="1"/>
  <c r="Q26" i="1"/>
  <c r="P33" i="1"/>
  <c r="Q44" i="1"/>
  <c r="P46" i="1"/>
  <c r="H54" i="1"/>
  <c r="H59" i="1"/>
  <c r="I59" i="1" s="1"/>
  <c r="H53" i="1"/>
  <c r="I53" i="1" s="1"/>
  <c r="H51" i="1"/>
  <c r="I38" i="1"/>
  <c r="I40" i="1"/>
  <c r="I36" i="1"/>
  <c r="H41" i="1"/>
  <c r="H33" i="1"/>
  <c r="I19" i="1"/>
  <c r="I20" i="1"/>
  <c r="H21" i="1"/>
  <c r="I21" i="1" s="1"/>
  <c r="H15" i="1"/>
  <c r="N61" i="1"/>
  <c r="N46" i="1"/>
  <c r="N33" i="1"/>
  <c r="F61" i="1"/>
  <c r="F41" i="1"/>
  <c r="F33" i="1"/>
  <c r="N15" i="1"/>
  <c r="F21" i="1"/>
  <c r="F15" i="1"/>
  <c r="F13" i="2"/>
  <c r="F14" i="2"/>
  <c r="F15" i="2"/>
  <c r="F16" i="2"/>
  <c r="F17" i="2"/>
  <c r="F19" i="2"/>
  <c r="F21" i="2"/>
  <c r="F22" i="2"/>
  <c r="E12" i="2"/>
  <c r="E23" i="2" s="1"/>
  <c r="C12" i="2"/>
  <c r="C23" i="2" s="1"/>
  <c r="F28" i="2"/>
  <c r="E33" i="2"/>
  <c r="F33" i="2" s="1"/>
  <c r="E29" i="2"/>
  <c r="C33" i="2"/>
  <c r="C29" i="2"/>
  <c r="C34" i="2" s="1"/>
  <c r="C35" i="2" s="1"/>
  <c r="D28" i="2"/>
  <c r="O45" i="1"/>
  <c r="Q45" i="1" s="1"/>
  <c r="G18" i="1"/>
  <c r="I18" i="1" s="1"/>
  <c r="G14" i="1"/>
  <c r="I14" i="1" s="1"/>
  <c r="G12" i="1"/>
  <c r="I12" i="1" s="1"/>
  <c r="O44" i="1"/>
  <c r="G26" i="1"/>
  <c r="G33" i="1" s="1"/>
  <c r="I33" i="1" s="1"/>
  <c r="D21" i="2"/>
  <c r="G29" i="1"/>
  <c r="I29" i="1" s="1"/>
  <c r="D31" i="2"/>
  <c r="F31" i="2" s="1"/>
  <c r="G37" i="1"/>
  <c r="I37" i="1" s="1"/>
  <c r="G36" i="1"/>
  <c r="G13" i="1"/>
  <c r="I13" i="1" s="1"/>
  <c r="D27" i="2"/>
  <c r="F27" i="2" s="1"/>
  <c r="D26" i="2"/>
  <c r="F26" i="2" s="1"/>
  <c r="G54" i="1"/>
  <c r="I54" i="1" s="1"/>
  <c r="D12" i="2"/>
  <c r="H16" i="2" s="1"/>
  <c r="O33" i="1"/>
  <c r="Q33" i="1" s="1"/>
  <c r="G59" i="1"/>
  <c r="G53" i="1"/>
  <c r="G21" i="1"/>
  <c r="O21" i="1"/>
  <c r="D33" i="2"/>
  <c r="O49" i="1"/>
  <c r="G60" i="1"/>
  <c r="O52" i="1"/>
  <c r="O51" i="1"/>
  <c r="O57" i="1"/>
  <c r="O54" i="1"/>
  <c r="O53" i="1"/>
  <c r="O15" i="1"/>
  <c r="D23" i="2"/>
  <c r="O59" i="1"/>
  <c r="Q59" i="1" s="1"/>
  <c r="G51" i="1"/>
  <c r="G61" i="1" s="1"/>
  <c r="O61" i="1" l="1"/>
  <c r="Q61" i="1" s="1"/>
  <c r="Q60" i="1"/>
  <c r="F23" i="2"/>
  <c r="I15" i="1"/>
  <c r="D29" i="2"/>
  <c r="D34" i="2" s="1"/>
  <c r="D35" i="2" s="1"/>
  <c r="G15" i="1"/>
  <c r="F12" i="2"/>
  <c r="I26" i="1"/>
  <c r="H61" i="1"/>
  <c r="I61" i="1" s="1"/>
  <c r="I51" i="1"/>
  <c r="Q51" i="1"/>
  <c r="O46" i="1"/>
  <c r="Q46" i="1" s="1"/>
  <c r="G41" i="1"/>
  <c r="I41" i="1" s="1"/>
  <c r="O60" i="1"/>
  <c r="E34" i="2"/>
  <c r="E35" i="2" l="1"/>
  <c r="F34" i="2"/>
  <c r="F29" i="2"/>
  <c r="F35" i="2" l="1"/>
  <c r="E39" i="2"/>
</calcChain>
</file>

<file path=xl/sharedStrings.xml><?xml version="1.0" encoding="utf-8"?>
<sst xmlns="http://schemas.openxmlformats.org/spreadsheetml/2006/main" count="211" uniqueCount="93">
  <si>
    <t>ELŐIRÁNYZAT-CSOPORTOK ÉS KIEMELT ELŐIRÁNYZATOK SZERINTI BONTÁSBAN FELADATOKÉNT ÉS ÖSSZESEN</t>
  </si>
  <si>
    <t>KÖTELEZŐ ÉS ÖNKÉNT VÁLLALT FELADATOK SZERINT RÉSZLETEZVE</t>
  </si>
  <si>
    <t>ezer Ft-ban</t>
  </si>
  <si>
    <t>Kormányzati funkció</t>
  </si>
  <si>
    <t>Előirányzat-csoport;kiemelt előirányzat megnevezése</t>
  </si>
  <si>
    <t>előirányzat</t>
  </si>
  <si>
    <t>KÖTELEZŐ FELADATOK KIADÁSAI:</t>
  </si>
  <si>
    <t>KÖTELEZŐ FELADATOK BEVÉTELEI:</t>
  </si>
  <si>
    <t>1.</t>
  </si>
  <si>
    <t>091110 Óvodai nevelés, ellátás szakmai feladatai</t>
  </si>
  <si>
    <t>1. Működési költségvetés kiadásai</t>
  </si>
  <si>
    <t>1.1</t>
  </si>
  <si>
    <t>Személyi juttatások</t>
  </si>
  <si>
    <t>1.2</t>
  </si>
  <si>
    <t>Munkaadót terhelő járulékok és szoc.hozzájárulási adó</t>
  </si>
  <si>
    <t>1.3</t>
  </si>
  <si>
    <t>Dologi kiadások</t>
  </si>
  <si>
    <t>Kormányzati funkció kiadása összesen:</t>
  </si>
  <si>
    <t>Kormányzati funkció bevételei összesen:</t>
  </si>
  <si>
    <t>2.</t>
  </si>
  <si>
    <t>091130 Nemzetiségi óvodai nevelés, ellátás szakmai feladatai</t>
  </si>
  <si>
    <t>I. Működési költségvetés kiadásai</t>
  </si>
  <si>
    <t xml:space="preserve"> 4.11.</t>
  </si>
  <si>
    <t>Egyéb működési bevételek</t>
  </si>
  <si>
    <t>3.</t>
  </si>
  <si>
    <t>091140 Óvodai nevelés, ellátás működtetési feladatai</t>
  </si>
  <si>
    <t>4. Működési bevételek:</t>
  </si>
  <si>
    <t>4.1.</t>
  </si>
  <si>
    <t>Szolgáltatások ellenértéke</t>
  </si>
  <si>
    <t>4.3.</t>
  </si>
  <si>
    <t>Közvetített szolgáltatások értéke</t>
  </si>
  <si>
    <t>2. Felhalmozási költségvetés kiadásai</t>
  </si>
  <si>
    <t>4.6.</t>
  </si>
  <si>
    <t>Kiszámlázott általános forgalmi adó</t>
  </si>
  <si>
    <t>2.1</t>
  </si>
  <si>
    <t>Beruházások</t>
  </si>
  <si>
    <t>4.8.</t>
  </si>
  <si>
    <t>Kamatbevétel ÁH-n kívülről</t>
  </si>
  <si>
    <t>6.</t>
  </si>
  <si>
    <t>Működési célú átvett pénzeszközök</t>
  </si>
  <si>
    <t>6.3.</t>
  </si>
  <si>
    <t>Egyéb működési célú átvett pénzeszköz</t>
  </si>
  <si>
    <t>4.</t>
  </si>
  <si>
    <t>018030 Támogatási célú finanszírozási műveletek</t>
  </si>
  <si>
    <t>8. Finanszírozási bevételek</t>
  </si>
  <si>
    <t>8.1.</t>
  </si>
  <si>
    <t>Irányítószervi (önkormányzati) támogatás</t>
  </si>
  <si>
    <t>8.1.8.</t>
  </si>
  <si>
    <t>Előző év költségvetési maradványának igénybevétele</t>
  </si>
  <si>
    <t>Kötelező feladatok kiadásai összesen:</t>
  </si>
  <si>
    <t>Kötelező feladatok bevételei összesen:</t>
  </si>
  <si>
    <t>104031 Gyermekek bölcsődei ellátása</t>
  </si>
  <si>
    <t>Ezer forintban</t>
  </si>
  <si>
    <t>Költségvetési szerv megnevezése</t>
  </si>
  <si>
    <t>Tamási Aranyerdő Óvoda és Bölcsőde</t>
  </si>
  <si>
    <t>Száma</t>
  </si>
  <si>
    <t>Előirányzat-csoport, kiemelt előirányzat megnevezése</t>
  </si>
  <si>
    <t>Bevételek</t>
  </si>
  <si>
    <t>I. Működési költségvetés bevételei</t>
  </si>
  <si>
    <t>4. Működési bevételek</t>
  </si>
  <si>
    <t>4.11.</t>
  </si>
  <si>
    <t>6. Működési cálú átvett pénzeszköz</t>
  </si>
  <si>
    <t>Önkormányzat bevételei mindösszesen:</t>
  </si>
  <si>
    <t>Kiadások</t>
  </si>
  <si>
    <t>1. Működési költségvetés kiadásai:</t>
  </si>
  <si>
    <t xml:space="preserve">Dologi kiadások </t>
  </si>
  <si>
    <t xml:space="preserve"> Működési költségvetés kiadásai összesen:</t>
  </si>
  <si>
    <t>2. Felhalmozási költségvetés kiadásai:</t>
  </si>
  <si>
    <t>Felhalmozási költségvetés kiadásai összesen:</t>
  </si>
  <si>
    <t>Költségvetési kiadások összesen:</t>
  </si>
  <si>
    <t>Önkormányzat kiadásai mindösszesen:</t>
  </si>
  <si>
    <t>Intézmény kiadásai mindösszesen:</t>
  </si>
  <si>
    <t>Intézmény bevételei mindösszesen:</t>
  </si>
  <si>
    <t>6/a. számú melléklet</t>
  </si>
  <si>
    <t>2.2</t>
  </si>
  <si>
    <t>Felújítások</t>
  </si>
  <si>
    <t>Működési célú támogatások államháztartáson belülről</t>
  </si>
  <si>
    <t>1.2.5</t>
  </si>
  <si>
    <t xml:space="preserve">Egyéb működési célú támogatások bevételei </t>
  </si>
  <si>
    <t>6. számú melléklet</t>
  </si>
  <si>
    <t>TAMÁSI ARANYERDŐ ÓVODA ÉS BÖLCSŐDE 2020. ÉVI KÖLTSÉGVETÉSI BEVÉTELEI ÉS KIADÁSAI</t>
  </si>
  <si>
    <t>TAMÁSI ARANYERDŐ ÓVODA ÉS BÖLCSŐDE 2020. ÉVI KÖLTSÉGVETÉSE ELŐIRÁNYZATCSOPORTOK ÉS KIEMELT ELŐIRÁNYZATOK SZERINTI BONTÁSBAN</t>
  </si>
  <si>
    <t>2020. évi</t>
  </si>
  <si>
    <t>eredeti</t>
  </si>
  <si>
    <t>módosított</t>
  </si>
  <si>
    <t>Teljesítés</t>
  </si>
  <si>
    <t>2020.12.31.</t>
  </si>
  <si>
    <t>%-a</t>
  </si>
  <si>
    <t>2020. évi módosított előirányzat</t>
  </si>
  <si>
    <t>2020. évi eredeti előirányzat</t>
  </si>
  <si>
    <t>Teljesítés 2020.12.31.</t>
  </si>
  <si>
    <t>Teljesítés %-a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</si>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</sst>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"/>
    <numFmt numFmtId="169" formatCode="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4" xfId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/>
    <xf numFmtId="49" fontId="2" fillId="0" borderId="6" xfId="1" applyNumberFormat="1" applyFont="1" applyFill="1" applyBorder="1" applyAlignment="1">
      <alignment horizontal="right"/>
    </xf>
    <xf numFmtId="0" fontId="2" fillId="0" borderId="4" xfId="1" applyFont="1" applyFill="1" applyBorder="1"/>
    <xf numFmtId="49" fontId="2" fillId="0" borderId="7" xfId="1" applyNumberFormat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0" fontId="2" fillId="0" borderId="5" xfId="1" applyFont="1" applyFill="1" applyBorder="1"/>
    <xf numFmtId="0" fontId="2" fillId="0" borderId="5" xfId="0" applyFont="1" applyFill="1" applyBorder="1"/>
    <xf numFmtId="3" fontId="2" fillId="0" borderId="0" xfId="0" applyNumberFormat="1" applyFont="1" applyFill="1" applyAlignment="1" applyProtection="1">
      <alignment vertical="center" wrapText="1"/>
    </xf>
    <xf numFmtId="49" fontId="2" fillId="0" borderId="4" xfId="1" applyNumberFormat="1" applyFont="1" applyFill="1" applyBorder="1" applyAlignment="1">
      <alignment horizontal="right"/>
    </xf>
    <xf numFmtId="0" fontId="2" fillId="0" borderId="5" xfId="0" applyFont="1" applyFill="1" applyBorder="1" applyAlignment="1" applyProtection="1">
      <alignment horizontal="left"/>
    </xf>
    <xf numFmtId="49" fontId="2" fillId="0" borderId="8" xfId="1" applyNumberFormat="1" applyFont="1" applyFill="1" applyBorder="1" applyAlignment="1">
      <alignment horizontal="right"/>
    </xf>
    <xf numFmtId="0" fontId="2" fillId="0" borderId="9" xfId="1" applyFont="1" applyFill="1" applyBorder="1"/>
    <xf numFmtId="0" fontId="3" fillId="0" borderId="8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4" fillId="0" borderId="11" xfId="1" applyFont="1" applyFill="1" applyBorder="1" applyAlignment="1"/>
    <xf numFmtId="0" fontId="4" fillId="0" borderId="12" xfId="1" applyFont="1" applyFill="1" applyBorder="1" applyAlignment="1"/>
    <xf numFmtId="0" fontId="2" fillId="0" borderId="5" xfId="1" applyFont="1" applyFill="1" applyBorder="1" applyAlignment="1"/>
    <xf numFmtId="49" fontId="2" fillId="0" borderId="11" xfId="1" applyNumberFormat="1" applyFont="1" applyFill="1" applyBorder="1" applyAlignment="1">
      <alignment horizontal="right"/>
    </xf>
    <xf numFmtId="0" fontId="4" fillId="0" borderId="5" xfId="1" applyFont="1" applyFill="1" applyBorder="1" applyAlignment="1"/>
    <xf numFmtId="0" fontId="4" fillId="0" borderId="7" xfId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center" wrapText="1"/>
    </xf>
    <xf numFmtId="49" fontId="2" fillId="0" borderId="13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15" xfId="1" applyNumberFormat="1" applyFont="1" applyFill="1" applyBorder="1" applyAlignment="1">
      <alignment horizontal="right"/>
    </xf>
    <xf numFmtId="0" fontId="3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49" fontId="2" fillId="0" borderId="2" xfId="1" applyNumberFormat="1" applyFont="1" applyFill="1" applyBorder="1" applyAlignment="1">
      <alignment horizontal="right"/>
    </xf>
    <xf numFmtId="0" fontId="3" fillId="0" borderId="18" xfId="1" applyFont="1" applyFill="1" applyBorder="1" applyAlignment="1">
      <alignment horizontal="left"/>
    </xf>
    <xf numFmtId="0" fontId="2" fillId="0" borderId="19" xfId="0" applyFont="1" applyFill="1" applyBorder="1" applyAlignment="1" applyProtection="1">
      <alignment vertical="center" wrapText="1"/>
    </xf>
    <xf numFmtId="0" fontId="2" fillId="0" borderId="0" xfId="1" applyFont="1" applyFill="1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20" xfId="1" applyNumberFormat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3" fontId="2" fillId="0" borderId="22" xfId="1" applyNumberFormat="1" applyFont="1" applyFill="1" applyBorder="1" applyAlignment="1">
      <alignment horizontal="center" vertical="center"/>
    </xf>
    <xf numFmtId="3" fontId="2" fillId="0" borderId="23" xfId="1" applyNumberFormat="1" applyFont="1" applyFill="1" applyBorder="1" applyAlignment="1">
      <alignment horizontal="center" vertical="center"/>
    </xf>
    <xf numFmtId="0" fontId="2" fillId="0" borderId="24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5" xfId="0" applyFont="1" applyFill="1" applyBorder="1"/>
    <xf numFmtId="0" fontId="2" fillId="0" borderId="7" xfId="1" applyFont="1" applyFill="1" applyBorder="1" applyAlignment="1">
      <alignment horizontal="center"/>
    </xf>
    <xf numFmtId="3" fontId="2" fillId="0" borderId="22" xfId="1" applyNumberFormat="1" applyFont="1" applyFill="1" applyBorder="1"/>
    <xf numFmtId="0" fontId="2" fillId="0" borderId="26" xfId="0" applyFont="1" applyFill="1" applyBorder="1"/>
    <xf numFmtId="49" fontId="3" fillId="0" borderId="4" xfId="1" applyNumberFormat="1" applyFont="1" applyFill="1" applyBorder="1" applyAlignment="1"/>
    <xf numFmtId="49" fontId="2" fillId="0" borderId="25" xfId="1" applyNumberFormat="1" applyFont="1" applyBorder="1" applyAlignment="1">
      <alignment horizontal="right"/>
    </xf>
    <xf numFmtId="0" fontId="2" fillId="0" borderId="4" xfId="1" applyFont="1" applyBorder="1"/>
    <xf numFmtId="0" fontId="2" fillId="0" borderId="5" xfId="1" applyFont="1" applyBorder="1"/>
    <xf numFmtId="49" fontId="2" fillId="0" borderId="5" xfId="1" applyNumberFormat="1" applyFont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2" fillId="0" borderId="11" xfId="1" applyFont="1" applyFill="1" applyBorder="1" applyAlignment="1">
      <alignment horizontal="center"/>
    </xf>
    <xf numFmtId="3" fontId="2" fillId="0" borderId="25" xfId="1" applyNumberFormat="1" applyFont="1" applyFill="1" applyBorder="1"/>
    <xf numFmtId="3" fontId="3" fillId="0" borderId="27" xfId="1" applyNumberFormat="1" applyFont="1" applyFill="1" applyBorder="1"/>
    <xf numFmtId="0" fontId="3" fillId="0" borderId="25" xfId="1" applyFont="1" applyFill="1" applyBorder="1" applyAlignment="1">
      <alignment horizontal="left"/>
    </xf>
    <xf numFmtId="3" fontId="3" fillId="0" borderId="25" xfId="1" applyNumberFormat="1" applyFont="1" applyFill="1" applyBorder="1"/>
    <xf numFmtId="0" fontId="2" fillId="0" borderId="0" xfId="0" applyFont="1" applyFill="1"/>
    <xf numFmtId="0" fontId="3" fillId="0" borderId="22" xfId="1" applyFont="1" applyFill="1" applyBorder="1" applyAlignment="1">
      <alignment horizontal="left"/>
    </xf>
    <xf numFmtId="0" fontId="3" fillId="0" borderId="28" xfId="1" applyFont="1" applyFill="1" applyBorder="1" applyAlignment="1">
      <alignment horizontal="left"/>
    </xf>
    <xf numFmtId="0" fontId="2" fillId="0" borderId="25" xfId="0" applyFont="1" applyBorder="1" applyAlignment="1" applyProtection="1"/>
    <xf numFmtId="0" fontId="4" fillId="0" borderId="25" xfId="1" applyFont="1" applyBorder="1" applyAlignment="1"/>
    <xf numFmtId="0" fontId="2" fillId="0" borderId="4" xfId="1" applyFont="1" applyFill="1" applyBorder="1" applyAlignment="1">
      <alignment horizontal="right"/>
    </xf>
    <xf numFmtId="3" fontId="2" fillId="0" borderId="27" xfId="1" applyNumberFormat="1" applyFont="1" applyFill="1" applyBorder="1"/>
    <xf numFmtId="49" fontId="2" fillId="0" borderId="6" xfId="1" applyNumberFormat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3" fontId="2" fillId="0" borderId="29" xfId="1" applyNumberFormat="1" applyFont="1" applyFill="1" applyBorder="1"/>
    <xf numFmtId="0" fontId="2" fillId="0" borderId="30" xfId="1" applyFont="1" applyBorder="1" applyAlignment="1">
      <alignment horizontal="right"/>
    </xf>
    <xf numFmtId="0" fontId="4" fillId="2" borderId="6" xfId="1" applyFont="1" applyFill="1" applyBorder="1" applyAlignment="1">
      <alignment horizontal="left"/>
    </xf>
    <xf numFmtId="0" fontId="4" fillId="0" borderId="25" xfId="1" applyFont="1" applyFill="1" applyBorder="1" applyAlignment="1">
      <alignment horizontal="left"/>
    </xf>
    <xf numFmtId="0" fontId="2" fillId="0" borderId="7" xfId="1" applyFont="1" applyBorder="1" applyAlignment="1">
      <alignment horizontal="center"/>
    </xf>
    <xf numFmtId="0" fontId="2" fillId="0" borderId="25" xfId="1" applyFont="1" applyBorder="1"/>
    <xf numFmtId="0" fontId="2" fillId="0" borderId="4" xfId="1" applyFont="1" applyBorder="1" applyAlignment="1">
      <alignment horizontal="right"/>
    </xf>
    <xf numFmtId="3" fontId="2" fillId="0" borderId="0" xfId="0" applyNumberFormat="1" applyFont="1"/>
    <xf numFmtId="0" fontId="4" fillId="0" borderId="6" xfId="1" applyFont="1" applyBorder="1" applyAlignment="1"/>
    <xf numFmtId="0" fontId="2" fillId="0" borderId="24" xfId="1" applyFont="1" applyBorder="1" applyAlignment="1">
      <alignment horizontal="center"/>
    </xf>
    <xf numFmtId="3" fontId="2" fillId="0" borderId="0" xfId="0" applyNumberFormat="1" applyFont="1" applyFill="1"/>
    <xf numFmtId="0" fontId="3" fillId="0" borderId="31" xfId="0" applyFont="1" applyFill="1" applyBorder="1"/>
    <xf numFmtId="0" fontId="2" fillId="0" borderId="23" xfId="0" applyFont="1" applyFill="1" applyBorder="1"/>
    <xf numFmtId="49" fontId="3" fillId="0" borderId="11" xfId="1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32" xfId="1" applyFont="1" applyBorder="1" applyAlignment="1">
      <alignment horizontal="center"/>
    </xf>
    <xf numFmtId="49" fontId="2" fillId="0" borderId="26" xfId="1" applyNumberFormat="1" applyFont="1" applyBorder="1" applyAlignment="1">
      <alignment horizontal="right"/>
    </xf>
    <xf numFmtId="0" fontId="2" fillId="0" borderId="33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3" fontId="2" fillId="0" borderId="14" xfId="1" applyNumberFormat="1" applyFont="1" applyFill="1" applyBorder="1"/>
    <xf numFmtId="0" fontId="2" fillId="0" borderId="14" xfId="1" applyFont="1" applyBorder="1"/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5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3" fontId="2" fillId="0" borderId="34" xfId="1" applyNumberFormat="1" applyFont="1" applyFill="1" applyBorder="1" applyAlignment="1">
      <alignment horizontal="center" vertical="center"/>
    </xf>
    <xf numFmtId="3" fontId="2" fillId="0" borderId="3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/>
    <xf numFmtId="0" fontId="2" fillId="0" borderId="32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3" fontId="2" fillId="0" borderId="27" xfId="1" applyNumberFormat="1" applyFont="1" applyFill="1" applyBorder="1" applyAlignment="1">
      <alignment horizontal="center" vertical="center"/>
    </xf>
    <xf numFmtId="0" fontId="2" fillId="0" borderId="37" xfId="1" applyFont="1" applyBorder="1" applyAlignment="1">
      <alignment horizontal="left"/>
    </xf>
    <xf numFmtId="49" fontId="2" fillId="0" borderId="37" xfId="1" applyNumberFormat="1" applyFont="1" applyFill="1" applyBorder="1" applyAlignment="1">
      <alignment horizontal="center" vertical="center"/>
    </xf>
    <xf numFmtId="49" fontId="2" fillId="0" borderId="38" xfId="1" applyNumberFormat="1" applyFont="1" applyFill="1" applyBorder="1" applyAlignment="1">
      <alignment horizontal="right"/>
    </xf>
    <xf numFmtId="3" fontId="2" fillId="0" borderId="26" xfId="1" applyNumberFormat="1" applyFont="1" applyFill="1" applyBorder="1"/>
    <xf numFmtId="0" fontId="2" fillId="0" borderId="25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31" xfId="0" applyFont="1" applyBorder="1"/>
    <xf numFmtId="0" fontId="2" fillId="0" borderId="31" xfId="0" applyFont="1" applyFill="1" applyBorder="1"/>
    <xf numFmtId="0" fontId="2" fillId="0" borderId="39" xfId="0" applyFont="1" applyBorder="1"/>
    <xf numFmtId="0" fontId="2" fillId="0" borderId="3" xfId="0" applyFont="1" applyFill="1" applyBorder="1"/>
    <xf numFmtId="0" fontId="2" fillId="0" borderId="39" xfId="0" applyFont="1" applyFill="1" applyBorder="1"/>
    <xf numFmtId="0" fontId="2" fillId="0" borderId="23" xfId="0" applyFont="1" applyBorder="1"/>
    <xf numFmtId="0" fontId="2" fillId="0" borderId="3" xfId="0" applyFont="1" applyBorder="1"/>
    <xf numFmtId="0" fontId="3" fillId="0" borderId="34" xfId="0" applyFont="1" applyFill="1" applyBorder="1" applyAlignment="1" applyProtection="1">
      <alignment horizontal="center" vertical="center" wrapText="1"/>
    </xf>
    <xf numFmtId="0" fontId="4" fillId="0" borderId="28" xfId="1" applyFont="1" applyFill="1" applyBorder="1" applyAlignment="1"/>
    <xf numFmtId="0" fontId="4" fillId="0" borderId="40" xfId="1" applyFont="1" applyFill="1" applyBorder="1" applyAlignment="1"/>
    <xf numFmtId="0" fontId="3" fillId="0" borderId="29" xfId="0" applyFont="1" applyFill="1" applyBorder="1" applyAlignment="1" applyProtection="1">
      <alignment horizontal="center" vertical="center" wrapText="1"/>
    </xf>
    <xf numFmtId="0" fontId="4" fillId="0" borderId="41" xfId="1" applyFont="1" applyFill="1" applyBorder="1" applyAlignment="1"/>
    <xf numFmtId="0" fontId="4" fillId="0" borderId="22" xfId="1" applyFont="1" applyFill="1" applyBorder="1" applyAlignment="1"/>
    <xf numFmtId="0" fontId="4" fillId="0" borderId="35" xfId="1" applyFont="1" applyFill="1" applyBorder="1" applyAlignment="1"/>
    <xf numFmtId="3" fontId="3" fillId="0" borderId="16" xfId="1" applyNumberFormat="1" applyFont="1" applyFill="1" applyBorder="1"/>
    <xf numFmtId="3" fontId="3" fillId="0" borderId="26" xfId="1" applyNumberFormat="1" applyFont="1" applyFill="1" applyBorder="1"/>
    <xf numFmtId="3" fontId="3" fillId="0" borderId="5" xfId="1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3" fillId="0" borderId="29" xfId="1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3" fontId="2" fillId="0" borderId="25" xfId="1" applyNumberFormat="1" applyFont="1" applyFill="1" applyBorder="1" applyAlignment="1"/>
    <xf numFmtId="3" fontId="2" fillId="0" borderId="27" xfId="0" applyNumberFormat="1" applyFont="1" applyFill="1" applyBorder="1" applyAlignment="1" applyProtection="1">
      <alignment vertical="center" wrapText="1"/>
    </xf>
    <xf numFmtId="3" fontId="2" fillId="0" borderId="37" xfId="0" applyNumberFormat="1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vertical="center" wrapText="1"/>
    </xf>
    <xf numFmtId="3" fontId="2" fillId="0" borderId="26" xfId="1" applyNumberFormat="1" applyFont="1" applyFill="1" applyBorder="1" applyAlignment="1"/>
    <xf numFmtId="3" fontId="2" fillId="0" borderId="29" xfId="1" applyNumberFormat="1" applyFont="1" applyFill="1" applyBorder="1" applyAlignment="1">
      <alignment horizontal="right"/>
    </xf>
    <xf numFmtId="3" fontId="3" fillId="0" borderId="25" xfId="1" applyNumberFormat="1" applyFont="1" applyFill="1" applyBorder="1" applyAlignment="1"/>
    <xf numFmtId="3" fontId="3" fillId="0" borderId="42" xfId="1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 applyProtection="1">
      <alignment vertical="center" wrapText="1"/>
    </xf>
    <xf numFmtId="166" fontId="2" fillId="0" borderId="31" xfId="1" applyNumberFormat="1" applyFont="1" applyFill="1" applyBorder="1"/>
    <xf numFmtId="166" fontId="3" fillId="0" borderId="31" xfId="1" applyNumberFormat="1" applyFont="1" applyFill="1" applyBorder="1"/>
    <xf numFmtId="166" fontId="3" fillId="0" borderId="3" xfId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vertical="center" wrapText="1"/>
    </xf>
    <xf numFmtId="3" fontId="3" fillId="0" borderId="25" xfId="1" applyNumberFormat="1" applyFont="1" applyFill="1" applyBorder="1" applyAlignment="1">
      <alignment horizontal="right"/>
    </xf>
    <xf numFmtId="0" fontId="3" fillId="0" borderId="27" xfId="0" applyFont="1" applyFill="1" applyBorder="1" applyAlignment="1" applyProtection="1">
      <alignment horizontal="right" vertical="center" wrapText="1"/>
    </xf>
    <xf numFmtId="0" fontId="2" fillId="0" borderId="37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3" fontId="2" fillId="0" borderId="22" xfId="1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3" fontId="4" fillId="0" borderId="25" xfId="1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 applyProtection="1">
      <alignment horizontal="right" vertical="center" wrapText="1"/>
    </xf>
    <xf numFmtId="3" fontId="3" fillId="0" borderId="25" xfId="0" applyNumberFormat="1" applyFont="1" applyFill="1" applyBorder="1" applyAlignment="1" applyProtection="1">
      <alignment horizontal="right" vertical="center" wrapText="1"/>
    </xf>
    <xf numFmtId="3" fontId="2" fillId="0" borderId="25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>
      <alignment horizontal="right"/>
    </xf>
    <xf numFmtId="3" fontId="2" fillId="0" borderId="16" xfId="1" applyNumberFormat="1" applyFont="1" applyFill="1" applyBorder="1" applyAlignment="1">
      <alignment horizontal="right"/>
    </xf>
    <xf numFmtId="3" fontId="2" fillId="0" borderId="26" xfId="1" applyNumberFormat="1" applyFont="1" applyFill="1" applyBorder="1" applyAlignment="1">
      <alignment horizontal="right"/>
    </xf>
    <xf numFmtId="3" fontId="3" fillId="0" borderId="43" xfId="1" applyNumberFormat="1" applyFont="1" applyFill="1" applyBorder="1" applyAlignment="1">
      <alignment horizontal="right"/>
    </xf>
    <xf numFmtId="166" fontId="3" fillId="0" borderId="31" xfId="0" applyNumberFormat="1" applyFont="1" applyFill="1" applyBorder="1" applyAlignment="1" applyProtection="1">
      <alignment vertical="center" wrapText="1"/>
    </xf>
    <xf numFmtId="166" fontId="2" fillId="0" borderId="31" xfId="0" applyNumberFormat="1" applyFont="1" applyFill="1" applyBorder="1" applyAlignment="1" applyProtection="1">
      <alignment vertical="center" wrapText="1"/>
    </xf>
    <xf numFmtId="166" fontId="3" fillId="0" borderId="3" xfId="1" applyNumberFormat="1" applyFont="1" applyFill="1" applyBorder="1"/>
    <xf numFmtId="49" fontId="2" fillId="0" borderId="27" xfId="1" applyNumberFormat="1" applyFont="1" applyFill="1" applyBorder="1" applyAlignment="1">
      <alignment horizontal="center" vertical="center"/>
    </xf>
    <xf numFmtId="49" fontId="2" fillId="0" borderId="44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right"/>
    </xf>
    <xf numFmtId="3" fontId="2" fillId="0" borderId="27" xfId="1" applyNumberFormat="1" applyFont="1" applyFill="1" applyBorder="1" applyAlignment="1">
      <alignment horizontal="right"/>
    </xf>
    <xf numFmtId="3" fontId="3" fillId="0" borderId="22" xfId="1" applyNumberFormat="1" applyFont="1" applyFill="1" applyBorder="1" applyAlignment="1">
      <alignment horizontal="right"/>
    </xf>
    <xf numFmtId="3" fontId="4" fillId="0" borderId="26" xfId="1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3" fontId="4" fillId="0" borderId="22" xfId="1" applyNumberFormat="1" applyFont="1" applyFill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25" xfId="0" applyNumberFormat="1" applyFont="1" applyFill="1" applyBorder="1" applyAlignment="1">
      <alignment horizontal="right" vertical="center"/>
    </xf>
    <xf numFmtId="3" fontId="3" fillId="0" borderId="26" xfId="1" applyNumberFormat="1" applyFont="1" applyFill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6" xfId="0" applyNumberFormat="1" applyFont="1" applyFill="1" applyBorder="1" applyAlignment="1" applyProtection="1">
      <alignment horizontal="right"/>
    </xf>
    <xf numFmtId="3" fontId="5" fillId="0" borderId="25" xfId="1" applyNumberFormat="1" applyFont="1" applyFill="1" applyBorder="1" applyAlignment="1">
      <alignment horizontal="right"/>
    </xf>
    <xf numFmtId="166" fontId="2" fillId="0" borderId="25" xfId="1" applyNumberFormat="1" applyFont="1" applyFill="1" applyBorder="1"/>
    <xf numFmtId="166" fontId="3" fillId="0" borderId="29" xfId="1" applyNumberFormat="1" applyFont="1" applyFill="1" applyBorder="1"/>
    <xf numFmtId="169" fontId="2" fillId="0" borderId="31" xfId="0" applyNumberFormat="1" applyFont="1" applyBorder="1"/>
    <xf numFmtId="3" fontId="3" fillId="0" borderId="29" xfId="0" applyNumberFormat="1" applyFont="1" applyBorder="1" applyAlignment="1">
      <alignment horizontal="right"/>
    </xf>
    <xf numFmtId="169" fontId="3" fillId="0" borderId="3" xfId="0" applyNumberFormat="1" applyFont="1" applyBorder="1"/>
    <xf numFmtId="166" fontId="3" fillId="0" borderId="3" xfId="0" applyNumberFormat="1" applyFont="1" applyBorder="1"/>
    <xf numFmtId="0" fontId="3" fillId="0" borderId="9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>
      <alignment horizontal="left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3" fontId="2" fillId="0" borderId="9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3" fontId="3" fillId="0" borderId="0" xfId="1" applyNumberFormat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" fillId="0" borderId="5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0" fontId="2" fillId="0" borderId="30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2" fillId="0" borderId="46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3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3" fillId="2" borderId="14" xfId="1" applyFont="1" applyFill="1" applyBorder="1" applyAlignment="1">
      <alignment horizontal="left"/>
    </xf>
    <xf numFmtId="0" fontId="3" fillId="2" borderId="33" xfId="1" applyFont="1" applyFill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25" xfId="1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4" fillId="2" borderId="7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17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48" xfId="1" applyFont="1" applyBorder="1" applyAlignment="1">
      <alignment horizontal="left"/>
    </xf>
    <xf numFmtId="0" fontId="3" fillId="0" borderId="29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0" fontId="4" fillId="0" borderId="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9"/>
  <sheetViews>
    <sheetView tabSelected="1" topLeftCell="A7" zoomScaleNormal="100" workbookViewId="0">
      <selection activeCell="E40" sqref="E40"/>
    </sheetView>
  </sheetViews>
  <sheetFormatPr defaultRowHeight="15.75" x14ac:dyDescent="0.25"/>
  <cols>
    <col min="1" max="1" width="14.28515625" style="1" customWidth="1"/>
    <col min="2" max="2" width="54" style="2" customWidth="1"/>
    <col min="3" max="3" width="13.85546875" style="2" customWidth="1"/>
    <col min="4" max="5" width="15" style="2" customWidth="1"/>
    <col min="6" max="6" width="10.5703125" style="2" customWidth="1"/>
    <col min="7" max="16384" width="9.140625" style="2"/>
  </cols>
  <sheetData>
    <row r="1" spans="1:8" ht="15.75" customHeight="1" x14ac:dyDescent="0.25">
      <c r="B1" s="205" t="s">
        <v>79</v>
      </c>
      <c r="C1" s="205"/>
      <c r="D1" s="205"/>
      <c r="E1" s="205"/>
      <c r="F1" s="205"/>
    </row>
    <row r="3" spans="1:8" ht="52.5" customHeight="1" x14ac:dyDescent="0.25">
      <c r="A3" s="204" t="s">
        <v>81</v>
      </c>
      <c r="B3" s="204"/>
      <c r="C3" s="204"/>
      <c r="D3" s="204"/>
      <c r="E3" s="204"/>
      <c r="F3" s="204"/>
    </row>
    <row r="4" spans="1:8" ht="16.5" thickBot="1" x14ac:dyDescent="0.3">
      <c r="D4" s="203" t="s">
        <v>52</v>
      </c>
      <c r="E4" s="203"/>
      <c r="F4" s="203"/>
    </row>
    <row r="5" spans="1:8" s="4" customFormat="1" ht="48" thickBot="1" x14ac:dyDescent="0.3">
      <c r="A5" s="3" t="s">
        <v>53</v>
      </c>
      <c r="B5" s="215" t="s">
        <v>54</v>
      </c>
      <c r="C5" s="216"/>
      <c r="D5" s="216"/>
      <c r="E5" s="216"/>
      <c r="F5" s="217"/>
    </row>
    <row r="6" spans="1:8" ht="48" thickBot="1" x14ac:dyDescent="0.3">
      <c r="A6" s="102" t="s">
        <v>55</v>
      </c>
      <c r="B6" s="5" t="s">
        <v>56</v>
      </c>
      <c r="C6" s="130" t="s">
        <v>89</v>
      </c>
      <c r="D6" s="130" t="s">
        <v>88</v>
      </c>
      <c r="E6" s="133" t="s">
        <v>90</v>
      </c>
      <c r="F6" s="6" t="s">
        <v>91</v>
      </c>
    </row>
    <row r="7" spans="1:8" s="103" customFormat="1" ht="16.5" thickBot="1" x14ac:dyDescent="0.3">
      <c r="A7" s="102">
        <v>1</v>
      </c>
      <c r="B7" s="5">
        <v>2</v>
      </c>
      <c r="C7" s="5">
        <v>3</v>
      </c>
      <c r="D7" s="5">
        <v>4</v>
      </c>
      <c r="E7" s="133">
        <v>5</v>
      </c>
      <c r="F7" s="6">
        <v>6</v>
      </c>
    </row>
    <row r="8" spans="1:8" s="103" customFormat="1" ht="16.5" thickBot="1" x14ac:dyDescent="0.3">
      <c r="A8" s="206" t="s">
        <v>57</v>
      </c>
      <c r="B8" s="207"/>
      <c r="C8" s="207"/>
      <c r="D8" s="207"/>
      <c r="E8" s="207"/>
      <c r="F8" s="208"/>
    </row>
    <row r="9" spans="1:8" x14ac:dyDescent="0.25">
      <c r="A9" s="209" t="s">
        <v>58</v>
      </c>
      <c r="B9" s="210"/>
      <c r="C9" s="158"/>
      <c r="D9" s="159"/>
      <c r="E9" s="160"/>
      <c r="F9" s="128"/>
    </row>
    <row r="10" spans="1:8" x14ac:dyDescent="0.25">
      <c r="A10" s="94" t="s">
        <v>13</v>
      </c>
      <c r="B10" s="8" t="s">
        <v>76</v>
      </c>
      <c r="C10" s="157" t="s">
        <v>92</v>
      </c>
      <c r="D10" s="161">
        <v>0</v>
      </c>
      <c r="E10" s="162"/>
      <c r="F10" s="92"/>
    </row>
    <row r="11" spans="1:8" x14ac:dyDescent="0.25">
      <c r="A11" s="11" t="s">
        <v>77</v>
      </c>
      <c r="B11" s="10" t="s">
        <v>78</v>
      </c>
      <c r="C11" s="163">
        <v>0</v>
      </c>
      <c r="D11" s="164">
        <v>0</v>
      </c>
      <c r="E11" s="165"/>
      <c r="F11" s="124"/>
    </row>
    <row r="12" spans="1:8" x14ac:dyDescent="0.25">
      <c r="A12" s="211" t="s">
        <v>59</v>
      </c>
      <c r="B12" s="212"/>
      <c r="C12" s="157">
        <f>SUM(C13:C17)</f>
        <v>2828</v>
      </c>
      <c r="D12" s="167">
        <f>SUM(D13:D17)</f>
        <v>2828</v>
      </c>
      <c r="E12" s="168">
        <f>SUM(E13:E17)</f>
        <v>1915</v>
      </c>
      <c r="F12" s="176">
        <f>E12/D12*100</f>
        <v>67.71570014144271</v>
      </c>
    </row>
    <row r="13" spans="1:8" x14ac:dyDescent="0.25">
      <c r="A13" s="11" t="s">
        <v>27</v>
      </c>
      <c r="B13" s="12" t="s">
        <v>28</v>
      </c>
      <c r="C13" s="169">
        <v>261</v>
      </c>
      <c r="D13" s="170">
        <v>261</v>
      </c>
      <c r="E13" s="169">
        <v>49</v>
      </c>
      <c r="F13" s="177">
        <f t="shared" ref="F13:F22" si="0">E13/D13*100</f>
        <v>18.773946360153257</v>
      </c>
    </row>
    <row r="14" spans="1:8" x14ac:dyDescent="0.25">
      <c r="A14" s="11" t="s">
        <v>29</v>
      </c>
      <c r="B14" s="12" t="s">
        <v>30</v>
      </c>
      <c r="C14" s="169">
        <v>2521</v>
      </c>
      <c r="D14" s="170">
        <v>2521</v>
      </c>
      <c r="E14" s="169">
        <v>1857</v>
      </c>
      <c r="F14" s="177">
        <f t="shared" si="0"/>
        <v>73.661245537485115</v>
      </c>
    </row>
    <row r="15" spans="1:8" x14ac:dyDescent="0.25">
      <c r="A15" s="11" t="s">
        <v>32</v>
      </c>
      <c r="B15" s="13" t="s">
        <v>33</v>
      </c>
      <c r="C15" s="169">
        <v>13</v>
      </c>
      <c r="D15" s="170">
        <v>13</v>
      </c>
      <c r="E15" s="169">
        <v>0</v>
      </c>
      <c r="F15" s="177">
        <f t="shared" si="0"/>
        <v>0</v>
      </c>
    </row>
    <row r="16" spans="1:8" x14ac:dyDescent="0.25">
      <c r="A16" s="11" t="s">
        <v>36</v>
      </c>
      <c r="B16" s="14" t="s">
        <v>37</v>
      </c>
      <c r="C16" s="165">
        <v>1</v>
      </c>
      <c r="D16" s="170">
        <v>1</v>
      </c>
      <c r="E16" s="169">
        <v>0</v>
      </c>
      <c r="F16" s="177">
        <f t="shared" si="0"/>
        <v>0</v>
      </c>
      <c r="H16" s="15">
        <f>D12+D19+D10</f>
        <v>3508</v>
      </c>
    </row>
    <row r="17" spans="1:8" x14ac:dyDescent="0.25">
      <c r="A17" s="11" t="s">
        <v>60</v>
      </c>
      <c r="B17" s="13" t="s">
        <v>23</v>
      </c>
      <c r="C17" s="169">
        <v>32</v>
      </c>
      <c r="D17" s="170">
        <v>32</v>
      </c>
      <c r="E17" s="169">
        <v>9</v>
      </c>
      <c r="F17" s="177">
        <f t="shared" si="0"/>
        <v>28.125</v>
      </c>
    </row>
    <row r="18" spans="1:8" x14ac:dyDescent="0.25">
      <c r="A18" s="211" t="s">
        <v>61</v>
      </c>
      <c r="B18" s="212"/>
      <c r="C18" s="166"/>
      <c r="D18" s="170"/>
      <c r="E18" s="169"/>
      <c r="F18" s="177"/>
    </row>
    <row r="19" spans="1:8" x14ac:dyDescent="0.25">
      <c r="A19" s="25" t="s">
        <v>40</v>
      </c>
      <c r="B19" s="17" t="s">
        <v>41</v>
      </c>
      <c r="C19" s="171">
        <v>680</v>
      </c>
      <c r="D19" s="170">
        <v>680</v>
      </c>
      <c r="E19" s="169">
        <v>680</v>
      </c>
      <c r="F19" s="177">
        <f t="shared" si="0"/>
        <v>100</v>
      </c>
      <c r="H19" s="15"/>
    </row>
    <row r="20" spans="1:8" x14ac:dyDescent="0.25">
      <c r="A20" s="213" t="s">
        <v>44</v>
      </c>
      <c r="B20" s="214"/>
      <c r="C20" s="157"/>
      <c r="D20" s="170"/>
      <c r="E20" s="169"/>
      <c r="F20" s="177"/>
      <c r="H20" s="15"/>
    </row>
    <row r="21" spans="1:8" x14ac:dyDescent="0.25">
      <c r="A21" s="11" t="s">
        <v>45</v>
      </c>
      <c r="B21" s="10" t="s">
        <v>46</v>
      </c>
      <c r="C21" s="169">
        <v>188508</v>
      </c>
      <c r="D21" s="170">
        <f>188512+10886-2702</f>
        <v>196696</v>
      </c>
      <c r="E21" s="169">
        <v>185315</v>
      </c>
      <c r="F21" s="177">
        <f t="shared" si="0"/>
        <v>94.21391385691625</v>
      </c>
    </row>
    <row r="22" spans="1:8" ht="16.5" thickBot="1" x14ac:dyDescent="0.3">
      <c r="A22" s="18" t="s">
        <v>47</v>
      </c>
      <c r="B22" s="19" t="s">
        <v>48</v>
      </c>
      <c r="C22" s="172"/>
      <c r="D22" s="173">
        <v>501</v>
      </c>
      <c r="E22" s="174">
        <v>501</v>
      </c>
      <c r="F22" s="177">
        <f t="shared" si="0"/>
        <v>100</v>
      </c>
    </row>
    <row r="23" spans="1:8" ht="16.5" thickBot="1" x14ac:dyDescent="0.3">
      <c r="A23" s="20" t="s">
        <v>62</v>
      </c>
      <c r="B23" s="21"/>
      <c r="C23" s="175">
        <f>C12+C19+C21</f>
        <v>192016</v>
      </c>
      <c r="D23" s="140">
        <f>D12+D19+D21+D22+D10</f>
        <v>200705</v>
      </c>
      <c r="E23" s="141">
        <f>E12+E19+E21+E22</f>
        <v>188411</v>
      </c>
      <c r="F23" s="178">
        <f>E23/D23*100</f>
        <v>93.874592062977996</v>
      </c>
    </row>
    <row r="24" spans="1:8" ht="16.5" thickBot="1" x14ac:dyDescent="0.3">
      <c r="A24" s="206" t="s">
        <v>63</v>
      </c>
      <c r="B24" s="207"/>
      <c r="C24" s="207"/>
      <c r="D24" s="207"/>
      <c r="E24" s="207"/>
      <c r="F24" s="208"/>
    </row>
    <row r="25" spans="1:8" x14ac:dyDescent="0.25">
      <c r="A25" s="134" t="s">
        <v>64</v>
      </c>
      <c r="B25" s="131"/>
      <c r="C25" s="135"/>
      <c r="D25" s="136"/>
      <c r="E25" s="132"/>
      <c r="F25" s="23"/>
    </row>
    <row r="26" spans="1:8" x14ac:dyDescent="0.25">
      <c r="A26" s="11" t="s">
        <v>11</v>
      </c>
      <c r="B26" s="24" t="s">
        <v>12</v>
      </c>
      <c r="C26" s="144">
        <v>144760</v>
      </c>
      <c r="D26" s="113">
        <f>144760+3+3570</f>
        <v>148333</v>
      </c>
      <c r="E26" s="68">
        <v>146506</v>
      </c>
      <c r="F26" s="153">
        <f>E26/D26*100</f>
        <v>98.768311838903017</v>
      </c>
    </row>
    <row r="27" spans="1:8" x14ac:dyDescent="0.25">
      <c r="A27" s="11" t="s">
        <v>13</v>
      </c>
      <c r="B27" s="13" t="s">
        <v>14</v>
      </c>
      <c r="C27" s="68">
        <v>26950</v>
      </c>
      <c r="D27" s="113">
        <f>26950+1+555</f>
        <v>27506</v>
      </c>
      <c r="E27" s="68">
        <v>26139</v>
      </c>
      <c r="F27" s="153">
        <f t="shared" ref="F27:F33" si="1">E27/D27*100</f>
        <v>95.030175234494294</v>
      </c>
    </row>
    <row r="28" spans="1:8" x14ac:dyDescent="0.25">
      <c r="A28" s="11" t="s">
        <v>15</v>
      </c>
      <c r="B28" s="24" t="s">
        <v>65</v>
      </c>
      <c r="C28" s="144">
        <v>18434</v>
      </c>
      <c r="D28" s="113">
        <f>18434+7263-197-2702-1</f>
        <v>22797</v>
      </c>
      <c r="E28" s="68">
        <v>14470</v>
      </c>
      <c r="F28" s="153">
        <f t="shared" si="1"/>
        <v>63.473264025968334</v>
      </c>
    </row>
    <row r="29" spans="1:8" x14ac:dyDescent="0.25">
      <c r="A29" s="25"/>
      <c r="B29" s="26" t="s">
        <v>66</v>
      </c>
      <c r="C29" s="150">
        <f>SUM(C26:C28)</f>
        <v>190144</v>
      </c>
      <c r="D29" s="139">
        <f>SUM(D26:D28)</f>
        <v>198636</v>
      </c>
      <c r="E29" s="71">
        <f>SUM(E26:E28)</f>
        <v>187115</v>
      </c>
      <c r="F29" s="154">
        <f t="shared" si="1"/>
        <v>94.199943615457414</v>
      </c>
    </row>
    <row r="30" spans="1:8" x14ac:dyDescent="0.25">
      <c r="A30" s="27" t="s">
        <v>67</v>
      </c>
      <c r="B30" s="28"/>
      <c r="C30" s="145"/>
      <c r="D30" s="146"/>
      <c r="E30" s="147"/>
      <c r="F30" s="153"/>
    </row>
    <row r="31" spans="1:8" x14ac:dyDescent="0.25">
      <c r="A31" s="11" t="s">
        <v>34</v>
      </c>
      <c r="B31" s="24" t="s">
        <v>35</v>
      </c>
      <c r="C31" s="144">
        <v>1872</v>
      </c>
      <c r="D31" s="113">
        <f>1872+197</f>
        <v>2069</v>
      </c>
      <c r="E31" s="68">
        <v>804</v>
      </c>
      <c r="F31" s="153">
        <f t="shared" si="1"/>
        <v>38.859352344127593</v>
      </c>
    </row>
    <row r="32" spans="1:8" x14ac:dyDescent="0.25">
      <c r="A32" s="29" t="s">
        <v>74</v>
      </c>
      <c r="B32" s="30" t="s">
        <v>75</v>
      </c>
      <c r="C32" s="148">
        <v>0</v>
      </c>
      <c r="D32" s="100">
        <v>0</v>
      </c>
      <c r="E32" s="68">
        <v>0</v>
      </c>
      <c r="F32" s="153"/>
    </row>
    <row r="33" spans="1:6" ht="16.5" thickBot="1" x14ac:dyDescent="0.3">
      <c r="A33" s="31"/>
      <c r="B33" s="32" t="s">
        <v>68</v>
      </c>
      <c r="C33" s="151">
        <f>SUM(C31:C32)</f>
        <v>1872</v>
      </c>
      <c r="D33" s="137">
        <f>SUM(D31:D32)</f>
        <v>2069</v>
      </c>
      <c r="E33" s="138">
        <f>SUM(E31:E32)</f>
        <v>804</v>
      </c>
      <c r="F33" s="154">
        <f t="shared" si="1"/>
        <v>38.859352344127593</v>
      </c>
    </row>
    <row r="34" spans="1:6" ht="16.5" thickBot="1" x14ac:dyDescent="0.3">
      <c r="A34" s="33" t="s">
        <v>69</v>
      </c>
      <c r="B34" s="34"/>
      <c r="C34" s="141">
        <f>C29+C33</f>
        <v>192016</v>
      </c>
      <c r="D34" s="140">
        <f>SUM(D33,D29)</f>
        <v>200705</v>
      </c>
      <c r="E34" s="141">
        <f>E29+E33</f>
        <v>187919</v>
      </c>
      <c r="F34" s="155">
        <f>E34/D34*100</f>
        <v>93.629456167011284</v>
      </c>
    </row>
    <row r="35" spans="1:6" ht="16.5" thickBot="1" x14ac:dyDescent="0.3">
      <c r="A35" s="35" t="s">
        <v>70</v>
      </c>
      <c r="B35" s="36"/>
      <c r="C35" s="152">
        <f>SUM(C34)</f>
        <v>192016</v>
      </c>
      <c r="D35" s="142">
        <f>SUM(D34)</f>
        <v>200705</v>
      </c>
      <c r="E35" s="143">
        <f>E34</f>
        <v>187919</v>
      </c>
      <c r="F35" s="156">
        <f>E35/D35*100</f>
        <v>93.629456167011284</v>
      </c>
    </row>
    <row r="36" spans="1:6" x14ac:dyDescent="0.25">
      <c r="A36" s="2"/>
    </row>
    <row r="39" spans="1:6" x14ac:dyDescent="0.25">
      <c r="E39" s="15">
        <f>E23-E35</f>
        <v>492</v>
      </c>
    </row>
  </sheetData>
  <mergeCells count="10">
    <mergeCell ref="D4:F4"/>
    <mergeCell ref="A3:F3"/>
    <mergeCell ref="B1:F1"/>
    <mergeCell ref="A24:F24"/>
    <mergeCell ref="A8:F8"/>
    <mergeCell ref="A9:B9"/>
    <mergeCell ref="A12:B12"/>
    <mergeCell ref="A18:B18"/>
    <mergeCell ref="A20:B20"/>
    <mergeCell ref="B5:F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6"/>
  <sheetViews>
    <sheetView topLeftCell="E19" zoomScaleNormal="100" workbookViewId="0">
      <selection activeCell="U54" sqref="U54"/>
    </sheetView>
  </sheetViews>
  <sheetFormatPr defaultRowHeight="15.75" x14ac:dyDescent="0.25"/>
  <cols>
    <col min="1" max="1" width="5.42578125" style="39" customWidth="1"/>
    <col min="2" max="2" width="5.5703125" style="39" customWidth="1"/>
    <col min="3" max="3" width="9.140625" style="39"/>
    <col min="4" max="4" width="8.42578125" style="39" customWidth="1"/>
    <col min="5" max="5" width="36.85546875" style="39" customWidth="1"/>
    <col min="6" max="6" width="11.140625" style="39" customWidth="1"/>
    <col min="7" max="7" width="10.85546875" style="72" customWidth="1"/>
    <col min="8" max="8" width="12" style="72" customWidth="1"/>
    <col min="9" max="9" width="11.28515625" style="72" customWidth="1"/>
    <col min="10" max="10" width="7.140625" style="39" customWidth="1"/>
    <col min="11" max="12" width="9.140625" style="39"/>
    <col min="13" max="13" width="35.85546875" style="39" customWidth="1"/>
    <col min="14" max="14" width="12" style="72" customWidth="1"/>
    <col min="15" max="15" width="12" style="91" customWidth="1"/>
    <col min="16" max="16" width="11.28515625" style="39" customWidth="1"/>
    <col min="17" max="17" width="10.28515625" style="39" customWidth="1"/>
    <col min="18" max="16384" width="9.140625" style="39"/>
  </cols>
  <sheetData>
    <row r="1" spans="1:25" x14ac:dyDescent="0.25">
      <c r="A1" s="37"/>
      <c r="B1" s="38"/>
      <c r="C1" s="38"/>
      <c r="D1" s="38"/>
      <c r="E1" s="38"/>
      <c r="F1" s="38"/>
      <c r="G1" s="37"/>
      <c r="H1" s="37"/>
      <c r="I1" s="37"/>
      <c r="J1" s="38"/>
      <c r="K1" s="38"/>
      <c r="L1" s="38"/>
      <c r="M1" s="219" t="s">
        <v>73</v>
      </c>
      <c r="N1" s="219"/>
      <c r="O1" s="219"/>
      <c r="P1" s="219"/>
      <c r="Q1" s="219"/>
    </row>
    <row r="2" spans="1:25" ht="12.75" customHeight="1" x14ac:dyDescent="0.25">
      <c r="A2" s="220" t="s">
        <v>80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25" ht="12.75" customHeight="1" x14ac:dyDescent="0.25">
      <c r="A3" s="220" t="s">
        <v>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</row>
    <row r="4" spans="1:25" ht="14.25" customHeight="1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25" ht="16.5" thickBot="1" x14ac:dyDescent="0.3">
      <c r="A5" s="40"/>
      <c r="B5" s="41"/>
      <c r="C5" s="42"/>
      <c r="D5" s="42"/>
      <c r="E5" s="43"/>
      <c r="F5" s="43"/>
      <c r="G5" s="218" t="s">
        <v>2</v>
      </c>
      <c r="H5" s="218"/>
      <c r="I5" s="218"/>
      <c r="J5" s="41"/>
      <c r="K5" s="42"/>
      <c r="L5" s="42"/>
      <c r="M5" s="43"/>
      <c r="N5" s="122"/>
      <c r="O5" s="218" t="s">
        <v>2</v>
      </c>
      <c r="P5" s="218"/>
      <c r="Q5" s="218"/>
    </row>
    <row r="6" spans="1:25" ht="12.75" customHeight="1" x14ac:dyDescent="0.25">
      <c r="A6" s="230" t="s">
        <v>3</v>
      </c>
      <c r="B6" s="231"/>
      <c r="C6" s="231"/>
      <c r="D6" s="231"/>
      <c r="E6" s="232"/>
      <c r="F6" s="44" t="s">
        <v>82</v>
      </c>
      <c r="G6" s="44" t="s">
        <v>82</v>
      </c>
      <c r="H6" s="111" t="s">
        <v>85</v>
      </c>
      <c r="I6" s="111" t="s">
        <v>85</v>
      </c>
      <c r="J6" s="233" t="s">
        <v>3</v>
      </c>
      <c r="K6" s="231"/>
      <c r="L6" s="231"/>
      <c r="M6" s="231"/>
      <c r="N6" s="44" t="s">
        <v>82</v>
      </c>
      <c r="O6" s="44" t="s">
        <v>82</v>
      </c>
      <c r="P6" s="44" t="s">
        <v>85</v>
      </c>
      <c r="Q6" s="45" t="s">
        <v>85</v>
      </c>
    </row>
    <row r="7" spans="1:25" ht="12.75" customHeight="1" x14ac:dyDescent="0.25">
      <c r="A7" s="114"/>
      <c r="B7" s="99"/>
      <c r="C7" s="99"/>
      <c r="D7" s="99"/>
      <c r="E7" s="115"/>
      <c r="F7" s="116" t="s">
        <v>83</v>
      </c>
      <c r="G7" s="116" t="s">
        <v>84</v>
      </c>
      <c r="H7" s="118" t="s">
        <v>86</v>
      </c>
      <c r="I7" s="118" t="s">
        <v>87</v>
      </c>
      <c r="J7" s="117"/>
      <c r="K7" s="99"/>
      <c r="L7" s="99"/>
      <c r="M7" s="99"/>
      <c r="N7" s="116" t="s">
        <v>83</v>
      </c>
      <c r="O7" s="116" t="s">
        <v>84</v>
      </c>
      <c r="P7" s="179" t="s">
        <v>86</v>
      </c>
      <c r="Q7" s="180" t="s">
        <v>87</v>
      </c>
    </row>
    <row r="8" spans="1:25" x14ac:dyDescent="0.25">
      <c r="A8" s="224" t="s">
        <v>4</v>
      </c>
      <c r="B8" s="225"/>
      <c r="C8" s="225"/>
      <c r="D8" s="225"/>
      <c r="E8" s="226"/>
      <c r="F8" s="46" t="s">
        <v>5</v>
      </c>
      <c r="G8" s="46" t="s">
        <v>5</v>
      </c>
      <c r="H8" s="112"/>
      <c r="I8" s="112"/>
      <c r="J8" s="227" t="s">
        <v>4</v>
      </c>
      <c r="K8" s="225"/>
      <c r="L8" s="225"/>
      <c r="M8" s="225"/>
      <c r="N8" s="46" t="s">
        <v>5</v>
      </c>
      <c r="O8" s="46" t="s">
        <v>5</v>
      </c>
      <c r="P8" s="46"/>
      <c r="Q8" s="47"/>
    </row>
    <row r="9" spans="1:25" ht="27.75" customHeight="1" x14ac:dyDescent="0.25">
      <c r="A9" s="48"/>
      <c r="B9" s="49" t="s">
        <v>6</v>
      </c>
      <c r="C9" s="50"/>
      <c r="D9" s="50"/>
      <c r="E9" s="50"/>
      <c r="F9" s="121"/>
      <c r="G9" s="51"/>
      <c r="H9" s="51"/>
      <c r="I9" s="51"/>
      <c r="J9" s="49" t="s">
        <v>7</v>
      </c>
      <c r="K9" s="50"/>
      <c r="L9" s="50"/>
      <c r="M9" s="50"/>
      <c r="N9" s="188"/>
      <c r="O9" s="165"/>
      <c r="P9" s="187"/>
      <c r="Q9" s="123"/>
    </row>
    <row r="10" spans="1:25" x14ac:dyDescent="0.25">
      <c r="A10" s="52" t="s">
        <v>8</v>
      </c>
      <c r="B10" s="228" t="s">
        <v>9</v>
      </c>
      <c r="C10" s="229"/>
      <c r="D10" s="229"/>
      <c r="E10" s="229"/>
      <c r="F10" s="183"/>
      <c r="G10" s="163"/>
      <c r="H10" s="163"/>
      <c r="I10" s="53"/>
      <c r="J10" s="229" t="s">
        <v>9</v>
      </c>
      <c r="K10" s="229"/>
      <c r="L10" s="229"/>
      <c r="M10" s="229"/>
      <c r="N10" s="157"/>
      <c r="O10" s="169"/>
      <c r="P10" s="187"/>
      <c r="Q10" s="123"/>
    </row>
    <row r="11" spans="1:25" x14ac:dyDescent="0.25">
      <c r="A11" s="27"/>
      <c r="B11" s="234" t="s">
        <v>10</v>
      </c>
      <c r="C11" s="235"/>
      <c r="D11" s="235"/>
      <c r="E11" s="235"/>
      <c r="F11" s="184"/>
      <c r="G11" s="185"/>
      <c r="H11" s="185"/>
      <c r="I11" s="54"/>
      <c r="J11" s="55"/>
      <c r="K11" s="8"/>
      <c r="L11" s="55"/>
      <c r="M11" s="55"/>
      <c r="N11" s="157"/>
      <c r="O11" s="169"/>
      <c r="P11" s="187"/>
      <c r="Q11" s="123"/>
    </row>
    <row r="12" spans="1:25" x14ac:dyDescent="0.25">
      <c r="A12" s="52"/>
      <c r="B12" s="56" t="s">
        <v>11</v>
      </c>
      <c r="C12" s="236" t="s">
        <v>12</v>
      </c>
      <c r="D12" s="236"/>
      <c r="E12" s="222"/>
      <c r="F12" s="169">
        <v>103138</v>
      </c>
      <c r="G12" s="169">
        <f>103138+3+3304-315</f>
        <v>106130</v>
      </c>
      <c r="H12" s="169">
        <v>104327</v>
      </c>
      <c r="I12" s="197">
        <f>H12/G12*100</f>
        <v>98.301140111184395</v>
      </c>
      <c r="J12" s="9"/>
      <c r="K12" s="57"/>
      <c r="L12" s="105"/>
      <c r="M12" s="105"/>
      <c r="N12" s="169"/>
      <c r="O12" s="169"/>
      <c r="P12" s="187"/>
      <c r="Q12" s="123"/>
    </row>
    <row r="13" spans="1:25" x14ac:dyDescent="0.25">
      <c r="A13" s="52"/>
      <c r="B13" s="56" t="s">
        <v>13</v>
      </c>
      <c r="C13" s="222" t="s">
        <v>14</v>
      </c>
      <c r="D13" s="223"/>
      <c r="E13" s="223"/>
      <c r="F13" s="163">
        <v>19707</v>
      </c>
      <c r="G13" s="163">
        <f>19707+1+513</f>
        <v>20221</v>
      </c>
      <c r="H13" s="163">
        <v>19170</v>
      </c>
      <c r="I13" s="197">
        <f>H13/G13*100</f>
        <v>94.802433114089311</v>
      </c>
      <c r="J13" s="79"/>
      <c r="K13" s="58"/>
      <c r="L13" s="57"/>
      <c r="M13" s="57"/>
      <c r="N13" s="169"/>
      <c r="O13" s="169"/>
      <c r="P13" s="187"/>
      <c r="Q13" s="123"/>
    </row>
    <row r="14" spans="1:25" ht="16.5" thickBot="1" x14ac:dyDescent="0.3">
      <c r="A14" s="52"/>
      <c r="B14" s="59" t="s">
        <v>15</v>
      </c>
      <c r="C14" s="222" t="s">
        <v>16</v>
      </c>
      <c r="D14" s="223"/>
      <c r="E14" s="223"/>
      <c r="F14" s="174">
        <v>649</v>
      </c>
      <c r="G14" s="174">
        <f>649+222-1</f>
        <v>870</v>
      </c>
      <c r="H14" s="174">
        <v>688</v>
      </c>
      <c r="I14" s="197">
        <f>H14/G14*100</f>
        <v>79.080459770114942</v>
      </c>
      <c r="J14" s="60" t="s">
        <v>22</v>
      </c>
      <c r="K14" s="61" t="s">
        <v>23</v>
      </c>
      <c r="L14" s="62"/>
      <c r="M14" s="62"/>
      <c r="N14" s="189">
        <v>12</v>
      </c>
      <c r="O14" s="174">
        <v>12</v>
      </c>
      <c r="P14" s="190"/>
      <c r="Q14" s="125"/>
    </row>
    <row r="15" spans="1:25" ht="16.5" thickBot="1" x14ac:dyDescent="0.3">
      <c r="A15" s="22"/>
      <c r="B15" s="63"/>
      <c r="C15" s="222" t="s">
        <v>17</v>
      </c>
      <c r="D15" s="223"/>
      <c r="E15" s="223"/>
      <c r="F15" s="141">
        <f>SUM(F12:F14)</f>
        <v>123494</v>
      </c>
      <c r="G15" s="141">
        <f>SUM(G12:G14)</f>
        <v>127221</v>
      </c>
      <c r="H15" s="141">
        <f>SUM(H12:H14)</f>
        <v>124185</v>
      </c>
      <c r="I15" s="198">
        <f>H15/G15*100</f>
        <v>97.613601528049614</v>
      </c>
      <c r="J15" s="64"/>
      <c r="K15" s="222" t="s">
        <v>18</v>
      </c>
      <c r="L15" s="223"/>
      <c r="M15" s="223"/>
      <c r="N15" s="149">
        <f>SUM(N14)</f>
        <v>12</v>
      </c>
      <c r="O15" s="141">
        <f>SUM(O12:O14)</f>
        <v>12</v>
      </c>
      <c r="P15" s="191"/>
      <c r="Q15" s="126"/>
      <c r="R15" s="65"/>
      <c r="S15" s="65"/>
      <c r="T15" s="65"/>
      <c r="U15" s="65"/>
      <c r="V15" s="65"/>
      <c r="W15" s="65"/>
      <c r="X15" s="65"/>
      <c r="Y15" s="66"/>
    </row>
    <row r="16" spans="1:25" x14ac:dyDescent="0.25">
      <c r="A16" s="67" t="s">
        <v>19</v>
      </c>
      <c r="B16" s="228" t="s">
        <v>20</v>
      </c>
      <c r="C16" s="229"/>
      <c r="D16" s="229"/>
      <c r="E16" s="229"/>
      <c r="F16" s="183"/>
      <c r="G16" s="163"/>
      <c r="H16" s="163"/>
      <c r="I16" s="53"/>
      <c r="J16" s="229" t="s">
        <v>20</v>
      </c>
      <c r="K16" s="229"/>
      <c r="L16" s="229"/>
      <c r="M16" s="229"/>
      <c r="N16" s="183"/>
      <c r="O16" s="163"/>
      <c r="P16" s="192"/>
      <c r="Q16" s="93"/>
      <c r="R16" s="65"/>
      <c r="S16" s="65"/>
      <c r="T16" s="65"/>
      <c r="U16" s="65"/>
      <c r="V16" s="65"/>
      <c r="W16" s="65"/>
      <c r="X16" s="65"/>
      <c r="Y16" s="66"/>
    </row>
    <row r="17" spans="1:25" x14ac:dyDescent="0.25">
      <c r="A17" s="67"/>
      <c r="B17" s="234" t="s">
        <v>21</v>
      </c>
      <c r="C17" s="235"/>
      <c r="D17" s="235"/>
      <c r="E17" s="235"/>
      <c r="F17" s="166"/>
      <c r="G17" s="169"/>
      <c r="H17" s="169"/>
      <c r="I17" s="68"/>
      <c r="J17" s="55"/>
      <c r="K17" s="8"/>
      <c r="L17" s="55"/>
      <c r="M17" s="55"/>
      <c r="N17" s="157"/>
      <c r="O17" s="169"/>
      <c r="P17" s="165"/>
      <c r="Q17" s="124"/>
      <c r="R17" s="65"/>
      <c r="S17" s="65"/>
      <c r="T17" s="65"/>
      <c r="U17" s="65"/>
      <c r="V17" s="65"/>
      <c r="W17" s="65"/>
      <c r="X17" s="65"/>
      <c r="Y17" s="66"/>
    </row>
    <row r="18" spans="1:25" x14ac:dyDescent="0.25">
      <c r="A18" s="67"/>
      <c r="B18" s="56" t="s">
        <v>11</v>
      </c>
      <c r="C18" s="236" t="s">
        <v>12</v>
      </c>
      <c r="D18" s="236"/>
      <c r="E18" s="222"/>
      <c r="F18" s="169">
        <v>10416</v>
      </c>
      <c r="G18" s="169">
        <f>10416+315</f>
        <v>10731</v>
      </c>
      <c r="H18" s="169">
        <v>10730</v>
      </c>
      <c r="I18" s="197">
        <f>H18/G18*100</f>
        <v>99.990681203988444</v>
      </c>
      <c r="J18" s="9"/>
      <c r="K18" s="57"/>
      <c r="L18" s="105"/>
      <c r="M18" s="105"/>
      <c r="N18" s="169"/>
      <c r="O18" s="169"/>
      <c r="P18" s="165"/>
      <c r="Q18" s="124"/>
      <c r="R18" s="65"/>
      <c r="S18" s="65"/>
      <c r="T18" s="65"/>
      <c r="U18" s="65"/>
      <c r="V18" s="65"/>
      <c r="W18" s="65"/>
      <c r="X18" s="65"/>
      <c r="Y18" s="66"/>
    </row>
    <row r="19" spans="1:25" x14ac:dyDescent="0.25">
      <c r="A19" s="67"/>
      <c r="B19" s="56" t="s">
        <v>13</v>
      </c>
      <c r="C19" s="222" t="s">
        <v>14</v>
      </c>
      <c r="D19" s="223"/>
      <c r="E19" s="223"/>
      <c r="F19" s="169">
        <v>1823</v>
      </c>
      <c r="G19" s="169">
        <v>1823</v>
      </c>
      <c r="H19" s="169">
        <v>1735</v>
      </c>
      <c r="I19" s="197">
        <f>H19/G19*100</f>
        <v>95.172792100932526</v>
      </c>
      <c r="J19" s="60"/>
      <c r="K19" s="61"/>
      <c r="L19" s="62"/>
      <c r="M19" s="62"/>
      <c r="N19" s="157"/>
      <c r="O19" s="169"/>
      <c r="P19" s="165"/>
      <c r="Q19" s="124"/>
      <c r="R19" s="65"/>
      <c r="S19" s="65"/>
      <c r="T19" s="65"/>
      <c r="U19" s="65"/>
      <c r="V19" s="65"/>
      <c r="W19" s="65"/>
      <c r="X19" s="65"/>
      <c r="Y19" s="66"/>
    </row>
    <row r="20" spans="1:25" ht="16.5" thickBot="1" x14ac:dyDescent="0.3">
      <c r="A20" s="52"/>
      <c r="B20" s="59" t="s">
        <v>15</v>
      </c>
      <c r="C20" s="222" t="s">
        <v>16</v>
      </c>
      <c r="D20" s="223"/>
      <c r="E20" s="223"/>
      <c r="F20" s="174">
        <v>29</v>
      </c>
      <c r="G20" s="174">
        <v>29</v>
      </c>
      <c r="H20" s="174">
        <v>24</v>
      </c>
      <c r="I20" s="197">
        <f>H20/G20*100</f>
        <v>82.758620689655174</v>
      </c>
      <c r="J20" s="60" t="s">
        <v>22</v>
      </c>
      <c r="K20" s="61" t="s">
        <v>23</v>
      </c>
      <c r="L20" s="62"/>
      <c r="M20" s="62"/>
      <c r="N20" s="174">
        <v>12</v>
      </c>
      <c r="O20" s="174">
        <v>12</v>
      </c>
      <c r="P20" s="185"/>
      <c r="Q20" s="127"/>
      <c r="R20" s="65"/>
      <c r="S20" s="65"/>
      <c r="T20" s="65"/>
      <c r="U20" s="65"/>
      <c r="V20" s="65"/>
      <c r="W20" s="65"/>
      <c r="X20" s="65"/>
      <c r="Y20" s="66"/>
    </row>
    <row r="21" spans="1:25" ht="16.5" thickBot="1" x14ac:dyDescent="0.3">
      <c r="A21" s="52"/>
      <c r="B21" s="63"/>
      <c r="C21" s="222" t="s">
        <v>17</v>
      </c>
      <c r="D21" s="223"/>
      <c r="E21" s="223"/>
      <c r="F21" s="141">
        <f>SUM(F18:F20)</f>
        <v>12268</v>
      </c>
      <c r="G21" s="141">
        <f>SUM(G18:G20)</f>
        <v>12583</v>
      </c>
      <c r="H21" s="141">
        <f>SUM(H18:H20)</f>
        <v>12489</v>
      </c>
      <c r="I21" s="198">
        <f>H21/G21*100</f>
        <v>99.252960343320353</v>
      </c>
      <c r="J21" s="64"/>
      <c r="K21" s="222" t="s">
        <v>18</v>
      </c>
      <c r="L21" s="223"/>
      <c r="M21" s="223"/>
      <c r="N21" s="141">
        <v>12</v>
      </c>
      <c r="O21" s="141">
        <f>SUM(O18:O20)</f>
        <v>12</v>
      </c>
      <c r="P21" s="193"/>
      <c r="Q21" s="129"/>
      <c r="R21" s="66"/>
      <c r="S21" s="66"/>
      <c r="T21" s="66"/>
      <c r="U21" s="66"/>
      <c r="V21" s="66"/>
      <c r="W21" s="66"/>
      <c r="X21" s="66"/>
      <c r="Y21" s="66"/>
    </row>
    <row r="22" spans="1:25" x14ac:dyDescent="0.25">
      <c r="A22" s="52" t="s">
        <v>24</v>
      </c>
      <c r="B22" s="239" t="s">
        <v>25</v>
      </c>
      <c r="C22" s="240"/>
      <c r="D22" s="240"/>
      <c r="E22" s="240"/>
      <c r="F22" s="181"/>
      <c r="G22" s="181"/>
      <c r="H22" s="181"/>
      <c r="I22" s="69"/>
      <c r="J22" s="229" t="s">
        <v>25</v>
      </c>
      <c r="K22" s="229"/>
      <c r="L22" s="229"/>
      <c r="M22" s="229"/>
      <c r="N22" s="183"/>
      <c r="O22" s="183"/>
      <c r="P22" s="194"/>
      <c r="Q22" s="128"/>
      <c r="R22" s="66"/>
      <c r="S22" s="66"/>
      <c r="T22" s="66"/>
      <c r="U22" s="66"/>
      <c r="V22" s="66"/>
      <c r="W22" s="66"/>
      <c r="X22" s="66"/>
      <c r="Y22" s="66"/>
    </row>
    <row r="23" spans="1:25" s="72" customFormat="1" x14ac:dyDescent="0.25">
      <c r="A23" s="52"/>
      <c r="B23" s="70"/>
      <c r="C23" s="62"/>
      <c r="D23" s="62"/>
      <c r="E23" s="62"/>
      <c r="F23" s="157"/>
      <c r="G23" s="157"/>
      <c r="H23" s="157"/>
      <c r="I23" s="71"/>
      <c r="J23" s="7" t="s">
        <v>13</v>
      </c>
      <c r="K23" s="8" t="s">
        <v>76</v>
      </c>
      <c r="L23" s="55"/>
      <c r="M23" s="55"/>
      <c r="N23" s="157"/>
      <c r="O23" s="157"/>
      <c r="P23" s="165"/>
      <c r="Q23" s="124"/>
      <c r="R23" s="65"/>
      <c r="S23" s="65"/>
      <c r="T23" s="65"/>
      <c r="U23" s="65"/>
      <c r="V23" s="65"/>
      <c r="W23" s="65"/>
      <c r="X23" s="65"/>
      <c r="Y23" s="65"/>
    </row>
    <row r="24" spans="1:25" s="72" customFormat="1" x14ac:dyDescent="0.25">
      <c r="A24" s="52"/>
      <c r="B24" s="73"/>
      <c r="C24" s="74"/>
      <c r="D24" s="74"/>
      <c r="E24" s="74"/>
      <c r="F24" s="181"/>
      <c r="G24" s="181"/>
      <c r="H24" s="181"/>
      <c r="I24" s="69"/>
      <c r="J24" s="9" t="s">
        <v>77</v>
      </c>
      <c r="K24" s="57" t="s">
        <v>78</v>
      </c>
      <c r="L24" s="105"/>
      <c r="M24" s="105"/>
      <c r="N24" s="169"/>
      <c r="O24" s="169"/>
      <c r="P24" s="165"/>
      <c r="Q24" s="124"/>
      <c r="R24" s="65"/>
      <c r="S24" s="65"/>
      <c r="T24" s="65"/>
      <c r="U24" s="65"/>
      <c r="V24" s="65"/>
      <c r="W24" s="65"/>
      <c r="X24" s="65"/>
      <c r="Y24" s="65"/>
    </row>
    <row r="25" spans="1:25" x14ac:dyDescent="0.25">
      <c r="A25" s="52"/>
      <c r="B25" s="234" t="s">
        <v>21</v>
      </c>
      <c r="C25" s="235"/>
      <c r="D25" s="235"/>
      <c r="E25" s="235"/>
      <c r="F25" s="166"/>
      <c r="G25" s="157"/>
      <c r="H25" s="157"/>
      <c r="I25" s="71"/>
      <c r="J25" s="241" t="s">
        <v>26</v>
      </c>
      <c r="K25" s="242"/>
      <c r="L25" s="242"/>
      <c r="M25" s="234"/>
      <c r="N25" s="166"/>
      <c r="O25" s="157"/>
      <c r="P25" s="187"/>
      <c r="Q25" s="123"/>
      <c r="R25" s="66"/>
      <c r="S25" s="66"/>
      <c r="T25" s="66"/>
      <c r="U25" s="66"/>
      <c r="V25" s="66"/>
      <c r="W25" s="66"/>
      <c r="X25" s="66"/>
      <c r="Y25" s="66"/>
    </row>
    <row r="26" spans="1:25" x14ac:dyDescent="0.25">
      <c r="A26" s="52"/>
      <c r="B26" s="59" t="s">
        <v>15</v>
      </c>
      <c r="C26" s="222" t="s">
        <v>16</v>
      </c>
      <c r="D26" s="223"/>
      <c r="E26" s="223"/>
      <c r="F26" s="169">
        <v>15061</v>
      </c>
      <c r="G26" s="169">
        <f>15061+7041-197-2702</f>
        <v>19203</v>
      </c>
      <c r="H26" s="169">
        <v>12654</v>
      </c>
      <c r="I26" s="197">
        <f>H26/G26*100</f>
        <v>65.895953757225428</v>
      </c>
      <c r="J26" s="79" t="s">
        <v>27</v>
      </c>
      <c r="K26" s="104" t="s">
        <v>28</v>
      </c>
      <c r="L26" s="105"/>
      <c r="M26" s="105"/>
      <c r="N26" s="169">
        <v>261</v>
      </c>
      <c r="O26" s="169">
        <v>261</v>
      </c>
      <c r="P26" s="187">
        <v>49</v>
      </c>
      <c r="Q26" s="199">
        <f>P26/O26*100</f>
        <v>18.773946360153257</v>
      </c>
      <c r="R26" s="66"/>
      <c r="S26" s="66"/>
      <c r="T26" s="66"/>
      <c r="U26" s="66"/>
      <c r="V26" s="66"/>
      <c r="W26" s="66"/>
      <c r="X26" s="66"/>
      <c r="Y26" s="66"/>
    </row>
    <row r="27" spans="1:25" ht="20.25" customHeight="1" x14ac:dyDescent="0.25">
      <c r="A27" s="67"/>
      <c r="B27" s="59"/>
      <c r="C27" s="104"/>
      <c r="D27" s="105"/>
      <c r="E27" s="105"/>
      <c r="F27" s="169"/>
      <c r="G27" s="169"/>
      <c r="H27" s="169"/>
      <c r="I27" s="197"/>
      <c r="J27" s="79" t="s">
        <v>29</v>
      </c>
      <c r="K27" s="75" t="s">
        <v>30</v>
      </c>
      <c r="L27" s="105"/>
      <c r="M27" s="105"/>
      <c r="N27" s="169">
        <v>2521</v>
      </c>
      <c r="O27" s="169">
        <v>2521</v>
      </c>
      <c r="P27" s="187">
        <v>1857</v>
      </c>
      <c r="Q27" s="199">
        <f t="shared" ref="Q27:Q32" si="0">P27/O27*100</f>
        <v>73.661245537485115</v>
      </c>
      <c r="R27" s="66"/>
      <c r="S27" s="66"/>
      <c r="T27" s="66"/>
      <c r="U27" s="66"/>
      <c r="V27" s="66"/>
      <c r="W27" s="66"/>
      <c r="X27" s="66"/>
      <c r="Y27" s="66"/>
    </row>
    <row r="28" spans="1:25" x14ac:dyDescent="0.25">
      <c r="A28" s="67"/>
      <c r="B28" s="76" t="s">
        <v>31</v>
      </c>
      <c r="C28" s="76"/>
      <c r="D28" s="105"/>
      <c r="E28" s="105"/>
      <c r="F28" s="169"/>
      <c r="G28" s="169"/>
      <c r="H28" s="169"/>
      <c r="I28" s="197"/>
      <c r="J28" s="79" t="s">
        <v>32</v>
      </c>
      <c r="K28" s="58" t="s">
        <v>33</v>
      </c>
      <c r="L28" s="57"/>
      <c r="M28" s="57"/>
      <c r="N28" s="169">
        <v>13</v>
      </c>
      <c r="O28" s="169">
        <v>13</v>
      </c>
      <c r="P28" s="187"/>
      <c r="Q28" s="199"/>
      <c r="R28" s="66"/>
      <c r="S28" s="66"/>
      <c r="T28" s="66"/>
      <c r="U28" s="66"/>
      <c r="V28" s="66"/>
      <c r="W28" s="66"/>
      <c r="X28" s="66"/>
      <c r="Y28" s="66"/>
    </row>
    <row r="29" spans="1:25" x14ac:dyDescent="0.25">
      <c r="A29" s="52"/>
      <c r="B29" s="56" t="s">
        <v>34</v>
      </c>
      <c r="C29" s="104" t="s">
        <v>35</v>
      </c>
      <c r="D29" s="105"/>
      <c r="E29" s="105"/>
      <c r="F29" s="169">
        <v>845</v>
      </c>
      <c r="G29" s="169">
        <f>845+197</f>
        <v>1042</v>
      </c>
      <c r="H29" s="169">
        <v>409</v>
      </c>
      <c r="I29" s="197">
        <f>H29/G29*100</f>
        <v>39.251439539347409</v>
      </c>
      <c r="J29" s="79" t="s">
        <v>36</v>
      </c>
      <c r="K29" s="243" t="s">
        <v>37</v>
      </c>
      <c r="L29" s="244"/>
      <c r="M29" s="244"/>
      <c r="N29" s="165">
        <v>1</v>
      </c>
      <c r="O29" s="169">
        <v>1</v>
      </c>
      <c r="P29" s="187"/>
      <c r="Q29" s="199"/>
      <c r="R29" s="66"/>
      <c r="S29" s="66"/>
      <c r="T29" s="66"/>
      <c r="U29" s="66"/>
      <c r="V29" s="66"/>
      <c r="W29" s="66"/>
      <c r="X29" s="66"/>
      <c r="Y29" s="66"/>
    </row>
    <row r="30" spans="1:25" x14ac:dyDescent="0.25">
      <c r="A30" s="52"/>
      <c r="B30" s="59" t="s">
        <v>74</v>
      </c>
      <c r="C30" s="104" t="s">
        <v>75</v>
      </c>
      <c r="D30" s="105"/>
      <c r="E30" s="105"/>
      <c r="F30" s="163"/>
      <c r="G30" s="163">
        <v>0</v>
      </c>
      <c r="H30" s="163"/>
      <c r="I30" s="53"/>
      <c r="J30" s="60" t="s">
        <v>22</v>
      </c>
      <c r="K30" s="61" t="s">
        <v>23</v>
      </c>
      <c r="L30" s="62"/>
      <c r="M30" s="62"/>
      <c r="N30" s="169">
        <v>8</v>
      </c>
      <c r="O30" s="169">
        <v>8</v>
      </c>
      <c r="P30" s="187">
        <v>9</v>
      </c>
      <c r="Q30" s="199">
        <f t="shared" si="0"/>
        <v>112.5</v>
      </c>
      <c r="R30" s="66"/>
      <c r="S30" s="66"/>
      <c r="T30" s="66"/>
      <c r="U30" s="66"/>
      <c r="V30" s="66"/>
      <c r="W30" s="66"/>
      <c r="X30" s="66"/>
      <c r="Y30" s="66"/>
    </row>
    <row r="31" spans="1:25" x14ac:dyDescent="0.25">
      <c r="A31" s="52"/>
      <c r="B31" s="59"/>
      <c r="C31" s="104"/>
      <c r="D31" s="105"/>
      <c r="E31" s="105"/>
      <c r="F31" s="163"/>
      <c r="G31" s="163"/>
      <c r="H31" s="163"/>
      <c r="I31" s="53"/>
      <c r="J31" s="77" t="s">
        <v>38</v>
      </c>
      <c r="K31" s="222" t="s">
        <v>39</v>
      </c>
      <c r="L31" s="223"/>
      <c r="M31" s="223"/>
      <c r="N31" s="169"/>
      <c r="O31" s="169"/>
      <c r="P31" s="187"/>
      <c r="Q31" s="199"/>
      <c r="R31" s="66"/>
      <c r="S31" s="66"/>
      <c r="T31" s="66"/>
      <c r="U31" s="66"/>
      <c r="V31" s="66"/>
      <c r="W31" s="66"/>
      <c r="X31" s="66"/>
      <c r="Y31" s="66"/>
    </row>
    <row r="32" spans="1:25" ht="16.5" thickBot="1" x14ac:dyDescent="0.3">
      <c r="A32" s="52"/>
      <c r="B32" s="59"/>
      <c r="C32" s="104"/>
      <c r="D32" s="105"/>
      <c r="E32" s="105"/>
      <c r="F32" s="182"/>
      <c r="G32" s="182"/>
      <c r="H32" s="182"/>
      <c r="I32" s="78"/>
      <c r="J32" s="16" t="s">
        <v>40</v>
      </c>
      <c r="K32" s="237" t="s">
        <v>41</v>
      </c>
      <c r="L32" s="238"/>
      <c r="M32" s="238"/>
      <c r="N32" s="195">
        <v>680</v>
      </c>
      <c r="O32" s="174">
        <v>680</v>
      </c>
      <c r="P32" s="190">
        <v>680</v>
      </c>
      <c r="Q32" s="199">
        <f t="shared" si="0"/>
        <v>100</v>
      </c>
      <c r="R32" s="66"/>
      <c r="S32" s="66"/>
      <c r="T32" s="66"/>
      <c r="U32" s="66"/>
      <c r="V32" s="66"/>
      <c r="W32" s="66"/>
      <c r="X32" s="66"/>
      <c r="Y32" s="66"/>
    </row>
    <row r="33" spans="1:25" ht="16.5" thickBot="1" x14ac:dyDescent="0.3">
      <c r="A33" s="52"/>
      <c r="B33" s="63"/>
      <c r="C33" s="222" t="s">
        <v>17</v>
      </c>
      <c r="D33" s="223"/>
      <c r="E33" s="223"/>
      <c r="F33" s="141">
        <f>SUM(F23:F32)</f>
        <v>15906</v>
      </c>
      <c r="G33" s="141">
        <f>SUM(G29,G26,G30)</f>
        <v>20245</v>
      </c>
      <c r="H33" s="141">
        <f>SUM(H26:H32)</f>
        <v>13063</v>
      </c>
      <c r="I33" s="198">
        <f>H33/G33*100</f>
        <v>64.524573968881199</v>
      </c>
      <c r="J33" s="87"/>
      <c r="K33" s="222" t="s">
        <v>18</v>
      </c>
      <c r="L33" s="223"/>
      <c r="M33" s="223"/>
      <c r="N33" s="141">
        <f>SUM(N26:N32)</f>
        <v>3484</v>
      </c>
      <c r="O33" s="141">
        <f>SUM(O24:O32)</f>
        <v>3484</v>
      </c>
      <c r="P33" s="200">
        <f>SUM(P26:P32)</f>
        <v>2595</v>
      </c>
      <c r="Q33" s="201">
        <f>P33/O33*100</f>
        <v>74.4833524684271</v>
      </c>
      <c r="R33" s="95"/>
      <c r="S33" s="66"/>
      <c r="T33" s="66"/>
      <c r="U33" s="66"/>
      <c r="V33" s="66"/>
      <c r="W33" s="66"/>
      <c r="X33" s="66"/>
      <c r="Y33" s="66"/>
    </row>
    <row r="34" spans="1:25" x14ac:dyDescent="0.25">
      <c r="A34" s="52" t="s">
        <v>42</v>
      </c>
      <c r="B34" s="228" t="s">
        <v>51</v>
      </c>
      <c r="C34" s="229"/>
      <c r="D34" s="229"/>
      <c r="E34" s="229"/>
      <c r="F34" s="183"/>
      <c r="G34" s="163"/>
      <c r="H34" s="163"/>
      <c r="I34" s="53"/>
      <c r="J34" s="229" t="s">
        <v>51</v>
      </c>
      <c r="K34" s="229"/>
      <c r="L34" s="229"/>
      <c r="M34" s="229"/>
      <c r="N34" s="183"/>
      <c r="O34" s="163"/>
      <c r="P34" s="194"/>
      <c r="Q34" s="128"/>
      <c r="R34" s="66"/>
      <c r="S34" s="66"/>
      <c r="T34" s="66"/>
      <c r="U34" s="66"/>
      <c r="V34" s="66"/>
      <c r="W34" s="66"/>
      <c r="X34" s="66"/>
      <c r="Y34" s="66"/>
    </row>
    <row r="35" spans="1:25" x14ac:dyDescent="0.25">
      <c r="A35" s="27"/>
      <c r="B35" s="234" t="s">
        <v>10</v>
      </c>
      <c r="C35" s="235"/>
      <c r="D35" s="235"/>
      <c r="E35" s="235"/>
      <c r="F35" s="166"/>
      <c r="G35" s="169"/>
      <c r="H35" s="169"/>
      <c r="I35" s="68"/>
      <c r="J35" s="89"/>
      <c r="K35" s="255"/>
      <c r="L35" s="256"/>
      <c r="M35" s="256"/>
      <c r="N35" s="166"/>
      <c r="O35" s="169"/>
      <c r="P35" s="187"/>
      <c r="Q35" s="123"/>
      <c r="R35" s="66"/>
      <c r="S35" s="66"/>
      <c r="T35" s="66"/>
      <c r="U35" s="66"/>
      <c r="V35" s="66"/>
      <c r="W35" s="66"/>
      <c r="X35" s="66"/>
      <c r="Y35" s="66"/>
    </row>
    <row r="36" spans="1:25" x14ac:dyDescent="0.25">
      <c r="A36" s="52"/>
      <c r="B36" s="56" t="s">
        <v>11</v>
      </c>
      <c r="C36" s="236" t="s">
        <v>12</v>
      </c>
      <c r="D36" s="236"/>
      <c r="E36" s="222"/>
      <c r="F36" s="169">
        <v>31206</v>
      </c>
      <c r="G36" s="169">
        <f>31206+266</f>
        <v>31472</v>
      </c>
      <c r="H36" s="169">
        <v>31449</v>
      </c>
      <c r="I36" s="197">
        <f>H36/G36*100</f>
        <v>99.92691916624301</v>
      </c>
      <c r="J36" s="64"/>
      <c r="K36" s="222"/>
      <c r="L36" s="223"/>
      <c r="M36" s="223"/>
      <c r="N36" s="169"/>
      <c r="O36" s="169"/>
      <c r="P36" s="187"/>
      <c r="Q36" s="123"/>
      <c r="R36" s="66"/>
      <c r="S36" s="66"/>
      <c r="T36" s="66"/>
      <c r="U36" s="66"/>
      <c r="V36" s="66"/>
      <c r="W36" s="66"/>
      <c r="X36" s="66"/>
      <c r="Y36" s="66"/>
    </row>
    <row r="37" spans="1:25" x14ac:dyDescent="0.25">
      <c r="A37" s="52"/>
      <c r="B37" s="56" t="s">
        <v>13</v>
      </c>
      <c r="C37" s="222" t="s">
        <v>14</v>
      </c>
      <c r="D37" s="223"/>
      <c r="E37" s="223"/>
      <c r="F37" s="169">
        <v>5420</v>
      </c>
      <c r="G37" s="169">
        <f>5420+42</f>
        <v>5462</v>
      </c>
      <c r="H37" s="169">
        <v>5234</v>
      </c>
      <c r="I37" s="197">
        <f>H37/G37*100</f>
        <v>95.825704870010981</v>
      </c>
      <c r="J37" s="79"/>
      <c r="K37" s="222"/>
      <c r="L37" s="223"/>
      <c r="M37" s="223"/>
      <c r="N37" s="169"/>
      <c r="O37" s="169"/>
      <c r="P37" s="187"/>
      <c r="Q37" s="123"/>
      <c r="R37" s="66"/>
      <c r="S37" s="66"/>
      <c r="T37" s="66"/>
      <c r="U37" s="66"/>
      <c r="V37" s="66"/>
      <c r="W37" s="66"/>
      <c r="X37" s="66"/>
      <c r="Y37" s="66"/>
    </row>
    <row r="38" spans="1:25" x14ac:dyDescent="0.25">
      <c r="A38" s="52"/>
      <c r="B38" s="59" t="s">
        <v>15</v>
      </c>
      <c r="C38" s="222" t="s">
        <v>16</v>
      </c>
      <c r="D38" s="223"/>
      <c r="E38" s="223"/>
      <c r="F38" s="169">
        <v>2695</v>
      </c>
      <c r="G38" s="169">
        <v>2695</v>
      </c>
      <c r="H38" s="169">
        <v>1104</v>
      </c>
      <c r="I38" s="197">
        <f>H38/G38*100</f>
        <v>40.964749536178111</v>
      </c>
      <c r="J38" s="79"/>
      <c r="K38" s="222"/>
      <c r="L38" s="223"/>
      <c r="M38" s="223"/>
      <c r="N38" s="169"/>
      <c r="O38" s="169"/>
      <c r="P38" s="187"/>
      <c r="Q38" s="123"/>
      <c r="R38" s="66"/>
      <c r="S38" s="66"/>
      <c r="T38" s="66"/>
      <c r="U38" s="66"/>
      <c r="V38" s="66"/>
      <c r="W38" s="66"/>
      <c r="X38" s="66"/>
      <c r="Y38" s="66"/>
    </row>
    <row r="39" spans="1:25" x14ac:dyDescent="0.25">
      <c r="A39" s="52"/>
      <c r="B39" s="76" t="s">
        <v>31</v>
      </c>
      <c r="C39" s="76"/>
      <c r="D39" s="105"/>
      <c r="E39" s="105"/>
      <c r="F39" s="169"/>
      <c r="G39" s="169"/>
      <c r="H39" s="169"/>
      <c r="I39" s="197"/>
      <c r="J39" s="79"/>
      <c r="K39" s="104"/>
      <c r="L39" s="105"/>
      <c r="M39" s="105"/>
      <c r="N39" s="169"/>
      <c r="O39" s="169"/>
      <c r="P39" s="187"/>
      <c r="Q39" s="123"/>
      <c r="R39" s="66"/>
      <c r="S39" s="66"/>
      <c r="T39" s="66"/>
      <c r="U39" s="66"/>
      <c r="V39" s="66"/>
      <c r="W39" s="66"/>
      <c r="X39" s="66"/>
      <c r="Y39" s="66"/>
    </row>
    <row r="40" spans="1:25" ht="16.5" thickBot="1" x14ac:dyDescent="0.3">
      <c r="A40" s="52"/>
      <c r="B40" s="56" t="s">
        <v>34</v>
      </c>
      <c r="C40" s="104" t="s">
        <v>35</v>
      </c>
      <c r="D40" s="105"/>
      <c r="E40" s="105"/>
      <c r="F40" s="174">
        <v>1027</v>
      </c>
      <c r="G40" s="174">
        <v>1027</v>
      </c>
      <c r="H40" s="174">
        <v>395</v>
      </c>
      <c r="I40" s="197">
        <f>H40/G40*100</f>
        <v>38.461538461538467</v>
      </c>
      <c r="J40" s="79"/>
      <c r="K40" s="104"/>
      <c r="L40" s="105"/>
      <c r="M40" s="105"/>
      <c r="N40" s="174"/>
      <c r="O40" s="174"/>
      <c r="P40" s="190"/>
      <c r="Q40" s="125"/>
      <c r="R40" s="66"/>
      <c r="S40" s="66"/>
      <c r="T40" s="66"/>
      <c r="U40" s="66"/>
      <c r="V40" s="66"/>
      <c r="W40" s="66"/>
      <c r="X40" s="66"/>
      <c r="Y40" s="66"/>
    </row>
    <row r="41" spans="1:25" ht="16.5" thickBot="1" x14ac:dyDescent="0.3">
      <c r="A41" s="52"/>
      <c r="B41" s="63"/>
      <c r="C41" s="222" t="s">
        <v>17</v>
      </c>
      <c r="D41" s="223"/>
      <c r="E41" s="223"/>
      <c r="F41" s="141">
        <f>SUM(F36:F40)</f>
        <v>40348</v>
      </c>
      <c r="G41" s="141">
        <f>SUM(G36:G40)</f>
        <v>40656</v>
      </c>
      <c r="H41" s="141">
        <f>SUM(H36:H40)</f>
        <v>38182</v>
      </c>
      <c r="I41" s="198">
        <f>H41/G41*100</f>
        <v>93.914797323888237</v>
      </c>
      <c r="J41" s="64"/>
      <c r="K41" s="222" t="s">
        <v>18</v>
      </c>
      <c r="L41" s="223"/>
      <c r="M41" s="223"/>
      <c r="N41" s="149"/>
      <c r="O41" s="141">
        <v>0</v>
      </c>
      <c r="P41" s="193"/>
      <c r="Q41" s="129"/>
      <c r="R41" s="66"/>
      <c r="S41" s="66"/>
      <c r="T41" s="66"/>
      <c r="U41" s="66"/>
      <c r="V41" s="66"/>
      <c r="W41" s="66"/>
      <c r="X41" s="66"/>
      <c r="Y41" s="66"/>
    </row>
    <row r="42" spans="1:25" x14ac:dyDescent="0.25">
      <c r="A42" s="52" t="s">
        <v>42</v>
      </c>
      <c r="B42" s="228" t="s">
        <v>43</v>
      </c>
      <c r="C42" s="229"/>
      <c r="D42" s="229"/>
      <c r="E42" s="229"/>
      <c r="F42" s="181"/>
      <c r="G42" s="182"/>
      <c r="H42" s="182"/>
      <c r="I42" s="78"/>
      <c r="J42" s="229" t="s">
        <v>43</v>
      </c>
      <c r="K42" s="229"/>
      <c r="L42" s="229"/>
      <c r="M42" s="229"/>
      <c r="N42" s="183"/>
      <c r="O42" s="163"/>
      <c r="P42" s="194"/>
      <c r="Q42" s="128"/>
    </row>
    <row r="43" spans="1:25" x14ac:dyDescent="0.25">
      <c r="A43" s="52"/>
      <c r="B43" s="63"/>
      <c r="C43" s="248"/>
      <c r="D43" s="249"/>
      <c r="E43" s="249"/>
      <c r="F43" s="169"/>
      <c r="G43" s="169"/>
      <c r="H43" s="169"/>
      <c r="I43" s="68"/>
      <c r="J43" s="214" t="s">
        <v>44</v>
      </c>
      <c r="K43" s="214"/>
      <c r="L43" s="214"/>
      <c r="M43" s="214"/>
      <c r="N43" s="157"/>
      <c r="O43" s="165"/>
      <c r="P43" s="187"/>
      <c r="Q43" s="123"/>
    </row>
    <row r="44" spans="1:25" x14ac:dyDescent="0.25">
      <c r="A44" s="52"/>
      <c r="B44" s="63"/>
      <c r="C44" s="248"/>
      <c r="D44" s="249"/>
      <c r="E44" s="249"/>
      <c r="F44" s="169"/>
      <c r="G44" s="169"/>
      <c r="H44" s="169"/>
      <c r="I44" s="68"/>
      <c r="J44" s="9" t="s">
        <v>45</v>
      </c>
      <c r="K44" s="57" t="s">
        <v>46</v>
      </c>
      <c r="L44" s="105"/>
      <c r="M44" s="105"/>
      <c r="N44" s="169">
        <v>188508</v>
      </c>
      <c r="O44" s="169">
        <f>188508+4+10886-2702</f>
        <v>196696</v>
      </c>
      <c r="P44" s="187">
        <v>185315</v>
      </c>
      <c r="Q44" s="199">
        <f>P44/O44*100</f>
        <v>94.21391385691625</v>
      </c>
    </row>
    <row r="45" spans="1:25" ht="16.5" thickBot="1" x14ac:dyDescent="0.3">
      <c r="A45" s="52"/>
      <c r="B45" s="63"/>
      <c r="C45" s="109"/>
      <c r="D45" s="110"/>
      <c r="E45" s="110"/>
      <c r="F45" s="182"/>
      <c r="G45" s="182"/>
      <c r="H45" s="182"/>
      <c r="I45" s="78"/>
      <c r="J45" s="9" t="s">
        <v>47</v>
      </c>
      <c r="K45" s="58" t="s">
        <v>48</v>
      </c>
      <c r="L45" s="105"/>
      <c r="M45" s="105"/>
      <c r="N45" s="174"/>
      <c r="O45" s="174">
        <f>502-1</f>
        <v>501</v>
      </c>
      <c r="P45" s="190">
        <v>501</v>
      </c>
      <c r="Q45" s="199">
        <f>P45/O45*100</f>
        <v>100</v>
      </c>
    </row>
    <row r="46" spans="1:25" ht="16.5" thickBot="1" x14ac:dyDescent="0.3">
      <c r="A46" s="52"/>
      <c r="B46" s="80"/>
      <c r="C46" s="248"/>
      <c r="D46" s="249"/>
      <c r="E46" s="249"/>
      <c r="F46" s="149"/>
      <c r="G46" s="149"/>
      <c r="H46" s="149"/>
      <c r="I46" s="81"/>
      <c r="J46" s="82"/>
      <c r="K46" s="227" t="s">
        <v>18</v>
      </c>
      <c r="L46" s="223"/>
      <c r="M46" s="223"/>
      <c r="N46" s="141">
        <f>SUM(N44:N45)</f>
        <v>188508</v>
      </c>
      <c r="O46" s="141">
        <f>SUM(O44:O45)</f>
        <v>197197</v>
      </c>
      <c r="P46" s="200">
        <f>SUM(P44:P45)</f>
        <v>185816</v>
      </c>
      <c r="Q46" s="201">
        <f>P46/O46*100</f>
        <v>94.228614025568334</v>
      </c>
    </row>
    <row r="47" spans="1:25" x14ac:dyDescent="0.25">
      <c r="A47" s="245" t="s">
        <v>49</v>
      </c>
      <c r="B47" s="246"/>
      <c r="C47" s="246"/>
      <c r="D47" s="246"/>
      <c r="E47" s="247"/>
      <c r="F47" s="186"/>
      <c r="G47" s="163"/>
      <c r="H47" s="163"/>
      <c r="I47" s="53"/>
      <c r="J47" s="83" t="s">
        <v>50</v>
      </c>
      <c r="K47" s="107"/>
      <c r="L47" s="107"/>
      <c r="M47" s="108"/>
      <c r="N47" s="186"/>
      <c r="O47" s="163"/>
      <c r="P47" s="194"/>
      <c r="Q47" s="128"/>
    </row>
    <row r="48" spans="1:25" s="72" customFormat="1" x14ac:dyDescent="0.25">
      <c r="A48" s="27"/>
      <c r="B48" s="84"/>
      <c r="C48" s="258"/>
      <c r="D48" s="259"/>
      <c r="E48" s="259"/>
      <c r="F48" s="186"/>
      <c r="G48" s="163"/>
      <c r="H48" s="163"/>
      <c r="I48" s="53"/>
      <c r="J48" s="7" t="s">
        <v>13</v>
      </c>
      <c r="K48" s="8" t="s">
        <v>76</v>
      </c>
      <c r="L48" s="55"/>
      <c r="M48" s="55"/>
      <c r="N48" s="157"/>
      <c r="O48" s="169"/>
      <c r="P48" s="165"/>
      <c r="Q48" s="124"/>
    </row>
    <row r="49" spans="1:19" s="72" customFormat="1" x14ac:dyDescent="0.25">
      <c r="A49" s="27"/>
      <c r="B49" s="84"/>
      <c r="C49" s="258"/>
      <c r="D49" s="259"/>
      <c r="E49" s="259"/>
      <c r="F49" s="186"/>
      <c r="G49" s="163"/>
      <c r="H49" s="163"/>
      <c r="I49" s="53"/>
      <c r="J49" s="9" t="s">
        <v>77</v>
      </c>
      <c r="K49" s="57" t="s">
        <v>78</v>
      </c>
      <c r="L49" s="105"/>
      <c r="M49" s="105"/>
      <c r="N49" s="169"/>
      <c r="O49" s="169">
        <f>O24</f>
        <v>0</v>
      </c>
      <c r="P49" s="165"/>
      <c r="Q49" s="124"/>
    </row>
    <row r="50" spans="1:19" x14ac:dyDescent="0.25">
      <c r="A50" s="257" t="s">
        <v>21</v>
      </c>
      <c r="B50" s="242"/>
      <c r="C50" s="242"/>
      <c r="D50" s="242"/>
      <c r="E50" s="234"/>
      <c r="F50" s="166"/>
      <c r="G50" s="169"/>
      <c r="H50" s="169"/>
      <c r="I50" s="68"/>
      <c r="J50" s="241" t="s">
        <v>26</v>
      </c>
      <c r="K50" s="242"/>
      <c r="L50" s="242"/>
      <c r="M50" s="234"/>
      <c r="N50" s="196"/>
      <c r="O50" s="169"/>
      <c r="P50" s="187"/>
      <c r="Q50" s="123"/>
    </row>
    <row r="51" spans="1:19" x14ac:dyDescent="0.25">
      <c r="A51" s="85"/>
      <c r="B51" s="80" t="s">
        <v>8</v>
      </c>
      <c r="C51" s="236" t="s">
        <v>12</v>
      </c>
      <c r="D51" s="236"/>
      <c r="E51" s="222"/>
      <c r="F51" s="169">
        <v>144760</v>
      </c>
      <c r="G51" s="169">
        <f>SUM(G12+G18+G36)</f>
        <v>148333</v>
      </c>
      <c r="H51" s="169">
        <f>H12+H18+H36</f>
        <v>146506</v>
      </c>
      <c r="I51" s="197">
        <f>H51/G51*100</f>
        <v>98.768311838903017</v>
      </c>
      <c r="J51" s="79" t="s">
        <v>27</v>
      </c>
      <c r="K51" s="104" t="s">
        <v>28</v>
      </c>
      <c r="L51" s="105"/>
      <c r="M51" s="105"/>
      <c r="N51" s="169">
        <v>261</v>
      </c>
      <c r="O51" s="169">
        <f>SUM(O26)</f>
        <v>261</v>
      </c>
      <c r="P51" s="187">
        <f>P26</f>
        <v>49</v>
      </c>
      <c r="Q51" s="199">
        <f>P51/O51*100</f>
        <v>18.773946360153257</v>
      </c>
    </row>
    <row r="52" spans="1:19" x14ac:dyDescent="0.25">
      <c r="A52" s="85"/>
      <c r="B52" s="80"/>
      <c r="C52" s="248"/>
      <c r="D52" s="249"/>
      <c r="E52" s="249"/>
      <c r="F52" s="169"/>
      <c r="G52" s="169"/>
      <c r="H52" s="169"/>
      <c r="I52" s="197"/>
      <c r="J52" s="79" t="s">
        <v>29</v>
      </c>
      <c r="K52" s="75" t="s">
        <v>30</v>
      </c>
      <c r="L52" s="105"/>
      <c r="M52" s="105"/>
      <c r="N52" s="169">
        <v>2521</v>
      </c>
      <c r="O52" s="169">
        <f>SUM(O27)</f>
        <v>2521</v>
      </c>
      <c r="P52" s="187">
        <f>P27</f>
        <v>1857</v>
      </c>
      <c r="Q52" s="199">
        <f t="shared" ref="Q52:Q60" si="1">P52/O52*100</f>
        <v>73.661245537485115</v>
      </c>
    </row>
    <row r="53" spans="1:19" x14ac:dyDescent="0.25">
      <c r="A53" s="85"/>
      <c r="B53" s="80" t="s">
        <v>19</v>
      </c>
      <c r="C53" s="86" t="s">
        <v>14</v>
      </c>
      <c r="D53" s="86"/>
      <c r="E53" s="58"/>
      <c r="F53" s="169">
        <v>26950</v>
      </c>
      <c r="G53" s="169">
        <f>SUM(G13,G19,G37)</f>
        <v>27506</v>
      </c>
      <c r="H53" s="169">
        <f>H13+H19+H37</f>
        <v>26139</v>
      </c>
      <c r="I53" s="197">
        <f t="shared" ref="I53:I59" si="2">H53/G53*100</f>
        <v>95.030175234494294</v>
      </c>
      <c r="J53" s="79" t="s">
        <v>32</v>
      </c>
      <c r="K53" s="58" t="s">
        <v>33</v>
      </c>
      <c r="L53" s="57"/>
      <c r="M53" s="57"/>
      <c r="N53" s="169">
        <v>13</v>
      </c>
      <c r="O53" s="169">
        <f>SUM(O28)</f>
        <v>13</v>
      </c>
      <c r="P53" s="187"/>
      <c r="Q53" s="199"/>
    </row>
    <row r="54" spans="1:19" x14ac:dyDescent="0.25">
      <c r="A54" s="85"/>
      <c r="B54" s="63" t="s">
        <v>24</v>
      </c>
      <c r="C54" s="222" t="s">
        <v>16</v>
      </c>
      <c r="D54" s="223"/>
      <c r="E54" s="223"/>
      <c r="F54" s="169">
        <v>18434</v>
      </c>
      <c r="G54" s="169">
        <f>SUM(G14,G20,G26,G38)</f>
        <v>22797</v>
      </c>
      <c r="H54" s="169">
        <f>H14+H20+H26+H38</f>
        <v>14470</v>
      </c>
      <c r="I54" s="197">
        <f t="shared" si="2"/>
        <v>63.473264025968334</v>
      </c>
      <c r="J54" s="79" t="s">
        <v>36</v>
      </c>
      <c r="K54" s="243" t="s">
        <v>37</v>
      </c>
      <c r="L54" s="244"/>
      <c r="M54" s="244"/>
      <c r="N54" s="165">
        <v>1</v>
      </c>
      <c r="O54" s="169">
        <f>SUM(O29)</f>
        <v>1</v>
      </c>
      <c r="P54" s="187"/>
      <c r="Q54" s="199"/>
    </row>
    <row r="55" spans="1:19" x14ac:dyDescent="0.25">
      <c r="A55" s="85"/>
      <c r="B55" s="87"/>
      <c r="C55" s="104"/>
      <c r="D55" s="106"/>
      <c r="E55" s="106"/>
      <c r="F55" s="163"/>
      <c r="G55" s="169"/>
      <c r="H55" s="169"/>
      <c r="I55" s="197"/>
      <c r="J55" s="60" t="s">
        <v>22</v>
      </c>
      <c r="K55" s="61" t="s">
        <v>23</v>
      </c>
      <c r="L55" s="62"/>
      <c r="M55" s="62"/>
      <c r="N55" s="169">
        <v>32</v>
      </c>
      <c r="O55" s="169">
        <v>32</v>
      </c>
      <c r="P55" s="187">
        <f>P30</f>
        <v>9</v>
      </c>
      <c r="Q55" s="199">
        <f t="shared" si="1"/>
        <v>28.125</v>
      </c>
    </row>
    <row r="56" spans="1:19" x14ac:dyDescent="0.25">
      <c r="A56" s="85"/>
      <c r="B56" s="87"/>
      <c r="C56" s="104"/>
      <c r="D56" s="106"/>
      <c r="E56" s="106"/>
      <c r="F56" s="163"/>
      <c r="G56" s="169"/>
      <c r="H56" s="169"/>
      <c r="I56" s="197"/>
      <c r="J56" s="77" t="s">
        <v>38</v>
      </c>
      <c r="K56" s="222" t="s">
        <v>39</v>
      </c>
      <c r="L56" s="223"/>
      <c r="M56" s="223"/>
      <c r="N56" s="169"/>
      <c r="O56" s="169"/>
      <c r="P56" s="187"/>
      <c r="Q56" s="199"/>
    </row>
    <row r="57" spans="1:19" x14ac:dyDescent="0.25">
      <c r="A57" s="85"/>
      <c r="B57" s="87"/>
      <c r="C57" s="104"/>
      <c r="D57" s="106"/>
      <c r="E57" s="106"/>
      <c r="F57" s="163"/>
      <c r="G57" s="169"/>
      <c r="H57" s="169"/>
      <c r="I57" s="197"/>
      <c r="J57" s="16" t="s">
        <v>40</v>
      </c>
      <c r="K57" s="237" t="s">
        <v>41</v>
      </c>
      <c r="L57" s="238"/>
      <c r="M57" s="238"/>
      <c r="N57" s="171">
        <v>680</v>
      </c>
      <c r="O57" s="169">
        <f>SUM(O32)</f>
        <v>680</v>
      </c>
      <c r="P57" s="187">
        <f>P32</f>
        <v>680</v>
      </c>
      <c r="Q57" s="199">
        <f t="shared" si="1"/>
        <v>100</v>
      </c>
      <c r="S57" s="88"/>
    </row>
    <row r="58" spans="1:19" x14ac:dyDescent="0.25">
      <c r="A58" s="85"/>
      <c r="B58" s="89" t="s">
        <v>31</v>
      </c>
      <c r="C58" s="76"/>
      <c r="D58" s="106"/>
      <c r="E58" s="106"/>
      <c r="F58" s="163"/>
      <c r="G58" s="169"/>
      <c r="H58" s="169"/>
      <c r="I58" s="197"/>
      <c r="J58" s="214" t="s">
        <v>44</v>
      </c>
      <c r="K58" s="214"/>
      <c r="L58" s="214"/>
      <c r="M58" s="214"/>
      <c r="N58" s="169"/>
      <c r="O58" s="169"/>
      <c r="P58" s="187"/>
      <c r="Q58" s="199"/>
    </row>
    <row r="59" spans="1:19" x14ac:dyDescent="0.25">
      <c r="A59" s="90"/>
      <c r="B59" s="56" t="s">
        <v>34</v>
      </c>
      <c r="C59" s="104" t="s">
        <v>35</v>
      </c>
      <c r="D59" s="106"/>
      <c r="E59" s="106"/>
      <c r="F59" s="163">
        <v>1872</v>
      </c>
      <c r="G59" s="169">
        <f>SUM(G29+G40)</f>
        <v>2069</v>
      </c>
      <c r="H59" s="169">
        <f>H29+H40</f>
        <v>804</v>
      </c>
      <c r="I59" s="197">
        <f t="shared" si="2"/>
        <v>38.859352344127593</v>
      </c>
      <c r="J59" s="9" t="s">
        <v>45</v>
      </c>
      <c r="K59" s="57" t="s">
        <v>46</v>
      </c>
      <c r="L59" s="105"/>
      <c r="M59" s="105"/>
      <c r="N59" s="169">
        <v>188508</v>
      </c>
      <c r="O59" s="169">
        <f>SUM(O44)</f>
        <v>196696</v>
      </c>
      <c r="P59" s="187">
        <f>P44</f>
        <v>185315</v>
      </c>
      <c r="Q59" s="199">
        <f t="shared" si="1"/>
        <v>94.21391385691625</v>
      </c>
    </row>
    <row r="60" spans="1:19" ht="16.5" thickBot="1" x14ac:dyDescent="0.3">
      <c r="A60" s="96"/>
      <c r="B60" s="97" t="s">
        <v>74</v>
      </c>
      <c r="C60" s="98" t="s">
        <v>75</v>
      </c>
      <c r="D60" s="99"/>
      <c r="E60" s="99"/>
      <c r="F60" s="182"/>
      <c r="G60" s="174">
        <f>G30</f>
        <v>0</v>
      </c>
      <c r="H60" s="174"/>
      <c r="I60" s="120"/>
      <c r="J60" s="119" t="s">
        <v>47</v>
      </c>
      <c r="K60" s="101" t="s">
        <v>48</v>
      </c>
      <c r="L60" s="98"/>
      <c r="M60" s="98"/>
      <c r="N60" s="174"/>
      <c r="O60" s="174">
        <f>O45</f>
        <v>501</v>
      </c>
      <c r="P60" s="190">
        <f>P45</f>
        <v>501</v>
      </c>
      <c r="Q60" s="199">
        <f t="shared" si="1"/>
        <v>100</v>
      </c>
    </row>
    <row r="61" spans="1:19" ht="16.5" thickBot="1" x14ac:dyDescent="0.3">
      <c r="A61" s="250" t="s">
        <v>71</v>
      </c>
      <c r="B61" s="251"/>
      <c r="C61" s="251"/>
      <c r="D61" s="251"/>
      <c r="E61" s="251"/>
      <c r="F61" s="141">
        <f>SUM(F51:F60)</f>
        <v>192016</v>
      </c>
      <c r="G61" s="141">
        <f>SUM(G51:G60)</f>
        <v>200705</v>
      </c>
      <c r="H61" s="141">
        <f>SUM(H51:H60)</f>
        <v>187919</v>
      </c>
      <c r="I61" s="198">
        <f>H61/G61*100</f>
        <v>93.629456167011284</v>
      </c>
      <c r="J61" s="252" t="s">
        <v>72</v>
      </c>
      <c r="K61" s="253"/>
      <c r="L61" s="253"/>
      <c r="M61" s="254"/>
      <c r="N61" s="141">
        <f>SUM(N49:N60)</f>
        <v>192016</v>
      </c>
      <c r="O61" s="141">
        <f>SUM(O49:O60)</f>
        <v>200705</v>
      </c>
      <c r="P61" s="200">
        <f>SUM(P49:P60)</f>
        <v>188411</v>
      </c>
      <c r="Q61" s="202">
        <f>P61/O61*100</f>
        <v>93.874592062977996</v>
      </c>
    </row>
    <row r="62" spans="1:19" ht="27.75" customHeight="1" x14ac:dyDescent="0.25">
      <c r="O62" s="72"/>
    </row>
    <row r="63" spans="1:19" ht="12.75" customHeight="1" x14ac:dyDescent="0.25">
      <c r="O63" s="72"/>
    </row>
    <row r="64" spans="1:19" x14ac:dyDescent="0.25">
      <c r="O64" s="72"/>
    </row>
    <row r="65" spans="15:15" x14ac:dyDescent="0.25">
      <c r="O65" s="72"/>
    </row>
    <row r="66" spans="15:15" x14ac:dyDescent="0.25">
      <c r="O66" s="72"/>
    </row>
    <row r="67" spans="15:15" x14ac:dyDescent="0.25">
      <c r="O67" s="72"/>
    </row>
    <row r="68" spans="15:15" x14ac:dyDescent="0.25">
      <c r="O68" s="72"/>
    </row>
    <row r="69" spans="15:15" x14ac:dyDescent="0.25">
      <c r="O69" s="72"/>
    </row>
    <row r="70" spans="15:15" ht="13.5" customHeight="1" x14ac:dyDescent="0.25">
      <c r="O70" s="72"/>
    </row>
    <row r="71" spans="15:15" ht="13.5" customHeight="1" x14ac:dyDescent="0.25"/>
    <row r="72" spans="15:15" ht="13.5" customHeight="1" x14ac:dyDescent="0.25"/>
    <row r="73" spans="15:15" ht="13.5" customHeight="1" x14ac:dyDescent="0.25"/>
    <row r="74" spans="15:15" ht="13.5" customHeight="1" x14ac:dyDescent="0.25"/>
    <row r="85" spans="17:17" x14ac:dyDescent="0.25">
      <c r="Q85" s="88"/>
    </row>
    <row r="86" spans="17:17" x14ac:dyDescent="0.25">
      <c r="Q86" s="88"/>
    </row>
  </sheetData>
  <mergeCells count="69">
    <mergeCell ref="K54:M54"/>
    <mergeCell ref="K56:M56"/>
    <mergeCell ref="K57:M57"/>
    <mergeCell ref="C44:E44"/>
    <mergeCell ref="C46:E46"/>
    <mergeCell ref="K46:M46"/>
    <mergeCell ref="A50:E50"/>
    <mergeCell ref="J50:M50"/>
    <mergeCell ref="C48:E48"/>
    <mergeCell ref="C49:E49"/>
    <mergeCell ref="J58:M58"/>
    <mergeCell ref="A61:E61"/>
    <mergeCell ref="J61:M61"/>
    <mergeCell ref="B34:E34"/>
    <mergeCell ref="J34:M34"/>
    <mergeCell ref="B35:E35"/>
    <mergeCell ref="K35:M35"/>
    <mergeCell ref="C51:E51"/>
    <mergeCell ref="C52:E52"/>
    <mergeCell ref="C54:E54"/>
    <mergeCell ref="J42:M42"/>
    <mergeCell ref="C43:E43"/>
    <mergeCell ref="J43:M43"/>
    <mergeCell ref="C41:E41"/>
    <mergeCell ref="K41:M41"/>
    <mergeCell ref="C38:E38"/>
    <mergeCell ref="K38:M38"/>
    <mergeCell ref="K29:M29"/>
    <mergeCell ref="K31:M31"/>
    <mergeCell ref="A47:E47"/>
    <mergeCell ref="C36:E36"/>
    <mergeCell ref="K36:M36"/>
    <mergeCell ref="C37:E37"/>
    <mergeCell ref="K37:M37"/>
    <mergeCell ref="C33:E33"/>
    <mergeCell ref="K33:M33"/>
    <mergeCell ref="B42:E42"/>
    <mergeCell ref="K21:M21"/>
    <mergeCell ref="B22:E22"/>
    <mergeCell ref="J22:M22"/>
    <mergeCell ref="B25:E25"/>
    <mergeCell ref="J25:M25"/>
    <mergeCell ref="C26:E26"/>
    <mergeCell ref="C15:E15"/>
    <mergeCell ref="K15:M15"/>
    <mergeCell ref="C12:E12"/>
    <mergeCell ref="B16:E16"/>
    <mergeCell ref="J16:M16"/>
    <mergeCell ref="K32:M32"/>
    <mergeCell ref="B17:E17"/>
    <mergeCell ref="C18:E18"/>
    <mergeCell ref="C19:E19"/>
    <mergeCell ref="C21:E21"/>
    <mergeCell ref="C20:E20"/>
    <mergeCell ref="A8:E8"/>
    <mergeCell ref="J8:M8"/>
    <mergeCell ref="B10:E10"/>
    <mergeCell ref="A6:E6"/>
    <mergeCell ref="J6:M6"/>
    <mergeCell ref="J10:M10"/>
    <mergeCell ref="B11:E11"/>
    <mergeCell ref="C13:E13"/>
    <mergeCell ref="C14:E14"/>
    <mergeCell ref="G5:I5"/>
    <mergeCell ref="O5:Q5"/>
    <mergeCell ref="M1:Q1"/>
    <mergeCell ref="A2:Q2"/>
    <mergeCell ref="A3:Q3"/>
    <mergeCell ref="A4:Q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6mell2020Zárszám</vt:lpstr>
      <vt:lpstr>6amell2020Zárszám</vt:lpstr>
      <vt:lpstr>'6amell2020Zárszám'!Nyomtatási_terület</vt:lpstr>
      <vt:lpstr>'6mell2020Zárszám'!Nyomtatási_terület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Fölkerné Szabó Ildik</dc:creator>
  <cp:lastModifiedBy>Salamon Irénke 2</cp:lastModifiedBy>
  <cp:lastPrinted>2021-05-11T07:12:45Z</cp:lastPrinted>
  <dcterms:created xsi:type="dcterms:W3CDTF">2017-02-21T07:52:08Z</dcterms:created>
  <dcterms:modified xsi:type="dcterms:W3CDTF">2021-05-21T10:04:42Z</dcterms:modified>
</cp:coreProperties>
</file>