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2F46AF39-4D47-4A2B-8F49-2844892D8DE4}" xr6:coauthVersionLast="46" xr6:coauthVersionMax="46" xr10:uidLastSave="{00000000-0000-0000-0000-000000000000}"/>
  <bookViews>
    <workbookView xWindow="-120" yWindow="-120" windowWidth="25440" windowHeight="15540"/>
  </bookViews>
  <sheets>
    <sheet name="7mell2020Zárszám" sheetId="7" r:id="rId1"/>
  </sheets>
  <definedNames>
    <definedName name="_xlnm.Print_Area" localSheetId="0">'7mell2020Zárszám'!$A$1:$G$64</definedName>
  </definedNames>
  <calcPr calcId="181029"/>
</workbook>
</file>

<file path=xl/calcChain.xml><?xml version="1.0" encoding="utf-8"?>
<calcChain xmlns="http://schemas.openxmlformats.org/spreadsheetml/2006/main">
  <c r="K19" i="7" l="1"/>
  <c r="E17" i="7" s="1"/>
  <c r="E11" i="7" s="1"/>
  <c r="F29" i="7"/>
  <c r="G29" i="7"/>
  <c r="G11" i="7"/>
  <c r="G41" i="7"/>
  <c r="G35" i="7"/>
  <c r="G32" i="7"/>
  <c r="G36" i="7" s="1"/>
  <c r="G42" i="7" s="1"/>
  <c r="F52" i="7"/>
  <c r="F53" i="7"/>
  <c r="F60" i="7"/>
  <c r="F61" i="7"/>
  <c r="F62" i="7"/>
  <c r="E12" i="7"/>
  <c r="E29" i="7" s="1"/>
  <c r="E42" i="7" s="1"/>
  <c r="C29" i="7"/>
  <c r="E35" i="7"/>
  <c r="E32" i="7" s="1"/>
  <c r="F33" i="7"/>
  <c r="F36" i="7" s="1"/>
  <c r="F42" i="7" s="1"/>
  <c r="F54" i="7"/>
  <c r="C63" i="7"/>
  <c r="C55" i="7"/>
  <c r="C64" i="7" s="1"/>
  <c r="D11" i="7"/>
  <c r="F11" i="7"/>
  <c r="C11" i="7"/>
  <c r="E39" i="7"/>
  <c r="E41" i="7"/>
  <c r="F51" i="7"/>
  <c r="F50" i="7"/>
  <c r="F59" i="7"/>
  <c r="F58" i="7"/>
  <c r="F57" i="7"/>
  <c r="F49" i="7"/>
  <c r="F48" i="7"/>
  <c r="F32" i="7"/>
  <c r="C33" i="7"/>
  <c r="C32" i="7"/>
  <c r="F40" i="7"/>
  <c r="F41" i="7"/>
  <c r="D21" i="7"/>
  <c r="E21" i="7"/>
  <c r="F21" i="7"/>
  <c r="C21" i="7"/>
  <c r="D41" i="7"/>
  <c r="C41" i="7"/>
  <c r="D36" i="7"/>
  <c r="D32" i="7"/>
  <c r="D42" i="7"/>
  <c r="C36" i="7"/>
  <c r="C42" i="7"/>
  <c r="F55" i="7"/>
  <c r="F63" i="7"/>
  <c r="F64" i="7"/>
  <c r="E36" i="7"/>
</calcChain>
</file>

<file path=xl/sharedStrings.xml><?xml version="1.0" encoding="utf-8"?>
<sst xmlns="http://schemas.openxmlformats.org/spreadsheetml/2006/main" count="115" uniqueCount="92">
  <si>
    <t>Sor-</t>
  </si>
  <si>
    <t>Előzőből</t>
  </si>
  <si>
    <t>átlag</t>
  </si>
  <si>
    <t>szám</t>
  </si>
  <si>
    <t>létszám</t>
  </si>
  <si>
    <t>pedagógus</t>
  </si>
  <si>
    <t>létszámkeret</t>
  </si>
  <si>
    <t>I.</t>
  </si>
  <si>
    <t>1)</t>
  </si>
  <si>
    <t>II.</t>
  </si>
  <si>
    <t>III.</t>
  </si>
  <si>
    <t>2)</t>
  </si>
  <si>
    <t>3)</t>
  </si>
  <si>
    <t>4)</t>
  </si>
  <si>
    <t>5)</t>
  </si>
  <si>
    <t>Közfoglalkoztatottak összesen:</t>
  </si>
  <si>
    <t>Megnevezés</t>
  </si>
  <si>
    <t>foglalkoztatott</t>
  </si>
  <si>
    <t>tervezett</t>
  </si>
  <si>
    <t xml:space="preserve">időtartama </t>
  </si>
  <si>
    <t>Önkormányzat és  költségvetési szervek összesen:</t>
  </si>
  <si>
    <t>6)</t>
  </si>
  <si>
    <t>terv szerint</t>
  </si>
  <si>
    <t>Tamási Aranyerdő Óvoda és Bölcsőde összesen:</t>
  </si>
  <si>
    <t>Költségvetési szerveknél:</t>
  </si>
  <si>
    <t>Önkormányzat összesen:</t>
  </si>
  <si>
    <t>Közös Önkormányzati Hivatal összesen:</t>
  </si>
  <si>
    <t>7)</t>
  </si>
  <si>
    <t>Tamási Aranyerdő Óvoda és Bölcsőde:</t>
  </si>
  <si>
    <t>Közfoglalkoztatottak létszáma önkormányzat költségvetésében:</t>
  </si>
  <si>
    <t>011130 Önkormányzatok és önk-i hivatalok jogalkotó és általános igazgatási tevékenysége</t>
  </si>
  <si>
    <t>074031Család- és nővédelmi egészségügyi gondozás (védőnői szolgálat)</t>
  </si>
  <si>
    <t>074032 Ifjúsági egészségügyi gondozás (iskola védőnői ellátás)</t>
  </si>
  <si>
    <t xml:space="preserve">       ebből: - választott tisztségviselő</t>
  </si>
  <si>
    <t>Önkormányzathoz tartozó kormányzati funkciókon</t>
  </si>
  <si>
    <t>066020 Város- és községgazdálkodás, egyéb szolgáltatások</t>
  </si>
  <si>
    <t>8)</t>
  </si>
  <si>
    <t>041233 Hosszabb időtartamú közfoglalkoztatás (közfoglalkozatás irányítói)</t>
  </si>
  <si>
    <t>9)</t>
  </si>
  <si>
    <t>Tamási Közös Önkormányzati Hivatalhoz tartozó kormányzati funkciókon</t>
  </si>
  <si>
    <t xml:space="preserve">041233 Hosszabb időtartamú közfoglalkoztatás </t>
  </si>
  <si>
    <t>Összesen:</t>
  </si>
  <si>
    <t>041237 Közfoglalkoztatási mintaprogram</t>
  </si>
  <si>
    <t>041237 Közfoglalkoztatási mintaprogram (közfoglalkoztatás irányítói)</t>
  </si>
  <si>
    <t>107055 Falugondnoki, tanyagondnoki szolgáltatás</t>
  </si>
  <si>
    <t xml:space="preserve">            - köztisztviselő</t>
  </si>
  <si>
    <t xml:space="preserve"> - Tamási Aranyerdő Óvoda</t>
  </si>
  <si>
    <t>Tamási Művelődési Központ és Könnyü László Könyvtár</t>
  </si>
  <si>
    <t>összes létszám</t>
  </si>
  <si>
    <t xml:space="preserve">            - közszolgálati ügykezelő</t>
  </si>
  <si>
    <t xml:space="preserve">096015 Térítési díjak beszedését, nyilvántartását, számlázását végző munkavállaló </t>
  </si>
  <si>
    <t xml:space="preserve">                  - gépkezelő (VP pályázat)</t>
  </si>
  <si>
    <t xml:space="preserve">        ebből: - utazásközvetítés,utazásszervezés,egyéb foglalás (Turinform iroda)</t>
  </si>
  <si>
    <t xml:space="preserve">                  - geotermia fűtésrendszer üzemeltetéséhez</t>
  </si>
  <si>
    <t>2 hó/napi 8 óra</t>
  </si>
  <si>
    <r>
      <t xml:space="preserve">            - egyéb bérrendszer hatálya alá tartozók </t>
    </r>
    <r>
      <rPr>
        <sz val="8"/>
        <rFont val="Calibri"/>
        <family val="2"/>
        <charset val="238"/>
      </rPr>
      <t>( takarító,sofőr,titkárnő, részmunkaidős informatikus, )</t>
    </r>
  </si>
  <si>
    <t>2020. évi</t>
  </si>
  <si>
    <t>2020. évi foglalkoztatás</t>
  </si>
  <si>
    <t>2020.évi</t>
  </si>
  <si>
    <t xml:space="preserve">                  - városüzemeltetési feladatellátás</t>
  </si>
  <si>
    <t xml:space="preserve">                  - projektmenedzsmenti, nyilvánossági feladatok</t>
  </si>
  <si>
    <t xml:space="preserve"> - Városi Bölcsőde</t>
  </si>
  <si>
    <t>081030 Sportlétesítmények működtetése és fejlesztése (gondnokok sportpályán)</t>
  </si>
  <si>
    <t>081030 Sportlétesítmények működtetése és fejlesztése (Sportok Házában dolgozók)</t>
  </si>
  <si>
    <t>1) Hosszabb időtartamú közfoglalkoztatás (2019.03.01.-2020.02.29.)</t>
  </si>
  <si>
    <t>2) Hosszabb időtartamú közfoglalkoztatás (2019.05.01.-2020.02.29.)</t>
  </si>
  <si>
    <t>1) Mezőgazdaság (2019.03.01.-2020.02.29.)</t>
  </si>
  <si>
    <t>2) Szociális jellegű program (2019.03.01.-2020.02.29.)</t>
  </si>
  <si>
    <t>3) Helyi sajátosságokra épülő közfoglalkoztatás (2019.03.01.-2020.02.29.)</t>
  </si>
  <si>
    <t>3) Hosszabb időtartamú közfoglalkoztatás (2020.03.01.-2021.02.28.)</t>
  </si>
  <si>
    <t>4) Hosszabb időtartamú közfoglalkoztatás (2020.02.24.-2020.04.01.)</t>
  </si>
  <si>
    <t>1 hó/napi 8 óra</t>
  </si>
  <si>
    <t>10 hó/napi 8 óra</t>
  </si>
  <si>
    <t>4) Szociális jellegű program (2020.03.01.-2021.02.28.)</t>
  </si>
  <si>
    <t>5) Helyi sajátosságokra épülő közfoglalkoztatás program (2020.03.01.-2021.02.28.)</t>
  </si>
  <si>
    <t>6) Mezőgazdasági program (2020.03.01.-2021.02.28.)</t>
  </si>
  <si>
    <t>7. számú melléklet</t>
  </si>
  <si>
    <t xml:space="preserve">                  - Nyári diákmunka </t>
  </si>
  <si>
    <t>5) Hosszabb időtartamú közfoglalkoztatás (2020.08.01.-2021.02.28.)</t>
  </si>
  <si>
    <t>6)Hosszabb időtartamú közfoglalkoztatás (2020.06.15.-2021.02.28.)</t>
  </si>
  <si>
    <t>7) Hosszabb időtartamú közfoglalkoztatás (2020.06.15.-2020.06.24.)</t>
  </si>
  <si>
    <t>5 hó/ napi 8 óra</t>
  </si>
  <si>
    <t>0,5 hó/napi 8 óra</t>
  </si>
  <si>
    <t>6,5 hó/napi 8 óra</t>
  </si>
  <si>
    <t xml:space="preserve">                  - Ökoturisztikai Látogatóközpont (létesítményfelelős (8 órás), dolgozó (4 órás) és takarítónő (4 órás))</t>
  </si>
  <si>
    <t>10)</t>
  </si>
  <si>
    <t>Engedélyezett</t>
  </si>
  <si>
    <t>(Nyitó)</t>
  </si>
  <si>
    <t>átlag-</t>
  </si>
  <si>
    <t>(Záró)</t>
  </si>
  <si>
    <t>2020. évi tényleges éves átlagos statisztikai létszám (2019.12.01.-2020.11.30.)</t>
  </si>
  <si>
    <t>TAMÁSI VÁROS ÖNKORMÁNYZAT ÉS KÖLTSÉGVETÉSI SZERVEINEK 2020. ÉVI LÉTSZÁMA, TOVÁBBÁ KÖLTSÉGVETÉSI SZERVENKÉNT A KÖZFOGLALKOZTATOTTAK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</si>
</sst>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0.0"/>
  </numFmts>
  <fonts count="8" x14ac:knownFonts="1"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5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/>
    <xf numFmtId="0" fontId="4" fillId="0" borderId="8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8" xfId="1" applyFont="1" applyFill="1" applyBorder="1" applyAlignment="1">
      <alignment wrapText="1"/>
    </xf>
    <xf numFmtId="0" fontId="4" fillId="0" borderId="5" xfId="1" applyFont="1" applyFill="1" applyBorder="1" applyAlignment="1">
      <alignment horizontal="right"/>
    </xf>
    <xf numFmtId="0" fontId="4" fillId="0" borderId="6" xfId="1" applyFont="1" applyFill="1" applyBorder="1"/>
    <xf numFmtId="0" fontId="7" fillId="0" borderId="0" xfId="0" applyFont="1" applyFill="1"/>
    <xf numFmtId="11" fontId="4" fillId="0" borderId="4" xfId="1" applyNumberFormat="1" applyFont="1" applyFill="1" applyBorder="1" applyAlignment="1">
      <alignment wrapText="1"/>
    </xf>
    <xf numFmtId="11" fontId="4" fillId="0" borderId="8" xfId="1" applyNumberFormat="1" applyFont="1" applyFill="1" applyBorder="1" applyAlignment="1">
      <alignment wrapText="1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12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0" xfId="0" applyFont="1" applyFill="1"/>
    <xf numFmtId="0" fontId="6" fillId="0" borderId="13" xfId="1" applyFont="1" applyFill="1" applyBorder="1"/>
    <xf numFmtId="0" fontId="6" fillId="0" borderId="12" xfId="1" applyFont="1" applyFill="1" applyBorder="1"/>
    <xf numFmtId="0" fontId="6" fillId="0" borderId="14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186" fontId="5" fillId="0" borderId="0" xfId="0" applyNumberFormat="1" applyFont="1" applyFill="1"/>
    <xf numFmtId="0" fontId="4" fillId="0" borderId="3" xfId="1" applyFont="1" applyFill="1" applyBorder="1" applyAlignment="1">
      <alignment horizontal="right"/>
    </xf>
    <xf numFmtId="0" fontId="6" fillId="0" borderId="6" xfId="1" applyFont="1" applyFill="1" applyBorder="1"/>
    <xf numFmtId="0" fontId="6" fillId="0" borderId="16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1" fontId="7" fillId="0" borderId="0" xfId="0" applyNumberFormat="1" applyFont="1" applyFill="1"/>
    <xf numFmtId="0" fontId="4" fillId="0" borderId="18" xfId="1" applyFont="1" applyFill="1" applyBorder="1"/>
    <xf numFmtId="0" fontId="4" fillId="0" borderId="18" xfId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86" fontId="7" fillId="0" borderId="0" xfId="0" applyNumberFormat="1" applyFont="1" applyFill="1"/>
    <xf numFmtId="0" fontId="6" fillId="0" borderId="13" xfId="1" applyFont="1" applyFill="1" applyBorder="1" applyAlignment="1">
      <alignment horizontal="right"/>
    </xf>
    <xf numFmtId="0" fontId="4" fillId="0" borderId="19" xfId="1" applyFont="1" applyFill="1" applyBorder="1" applyAlignment="1">
      <alignment horizontal="right"/>
    </xf>
    <xf numFmtId="0" fontId="6" fillId="0" borderId="15" xfId="1" applyFont="1" applyFill="1" applyBorder="1"/>
    <xf numFmtId="0" fontId="4" fillId="0" borderId="3" xfId="1" applyFont="1" applyFill="1" applyBorder="1" applyAlignment="1">
      <alignment horizontal="right" vertical="top"/>
    </xf>
    <xf numFmtId="0" fontId="6" fillId="0" borderId="8" xfId="1" applyFont="1" applyFill="1" applyBorder="1" applyAlignment="1">
      <alignment wrapText="1"/>
    </xf>
    <xf numFmtId="0" fontId="6" fillId="0" borderId="20" xfId="1" applyFont="1" applyFill="1" applyBorder="1" applyAlignment="1"/>
    <xf numFmtId="0" fontId="6" fillId="0" borderId="15" xfId="1" applyFont="1" applyFill="1" applyBorder="1" applyAlignment="1">
      <alignment wrapText="1"/>
    </xf>
    <xf numFmtId="0" fontId="6" fillId="0" borderId="21" xfId="1" applyFont="1" applyFill="1" applyBorder="1" applyAlignment="1">
      <alignment horizontal="left"/>
    </xf>
    <xf numFmtId="0" fontId="6" fillId="0" borderId="22" xfId="1" applyFont="1" applyFill="1" applyBorder="1" applyAlignment="1"/>
    <xf numFmtId="0" fontId="6" fillId="0" borderId="4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/>
    </xf>
    <xf numFmtId="186" fontId="6" fillId="0" borderId="0" xfId="0" applyNumberFormat="1" applyFont="1" applyFill="1"/>
    <xf numFmtId="0" fontId="4" fillId="2" borderId="8" xfId="1" applyFont="1" applyFill="1" applyBorder="1"/>
    <xf numFmtId="0" fontId="4" fillId="2" borderId="8" xfId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right"/>
    </xf>
    <xf numFmtId="0" fontId="6" fillId="0" borderId="24" xfId="1" applyFont="1" applyFill="1" applyBorder="1" applyAlignment="1">
      <alignment horizontal="center"/>
    </xf>
    <xf numFmtId="0" fontId="4" fillId="2" borderId="18" xfId="1" applyFont="1" applyFill="1" applyBorder="1"/>
    <xf numFmtId="0" fontId="4" fillId="2" borderId="18" xfId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" fontId="4" fillId="2" borderId="18" xfId="0" applyNumberFormat="1" applyFont="1" applyFill="1" applyBorder="1" applyAlignment="1">
      <alignment horizontal="center"/>
    </xf>
    <xf numFmtId="0" fontId="4" fillId="2" borderId="25" xfId="1" applyFont="1" applyFill="1" applyBorder="1"/>
    <xf numFmtId="0" fontId="4" fillId="2" borderId="25" xfId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8" xfId="1" applyFont="1" applyFill="1" applyBorder="1"/>
    <xf numFmtId="0" fontId="4" fillId="0" borderId="8" xfId="1" applyFont="1" applyFill="1" applyBorder="1" applyAlignment="1"/>
    <xf numFmtId="186" fontId="4" fillId="0" borderId="9" xfId="1" applyNumberFormat="1" applyFont="1" applyFill="1" applyBorder="1" applyAlignment="1">
      <alignment horizontal="center"/>
    </xf>
    <xf numFmtId="0" fontId="4" fillId="0" borderId="15" xfId="1" applyFont="1" applyFill="1" applyBorder="1" applyAlignment="1">
      <alignment horizontal="right"/>
    </xf>
    <xf numFmtId="0" fontId="4" fillId="0" borderId="26" xfId="1" applyFont="1" applyFill="1" applyBorder="1" applyAlignment="1">
      <alignment horizontal="left"/>
    </xf>
    <xf numFmtId="0" fontId="4" fillId="0" borderId="27" xfId="1" applyFont="1" applyFill="1" applyBorder="1" applyAlignment="1">
      <alignment horizontal="left"/>
    </xf>
    <xf numFmtId="0" fontId="4" fillId="0" borderId="28" xfId="1" applyFont="1" applyFill="1" applyBorder="1" applyAlignment="1">
      <alignment horizontal="center"/>
    </xf>
    <xf numFmtId="186" fontId="4" fillId="2" borderId="8" xfId="0" applyNumberFormat="1" applyFont="1" applyFill="1" applyBorder="1" applyAlignment="1">
      <alignment horizontal="center"/>
    </xf>
    <xf numFmtId="186" fontId="6" fillId="0" borderId="15" xfId="1" applyNumberFormat="1" applyFont="1" applyFill="1" applyBorder="1" applyAlignment="1">
      <alignment horizontal="center"/>
    </xf>
    <xf numFmtId="1" fontId="6" fillId="0" borderId="15" xfId="1" applyNumberFormat="1" applyFont="1" applyFill="1" applyBorder="1" applyAlignment="1">
      <alignment horizontal="center"/>
    </xf>
    <xf numFmtId="0" fontId="4" fillId="0" borderId="4" xfId="1" applyFont="1" applyFill="1" applyBorder="1" applyAlignment="1"/>
    <xf numFmtId="0" fontId="4" fillId="0" borderId="15" xfId="1" applyFont="1" applyFill="1" applyBorder="1" applyAlignment="1">
      <alignment horizontal="center"/>
    </xf>
    <xf numFmtId="186" fontId="4" fillId="0" borderId="24" xfId="1" applyNumberFormat="1" applyFont="1" applyFill="1" applyBorder="1" applyAlignment="1">
      <alignment horizontal="center"/>
    </xf>
    <xf numFmtId="0" fontId="4" fillId="0" borderId="6" xfId="1" applyFont="1" applyFill="1" applyBorder="1" applyAlignment="1"/>
    <xf numFmtId="186" fontId="4" fillId="2" borderId="25" xfId="0" applyNumberFormat="1" applyFont="1" applyFill="1" applyBorder="1" applyAlignment="1">
      <alignment horizontal="center"/>
    </xf>
    <xf numFmtId="0" fontId="4" fillId="2" borderId="29" xfId="1" applyFont="1" applyFill="1" applyBorder="1" applyAlignment="1">
      <alignment horizontal="right"/>
    </xf>
    <xf numFmtId="0" fontId="4" fillId="0" borderId="23" xfId="1" applyFont="1" applyFill="1" applyBorder="1" applyAlignment="1">
      <alignment horizontal="right" vertical="center"/>
    </xf>
    <xf numFmtId="0" fontId="4" fillId="0" borderId="30" xfId="0" applyNumberFormat="1" applyFont="1" applyFill="1" applyBorder="1" applyAlignment="1">
      <alignment horizontal="left" vertical="center" wrapText="1"/>
    </xf>
    <xf numFmtId="1" fontId="4" fillId="0" borderId="18" xfId="0" applyNumberFormat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/>
    </xf>
    <xf numFmtId="0" fontId="6" fillId="0" borderId="22" xfId="1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186" fontId="4" fillId="0" borderId="8" xfId="1" applyNumberFormat="1" applyFont="1" applyFill="1" applyBorder="1" applyAlignment="1">
      <alignment horizontal="center"/>
    </xf>
    <xf numFmtId="0" fontId="4" fillId="2" borderId="8" xfId="1" applyFont="1" applyFill="1" applyBorder="1" applyAlignment="1">
      <alignment wrapText="1"/>
    </xf>
    <xf numFmtId="186" fontId="6" fillId="0" borderId="12" xfId="1" applyNumberFormat="1" applyFont="1" applyFill="1" applyBorder="1" applyAlignment="1">
      <alignment horizontal="center"/>
    </xf>
    <xf numFmtId="186" fontId="6" fillId="0" borderId="24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186" fontId="6" fillId="0" borderId="26" xfId="1" applyNumberFormat="1" applyFont="1" applyFill="1" applyBorder="1" applyAlignment="1">
      <alignment horizontal="center"/>
    </xf>
    <xf numFmtId="186" fontId="4" fillId="0" borderId="31" xfId="1" applyNumberFormat="1" applyFont="1" applyFill="1" applyBorder="1" applyAlignment="1">
      <alignment horizontal="center"/>
    </xf>
    <xf numFmtId="186" fontId="4" fillId="0" borderId="16" xfId="1" applyNumberFormat="1" applyFont="1" applyFill="1" applyBorder="1" applyAlignment="1">
      <alignment horizontal="center"/>
    </xf>
    <xf numFmtId="186" fontId="4" fillId="0" borderId="32" xfId="1" applyNumberFormat="1" applyFont="1" applyFill="1" applyBorder="1" applyAlignment="1">
      <alignment horizontal="center"/>
    </xf>
    <xf numFmtId="186" fontId="4" fillId="0" borderId="26" xfId="1" applyNumberFormat="1" applyFont="1" applyFill="1" applyBorder="1" applyAlignment="1">
      <alignment horizontal="center"/>
    </xf>
    <xf numFmtId="0" fontId="4" fillId="0" borderId="32" xfId="1" applyFont="1" applyFill="1" applyBorder="1" applyAlignment="1">
      <alignment horizontal="center"/>
    </xf>
    <xf numFmtId="186" fontId="6" fillId="0" borderId="14" xfId="1" applyNumberFormat="1" applyFont="1" applyFill="1" applyBorder="1" applyAlignment="1">
      <alignment horizontal="center"/>
    </xf>
    <xf numFmtId="0" fontId="4" fillId="0" borderId="24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186" fontId="4" fillId="0" borderId="10" xfId="1" applyNumberFormat="1" applyFont="1" applyFill="1" applyBorder="1" applyAlignment="1">
      <alignment horizontal="center"/>
    </xf>
    <xf numFmtId="186" fontId="4" fillId="2" borderId="10" xfId="0" applyNumberFormat="1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6" fillId="0" borderId="20" xfId="1" applyFont="1" applyFill="1" applyBorder="1" applyAlignment="1">
      <alignment horizontal="left"/>
    </xf>
    <xf numFmtId="0" fontId="6" fillId="0" borderId="27" xfId="1" applyFont="1" applyFill="1" applyBorder="1" applyAlignment="1">
      <alignment horizontal="left"/>
    </xf>
    <xf numFmtId="0" fontId="4" fillId="0" borderId="31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4" fillId="0" borderId="40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4" fillId="0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0" fontId="4" fillId="0" borderId="41" xfId="1" applyFont="1" applyFill="1" applyBorder="1" applyAlignment="1">
      <alignment horizontal="center"/>
    </xf>
    <xf numFmtId="0" fontId="4" fillId="0" borderId="0" xfId="1" applyFont="1" applyFill="1" applyAlignment="1">
      <alignment horizontal="right"/>
    </xf>
    <xf numFmtId="0" fontId="6" fillId="0" borderId="0" xfId="1" applyFont="1" applyFill="1" applyAlignment="1">
      <alignment horizontal="center" wrapText="1"/>
    </xf>
    <xf numFmtId="0" fontId="4" fillId="0" borderId="34" xfId="1" applyFont="1" applyFill="1" applyBorder="1" applyAlignment="1">
      <alignment horizontal="center"/>
    </xf>
    <xf numFmtId="0" fontId="4" fillId="0" borderId="30" xfId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4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9.140625" style="2"/>
    <col min="2" max="2" width="91.140625" style="2" customWidth="1"/>
    <col min="3" max="3" width="14.85546875" style="2" customWidth="1"/>
    <col min="4" max="4" width="12" style="2" customWidth="1"/>
    <col min="5" max="5" width="14.28515625" style="2" customWidth="1"/>
    <col min="6" max="6" width="14.140625" style="2" customWidth="1"/>
    <col min="7" max="7" width="19.140625" style="2" customWidth="1"/>
    <col min="8" max="8" width="9.140625" style="2"/>
    <col min="9" max="9" width="11.7109375" style="2" customWidth="1"/>
    <col min="10" max="10" width="12" style="2" customWidth="1"/>
    <col min="11" max="11" width="12.28515625" style="2" customWidth="1"/>
    <col min="12" max="16384" width="9.140625" style="2"/>
  </cols>
  <sheetData>
    <row r="1" spans="1:8" ht="15.75" x14ac:dyDescent="0.25">
      <c r="A1" s="146" t="s">
        <v>76</v>
      </c>
      <c r="B1" s="146"/>
      <c r="C1" s="146"/>
      <c r="D1" s="146"/>
      <c r="E1" s="146"/>
      <c r="F1" s="146"/>
      <c r="G1" s="146"/>
      <c r="H1" s="1"/>
    </row>
    <row r="2" spans="1:8" ht="15.75" x14ac:dyDescent="0.25">
      <c r="A2" s="3"/>
      <c r="B2" s="3"/>
      <c r="C2" s="4"/>
      <c r="D2" s="5"/>
      <c r="E2" s="5"/>
      <c r="F2" s="5"/>
      <c r="G2" s="5"/>
      <c r="H2" s="1"/>
    </row>
    <row r="3" spans="1:8" ht="34.5" customHeight="1" x14ac:dyDescent="0.25">
      <c r="A3" s="147" t="s">
        <v>91</v>
      </c>
      <c r="B3" s="147"/>
      <c r="C3" s="147"/>
      <c r="D3" s="147"/>
      <c r="E3" s="147"/>
      <c r="F3" s="147"/>
      <c r="G3" s="147"/>
      <c r="H3" s="1"/>
    </row>
    <row r="4" spans="1:8" ht="15.75" x14ac:dyDescent="0.25">
      <c r="A4" s="3"/>
      <c r="B4" s="3"/>
      <c r="C4" s="4"/>
      <c r="D4" s="5"/>
      <c r="E4" s="5"/>
      <c r="F4" s="5"/>
      <c r="G4" s="5"/>
      <c r="H4" s="1"/>
    </row>
    <row r="5" spans="1:8" ht="16.5" thickBot="1" x14ac:dyDescent="0.3">
      <c r="A5" s="3"/>
      <c r="B5" s="3"/>
      <c r="C5" s="4"/>
      <c r="D5" s="5"/>
      <c r="E5" s="5"/>
      <c r="F5" s="5"/>
      <c r="G5" s="5"/>
      <c r="H5" s="1"/>
    </row>
    <row r="6" spans="1:8" ht="15.75" x14ac:dyDescent="0.25">
      <c r="A6" s="6" t="s">
        <v>0</v>
      </c>
      <c r="B6" s="7"/>
      <c r="C6" s="7" t="s">
        <v>86</v>
      </c>
      <c r="D6" s="7" t="s">
        <v>1</v>
      </c>
      <c r="E6" s="8" t="s">
        <v>56</v>
      </c>
      <c r="F6" s="107" t="s">
        <v>86</v>
      </c>
      <c r="G6" s="150" t="s">
        <v>90</v>
      </c>
      <c r="H6" s="1"/>
    </row>
    <row r="7" spans="1:8" ht="15.75" x14ac:dyDescent="0.25">
      <c r="A7" s="9"/>
      <c r="B7" s="10"/>
      <c r="C7" s="10" t="s">
        <v>6</v>
      </c>
      <c r="D7" s="10"/>
      <c r="E7" s="11" t="s">
        <v>18</v>
      </c>
      <c r="F7" s="108" t="s">
        <v>6</v>
      </c>
      <c r="G7" s="151"/>
      <c r="H7" s="1"/>
    </row>
    <row r="8" spans="1:8" ht="15.75" x14ac:dyDescent="0.25">
      <c r="A8" s="9" t="s">
        <v>3</v>
      </c>
      <c r="B8" s="10" t="s">
        <v>16</v>
      </c>
      <c r="C8" s="106">
        <v>43831</v>
      </c>
      <c r="D8" s="11" t="s">
        <v>5</v>
      </c>
      <c r="E8" s="11" t="s">
        <v>88</v>
      </c>
      <c r="F8" s="108" t="s">
        <v>56</v>
      </c>
      <c r="G8" s="151"/>
      <c r="H8" s="1"/>
    </row>
    <row r="9" spans="1:8" ht="32.25" customHeight="1" x14ac:dyDescent="0.25">
      <c r="A9" s="12"/>
      <c r="B9" s="13"/>
      <c r="C9" s="13" t="s">
        <v>87</v>
      </c>
      <c r="D9" s="14"/>
      <c r="E9" s="14" t="s">
        <v>4</v>
      </c>
      <c r="F9" s="101" t="s">
        <v>89</v>
      </c>
      <c r="G9" s="152"/>
      <c r="H9" s="1"/>
    </row>
    <row r="10" spans="1:8" ht="15.75" x14ac:dyDescent="0.25">
      <c r="A10" s="15" t="s">
        <v>7</v>
      </c>
      <c r="B10" s="16" t="s">
        <v>34</v>
      </c>
      <c r="C10" s="13"/>
      <c r="D10" s="14"/>
      <c r="E10" s="14"/>
      <c r="F10" s="101"/>
      <c r="G10" s="22"/>
      <c r="H10" s="1"/>
    </row>
    <row r="11" spans="1:8" ht="15.75" x14ac:dyDescent="0.25">
      <c r="A11" s="17" t="s">
        <v>8</v>
      </c>
      <c r="B11" s="18" t="s">
        <v>35</v>
      </c>
      <c r="C11" s="19">
        <f>SUM(C12:C18)</f>
        <v>7</v>
      </c>
      <c r="D11" s="19">
        <f>SUM(D12:D18)</f>
        <v>0</v>
      </c>
      <c r="E11" s="102">
        <f>SUM(E12:E18)</f>
        <v>7.77</v>
      </c>
      <c r="F11" s="97">
        <f>SUM(F12:F18)</f>
        <v>8.5</v>
      </c>
      <c r="G11" s="20">
        <f>SUM(G12:G18)</f>
        <v>7.8</v>
      </c>
      <c r="H11" s="1"/>
    </row>
    <row r="12" spans="1:8" ht="15.75" x14ac:dyDescent="0.25">
      <c r="A12" s="65"/>
      <c r="B12" s="60" t="s">
        <v>52</v>
      </c>
      <c r="C12" s="61">
        <v>1</v>
      </c>
      <c r="D12" s="62">
        <v>0</v>
      </c>
      <c r="E12" s="83">
        <f>1+((0.5/12)*1.5)</f>
        <v>1.0625</v>
      </c>
      <c r="F12" s="109">
        <v>1.5</v>
      </c>
      <c r="G12" s="63">
        <v>1.1000000000000001</v>
      </c>
      <c r="H12" s="1"/>
    </row>
    <row r="13" spans="1:8" ht="15.75" x14ac:dyDescent="0.25">
      <c r="A13" s="65"/>
      <c r="B13" s="60" t="s">
        <v>53</v>
      </c>
      <c r="C13" s="61">
        <v>1</v>
      </c>
      <c r="D13" s="62">
        <v>0</v>
      </c>
      <c r="E13" s="62">
        <v>1</v>
      </c>
      <c r="F13" s="109">
        <v>1</v>
      </c>
      <c r="G13" s="63">
        <v>1</v>
      </c>
      <c r="H13" s="1"/>
    </row>
    <row r="14" spans="1:8" ht="15.75" x14ac:dyDescent="0.25">
      <c r="A14" s="65"/>
      <c r="B14" s="60" t="s">
        <v>51</v>
      </c>
      <c r="C14" s="61">
        <v>1</v>
      </c>
      <c r="D14" s="62">
        <v>0</v>
      </c>
      <c r="E14" s="64">
        <v>1</v>
      </c>
      <c r="F14" s="109">
        <v>1</v>
      </c>
      <c r="G14" s="63">
        <v>1</v>
      </c>
      <c r="H14" s="1"/>
    </row>
    <row r="15" spans="1:8" ht="15.75" x14ac:dyDescent="0.25">
      <c r="A15" s="65"/>
      <c r="B15" s="60" t="s">
        <v>59</v>
      </c>
      <c r="C15" s="61">
        <v>1</v>
      </c>
      <c r="D15" s="62">
        <v>0</v>
      </c>
      <c r="E15" s="64">
        <v>1</v>
      </c>
      <c r="F15" s="109">
        <v>1</v>
      </c>
      <c r="G15" s="63">
        <v>1</v>
      </c>
      <c r="H15" s="1"/>
    </row>
    <row r="16" spans="1:8" ht="15.75" x14ac:dyDescent="0.25">
      <c r="A16" s="65"/>
      <c r="B16" s="60" t="s">
        <v>60</v>
      </c>
      <c r="C16" s="61">
        <v>3</v>
      </c>
      <c r="D16" s="62">
        <v>0</v>
      </c>
      <c r="E16" s="64">
        <v>1.97</v>
      </c>
      <c r="F16" s="109">
        <v>2</v>
      </c>
      <c r="G16" s="63">
        <v>2</v>
      </c>
      <c r="H16" s="1"/>
    </row>
    <row r="17" spans="1:256" ht="31.5" x14ac:dyDescent="0.25">
      <c r="A17" s="65"/>
      <c r="B17" s="103" t="s">
        <v>84</v>
      </c>
      <c r="C17" s="61">
        <v>0</v>
      </c>
      <c r="D17" s="62">
        <v>0</v>
      </c>
      <c r="E17" s="83">
        <f>(0.5/12*1.5)+(1/12*2)+K19</f>
        <v>0.4375</v>
      </c>
      <c r="F17" s="109">
        <v>2</v>
      </c>
      <c r="G17" s="63">
        <v>0.4</v>
      </c>
      <c r="H17" s="1"/>
    </row>
    <row r="18" spans="1:256" ht="15.75" x14ac:dyDescent="0.25">
      <c r="A18" s="65"/>
      <c r="B18" s="60" t="s">
        <v>77</v>
      </c>
      <c r="C18" s="61">
        <v>0</v>
      </c>
      <c r="D18" s="62">
        <v>0</v>
      </c>
      <c r="E18" s="83">
        <v>1.3</v>
      </c>
      <c r="F18" s="109">
        <v>0</v>
      </c>
      <c r="G18" s="63">
        <v>1.3</v>
      </c>
      <c r="H18" s="1"/>
    </row>
    <row r="19" spans="1:256" ht="15.75" x14ac:dyDescent="0.25">
      <c r="A19" s="17" t="s">
        <v>11</v>
      </c>
      <c r="B19" s="18" t="s">
        <v>31</v>
      </c>
      <c r="C19" s="19">
        <v>3</v>
      </c>
      <c r="D19" s="21">
        <v>0</v>
      </c>
      <c r="E19" s="21">
        <v>3</v>
      </c>
      <c r="F19" s="110">
        <v>3</v>
      </c>
      <c r="G19" s="22">
        <v>3</v>
      </c>
      <c r="H19" s="1"/>
      <c r="K19" s="2">
        <f>((0.25/12)*6)+((0.5/12)*2)</f>
        <v>0.20833333333333331</v>
      </c>
    </row>
    <row r="20" spans="1:256" ht="15.75" x14ac:dyDescent="0.25">
      <c r="A20" s="17" t="s">
        <v>12</v>
      </c>
      <c r="B20" s="18" t="s">
        <v>32</v>
      </c>
      <c r="C20" s="19">
        <v>1</v>
      </c>
      <c r="D20" s="21">
        <v>0</v>
      </c>
      <c r="E20" s="21">
        <v>1</v>
      </c>
      <c r="F20" s="110">
        <v>1</v>
      </c>
      <c r="G20" s="22">
        <v>1</v>
      </c>
      <c r="H20" s="1"/>
    </row>
    <row r="21" spans="1:256" ht="15.75" x14ac:dyDescent="0.25">
      <c r="A21" s="24" t="s">
        <v>13</v>
      </c>
      <c r="B21" s="25" t="s">
        <v>30</v>
      </c>
      <c r="C21" s="13">
        <f>C22</f>
        <v>2</v>
      </c>
      <c r="D21" s="13">
        <f>D22</f>
        <v>0</v>
      </c>
      <c r="E21" s="13">
        <f>E22</f>
        <v>2</v>
      </c>
      <c r="F21" s="97">
        <f>F22</f>
        <v>2</v>
      </c>
      <c r="G21" s="20">
        <v>2</v>
      </c>
      <c r="H21" s="1"/>
    </row>
    <row r="22" spans="1:256" ht="15.75" x14ac:dyDescent="0.25">
      <c r="A22" s="65"/>
      <c r="B22" s="60" t="s">
        <v>33</v>
      </c>
      <c r="C22" s="61">
        <v>2</v>
      </c>
      <c r="D22" s="62">
        <v>0</v>
      </c>
      <c r="E22" s="62">
        <v>2</v>
      </c>
      <c r="F22" s="109">
        <v>2</v>
      </c>
      <c r="G22" s="63">
        <v>2</v>
      </c>
      <c r="H22" s="1"/>
    </row>
    <row r="23" spans="1:256" s="26" customFormat="1" ht="15.75" x14ac:dyDescent="0.25">
      <c r="A23" s="17" t="s">
        <v>14</v>
      </c>
      <c r="B23" s="23" t="s">
        <v>62</v>
      </c>
      <c r="C23" s="19">
        <v>2</v>
      </c>
      <c r="D23" s="21">
        <v>0</v>
      </c>
      <c r="E23" s="21">
        <v>2</v>
      </c>
      <c r="F23" s="110">
        <v>2</v>
      </c>
      <c r="G23" s="22">
        <v>2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6" customFormat="1" ht="15.75" x14ac:dyDescent="0.25">
      <c r="A24" s="17" t="s">
        <v>21</v>
      </c>
      <c r="B24" s="23" t="s">
        <v>63</v>
      </c>
      <c r="C24" s="19">
        <v>3</v>
      </c>
      <c r="D24" s="21">
        <v>0</v>
      </c>
      <c r="E24" s="21">
        <v>2</v>
      </c>
      <c r="F24" s="110">
        <v>3</v>
      </c>
      <c r="G24" s="22">
        <v>2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26" customFormat="1" ht="15.75" x14ac:dyDescent="0.25">
      <c r="A25" s="24" t="s">
        <v>27</v>
      </c>
      <c r="B25" s="27" t="s">
        <v>37</v>
      </c>
      <c r="C25" s="10">
        <v>2</v>
      </c>
      <c r="D25" s="11">
        <v>0</v>
      </c>
      <c r="E25" s="11">
        <v>2</v>
      </c>
      <c r="F25" s="108">
        <v>2</v>
      </c>
      <c r="G25" s="22">
        <v>2</v>
      </c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26" customFormat="1" ht="15.75" x14ac:dyDescent="0.25">
      <c r="A26" s="17" t="s">
        <v>36</v>
      </c>
      <c r="B26" s="28" t="s">
        <v>43</v>
      </c>
      <c r="C26" s="19">
        <v>2</v>
      </c>
      <c r="D26" s="21">
        <v>0</v>
      </c>
      <c r="E26" s="21">
        <v>2</v>
      </c>
      <c r="F26" s="111">
        <v>2</v>
      </c>
      <c r="G26" s="22">
        <v>2</v>
      </c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26" customFormat="1" ht="15.75" x14ac:dyDescent="0.25">
      <c r="A27" s="17" t="s">
        <v>38</v>
      </c>
      <c r="B27" s="30" t="s">
        <v>44</v>
      </c>
      <c r="C27" s="19">
        <v>1</v>
      </c>
      <c r="D27" s="21">
        <v>0</v>
      </c>
      <c r="E27" s="21">
        <v>1</v>
      </c>
      <c r="F27" s="110">
        <v>1</v>
      </c>
      <c r="G27" s="22">
        <v>1</v>
      </c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26" customFormat="1" ht="16.5" thickBot="1" x14ac:dyDescent="0.3">
      <c r="A28" s="92" t="s">
        <v>85</v>
      </c>
      <c r="B28" s="93" t="s">
        <v>50</v>
      </c>
      <c r="C28" s="45">
        <v>1</v>
      </c>
      <c r="D28" s="46">
        <v>0</v>
      </c>
      <c r="E28" s="94">
        <v>1</v>
      </c>
      <c r="F28" s="111">
        <v>1</v>
      </c>
      <c r="G28" s="127">
        <v>1</v>
      </c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26" customFormat="1" ht="16.5" thickBot="1" x14ac:dyDescent="0.3">
      <c r="A29" s="95"/>
      <c r="B29" s="99" t="s">
        <v>25</v>
      </c>
      <c r="C29" s="37">
        <f>SUM(C22:C28,C12:C20)</f>
        <v>24</v>
      </c>
      <c r="D29" s="37">
        <v>0</v>
      </c>
      <c r="E29" s="84">
        <f>SUM(E22:E28,E12:E20)</f>
        <v>23.77</v>
      </c>
      <c r="F29" s="84">
        <f>SUM(F22:F28,F12:F20)</f>
        <v>25.5</v>
      </c>
      <c r="G29" s="105">
        <f>SUM(G22:G28,G12:G20)</f>
        <v>23.8</v>
      </c>
      <c r="H29" s="33"/>
      <c r="I29" s="47"/>
    </row>
    <row r="30" spans="1:256" s="26" customFormat="1" ht="16.5" thickBot="1" x14ac:dyDescent="0.3">
      <c r="A30" s="34" t="s">
        <v>9</v>
      </c>
      <c r="B30" s="35" t="s">
        <v>24</v>
      </c>
      <c r="C30" s="31"/>
      <c r="D30" s="36"/>
      <c r="E30" s="37"/>
      <c r="F30" s="112"/>
      <c r="G30" s="123"/>
      <c r="H30" s="1"/>
      <c r="I30" s="2"/>
      <c r="J30" s="2"/>
      <c r="K30" s="3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26" customFormat="1" ht="15.75" x14ac:dyDescent="0.25">
      <c r="A31" s="39" t="s">
        <v>8</v>
      </c>
      <c r="B31" s="40" t="s">
        <v>39</v>
      </c>
      <c r="C31" s="10"/>
      <c r="D31" s="41"/>
      <c r="E31" s="42"/>
      <c r="F31" s="98"/>
      <c r="G31" s="82"/>
      <c r="H31" s="33"/>
    </row>
    <row r="32" spans="1:256" s="26" customFormat="1" ht="15.75" x14ac:dyDescent="0.25">
      <c r="A32" s="17"/>
      <c r="B32" s="25" t="s">
        <v>30</v>
      </c>
      <c r="C32" s="19">
        <f>SUM(C33:C35)</f>
        <v>39.5</v>
      </c>
      <c r="D32" s="19">
        <f>SUM(D33:D35)</f>
        <v>0</v>
      </c>
      <c r="E32" s="102">
        <f>SUM(E33:E35)</f>
        <v>37.533333333333339</v>
      </c>
      <c r="F32" s="97">
        <f>SUM(F33:F35)</f>
        <v>40</v>
      </c>
      <c r="G32" s="78">
        <f>SUM(G33:G35)</f>
        <v>37.49</v>
      </c>
      <c r="H32" s="33"/>
    </row>
    <row r="33" spans="1:256" s="26" customFormat="1" ht="15.75" x14ac:dyDescent="0.25">
      <c r="A33" s="65"/>
      <c r="B33" s="60" t="s">
        <v>45</v>
      </c>
      <c r="C33" s="61">
        <f>34+1</f>
        <v>35</v>
      </c>
      <c r="D33" s="62">
        <v>0</v>
      </c>
      <c r="E33" s="83">
        <v>31.2</v>
      </c>
      <c r="F33" s="109">
        <f>34+1-2</f>
        <v>33</v>
      </c>
      <c r="G33" s="63">
        <v>31.2</v>
      </c>
      <c r="H33" s="33"/>
      <c r="J33" s="43"/>
    </row>
    <row r="34" spans="1:256" s="26" customFormat="1" ht="15.75" x14ac:dyDescent="0.25">
      <c r="A34" s="65"/>
      <c r="B34" s="67" t="s">
        <v>49</v>
      </c>
      <c r="C34" s="68">
        <v>1</v>
      </c>
      <c r="D34" s="69">
        <v>0</v>
      </c>
      <c r="E34" s="70">
        <v>1</v>
      </c>
      <c r="F34" s="113">
        <v>1</v>
      </c>
      <c r="G34" s="63">
        <v>1</v>
      </c>
      <c r="H34" s="33"/>
      <c r="J34" s="47"/>
    </row>
    <row r="35" spans="1:256" s="26" customFormat="1" ht="16.5" thickBot="1" x14ac:dyDescent="0.3">
      <c r="A35" s="91"/>
      <c r="B35" s="71" t="s">
        <v>55</v>
      </c>
      <c r="C35" s="72">
        <v>3.5</v>
      </c>
      <c r="D35" s="73">
        <v>0</v>
      </c>
      <c r="E35" s="90">
        <f>3.5+((0.5/12)*4)+(((1/12)*10)*2)</f>
        <v>5.333333333333333</v>
      </c>
      <c r="F35" s="114">
        <v>6</v>
      </c>
      <c r="G35" s="126">
        <f>4.91+0.38</f>
        <v>5.29</v>
      </c>
      <c r="H35" s="33"/>
      <c r="J35" s="47"/>
      <c r="L35" s="47"/>
    </row>
    <row r="36" spans="1:256" s="26" customFormat="1" ht="16.5" thickBot="1" x14ac:dyDescent="0.3">
      <c r="A36" s="48"/>
      <c r="B36" s="35" t="s">
        <v>26</v>
      </c>
      <c r="C36" s="32">
        <f>SUM(C33:C35)</f>
        <v>39.5</v>
      </c>
      <c r="D36" s="32">
        <f>SUM(D33:D35)</f>
        <v>0</v>
      </c>
      <c r="E36" s="104">
        <f>SUM(E33:E35)</f>
        <v>37.533333333333339</v>
      </c>
      <c r="F36" s="36">
        <f>SUM(F33:F35)</f>
        <v>40</v>
      </c>
      <c r="G36" s="105">
        <f>SUM(G32)</f>
        <v>37.49</v>
      </c>
      <c r="H36" s="33"/>
    </row>
    <row r="37" spans="1:256" s="26" customFormat="1" ht="16.5" thickBot="1" x14ac:dyDescent="0.3">
      <c r="A37" s="49" t="s">
        <v>11</v>
      </c>
      <c r="B37" s="50" t="s">
        <v>47</v>
      </c>
      <c r="C37" s="37">
        <v>13</v>
      </c>
      <c r="D37" s="74">
        <v>0</v>
      </c>
      <c r="E37" s="74">
        <v>13</v>
      </c>
      <c r="F37" s="115">
        <v>13</v>
      </c>
      <c r="G37" s="75">
        <v>13</v>
      </c>
      <c r="H37" s="33"/>
    </row>
    <row r="38" spans="1:256" s="26" customFormat="1" ht="15.75" x14ac:dyDescent="0.25">
      <c r="A38" s="51" t="s">
        <v>12</v>
      </c>
      <c r="B38" s="52" t="s">
        <v>28</v>
      </c>
      <c r="C38" s="42"/>
      <c r="D38" s="100"/>
      <c r="E38" s="42"/>
      <c r="F38" s="100"/>
      <c r="G38" s="124"/>
      <c r="H38" s="33"/>
    </row>
    <row r="39" spans="1:256" s="26" customFormat="1" ht="15.75" x14ac:dyDescent="0.25">
      <c r="A39" s="17"/>
      <c r="B39" s="18" t="s">
        <v>46</v>
      </c>
      <c r="C39" s="19">
        <v>34</v>
      </c>
      <c r="D39" s="21">
        <v>20</v>
      </c>
      <c r="E39" s="21">
        <f>34-1</f>
        <v>33</v>
      </c>
      <c r="F39" s="110">
        <v>34</v>
      </c>
      <c r="G39" s="22">
        <v>32.1</v>
      </c>
      <c r="H39" s="33"/>
    </row>
    <row r="40" spans="1:256" s="26" customFormat="1" ht="16.5" thickBot="1" x14ac:dyDescent="0.3">
      <c r="A40" s="39"/>
      <c r="B40" s="44" t="s">
        <v>61</v>
      </c>
      <c r="C40" s="45">
        <v>10</v>
      </c>
      <c r="D40" s="46">
        <v>0</v>
      </c>
      <c r="E40" s="46">
        <v>10</v>
      </c>
      <c r="F40" s="111">
        <f>9+1</f>
        <v>10</v>
      </c>
      <c r="G40" s="29">
        <v>10</v>
      </c>
      <c r="H40" s="33"/>
    </row>
    <row r="41" spans="1:256" s="26" customFormat="1" ht="16.5" customHeight="1" thickBot="1" x14ac:dyDescent="0.3">
      <c r="A41" s="53"/>
      <c r="B41" s="54" t="s">
        <v>23</v>
      </c>
      <c r="C41" s="37">
        <f>SUM(C39:C40)</f>
        <v>44</v>
      </c>
      <c r="D41" s="37">
        <f>SUM(D39:D40)</f>
        <v>20</v>
      </c>
      <c r="E41" s="37">
        <f>SUM(E39:E40)</f>
        <v>43</v>
      </c>
      <c r="F41" s="96">
        <f>SUM(F39:F40)</f>
        <v>44</v>
      </c>
      <c r="G41" s="66">
        <f>SUM(G39:G40)</f>
        <v>42.1</v>
      </c>
      <c r="H41" s="33"/>
      <c r="I41" s="26">
        <v>42.1</v>
      </c>
    </row>
    <row r="42" spans="1:256" s="26" customFormat="1" ht="16.5" thickBot="1" x14ac:dyDescent="0.3">
      <c r="A42" s="128" t="s">
        <v>20</v>
      </c>
      <c r="B42" s="129"/>
      <c r="C42" s="84">
        <f>SUM(C37,C29,C36,C41)</f>
        <v>120.5</v>
      </c>
      <c r="D42" s="85">
        <f>SUM(D37,D29,D36,D41)</f>
        <v>20</v>
      </c>
      <c r="E42" s="84">
        <f>SUM(E37,E29,E36,E41)</f>
        <v>117.30333333333334</v>
      </c>
      <c r="F42" s="116">
        <f>SUM(F37,F29,F36,F41)</f>
        <v>122.5</v>
      </c>
      <c r="G42" s="105">
        <f>G29+G36+G37+G41</f>
        <v>116.39000000000001</v>
      </c>
      <c r="H42" s="33"/>
    </row>
    <row r="43" spans="1:256" s="26" customFormat="1" ht="15.75" x14ac:dyDescent="0.25">
      <c r="A43" s="55" t="s">
        <v>10</v>
      </c>
      <c r="B43" s="56" t="s">
        <v>29</v>
      </c>
      <c r="C43" s="57"/>
      <c r="D43" s="132"/>
      <c r="E43" s="133"/>
      <c r="F43" s="100"/>
      <c r="G43" s="124"/>
      <c r="H43" s="33"/>
    </row>
    <row r="44" spans="1:256" s="26" customFormat="1" ht="15.75" x14ac:dyDescent="0.25">
      <c r="A44" s="58" t="s">
        <v>0</v>
      </c>
      <c r="B44" s="45"/>
      <c r="C44" s="45" t="s">
        <v>22</v>
      </c>
      <c r="D44" s="148" t="s">
        <v>57</v>
      </c>
      <c r="E44" s="149"/>
      <c r="F44" s="111" t="s">
        <v>58</v>
      </c>
      <c r="G44" s="153" t="s">
        <v>90</v>
      </c>
      <c r="H44" s="33"/>
    </row>
    <row r="45" spans="1:256" s="26" customFormat="1" ht="15.75" x14ac:dyDescent="0.25">
      <c r="A45" s="9" t="s">
        <v>3</v>
      </c>
      <c r="B45" s="10" t="s">
        <v>16</v>
      </c>
      <c r="C45" s="10" t="s">
        <v>17</v>
      </c>
      <c r="D45" s="136" t="s">
        <v>18</v>
      </c>
      <c r="E45" s="137"/>
      <c r="F45" s="108" t="s">
        <v>2</v>
      </c>
      <c r="G45" s="151"/>
      <c r="H45" s="33"/>
    </row>
    <row r="46" spans="1:256" s="26" customFormat="1" ht="48" customHeight="1" x14ac:dyDescent="0.25">
      <c r="A46" s="12"/>
      <c r="B46" s="13"/>
      <c r="C46" s="13" t="s">
        <v>48</v>
      </c>
      <c r="D46" s="134" t="s">
        <v>19</v>
      </c>
      <c r="E46" s="135"/>
      <c r="F46" s="101" t="s">
        <v>6</v>
      </c>
      <c r="G46" s="152"/>
      <c r="H46" s="33"/>
    </row>
    <row r="47" spans="1:256" s="26" customFormat="1" ht="15.75" x14ac:dyDescent="0.25">
      <c r="A47" s="17" t="s">
        <v>8</v>
      </c>
      <c r="B47" s="76" t="s">
        <v>40</v>
      </c>
      <c r="C47" s="19"/>
      <c r="D47" s="130"/>
      <c r="E47" s="131"/>
      <c r="F47" s="97"/>
      <c r="G47" s="20"/>
      <c r="H47" s="33"/>
    </row>
    <row r="48" spans="1:256" ht="15.75" x14ac:dyDescent="0.25">
      <c r="A48" s="39"/>
      <c r="B48" s="77" t="s">
        <v>64</v>
      </c>
      <c r="C48" s="19">
        <v>18</v>
      </c>
      <c r="D48" s="130" t="s">
        <v>54</v>
      </c>
      <c r="E48" s="131"/>
      <c r="F48" s="117">
        <f>(C48/12)*2</f>
        <v>3</v>
      </c>
      <c r="G48" s="78"/>
      <c r="H48" s="33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pans="1:256" ht="15.75" x14ac:dyDescent="0.25">
      <c r="A49" s="39"/>
      <c r="B49" s="77" t="s">
        <v>65</v>
      </c>
      <c r="C49" s="19">
        <v>2</v>
      </c>
      <c r="D49" s="130" t="s">
        <v>54</v>
      </c>
      <c r="E49" s="131"/>
      <c r="F49" s="117">
        <f>(C49/12)*2</f>
        <v>0.33333333333333331</v>
      </c>
      <c r="G49" s="78"/>
      <c r="H49" s="33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pans="1:256" ht="15.75" x14ac:dyDescent="0.25">
      <c r="A50" s="39"/>
      <c r="B50" s="77" t="s">
        <v>69</v>
      </c>
      <c r="C50" s="19">
        <v>13</v>
      </c>
      <c r="D50" s="130" t="s">
        <v>72</v>
      </c>
      <c r="E50" s="131"/>
      <c r="F50" s="117">
        <f>(C50/12)*10</f>
        <v>10.833333333333332</v>
      </c>
      <c r="G50" s="78"/>
      <c r="H50" s="33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</row>
    <row r="51" spans="1:256" ht="15.75" x14ac:dyDescent="0.25">
      <c r="A51" s="39"/>
      <c r="B51" s="86" t="s">
        <v>70</v>
      </c>
      <c r="C51" s="10">
        <v>17</v>
      </c>
      <c r="D51" s="148" t="s">
        <v>71</v>
      </c>
      <c r="E51" s="149"/>
      <c r="F51" s="118">
        <f>(C51/12)*1</f>
        <v>1.4166666666666667</v>
      </c>
      <c r="G51" s="78"/>
      <c r="H51" s="33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pans="1:256" ht="15.75" x14ac:dyDescent="0.25">
      <c r="A52" s="39"/>
      <c r="B52" s="77" t="s">
        <v>78</v>
      </c>
      <c r="C52" s="19">
        <v>2</v>
      </c>
      <c r="D52" s="130" t="s">
        <v>81</v>
      </c>
      <c r="E52" s="131"/>
      <c r="F52" s="117">
        <f>2/12*5</f>
        <v>0.83333333333333326</v>
      </c>
      <c r="G52" s="78"/>
      <c r="H52" s="33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</row>
    <row r="53" spans="1:256" ht="15.75" x14ac:dyDescent="0.25">
      <c r="A53" s="39"/>
      <c r="B53" s="77" t="s">
        <v>79</v>
      </c>
      <c r="C53" s="19">
        <v>1</v>
      </c>
      <c r="D53" s="130" t="s">
        <v>83</v>
      </c>
      <c r="E53" s="131"/>
      <c r="F53" s="117">
        <f>1/12*6.5</f>
        <v>0.54166666666666663</v>
      </c>
      <c r="G53" s="78"/>
      <c r="H53" s="33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</row>
    <row r="54" spans="1:256" ht="16.5" thickBot="1" x14ac:dyDescent="0.3">
      <c r="A54" s="39"/>
      <c r="B54" s="89" t="s">
        <v>80</v>
      </c>
      <c r="C54" s="13">
        <v>17</v>
      </c>
      <c r="D54" s="140" t="s">
        <v>82</v>
      </c>
      <c r="E54" s="141"/>
      <c r="F54" s="119">
        <f>17/12*0.5</f>
        <v>0.70833333333333337</v>
      </c>
      <c r="G54" s="125"/>
      <c r="H54" s="33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</row>
    <row r="55" spans="1:256" ht="16.5" thickBot="1" x14ac:dyDescent="0.3">
      <c r="A55" s="49"/>
      <c r="B55" s="79" t="s">
        <v>41</v>
      </c>
      <c r="C55" s="87">
        <f>SUM(C48:C54)</f>
        <v>70</v>
      </c>
      <c r="D55" s="142"/>
      <c r="E55" s="143"/>
      <c r="F55" s="120">
        <f>SUM(F48:F54)</f>
        <v>17.666666666666664</v>
      </c>
      <c r="G55" s="88"/>
      <c r="H55" s="33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</row>
    <row r="56" spans="1:256" ht="15.75" x14ac:dyDescent="0.25">
      <c r="A56" s="39" t="s">
        <v>11</v>
      </c>
      <c r="B56" s="40" t="s">
        <v>42</v>
      </c>
      <c r="C56" s="13"/>
      <c r="D56" s="144"/>
      <c r="E56" s="145"/>
      <c r="F56" s="121"/>
      <c r="G56" s="82"/>
      <c r="H56" s="33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</row>
    <row r="57" spans="1:256" ht="15.75" x14ac:dyDescent="0.25">
      <c r="A57" s="39"/>
      <c r="B57" s="77" t="s">
        <v>66</v>
      </c>
      <c r="C57" s="19">
        <v>40</v>
      </c>
      <c r="D57" s="130" t="s">
        <v>54</v>
      </c>
      <c r="E57" s="131"/>
      <c r="F57" s="117">
        <f>C57/12*2</f>
        <v>6.666666666666667</v>
      </c>
      <c r="G57" s="78"/>
      <c r="H57" s="59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</row>
    <row r="58" spans="1:256" ht="15.75" x14ac:dyDescent="0.25">
      <c r="A58" s="39"/>
      <c r="B58" s="77" t="s">
        <v>67</v>
      </c>
      <c r="C58" s="19">
        <v>44</v>
      </c>
      <c r="D58" s="130" t="s">
        <v>54</v>
      </c>
      <c r="E58" s="131"/>
      <c r="F58" s="117">
        <f>C58/12*2</f>
        <v>7.333333333333333</v>
      </c>
      <c r="G58" s="78"/>
      <c r="H58" s="59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</row>
    <row r="59" spans="1:256" ht="15.75" x14ac:dyDescent="0.25">
      <c r="A59" s="39"/>
      <c r="B59" s="77" t="s">
        <v>68</v>
      </c>
      <c r="C59" s="19">
        <v>12</v>
      </c>
      <c r="D59" s="130" t="s">
        <v>54</v>
      </c>
      <c r="E59" s="131"/>
      <c r="F59" s="117">
        <f>(C59/12)*2</f>
        <v>2</v>
      </c>
      <c r="G59" s="78"/>
      <c r="H59" s="59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</row>
    <row r="60" spans="1:256" ht="15.75" x14ac:dyDescent="0.25">
      <c r="A60" s="39"/>
      <c r="B60" s="86" t="s">
        <v>73</v>
      </c>
      <c r="C60" s="10">
        <v>42</v>
      </c>
      <c r="D60" s="130" t="s">
        <v>72</v>
      </c>
      <c r="E60" s="131"/>
      <c r="F60" s="118">
        <f>(C60/12)*10</f>
        <v>35</v>
      </c>
      <c r="G60" s="78"/>
      <c r="H60" s="59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</row>
    <row r="61" spans="1:256" ht="15.75" x14ac:dyDescent="0.25">
      <c r="A61" s="39"/>
      <c r="B61" s="77" t="s">
        <v>74</v>
      </c>
      <c r="C61" s="19">
        <v>12</v>
      </c>
      <c r="D61" s="130" t="s">
        <v>72</v>
      </c>
      <c r="E61" s="131"/>
      <c r="F61" s="117">
        <f>(C61/12)*10</f>
        <v>10</v>
      </c>
      <c r="G61" s="78"/>
      <c r="H61" s="59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</row>
    <row r="62" spans="1:256" ht="16.5" thickBot="1" x14ac:dyDescent="0.3">
      <c r="A62" s="39"/>
      <c r="B62" s="86" t="s">
        <v>75</v>
      </c>
      <c r="C62" s="10">
        <v>31</v>
      </c>
      <c r="D62" s="140" t="s">
        <v>72</v>
      </c>
      <c r="E62" s="141"/>
      <c r="F62" s="118">
        <f>(C62/12)*10</f>
        <v>25.833333333333336</v>
      </c>
      <c r="G62" s="125"/>
      <c r="H62" s="59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</row>
    <row r="63" spans="1:256" ht="16.5" thickBot="1" x14ac:dyDescent="0.3">
      <c r="A63" s="49"/>
      <c r="B63" s="79" t="s">
        <v>41</v>
      </c>
      <c r="C63" s="87">
        <f>SUM(C57:C62)</f>
        <v>181</v>
      </c>
      <c r="D63" s="80"/>
      <c r="E63" s="81"/>
      <c r="F63" s="120">
        <f>SUM(F57:F62)</f>
        <v>86.833333333333343</v>
      </c>
      <c r="G63" s="88"/>
      <c r="H63" s="33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</row>
    <row r="64" spans="1:256" ht="16.5" thickBot="1" x14ac:dyDescent="0.3">
      <c r="A64" s="34"/>
      <c r="B64" s="35" t="s">
        <v>15</v>
      </c>
      <c r="C64" s="32">
        <f>SUM(C63,C55)</f>
        <v>251</v>
      </c>
      <c r="D64" s="138"/>
      <c r="E64" s="139"/>
      <c r="F64" s="122">
        <f>SUM(F63,F55)</f>
        <v>104.5</v>
      </c>
      <c r="G64" s="105">
        <v>93.5</v>
      </c>
      <c r="H64" s="33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</row>
  </sheetData>
  <mergeCells count="26">
    <mergeCell ref="A1:G1"/>
    <mergeCell ref="A3:G3"/>
    <mergeCell ref="D50:E50"/>
    <mergeCell ref="D51:E51"/>
    <mergeCell ref="D60:E60"/>
    <mergeCell ref="D58:E58"/>
    <mergeCell ref="G6:G9"/>
    <mergeCell ref="G44:G46"/>
    <mergeCell ref="D54:E54"/>
    <mergeCell ref="D44:E44"/>
    <mergeCell ref="D64:E64"/>
    <mergeCell ref="D61:E61"/>
    <mergeCell ref="D62:E62"/>
    <mergeCell ref="D49:E49"/>
    <mergeCell ref="D57:E57"/>
    <mergeCell ref="D59:E59"/>
    <mergeCell ref="D55:E55"/>
    <mergeCell ref="D56:E56"/>
    <mergeCell ref="A42:B42"/>
    <mergeCell ref="D47:E47"/>
    <mergeCell ref="D43:E43"/>
    <mergeCell ref="D46:E46"/>
    <mergeCell ref="D52:E52"/>
    <mergeCell ref="D53:E53"/>
    <mergeCell ref="D45:E45"/>
    <mergeCell ref="D48:E4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7mell2020Zárszám</vt:lpstr>
      <vt:lpstr>'7mell2020Zárszám'!Nyomtatási_terület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Salamon Irénke 2</cp:lastModifiedBy>
  <cp:lastPrinted>2021-05-20T10:34:10Z</cp:lastPrinted>
  <dcterms:created xsi:type="dcterms:W3CDTF">1997-01-17T14:02:09Z</dcterms:created>
  <dcterms:modified xsi:type="dcterms:W3CDTF">2021-05-21T10:09:51Z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-1484678308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