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4ACA6FED-EF04-48E2-9A29-F6AD6D00767A}" xr6:coauthVersionLast="46" xr6:coauthVersionMax="46" xr10:uidLastSave="{00000000-0000-0000-0000-000000000000}"/>
  <bookViews>
    <workbookView xWindow="-120" yWindow="-120" windowWidth="25440" windowHeight="15540"/>
  </bookViews>
  <sheets>
    <sheet name="9.mell2020Zárszám" sheetId="1" r:id="rId1"/>
  </sheets>
  <definedNames>
    <definedName name="_xlnm.Print_Area" localSheetId="0">'9.mell2020Zárszám'!$A$1:$Q$84</definedName>
  </definedNames>
  <calcPr calcId="181029"/>
</workbook>
</file>

<file path=xl/calcChain.xml><?xml version="1.0" encoding="utf-8"?>
<calcChain xmlns="http://schemas.openxmlformats.org/spreadsheetml/2006/main">
  <c r="N53" i="1" l="1"/>
  <c r="N61" i="1"/>
  <c r="P26" i="1"/>
  <c r="P82" i="1"/>
  <c r="P84" i="1" s="1"/>
  <c r="Q26" i="1"/>
  <c r="Q82" i="1" s="1"/>
  <c r="N75" i="1"/>
  <c r="N17" i="1"/>
  <c r="N82" i="1" s="1"/>
  <c r="N84" i="1" s="1"/>
  <c r="L21" i="1"/>
  <c r="L25" i="1"/>
  <c r="L36" i="1"/>
  <c r="L40" i="1"/>
  <c r="L46" i="1"/>
  <c r="L57" i="1"/>
  <c r="L74" i="1"/>
  <c r="L16" i="1"/>
  <c r="L9" i="1"/>
  <c r="I84" i="1"/>
  <c r="I82" i="1"/>
  <c r="Q84" i="1"/>
  <c r="K81" i="1"/>
  <c r="K75" i="1"/>
  <c r="L75" i="1" s="1"/>
  <c r="K68" i="1"/>
  <c r="K61" i="1"/>
  <c r="K53" i="1"/>
  <c r="K34" i="1"/>
  <c r="K30" i="1"/>
  <c r="K26" i="1"/>
  <c r="K17" i="1"/>
  <c r="E81" i="1"/>
  <c r="E78" i="1"/>
  <c r="E75" i="1"/>
  <c r="E72" i="1"/>
  <c r="E68" i="1"/>
  <c r="E61" i="1"/>
  <c r="E53" i="1"/>
  <c r="E34" i="1"/>
  <c r="E30" i="1"/>
  <c r="E26" i="1"/>
  <c r="E17" i="1"/>
  <c r="E82" i="1" s="1"/>
  <c r="E84" i="1" s="1"/>
  <c r="O20" i="1"/>
  <c r="O26" i="1" s="1"/>
  <c r="O82" i="1" s="1"/>
  <c r="O84" i="1" s="1"/>
  <c r="H67" i="1"/>
  <c r="D68" i="1"/>
  <c r="H60" i="1"/>
  <c r="L60" i="1" s="1"/>
  <c r="B60" i="1"/>
  <c r="M60" i="1"/>
  <c r="D61" i="1"/>
  <c r="G19" i="1"/>
  <c r="G26" i="1"/>
  <c r="F19" i="1"/>
  <c r="G80" i="1"/>
  <c r="G81" i="1" s="1"/>
  <c r="F80" i="1"/>
  <c r="H52" i="1"/>
  <c r="D53" i="1"/>
  <c r="G11" i="1"/>
  <c r="G17" i="1" s="1"/>
  <c r="G82" i="1" s="1"/>
  <c r="G84" i="1" s="1"/>
  <c r="F11" i="1"/>
  <c r="G47" i="1"/>
  <c r="F47" i="1"/>
  <c r="H51" i="1"/>
  <c r="H66" i="1"/>
  <c r="G65" i="1"/>
  <c r="G68" i="1" s="1"/>
  <c r="F65" i="1"/>
  <c r="H25" i="1"/>
  <c r="B25" i="1"/>
  <c r="G24" i="1"/>
  <c r="F24" i="1"/>
  <c r="F26" i="1" s="1"/>
  <c r="H50" i="1"/>
  <c r="G34" i="1"/>
  <c r="F34" i="1"/>
  <c r="H33" i="1"/>
  <c r="F78" i="1"/>
  <c r="G78" i="1"/>
  <c r="D78" i="1"/>
  <c r="B78" i="1"/>
  <c r="H77" i="1"/>
  <c r="B77" i="1" s="1"/>
  <c r="H78" i="1"/>
  <c r="J68" i="1"/>
  <c r="G43" i="1"/>
  <c r="M43" i="1" s="1"/>
  <c r="F43" i="1"/>
  <c r="M39" i="1"/>
  <c r="G39" i="1"/>
  <c r="H39" i="1"/>
  <c r="B39" i="1" s="1"/>
  <c r="F39" i="1"/>
  <c r="M38" i="1"/>
  <c r="G38" i="1"/>
  <c r="H38" i="1" s="1"/>
  <c r="F38" i="1"/>
  <c r="F53" i="1"/>
  <c r="G56" i="1"/>
  <c r="G61" i="1"/>
  <c r="F56" i="1"/>
  <c r="F61" i="1"/>
  <c r="M74" i="1"/>
  <c r="C84" i="1"/>
  <c r="D34" i="1"/>
  <c r="H32" i="1"/>
  <c r="B32" i="1" s="1"/>
  <c r="M17" i="1"/>
  <c r="J61" i="1"/>
  <c r="O61" i="1"/>
  <c r="M44" i="1"/>
  <c r="H49" i="1"/>
  <c r="B49" i="1"/>
  <c r="M49" i="1"/>
  <c r="H48" i="1"/>
  <c r="B48" i="1" s="1"/>
  <c r="M48" i="1"/>
  <c r="M59" i="1"/>
  <c r="H59" i="1"/>
  <c r="B59" i="1"/>
  <c r="M58" i="1"/>
  <c r="H58" i="1"/>
  <c r="B58" i="1" s="1"/>
  <c r="M57" i="1"/>
  <c r="M61" i="1" s="1"/>
  <c r="H57" i="1"/>
  <c r="B57" i="1"/>
  <c r="J53" i="1"/>
  <c r="O53" i="1"/>
  <c r="H55" i="1"/>
  <c r="L55" i="1" s="1"/>
  <c r="M42" i="1"/>
  <c r="H42" i="1"/>
  <c r="L42" i="1" s="1"/>
  <c r="B42" i="1"/>
  <c r="H44" i="1"/>
  <c r="M46" i="1"/>
  <c r="M45" i="1"/>
  <c r="F75" i="1"/>
  <c r="G75" i="1"/>
  <c r="J75" i="1"/>
  <c r="M75" i="1"/>
  <c r="O75" i="1"/>
  <c r="Q75" i="1"/>
  <c r="D75" i="1"/>
  <c r="H74" i="1"/>
  <c r="H75" i="1"/>
  <c r="H16" i="1"/>
  <c r="B16" i="1"/>
  <c r="D72" i="1"/>
  <c r="F72" i="1"/>
  <c r="G72" i="1"/>
  <c r="O72" i="1"/>
  <c r="H71" i="1"/>
  <c r="B71" i="1"/>
  <c r="H64" i="1"/>
  <c r="L64" i="1" s="1"/>
  <c r="B64" i="1"/>
  <c r="H20" i="1"/>
  <c r="L20" i="1" s="1"/>
  <c r="B20" i="1"/>
  <c r="H15" i="1"/>
  <c r="B15" i="1"/>
  <c r="F30" i="1"/>
  <c r="G30" i="1"/>
  <c r="D30" i="1"/>
  <c r="H29" i="1"/>
  <c r="H28" i="1"/>
  <c r="B28" i="1" s="1"/>
  <c r="H21" i="1"/>
  <c r="B21" i="1"/>
  <c r="H14" i="1"/>
  <c r="L14" i="1" s="1"/>
  <c r="B14" i="1"/>
  <c r="H23" i="1"/>
  <c r="B23" i="1"/>
  <c r="H22" i="1"/>
  <c r="B22" i="1"/>
  <c r="H13" i="1"/>
  <c r="B13" i="1"/>
  <c r="B10" i="1"/>
  <c r="B9" i="1"/>
  <c r="H63" i="1"/>
  <c r="B63" i="1"/>
  <c r="H37" i="1"/>
  <c r="L37" i="1" s="1"/>
  <c r="B37" i="1"/>
  <c r="H40" i="1"/>
  <c r="B40" i="1"/>
  <c r="H41" i="1"/>
  <c r="B41" i="1"/>
  <c r="H45" i="1"/>
  <c r="L45" i="1" s="1"/>
  <c r="B45" i="1"/>
  <c r="H46" i="1"/>
  <c r="B46" i="1"/>
  <c r="H36" i="1"/>
  <c r="B36" i="1"/>
  <c r="H12" i="1"/>
  <c r="B12" i="1"/>
  <c r="D17" i="1"/>
  <c r="J26" i="1"/>
  <c r="J82" i="1" s="1"/>
  <c r="J84" i="1" s="1"/>
  <c r="Q72" i="1"/>
  <c r="M72" i="1"/>
  <c r="J70" i="1"/>
  <c r="B70" i="1"/>
  <c r="B72" i="1" s="1"/>
  <c r="H70" i="1"/>
  <c r="D26" i="1"/>
  <c r="D82" i="1" s="1"/>
  <c r="D84" i="1" s="1"/>
  <c r="B55" i="1"/>
  <c r="M56" i="1"/>
  <c r="H72" i="1"/>
  <c r="H19" i="1"/>
  <c r="G53" i="1"/>
  <c r="V44" i="1"/>
  <c r="F68" i="1"/>
  <c r="J72" i="1"/>
  <c r="H56" i="1"/>
  <c r="B74" i="1"/>
  <c r="B75" i="1"/>
  <c r="B38" i="1"/>
  <c r="B44" i="1" l="1"/>
  <c r="L44" i="1"/>
  <c r="B33" i="1"/>
  <c r="B34" i="1" s="1"/>
  <c r="L33" i="1"/>
  <c r="B51" i="1"/>
  <c r="L51" i="1"/>
  <c r="M47" i="1"/>
  <c r="M53" i="1" s="1"/>
  <c r="M82" i="1" s="1"/>
  <c r="M84" i="1" s="1"/>
  <c r="H47" i="1"/>
  <c r="B47" i="1" s="1"/>
  <c r="F81" i="1"/>
  <c r="H81" i="1" s="1"/>
  <c r="L81" i="1" s="1"/>
  <c r="H80" i="1"/>
  <c r="B67" i="1"/>
  <c r="L67" i="1"/>
  <c r="B56" i="1"/>
  <c r="B61" i="1" s="1"/>
  <c r="H61" i="1"/>
  <c r="L61" i="1" s="1"/>
  <c r="H34" i="1"/>
  <c r="L34" i="1" s="1"/>
  <c r="V27" i="1"/>
  <c r="B19" i="1"/>
  <c r="H30" i="1"/>
  <c r="B29" i="1"/>
  <c r="B30" i="1" s="1"/>
  <c r="L29" i="1"/>
  <c r="H43" i="1"/>
  <c r="B43" i="1" s="1"/>
  <c r="B53" i="1" s="1"/>
  <c r="L50" i="1"/>
  <c r="B50" i="1"/>
  <c r="H24" i="1"/>
  <c r="H65" i="1"/>
  <c r="L66" i="1"/>
  <c r="B66" i="1"/>
  <c r="F17" i="1"/>
  <c r="F82" i="1" s="1"/>
  <c r="F84" i="1" s="1"/>
  <c r="H11" i="1"/>
  <c r="L52" i="1"/>
  <c r="B52" i="1"/>
  <c r="L30" i="1"/>
  <c r="L19" i="1"/>
  <c r="K82" i="1"/>
  <c r="L24" i="1" l="1"/>
  <c r="B24" i="1"/>
  <c r="H26" i="1"/>
  <c r="L26" i="1" s="1"/>
  <c r="K84" i="1"/>
  <c r="B11" i="1"/>
  <c r="B17" i="1" s="1"/>
  <c r="H17" i="1"/>
  <c r="L65" i="1"/>
  <c r="H68" i="1"/>
  <c r="L68" i="1" s="1"/>
  <c r="B65" i="1"/>
  <c r="B68" i="1" s="1"/>
  <c r="H53" i="1"/>
  <c r="L53" i="1" s="1"/>
  <c r="B26" i="1"/>
  <c r="L80" i="1"/>
  <c r="B80" i="1"/>
  <c r="B81" i="1" s="1"/>
  <c r="B82" i="1" l="1"/>
  <c r="B84" i="1" s="1"/>
  <c r="H82" i="1"/>
  <c r="L17" i="1"/>
  <c r="H84" i="1" l="1"/>
  <c r="L82" i="1"/>
  <c r="L84" i="1" s="1"/>
</calcChain>
</file>

<file path=xl/sharedStrings.xml><?xml version="1.0" encoding="utf-8"?>
<sst xmlns="http://schemas.openxmlformats.org/spreadsheetml/2006/main" count="149" uniqueCount="91">
  <si>
    <t>ezer Ft-ban</t>
  </si>
  <si>
    <t>Felújítás  megnevezése</t>
  </si>
  <si>
    <t>Teljes költség</t>
  </si>
  <si>
    <t>Kivitelezés kezdési és befejezési éve</t>
  </si>
  <si>
    <t>ebből Európai Uniós támogatás</t>
  </si>
  <si>
    <t>013350 Önkormányzati vagyonnal való gazdálkodással kapcsolatos feladatok</t>
  </si>
  <si>
    <t>Kormányzati funkció felújítás összesen:</t>
  </si>
  <si>
    <t>045120 Út, autópálya építése</t>
  </si>
  <si>
    <t>1) Járda- és útfelújítások (kommunális adó terhére)</t>
  </si>
  <si>
    <t>081030 Sportlétesítmények, edzőtáborok működtetése és fejlesztése</t>
  </si>
  <si>
    <t>Felújítás összesen:</t>
  </si>
  <si>
    <t>Tamási Város Önkormányzata összesen:</t>
  </si>
  <si>
    <t>Intézmények:</t>
  </si>
  <si>
    <t>Tamási Város Önkormányzata:</t>
  </si>
  <si>
    <t>1) Érintésvédelem miatti felújítás</t>
  </si>
  <si>
    <t>063020 Víztermelés,-kezelés,-ellátás (kötelező feladat)</t>
  </si>
  <si>
    <t>066020 Város és községgazdálkodási egyéb szolgáltatások (kötelező feladat)</t>
  </si>
  <si>
    <t>TAMÁSI VÁROS ÖNKORMÁNYZAT 2020. ÉVI FELÚJÍTÁSI KIADÁSI ELŐIRÁNYZATA FELADATONKÉNT, CÉLONKÉNT ÖNKORMÁNYZAT ÉS KÖLTSÉGVETÉSI SZERVEK TAGOLÁSÁBAN</t>
  </si>
  <si>
    <t>Felhasználás
2019. XII.31-ig</t>
  </si>
  <si>
    <t>2020. évi  felújítási előirányzat (nettó)</t>
  </si>
  <si>
    <t>2020. évi  felújítási előirányzat ÁFA</t>
  </si>
  <si>
    <t>2020. évi visszaigényelhető ÁFA</t>
  </si>
  <si>
    <t>várható pályázati támogatás 2020.</t>
  </si>
  <si>
    <t>2020.</t>
  </si>
  <si>
    <t>045161 Kerékpárutak üzemeltetése, fenntartása</t>
  </si>
  <si>
    <t>045160 Közutak, hidak, alagutak üzemeltetése, fenntartása</t>
  </si>
  <si>
    <t>2019.2020.</t>
  </si>
  <si>
    <t>1) Arany János utcai partfalon beton lépcső javítása</t>
  </si>
  <si>
    <t>1) Polgármesteri Hivatal felújítása</t>
  </si>
  <si>
    <t>2) Konyhai külső lépcső javítása</t>
  </si>
  <si>
    <t>3) Felújítási munkák óvodánál</t>
  </si>
  <si>
    <t>4) Felújítási munkák TKK-nál</t>
  </si>
  <si>
    <t>5) Túrmezei tér felújítási munkái</t>
  </si>
  <si>
    <t>6) Würtz Iskola csapadékvíz rendezése (tervezés, kivitelezés)</t>
  </si>
  <si>
    <t>7) Volt Vizmű épület lépcső felújítása</t>
  </si>
  <si>
    <t>1) DDOP II. ütem kerékpárút felújítása</t>
  </si>
  <si>
    <t>4) Szabadság utca vízrendezés, aszfaltjavítás (Hivatal udvar bejárata)</t>
  </si>
  <si>
    <t>5) Iparterületi út-Szabadság utca áteresz javítása</t>
  </si>
  <si>
    <t>1) Martincapusztai híd helyreállítása</t>
  </si>
  <si>
    <t>2) Öreghenyei hidak helyreállítása</t>
  </si>
  <si>
    <t>2) I. világháborús emlékmű felújítása</t>
  </si>
  <si>
    <t>2) Volt atlétikai öltöző belső felújítása</t>
  </si>
  <si>
    <t>081061 Szabadidős park, fürdő- és strandszolgáltatás</t>
  </si>
  <si>
    <t>1) Strand kézilabda pálya kialakítása (MKSZ)</t>
  </si>
  <si>
    <t>2019.-2020.</t>
  </si>
  <si>
    <t>052020 Szennyvíz gyűjtése, tisztítása, elhelyezése</t>
  </si>
  <si>
    <t>1)Tamási-Fornádpuszta 100 m3-es glóbusz mellett lévő elektromos mérőhely felújítása (0308/1 hrsz.)GFT</t>
  </si>
  <si>
    <t>2) Tamási-Kecsegepuszta II. kúttelepet ellátó elektromos mérőhely felújítása GFT</t>
  </si>
  <si>
    <t>3) Tamási Szent István utca NA 150 gerincvezeték felújítása, cseréje 200 fm hosszban (Bajcsy Zs. és Árpád utca közötti szakasz)GFT</t>
  </si>
  <si>
    <t>4) Tamási Szent István utca NA 150 gerincvezeték felújítása, cseréje 160 fm hosszban (Rákóczi és Bajcsy Zs. utca közötti szakasz)GFT</t>
  </si>
  <si>
    <t>5) Tamási magastároló medencék telephelyén lévő elektromos mérőhely felújítása GFT</t>
  </si>
  <si>
    <t>6) Tamási Rákóczi utca 10-12 sz. ingatlanok vízbekötésének áthelyezése 75 fm hosszon GFT</t>
  </si>
  <si>
    <t>7) Tamási II. kút 1.-2. számú medence munkái GFT</t>
  </si>
  <si>
    <t>8) Tamási Czuczor utca és Szabadság utca vezeték kiváltás GFT</t>
  </si>
  <si>
    <t>9) Tamási Rácvölgy NA80 föld feletti sérült tűzcsap cseréje GFT</t>
  </si>
  <si>
    <t>10) Tamási Gábor Áron utca 11. föld feletti sérült tűzcsap cseréje GFT</t>
  </si>
  <si>
    <t>11)Tamási Könyves Kálmán utca 9. sérült föld feletti tűzcsap cseréje GFT</t>
  </si>
  <si>
    <t>12) 10 db tűzcsap cseréje GFT</t>
  </si>
  <si>
    <t>1) Tamási házi átemelő szivattyúk cseréje GFT</t>
  </si>
  <si>
    <t>2) Szennyvíz szivattyúk cseréje (4 db) GFT</t>
  </si>
  <si>
    <t>3) Szennyvíz átemelők sérült földkábel cseréje (Laktanya) GFT</t>
  </si>
  <si>
    <t>4) Tamási átemelő szivattyú értéknövelő felújítása GFT</t>
  </si>
  <si>
    <t>5) Tamási szennyvíztelep rácsok felújítása GFT</t>
  </si>
  <si>
    <t>13) Laktanyai kút védterület kerítés pótlása GFT</t>
  </si>
  <si>
    <t>14) Kossuth tér NA80 gerincvezeték felújítása 250 fm GFT</t>
  </si>
  <si>
    <t>3) Fő utca járda és csapadékvíz elvezetés javítása</t>
  </si>
  <si>
    <t>8) Kemping felújítási munkák</t>
  </si>
  <si>
    <t>3) Báthori István utcai zárt csapadékvíz elvezető rendszer 17 fm szakaszának helyreállítási munkái</t>
  </si>
  <si>
    <t xml:space="preserve">074040 Fertőző megbetegedések megelőzése, járványügyi ellátás </t>
  </si>
  <si>
    <t>1) Járványügyi mintavételezési pont kialakítása</t>
  </si>
  <si>
    <t>2) KÖZOP-3.2.0 I. ütem kerékpárút felújítása</t>
  </si>
  <si>
    <t>15) Zrínyi utcai parkoló és sétány ivóvíz vezeték rekonstrukció kivitelezési munkálatai</t>
  </si>
  <si>
    <t>7) Petőfi utca helyreállítása</t>
  </si>
  <si>
    <t>4) Fornádi és Kecsegei buszmegálló lapostető felújítása</t>
  </si>
  <si>
    <t>2) 2019. 11.12.-én a Tamási, Szabadság utca 54. szám alatti pinceomlás okozta útburkolat beszakadás helyreállítása (vis maior)</t>
  </si>
  <si>
    <t>16) Föld alatti tűzcsap cseréje föld felettire (József A. Ltp.16./GFT)</t>
  </si>
  <si>
    <r>
      <t xml:space="preserve">6) Belterületi utak felújítása pályázat </t>
    </r>
    <r>
      <rPr>
        <sz val="12"/>
        <rFont val="Calibri"/>
        <family val="2"/>
        <charset val="238"/>
      </rPr>
      <t>(Garay és Páva utca)</t>
    </r>
  </si>
  <si>
    <t>091140 Óvodai nevelés, ellátás működtetési feladatai</t>
  </si>
  <si>
    <t>1) Felújítási munkák óvodánál</t>
  </si>
  <si>
    <t>17) Zrínyi utcai parkoló rekonstrukció 2. ütemhez kapcsolódó ivóvízvezeték kiváltási munkálatok (GFT)</t>
  </si>
  <si>
    <t>9. számú melléklet</t>
  </si>
  <si>
    <t>6)Tamási Vasút utcai átemelő nyomóvezeték cseréje 67 fm hosszban (GFT)</t>
  </si>
  <si>
    <t>5) TOP-4.3.1-15 Szegregátum hard projekt felújítási része</t>
  </si>
  <si>
    <t>2020. évi eredeti felújítási előirányzat (bruttó)</t>
  </si>
  <si>
    <t>2020. évi módosított bruttó felújítási előirányzat (5+6)</t>
  </si>
  <si>
    <t>2020. évi módosított előirányzat fordított ÁFA(működési kiadás)</t>
  </si>
  <si>
    <t>Teljesítés %-a</t>
  </si>
  <si>
    <t>Felújítások 2020. évi teljesítése (bruttó)</t>
  </si>
  <si>
    <t>2020. évi visszaigényelt ÁFA</t>
  </si>
  <si>
    <t>2020. évi eredeti fordított ÁFA(működési kiadás)</t>
  </si>
  <si>
    <t>Kapott pályázati támogatás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</si>
</sst>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#"/>
    <numFmt numFmtId="172" formatCode="#,###.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3" fillId="0" borderId="0" xfId="0" applyFont="1" applyFill="1"/>
    <xf numFmtId="3" fontId="4" fillId="0" borderId="0" xfId="0" applyNumberFormat="1" applyFont="1" applyFill="1"/>
    <xf numFmtId="166" fontId="3" fillId="0" borderId="0" xfId="1" applyNumberFormat="1" applyFont="1" applyFill="1" applyAlignment="1">
      <alignment horizontal="left" vertical="center" wrapText="1"/>
    </xf>
    <xf numFmtId="3" fontId="3" fillId="0" borderId="0" xfId="1" applyNumberFormat="1" applyFont="1" applyFill="1" applyAlignment="1">
      <alignment vertical="center" wrapText="1"/>
    </xf>
    <xf numFmtId="166" fontId="3" fillId="0" borderId="0" xfId="1" applyNumberFormat="1" applyFont="1" applyFill="1" applyAlignment="1">
      <alignment horizontal="center" vertical="center" wrapText="1"/>
    </xf>
    <xf numFmtId="166" fontId="3" fillId="0" borderId="1" xfId="1" applyNumberFormat="1" applyFont="1" applyFill="1" applyBorder="1" applyAlignment="1">
      <alignment vertical="center" wrapText="1"/>
    </xf>
    <xf numFmtId="0" fontId="3" fillId="0" borderId="0" xfId="1" applyFont="1" applyFill="1"/>
    <xf numFmtId="166" fontId="5" fillId="0" borderId="2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166" fontId="5" fillId="0" borderId="3" xfId="1" applyNumberFormat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 applyProtection="1">
      <alignment horizontal="center" vertical="center" wrapText="1"/>
    </xf>
    <xf numFmtId="3" fontId="5" fillId="0" borderId="6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Fill="1" applyBorder="1" applyAlignment="1" applyProtection="1">
      <alignment horizontal="center" vertical="center" wrapText="1"/>
    </xf>
    <xf numFmtId="166" fontId="5" fillId="2" borderId="7" xfId="1" applyNumberFormat="1" applyFont="1" applyFill="1" applyBorder="1" applyAlignment="1" applyProtection="1">
      <alignment horizontal="left" vertical="center" wrapText="1"/>
    </xf>
    <xf numFmtId="3" fontId="5" fillId="0" borderId="8" xfId="1" applyNumberFormat="1" applyFont="1" applyFill="1" applyBorder="1" applyAlignment="1" applyProtection="1">
      <alignment horizontal="center" vertical="center" wrapText="1"/>
    </xf>
    <xf numFmtId="166" fontId="5" fillId="0" borderId="8" xfId="1" applyNumberFormat="1" applyFont="1" applyFill="1" applyBorder="1" applyAlignment="1" applyProtection="1">
      <alignment horizontal="center" vertical="center" wrapText="1"/>
    </xf>
    <xf numFmtId="166" fontId="6" fillId="3" borderId="9" xfId="1" applyNumberFormat="1" applyFont="1" applyFill="1" applyBorder="1" applyAlignment="1" applyProtection="1">
      <alignment horizontal="left" vertical="center" wrapText="1"/>
    </xf>
    <xf numFmtId="3" fontId="5" fillId="0" borderId="10" xfId="1" applyNumberFormat="1" applyFont="1" applyFill="1" applyBorder="1" applyAlignment="1" applyProtection="1">
      <alignment horizontal="center" vertical="center" wrapText="1"/>
    </xf>
    <xf numFmtId="166" fontId="5" fillId="0" borderId="10" xfId="1" applyNumberFormat="1" applyFont="1" applyFill="1" applyBorder="1" applyAlignment="1" applyProtection="1">
      <alignment horizontal="center" vertical="center" wrapText="1"/>
    </xf>
    <xf numFmtId="166" fontId="3" fillId="0" borderId="11" xfId="1" applyNumberFormat="1" applyFont="1" applyFill="1" applyBorder="1" applyAlignment="1" applyProtection="1">
      <alignment horizontal="left" vertical="center" wrapText="1"/>
    </xf>
    <xf numFmtId="3" fontId="3" fillId="0" borderId="12" xfId="1" applyNumberFormat="1" applyFont="1" applyFill="1" applyBorder="1" applyAlignment="1" applyProtection="1">
      <alignment horizontal="right" vertical="center" wrapText="1"/>
    </xf>
    <xf numFmtId="1" fontId="3" fillId="0" borderId="12" xfId="1" applyNumberFormat="1" applyFont="1" applyFill="1" applyBorder="1" applyAlignment="1" applyProtection="1">
      <alignment horizontal="center" vertical="center" wrapText="1"/>
    </xf>
    <xf numFmtId="166" fontId="3" fillId="0" borderId="12" xfId="1" applyNumberFormat="1" applyFont="1" applyFill="1" applyBorder="1" applyAlignment="1" applyProtection="1">
      <alignment horizontal="right" vertical="center" wrapText="1"/>
    </xf>
    <xf numFmtId="166" fontId="7" fillId="0" borderId="0" xfId="0" applyNumberFormat="1" applyFont="1" applyFill="1"/>
    <xf numFmtId="0" fontId="7" fillId="0" borderId="0" xfId="0" applyFont="1" applyFill="1"/>
    <xf numFmtId="166" fontId="3" fillId="0" borderId="13" xfId="1" applyNumberFormat="1" applyFont="1" applyFill="1" applyBorder="1" applyAlignment="1" applyProtection="1">
      <alignment horizontal="left" vertical="center" wrapText="1"/>
    </xf>
    <xf numFmtId="3" fontId="3" fillId="0" borderId="8" xfId="1" applyNumberFormat="1" applyFont="1" applyFill="1" applyBorder="1" applyAlignment="1" applyProtection="1">
      <alignment horizontal="right" vertical="center" wrapText="1"/>
    </xf>
    <xf numFmtId="1" fontId="3" fillId="0" borderId="8" xfId="1" applyNumberFormat="1" applyFont="1" applyFill="1" applyBorder="1" applyAlignment="1" applyProtection="1">
      <alignment horizontal="center" vertical="center" wrapText="1"/>
    </xf>
    <xf numFmtId="166" fontId="3" fillId="0" borderId="8" xfId="1" applyNumberFormat="1" applyFont="1" applyFill="1" applyBorder="1" applyAlignment="1" applyProtection="1">
      <alignment horizontal="right" vertical="center" wrapText="1"/>
    </xf>
    <xf numFmtId="166" fontId="5" fillId="0" borderId="14" xfId="1" applyNumberFormat="1" applyFont="1" applyFill="1" applyBorder="1" applyAlignment="1" applyProtection="1">
      <alignment horizontal="left" vertical="center" wrapText="1"/>
    </xf>
    <xf numFmtId="3" fontId="5" fillId="0" borderId="3" xfId="1" applyNumberFormat="1" applyFont="1" applyFill="1" applyBorder="1" applyAlignment="1" applyProtection="1">
      <alignment horizontal="right" vertical="center" wrapText="1"/>
    </xf>
    <xf numFmtId="3" fontId="5" fillId="0" borderId="3" xfId="1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/>
    <xf numFmtId="3" fontId="5" fillId="0" borderId="15" xfId="0" applyNumberFormat="1" applyFont="1" applyFill="1" applyBorder="1"/>
    <xf numFmtId="166" fontId="3" fillId="0" borderId="16" xfId="1" applyNumberFormat="1" applyFont="1" applyFill="1" applyBorder="1" applyAlignment="1" applyProtection="1">
      <alignment horizontal="left" vertical="center" wrapText="1"/>
    </xf>
    <xf numFmtId="3" fontId="3" fillId="0" borderId="10" xfId="0" applyNumberFormat="1" applyFont="1" applyFill="1" applyBorder="1"/>
    <xf numFmtId="3" fontId="3" fillId="0" borderId="10" xfId="0" applyNumberFormat="1" applyFont="1" applyFill="1" applyBorder="1" applyAlignment="1">
      <alignment horizontal="center"/>
    </xf>
    <xf numFmtId="3" fontId="3" fillId="0" borderId="17" xfId="0" applyNumberFormat="1" applyFont="1" applyFill="1" applyBorder="1"/>
    <xf numFmtId="3" fontId="5" fillId="0" borderId="3" xfId="0" applyNumberFormat="1" applyFont="1" applyFill="1" applyBorder="1"/>
    <xf numFmtId="3" fontId="5" fillId="0" borderId="6" xfId="1" applyNumberFormat="1" applyFont="1" applyFill="1" applyBorder="1" applyAlignment="1" applyProtection="1">
      <alignment horizontal="right" vertical="center" wrapText="1"/>
    </xf>
    <xf numFmtId="1" fontId="3" fillId="0" borderId="6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Fill="1" applyBorder="1" applyAlignment="1" applyProtection="1">
      <alignment horizontal="right" vertical="center" wrapText="1"/>
    </xf>
    <xf numFmtId="166" fontId="3" fillId="0" borderId="18" xfId="1" applyNumberFormat="1" applyFont="1" applyFill="1" applyBorder="1" applyAlignment="1" applyProtection="1">
      <alignment horizontal="left" vertical="center" wrapText="1"/>
    </xf>
    <xf numFmtId="3" fontId="3" fillId="0" borderId="19" xfId="1" applyNumberFormat="1" applyFont="1" applyFill="1" applyBorder="1" applyAlignment="1" applyProtection="1">
      <alignment horizontal="right" vertical="center" wrapText="1"/>
    </xf>
    <xf numFmtId="1" fontId="3" fillId="0" borderId="19" xfId="1" applyNumberFormat="1" applyFont="1" applyFill="1" applyBorder="1" applyAlignment="1" applyProtection="1">
      <alignment horizontal="center" vertical="center" wrapText="1"/>
    </xf>
    <xf numFmtId="166" fontId="3" fillId="0" borderId="19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/>
    <xf numFmtId="166" fontId="3" fillId="0" borderId="11" xfId="1" applyNumberFormat="1" applyFont="1" applyFill="1" applyBorder="1" applyAlignment="1" applyProtection="1">
      <alignment horizontal="left" vertical="center" wrapText="1"/>
      <protection locked="0"/>
    </xf>
    <xf numFmtId="166" fontId="3" fillId="0" borderId="0" xfId="0" applyNumberFormat="1" applyFont="1" applyFill="1"/>
    <xf numFmtId="166" fontId="7" fillId="0" borderId="0" xfId="1" applyNumberFormat="1" applyFont="1" applyFill="1"/>
    <xf numFmtId="3" fontId="5" fillId="0" borderId="8" xfId="1" applyNumberFormat="1" applyFont="1" applyFill="1" applyBorder="1" applyAlignment="1" applyProtection="1">
      <alignment horizontal="right" vertical="center" wrapText="1"/>
    </xf>
    <xf numFmtId="3" fontId="5" fillId="0" borderId="20" xfId="1" applyNumberFormat="1" applyFont="1" applyFill="1" applyBorder="1" applyAlignment="1" applyProtection="1">
      <alignment horizontal="right" vertical="center" wrapText="1"/>
    </xf>
    <xf numFmtId="3" fontId="3" fillId="0" borderId="12" xfId="1" applyNumberFormat="1" applyFont="1" applyFill="1" applyBorder="1" applyAlignment="1" applyProtection="1">
      <alignment horizontal="center" vertical="center" wrapText="1"/>
    </xf>
    <xf numFmtId="3" fontId="3" fillId="0" borderId="21" xfId="1" applyNumberFormat="1" applyFont="1" applyFill="1" applyBorder="1" applyAlignment="1" applyProtection="1">
      <alignment horizontal="right" vertical="center" wrapText="1"/>
    </xf>
    <xf numFmtId="3" fontId="5" fillId="0" borderId="22" xfId="1" applyNumberFormat="1" applyFont="1" applyFill="1" applyBorder="1" applyAlignment="1" applyProtection="1">
      <alignment horizontal="right" vertical="center" wrapText="1"/>
    </xf>
    <xf numFmtId="166" fontId="6" fillId="3" borderId="7" xfId="1" applyNumberFormat="1" applyFont="1" applyFill="1" applyBorder="1" applyAlignment="1" applyProtection="1">
      <alignment horizontal="left" vertical="center" wrapText="1"/>
    </xf>
    <xf numFmtId="3" fontId="5" fillId="0" borderId="8" xfId="0" applyNumberFormat="1" applyFont="1" applyFill="1" applyBorder="1"/>
    <xf numFmtId="3" fontId="5" fillId="0" borderId="8" xfId="0" applyNumberFormat="1" applyFont="1" applyFill="1" applyBorder="1" applyAlignment="1">
      <alignment horizontal="center"/>
    </xf>
    <xf numFmtId="3" fontId="5" fillId="0" borderId="20" xfId="0" applyNumberFormat="1" applyFont="1" applyFill="1" applyBorder="1"/>
    <xf numFmtId="3" fontId="3" fillId="0" borderId="0" xfId="0" applyNumberFormat="1" applyFont="1" applyFill="1"/>
    <xf numFmtId="3" fontId="5" fillId="0" borderId="23" xfId="0" applyNumberFormat="1" applyFont="1" applyFill="1" applyBorder="1"/>
    <xf numFmtId="0" fontId="5" fillId="0" borderId="0" xfId="0" applyFont="1" applyFill="1"/>
    <xf numFmtId="3" fontId="5" fillId="0" borderId="0" xfId="0" applyNumberFormat="1" applyFont="1" applyFill="1"/>
    <xf numFmtId="0" fontId="5" fillId="0" borderId="14" xfId="0" applyFont="1" applyFill="1" applyBorder="1"/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3" fillId="0" borderId="20" xfId="0" applyNumberFormat="1" applyFont="1" applyFill="1" applyBorder="1"/>
    <xf numFmtId="3" fontId="3" fillId="0" borderId="10" xfId="1" applyNumberFormat="1" applyFont="1" applyFill="1" applyBorder="1" applyAlignment="1" applyProtection="1">
      <alignment horizontal="right" vertical="center" wrapText="1"/>
    </xf>
    <xf numFmtId="166" fontId="3" fillId="0" borderId="10" xfId="1" applyNumberFormat="1" applyFont="1" applyFill="1" applyBorder="1" applyAlignment="1" applyProtection="1">
      <alignment horizontal="center" vertical="center" wrapText="1"/>
    </xf>
    <xf numFmtId="166" fontId="3" fillId="0" borderId="10" xfId="1" applyNumberFormat="1" applyFont="1" applyFill="1" applyBorder="1" applyAlignment="1" applyProtection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center" vertical="center" wrapText="1"/>
    </xf>
    <xf numFmtId="3" fontId="3" fillId="0" borderId="10" xfId="0" applyNumberFormat="1" applyFont="1" applyFill="1" applyBorder="1" applyAlignment="1">
      <alignment horizontal="right"/>
    </xf>
    <xf numFmtId="166" fontId="3" fillId="0" borderId="24" xfId="1" applyNumberFormat="1" applyFont="1" applyFill="1" applyBorder="1" applyAlignment="1" applyProtection="1">
      <alignment horizontal="left" vertical="center" wrapText="1"/>
    </xf>
    <xf numFmtId="3" fontId="3" fillId="0" borderId="12" xfId="0" applyNumberFormat="1" applyFont="1" applyFill="1" applyBorder="1"/>
    <xf numFmtId="3" fontId="3" fillId="0" borderId="12" xfId="0" applyNumberFormat="1" applyFont="1" applyFill="1" applyBorder="1" applyAlignment="1">
      <alignment horizontal="center"/>
    </xf>
    <xf numFmtId="3" fontId="3" fillId="0" borderId="21" xfId="0" applyNumberFormat="1" applyFont="1" applyFill="1" applyBorder="1"/>
    <xf numFmtId="3" fontId="5" fillId="0" borderId="25" xfId="0" applyNumberFormat="1" applyFont="1" applyFill="1" applyBorder="1"/>
    <xf numFmtId="166" fontId="6" fillId="3" borderId="5" xfId="1" applyNumberFormat="1" applyFont="1" applyFill="1" applyBorder="1" applyAlignment="1" applyProtection="1">
      <alignment horizontal="left" vertical="center" wrapText="1"/>
    </xf>
    <xf numFmtId="166" fontId="3" fillId="0" borderId="26" xfId="1" applyNumberFormat="1" applyFont="1" applyFill="1" applyBorder="1" applyAlignment="1" applyProtection="1">
      <alignment horizontal="left" vertical="center" wrapText="1"/>
    </xf>
    <xf numFmtId="3" fontId="3" fillId="0" borderId="27" xfId="0" applyNumberFormat="1" applyFont="1" applyFill="1" applyBorder="1"/>
    <xf numFmtId="3" fontId="3" fillId="0" borderId="27" xfId="0" applyNumberFormat="1" applyFont="1" applyFill="1" applyBorder="1" applyAlignment="1">
      <alignment horizontal="center"/>
    </xf>
    <xf numFmtId="3" fontId="3" fillId="0" borderId="28" xfId="0" applyNumberFormat="1" applyFont="1" applyFill="1" applyBorder="1"/>
    <xf numFmtId="0" fontId="3" fillId="0" borderId="16" xfId="0" applyFont="1" applyFill="1" applyBorder="1" applyAlignment="1">
      <alignment wrapText="1"/>
    </xf>
    <xf numFmtId="3" fontId="5" fillId="0" borderId="15" xfId="1" applyNumberFormat="1" applyFont="1" applyFill="1" applyBorder="1" applyAlignment="1" applyProtection="1">
      <alignment horizontal="right" vertical="center" wrapText="1"/>
    </xf>
    <xf numFmtId="3" fontId="5" fillId="0" borderId="25" xfId="1" applyNumberFormat="1" applyFont="1" applyFill="1" applyBorder="1" applyAlignment="1" applyProtection="1">
      <alignment horizontal="right" vertical="center" wrapText="1"/>
    </xf>
    <xf numFmtId="3" fontId="3" fillId="0" borderId="17" xfId="1" applyNumberFormat="1" applyFont="1" applyFill="1" applyBorder="1" applyAlignment="1" applyProtection="1">
      <alignment horizontal="right" vertical="center" wrapText="1"/>
    </xf>
    <xf numFmtId="0" fontId="3" fillId="0" borderId="11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3" fontId="3" fillId="0" borderId="19" xfId="1" applyNumberFormat="1" applyFont="1" applyFill="1" applyBorder="1" applyAlignment="1" applyProtection="1">
      <alignment horizontal="center" vertical="center" wrapText="1"/>
    </xf>
    <xf numFmtId="3" fontId="3" fillId="0" borderId="29" xfId="1" applyNumberFormat="1" applyFont="1" applyFill="1" applyBorder="1" applyAlignment="1" applyProtection="1">
      <alignment horizontal="right" vertical="center" wrapText="1"/>
    </xf>
    <xf numFmtId="3" fontId="3" fillId="0" borderId="19" xfId="0" applyNumberFormat="1" applyFont="1" applyFill="1" applyBorder="1"/>
    <xf numFmtId="3" fontId="3" fillId="0" borderId="19" xfId="0" applyNumberFormat="1" applyFont="1" applyFill="1" applyBorder="1" applyAlignment="1">
      <alignment horizontal="center"/>
    </xf>
    <xf numFmtId="3" fontId="3" fillId="0" borderId="29" xfId="0" applyNumberFormat="1" applyFont="1" applyFill="1" applyBorder="1"/>
    <xf numFmtId="3" fontId="5" fillId="0" borderId="6" xfId="0" applyNumberFormat="1" applyFont="1" applyFill="1" applyBorder="1" applyAlignment="1">
      <alignment horizontal="center"/>
    </xf>
    <xf numFmtId="3" fontId="5" fillId="0" borderId="22" xfId="0" applyNumberFormat="1" applyFont="1" applyFill="1" applyBorder="1"/>
    <xf numFmtId="166" fontId="3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>
      <alignment vertical="top" wrapText="1"/>
    </xf>
    <xf numFmtId="3" fontId="3" fillId="0" borderId="8" xfId="1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/>
    <xf numFmtId="3" fontId="3" fillId="0" borderId="3" xfId="0" applyNumberFormat="1" applyFont="1" applyFill="1" applyBorder="1" applyAlignment="1">
      <alignment horizontal="center"/>
    </xf>
    <xf numFmtId="3" fontId="3" fillId="0" borderId="23" xfId="0" applyNumberFormat="1" applyFont="1" applyFill="1" applyBorder="1"/>
    <xf numFmtId="0" fontId="3" fillId="0" borderId="26" xfId="0" applyFont="1" applyFill="1" applyBorder="1" applyAlignment="1">
      <alignment vertical="top" wrapText="1"/>
    </xf>
    <xf numFmtId="3" fontId="3" fillId="0" borderId="27" xfId="1" applyNumberFormat="1" applyFont="1" applyFill="1" applyBorder="1" applyAlignment="1" applyProtection="1">
      <alignment horizontal="right" vertical="center" wrapText="1"/>
    </xf>
    <xf numFmtId="3" fontId="3" fillId="0" borderId="27" xfId="1" applyNumberFormat="1" applyFont="1" applyFill="1" applyBorder="1" applyAlignment="1" applyProtection="1">
      <alignment horizontal="center" vertical="center" wrapText="1"/>
    </xf>
    <xf numFmtId="3" fontId="3" fillId="0" borderId="30" xfId="1" applyNumberFormat="1" applyFont="1" applyFill="1" applyBorder="1" applyAlignment="1" applyProtection="1">
      <alignment horizontal="right" vertical="center" wrapText="1"/>
    </xf>
    <xf numFmtId="0" fontId="3" fillId="0" borderId="11" xfId="0" applyFont="1" applyFill="1" applyBorder="1" applyAlignment="1">
      <alignment wrapText="1"/>
    </xf>
    <xf numFmtId="3" fontId="3" fillId="0" borderId="20" xfId="1" applyNumberFormat="1" applyFont="1" applyFill="1" applyBorder="1" applyAlignment="1" applyProtection="1">
      <alignment horizontal="right" vertical="center" wrapText="1"/>
    </xf>
    <xf numFmtId="0" fontId="5" fillId="0" borderId="23" xfId="1" applyFont="1" applyFill="1" applyBorder="1" applyAlignment="1">
      <alignment horizontal="center" vertical="center" wrapText="1"/>
    </xf>
    <xf numFmtId="166" fontId="5" fillId="0" borderId="25" xfId="1" applyNumberFormat="1" applyFont="1" applyFill="1" applyBorder="1" applyAlignment="1" applyProtection="1">
      <alignment horizontal="center" vertical="center" wrapText="1"/>
    </xf>
    <xf numFmtId="166" fontId="5" fillId="0" borderId="31" xfId="1" applyNumberFormat="1" applyFont="1" applyFill="1" applyBorder="1" applyAlignment="1" applyProtection="1">
      <alignment horizontal="center" vertical="center" wrapText="1"/>
    </xf>
    <xf numFmtId="0" fontId="3" fillId="0" borderId="32" xfId="1" applyFont="1" applyFill="1" applyBorder="1"/>
    <xf numFmtId="3" fontId="3" fillId="0" borderId="32" xfId="0" applyNumberFormat="1" applyFont="1" applyFill="1" applyBorder="1"/>
    <xf numFmtId="3" fontId="3" fillId="0" borderId="33" xfId="1" applyNumberFormat="1" applyFont="1" applyFill="1" applyBorder="1"/>
    <xf numFmtId="3" fontId="3" fillId="0" borderId="34" xfId="1" applyNumberFormat="1" applyFont="1" applyFill="1" applyBorder="1"/>
    <xf numFmtId="3" fontId="3" fillId="0" borderId="31" xfId="1" applyNumberFormat="1" applyFont="1" applyFill="1" applyBorder="1"/>
    <xf numFmtId="3" fontId="5" fillId="0" borderId="23" xfId="1" applyNumberFormat="1" applyFont="1" applyFill="1" applyBorder="1" applyAlignment="1" applyProtection="1">
      <alignment horizontal="right" vertical="center" wrapText="1"/>
    </xf>
    <xf numFmtId="0" fontId="3" fillId="0" borderId="25" xfId="1" applyFont="1" applyFill="1" applyBorder="1"/>
    <xf numFmtId="0" fontId="3" fillId="0" borderId="34" xfId="1" applyFont="1" applyFill="1" applyBorder="1"/>
    <xf numFmtId="0" fontId="3" fillId="0" borderId="33" xfId="1" applyFont="1" applyFill="1" applyBorder="1"/>
    <xf numFmtId="0" fontId="3" fillId="0" borderId="31" xfId="1" applyFont="1" applyFill="1" applyBorder="1"/>
    <xf numFmtId="3" fontId="5" fillId="0" borderId="31" xfId="1" applyNumberFormat="1" applyFont="1" applyFill="1" applyBorder="1" applyAlignment="1" applyProtection="1">
      <alignment horizontal="right" vertical="center" wrapText="1"/>
    </xf>
    <xf numFmtId="3" fontId="3" fillId="0" borderId="33" xfId="1" applyNumberFormat="1" applyFont="1" applyFill="1" applyBorder="1" applyAlignment="1" applyProtection="1">
      <alignment horizontal="right" vertical="center" wrapText="1"/>
    </xf>
    <xf numFmtId="3" fontId="3" fillId="0" borderId="34" xfId="0" applyNumberFormat="1" applyFont="1" applyFill="1" applyBorder="1"/>
    <xf numFmtId="3" fontId="3" fillId="0" borderId="31" xfId="0" applyNumberFormat="1" applyFont="1" applyFill="1" applyBorder="1"/>
    <xf numFmtId="3" fontId="3" fillId="0" borderId="34" xfId="1" applyNumberFormat="1" applyFont="1" applyFill="1" applyBorder="1" applyAlignment="1" applyProtection="1">
      <alignment horizontal="right" vertical="center" wrapText="1"/>
    </xf>
    <xf numFmtId="3" fontId="3" fillId="0" borderId="31" xfId="1" applyNumberFormat="1" applyFont="1" applyFill="1" applyBorder="1" applyAlignment="1" applyProtection="1">
      <alignment horizontal="right" vertical="center" wrapText="1"/>
    </xf>
    <xf numFmtId="3" fontId="3" fillId="0" borderId="28" xfId="1" applyNumberFormat="1" applyFont="1" applyFill="1" applyBorder="1" applyAlignment="1" applyProtection="1">
      <alignment horizontal="right" vertical="center" wrapText="1"/>
    </xf>
    <xf numFmtId="3" fontId="3" fillId="0" borderId="32" xfId="1" applyNumberFormat="1" applyFont="1" applyFill="1" applyBorder="1" applyAlignment="1" applyProtection="1">
      <alignment horizontal="right" vertical="center" wrapText="1"/>
    </xf>
    <xf numFmtId="3" fontId="5" fillId="0" borderId="31" xfId="0" applyNumberFormat="1" applyFont="1" applyFill="1" applyBorder="1"/>
    <xf numFmtId="3" fontId="3" fillId="0" borderId="33" xfId="0" applyNumberFormat="1" applyFont="1" applyFill="1" applyBorder="1"/>
    <xf numFmtId="172" fontId="5" fillId="0" borderId="8" xfId="1" applyNumberFormat="1" applyFont="1" applyFill="1" applyBorder="1" applyAlignment="1" applyProtection="1">
      <alignment horizontal="center" vertical="center" wrapText="1"/>
    </xf>
    <xf numFmtId="172" fontId="5" fillId="0" borderId="10" xfId="1" applyNumberFormat="1" applyFont="1" applyFill="1" applyBorder="1" applyAlignment="1" applyProtection="1">
      <alignment horizontal="center" vertical="center" wrapText="1"/>
    </xf>
    <xf numFmtId="172" fontId="3" fillId="0" borderId="10" xfId="1" applyNumberFormat="1" applyFont="1" applyFill="1" applyBorder="1" applyAlignment="1" applyProtection="1">
      <alignment horizontal="right" vertical="center" wrapText="1"/>
    </xf>
    <xf numFmtId="172" fontId="5" fillId="0" borderId="3" xfId="1" applyNumberFormat="1" applyFont="1" applyFill="1" applyBorder="1" applyAlignment="1" applyProtection="1">
      <alignment horizontal="right" vertical="center" wrapText="1"/>
    </xf>
    <xf numFmtId="172" fontId="5" fillId="0" borderId="6" xfId="1" applyNumberFormat="1" applyFont="1" applyFill="1" applyBorder="1" applyAlignment="1" applyProtection="1">
      <alignment horizontal="center" vertical="center" wrapText="1"/>
    </xf>
    <xf numFmtId="172" fontId="3" fillId="0" borderId="19" xfId="1" applyNumberFormat="1" applyFont="1" applyFill="1" applyBorder="1" applyAlignment="1" applyProtection="1">
      <alignment horizontal="right" vertical="center" wrapText="1"/>
    </xf>
    <xf numFmtId="172" fontId="3" fillId="0" borderId="8" xfId="1" applyNumberFormat="1" applyFont="1" applyFill="1" applyBorder="1" applyAlignment="1" applyProtection="1">
      <alignment horizontal="right" vertical="center" wrapText="1"/>
    </xf>
    <xf numFmtId="172" fontId="3" fillId="0" borderId="3" xfId="1" applyNumberFormat="1" applyFont="1" applyFill="1" applyBorder="1" applyAlignment="1" applyProtection="1">
      <alignment horizontal="right" vertical="center" wrapText="1"/>
    </xf>
    <xf numFmtId="172" fontId="5" fillId="0" borderId="15" xfId="0" applyNumberFormat="1" applyFont="1" applyFill="1" applyBorder="1"/>
    <xf numFmtId="0" fontId="3" fillId="0" borderId="13" xfId="0" applyFont="1" applyFill="1" applyBorder="1" applyAlignment="1">
      <alignment wrapText="1"/>
    </xf>
    <xf numFmtId="172" fontId="5" fillId="0" borderId="27" xfId="0" applyNumberFormat="1" applyFont="1" applyFill="1" applyBorder="1"/>
    <xf numFmtId="172" fontId="5" fillId="0" borderId="3" xfId="0" applyNumberFormat="1" applyFont="1" applyFill="1" applyBorder="1"/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wrapText="1"/>
    </xf>
    <xf numFmtId="166" fontId="3" fillId="0" borderId="1" xfId="1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87"/>
  <sheetViews>
    <sheetView tabSelected="1" zoomScale="75" zoomScaleNormal="75" workbookViewId="0">
      <selection activeCell="P4" sqref="P4:Q4"/>
    </sheetView>
  </sheetViews>
  <sheetFormatPr defaultRowHeight="15.75" x14ac:dyDescent="0.25"/>
  <cols>
    <col min="1" max="1" width="65" style="1" customWidth="1"/>
    <col min="2" max="2" width="11.140625" style="61" customWidth="1"/>
    <col min="3" max="3" width="13" style="1" customWidth="1"/>
    <col min="4" max="4" width="12.85546875" style="1" customWidth="1"/>
    <col min="5" max="5" width="14.5703125" style="1" customWidth="1"/>
    <col min="6" max="6" width="11.5703125" style="1" customWidth="1"/>
    <col min="7" max="7" width="12" style="1" customWidth="1"/>
    <col min="8" max="8" width="12.7109375" style="1" customWidth="1"/>
    <col min="9" max="9" width="14.85546875" style="1" customWidth="1"/>
    <col min="10" max="10" width="15" style="1" customWidth="1"/>
    <col min="11" max="11" width="17.5703125" style="1" customWidth="1"/>
    <col min="12" max="12" width="10.85546875" style="1" customWidth="1"/>
    <col min="13" max="13" width="18.42578125" style="1" customWidth="1"/>
    <col min="14" max="14" width="14.5703125" style="1" customWidth="1"/>
    <col min="15" max="15" width="11.85546875" style="61" customWidth="1"/>
    <col min="16" max="16" width="12.140625" style="61" customWidth="1"/>
    <col min="17" max="17" width="11.7109375" style="1" customWidth="1"/>
    <col min="18" max="18" width="16.5703125" style="1" customWidth="1"/>
    <col min="19" max="16384" width="9.140625" style="1"/>
  </cols>
  <sheetData>
    <row r="1" spans="1:21" x14ac:dyDescent="0.25">
      <c r="B1" s="2"/>
      <c r="D1" s="144" t="s">
        <v>80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3" spans="1:21" ht="15.75" customHeight="1" x14ac:dyDescent="0.25">
      <c r="A3" s="145" t="s">
        <v>17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1:21" ht="16.5" thickBot="1" x14ac:dyDescent="0.3">
      <c r="A4" s="3"/>
      <c r="B4" s="4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46" t="s">
        <v>0</v>
      </c>
      <c r="Q4" s="146"/>
      <c r="R4" s="7"/>
    </row>
    <row r="5" spans="1:21" ht="95.25" thickBot="1" x14ac:dyDescent="0.3">
      <c r="A5" s="8" t="s">
        <v>1</v>
      </c>
      <c r="B5" s="9" t="s">
        <v>2</v>
      </c>
      <c r="C5" s="10" t="s">
        <v>3</v>
      </c>
      <c r="D5" s="10" t="s">
        <v>18</v>
      </c>
      <c r="E5" s="10" t="s">
        <v>83</v>
      </c>
      <c r="F5" s="10" t="s">
        <v>19</v>
      </c>
      <c r="G5" s="11" t="s">
        <v>20</v>
      </c>
      <c r="H5" s="11" t="s">
        <v>84</v>
      </c>
      <c r="I5" s="11" t="s">
        <v>89</v>
      </c>
      <c r="J5" s="11" t="s">
        <v>85</v>
      </c>
      <c r="K5" s="10" t="s">
        <v>87</v>
      </c>
      <c r="L5" s="10" t="s">
        <v>86</v>
      </c>
      <c r="M5" s="11" t="s">
        <v>21</v>
      </c>
      <c r="N5" s="11" t="s">
        <v>88</v>
      </c>
      <c r="O5" s="9" t="s">
        <v>22</v>
      </c>
      <c r="P5" s="9" t="s">
        <v>90</v>
      </c>
      <c r="Q5" s="109" t="s">
        <v>4</v>
      </c>
      <c r="R5" s="7"/>
    </row>
    <row r="6" spans="1:21" x14ac:dyDescent="0.25">
      <c r="A6" s="12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10">
        <v>17</v>
      </c>
      <c r="R6" s="7"/>
    </row>
    <row r="7" spans="1:21" x14ac:dyDescent="0.25">
      <c r="A7" s="15" t="s">
        <v>13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32"/>
      <c r="M7" s="17"/>
      <c r="N7" s="17"/>
      <c r="O7" s="17"/>
      <c r="P7" s="17"/>
      <c r="Q7" s="111"/>
      <c r="R7" s="7"/>
    </row>
    <row r="8" spans="1:21" ht="31.5" x14ac:dyDescent="0.25">
      <c r="A8" s="18" t="s">
        <v>5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133"/>
      <c r="M8" s="19"/>
      <c r="N8" s="19"/>
      <c r="O8" s="19"/>
      <c r="P8" s="19"/>
      <c r="Q8" s="112"/>
      <c r="R8" s="7"/>
    </row>
    <row r="9" spans="1:21" x14ac:dyDescent="0.25">
      <c r="A9" s="44" t="s">
        <v>28</v>
      </c>
      <c r="B9" s="69">
        <f t="shared" ref="B9:B16" si="0">SUM(H9)</f>
        <v>1000</v>
      </c>
      <c r="C9" s="70" t="s">
        <v>23</v>
      </c>
      <c r="D9" s="69">
        <v>0</v>
      </c>
      <c r="E9" s="69">
        <v>1000</v>
      </c>
      <c r="F9" s="71">
        <v>787</v>
      </c>
      <c r="G9" s="71">
        <v>213</v>
      </c>
      <c r="H9" s="71">
        <v>1000</v>
      </c>
      <c r="I9" s="71"/>
      <c r="J9" s="70"/>
      <c r="K9" s="71">
        <v>132</v>
      </c>
      <c r="L9" s="134">
        <f>K9/H9*100</f>
        <v>13.200000000000001</v>
      </c>
      <c r="M9" s="72"/>
      <c r="N9" s="72"/>
      <c r="O9" s="72"/>
      <c r="P9" s="72"/>
      <c r="Q9" s="112"/>
      <c r="R9" s="7"/>
    </row>
    <row r="10" spans="1:21" x14ac:dyDescent="0.25">
      <c r="A10" s="21" t="s">
        <v>29</v>
      </c>
      <c r="B10" s="69">
        <f t="shared" si="0"/>
        <v>1000</v>
      </c>
      <c r="C10" s="70" t="s">
        <v>23</v>
      </c>
      <c r="D10" s="69">
        <v>0</v>
      </c>
      <c r="E10" s="69">
        <v>1000</v>
      </c>
      <c r="F10" s="71">
        <v>787</v>
      </c>
      <c r="G10" s="71">
        <v>213</v>
      </c>
      <c r="H10" s="71">
        <v>1000</v>
      </c>
      <c r="I10" s="71"/>
      <c r="J10" s="70"/>
      <c r="K10" s="70"/>
      <c r="L10" s="134"/>
      <c r="M10" s="72"/>
      <c r="N10" s="72"/>
      <c r="O10" s="72"/>
      <c r="P10" s="72"/>
      <c r="Q10" s="112"/>
      <c r="R10" s="7"/>
    </row>
    <row r="11" spans="1:21" x14ac:dyDescent="0.25">
      <c r="A11" s="36" t="s">
        <v>30</v>
      </c>
      <c r="B11" s="73">
        <f t="shared" si="0"/>
        <v>0</v>
      </c>
      <c r="C11" s="38" t="s">
        <v>23</v>
      </c>
      <c r="D11" s="73">
        <v>0</v>
      </c>
      <c r="E11" s="73">
        <v>10000</v>
      </c>
      <c r="F11" s="73">
        <f>7874-155-7719</f>
        <v>0</v>
      </c>
      <c r="G11" s="73">
        <f>2126-42-2084</f>
        <v>0</v>
      </c>
      <c r="H11" s="73">
        <f t="shared" ref="H11:H16" si="1">SUM(F11:G11)</f>
        <v>0</v>
      </c>
      <c r="I11" s="73"/>
      <c r="J11" s="37"/>
      <c r="K11" s="39"/>
      <c r="L11" s="134"/>
      <c r="M11" s="39"/>
      <c r="N11" s="39"/>
      <c r="O11" s="37"/>
      <c r="P11" s="37"/>
      <c r="Q11" s="113"/>
      <c r="R11" s="7"/>
    </row>
    <row r="12" spans="1:21" x14ac:dyDescent="0.25">
      <c r="A12" s="21" t="s">
        <v>31</v>
      </c>
      <c r="B12" s="22">
        <f t="shared" si="0"/>
        <v>10000</v>
      </c>
      <c r="C12" s="23" t="s">
        <v>23</v>
      </c>
      <c r="D12" s="22">
        <v>0</v>
      </c>
      <c r="E12" s="22">
        <v>10000</v>
      </c>
      <c r="F12" s="24">
        <v>7874</v>
      </c>
      <c r="G12" s="24">
        <v>2126</v>
      </c>
      <c r="H12" s="24">
        <f t="shared" si="1"/>
        <v>10000</v>
      </c>
      <c r="I12" s="24"/>
      <c r="J12" s="24"/>
      <c r="K12" s="24"/>
      <c r="L12" s="134"/>
      <c r="M12" s="22"/>
      <c r="N12" s="22"/>
      <c r="O12" s="22"/>
      <c r="P12" s="22"/>
      <c r="Q12" s="114"/>
      <c r="R12" s="25"/>
      <c r="S12" s="26"/>
      <c r="U12" s="26"/>
    </row>
    <row r="13" spans="1:21" x14ac:dyDescent="0.25">
      <c r="A13" s="74" t="s">
        <v>32</v>
      </c>
      <c r="B13" s="45">
        <f t="shared" si="0"/>
        <v>3000</v>
      </c>
      <c r="C13" s="46" t="s">
        <v>23</v>
      </c>
      <c r="D13" s="45">
        <v>0</v>
      </c>
      <c r="E13" s="45">
        <v>3000</v>
      </c>
      <c r="F13" s="47">
        <v>2362</v>
      </c>
      <c r="G13" s="47">
        <v>638</v>
      </c>
      <c r="H13" s="47">
        <f t="shared" si="1"/>
        <v>3000</v>
      </c>
      <c r="I13" s="47"/>
      <c r="J13" s="47"/>
      <c r="K13" s="47"/>
      <c r="L13" s="134"/>
      <c r="M13" s="45"/>
      <c r="N13" s="45"/>
      <c r="O13" s="45"/>
      <c r="P13" s="45"/>
      <c r="Q13" s="115"/>
      <c r="R13" s="25"/>
      <c r="S13" s="26"/>
      <c r="U13" s="26"/>
    </row>
    <row r="14" spans="1:21" x14ac:dyDescent="0.25">
      <c r="A14" s="21" t="s">
        <v>33</v>
      </c>
      <c r="B14" s="22">
        <f t="shared" si="0"/>
        <v>6000</v>
      </c>
      <c r="C14" s="23" t="s">
        <v>23</v>
      </c>
      <c r="D14" s="22">
        <v>0</v>
      </c>
      <c r="E14" s="22">
        <v>6000</v>
      </c>
      <c r="F14" s="24">
        <v>4724</v>
      </c>
      <c r="G14" s="24">
        <v>1276</v>
      </c>
      <c r="H14" s="24">
        <f t="shared" si="1"/>
        <v>6000</v>
      </c>
      <c r="I14" s="24"/>
      <c r="J14" s="24"/>
      <c r="K14" s="24">
        <v>1532</v>
      </c>
      <c r="L14" s="134">
        <f>K14/H14*100</f>
        <v>25.533333333333335</v>
      </c>
      <c r="M14" s="22"/>
      <c r="N14" s="22"/>
      <c r="O14" s="22"/>
      <c r="P14" s="22"/>
      <c r="Q14" s="114"/>
      <c r="R14" s="25"/>
      <c r="S14" s="26"/>
      <c r="U14" s="26"/>
    </row>
    <row r="15" spans="1:21" x14ac:dyDescent="0.25">
      <c r="A15" s="21" t="s">
        <v>34</v>
      </c>
      <c r="B15" s="22">
        <f t="shared" si="0"/>
        <v>2030</v>
      </c>
      <c r="C15" s="23" t="s">
        <v>23</v>
      </c>
      <c r="D15" s="22">
        <v>0</v>
      </c>
      <c r="E15" s="22">
        <v>2030</v>
      </c>
      <c r="F15" s="24">
        <v>1598</v>
      </c>
      <c r="G15" s="24">
        <v>432</v>
      </c>
      <c r="H15" s="24">
        <f t="shared" si="1"/>
        <v>2030</v>
      </c>
      <c r="I15" s="24"/>
      <c r="J15" s="24"/>
      <c r="K15" s="24"/>
      <c r="L15" s="134"/>
      <c r="M15" s="22"/>
      <c r="N15" s="22"/>
      <c r="O15" s="22"/>
      <c r="P15" s="22"/>
      <c r="Q15" s="114"/>
      <c r="R15" s="25"/>
      <c r="S15" s="26"/>
      <c r="U15" s="26"/>
    </row>
    <row r="16" spans="1:21" ht="16.5" thickBot="1" x14ac:dyDescent="0.3">
      <c r="A16" s="27" t="s">
        <v>66</v>
      </c>
      <c r="B16" s="28">
        <f t="shared" si="0"/>
        <v>6350</v>
      </c>
      <c r="C16" s="29" t="s">
        <v>23</v>
      </c>
      <c r="D16" s="28">
        <v>0</v>
      </c>
      <c r="E16" s="28">
        <v>6350</v>
      </c>
      <c r="F16" s="30">
        <v>5000</v>
      </c>
      <c r="G16" s="30">
        <v>1350</v>
      </c>
      <c r="H16" s="30">
        <f t="shared" si="1"/>
        <v>6350</v>
      </c>
      <c r="I16" s="30"/>
      <c r="J16" s="30"/>
      <c r="K16" s="30">
        <v>6346</v>
      </c>
      <c r="L16" s="134">
        <f>K16/H16*100</f>
        <v>99.937007874015748</v>
      </c>
      <c r="M16" s="28">
        <v>1350</v>
      </c>
      <c r="N16" s="28">
        <v>1350</v>
      </c>
      <c r="O16" s="28"/>
      <c r="P16" s="28"/>
      <c r="Q16" s="116"/>
      <c r="R16" s="25"/>
      <c r="S16" s="26"/>
      <c r="U16" s="26"/>
    </row>
    <row r="17" spans="1:22" ht="16.5" thickBot="1" x14ac:dyDescent="0.3">
      <c r="A17" s="31" t="s">
        <v>6</v>
      </c>
      <c r="B17" s="32">
        <f>SUM(B9:B16)</f>
        <v>29380</v>
      </c>
      <c r="C17" s="33"/>
      <c r="D17" s="32">
        <f>SUM(D12:D15)</f>
        <v>0</v>
      </c>
      <c r="E17" s="32">
        <f>SUM(E9:E16)</f>
        <v>39380</v>
      </c>
      <c r="F17" s="32">
        <f>SUM(F9:F16)</f>
        <v>23132</v>
      </c>
      <c r="G17" s="32">
        <f>SUM(G9:G16)</f>
        <v>6248</v>
      </c>
      <c r="H17" s="32">
        <f>SUM(H9:H16)</f>
        <v>29380</v>
      </c>
      <c r="I17" s="32"/>
      <c r="J17" s="32">
        <v>0</v>
      </c>
      <c r="K17" s="32">
        <f>SUM(K9:K16)</f>
        <v>8010</v>
      </c>
      <c r="L17" s="135">
        <f>K17/H17*100</f>
        <v>27.263444520081688</v>
      </c>
      <c r="M17" s="32">
        <f>SUM(M16)</f>
        <v>1350</v>
      </c>
      <c r="N17" s="32">
        <f>SUM(N16)</f>
        <v>1350</v>
      </c>
      <c r="O17" s="32">
        <v>0</v>
      </c>
      <c r="P17" s="32"/>
      <c r="Q17" s="117">
        <v>0</v>
      </c>
      <c r="R17" s="7"/>
    </row>
    <row r="18" spans="1:22" x14ac:dyDescent="0.25">
      <c r="A18" s="18" t="s">
        <v>7</v>
      </c>
      <c r="B18" s="41"/>
      <c r="C18" s="42"/>
      <c r="D18" s="14"/>
      <c r="E18" s="14"/>
      <c r="F18" s="14"/>
      <c r="G18" s="14"/>
      <c r="H18" s="43"/>
      <c r="I18" s="43"/>
      <c r="J18" s="14"/>
      <c r="K18" s="14"/>
      <c r="L18" s="136"/>
      <c r="M18" s="43"/>
      <c r="N18" s="43"/>
      <c r="O18" s="41"/>
      <c r="P18" s="41"/>
      <c r="Q18" s="118"/>
      <c r="R18" s="7"/>
    </row>
    <row r="19" spans="1:22" x14ac:dyDescent="0.25">
      <c r="A19" s="44" t="s">
        <v>8</v>
      </c>
      <c r="B19" s="45">
        <f t="shared" ref="B19:B25" si="2">SUM(H19)</f>
        <v>25598</v>
      </c>
      <c r="C19" s="46" t="s">
        <v>23</v>
      </c>
      <c r="D19" s="45"/>
      <c r="E19" s="45">
        <v>30134</v>
      </c>
      <c r="F19" s="47">
        <f>23728-4779-196-1031-716+3150</f>
        <v>20156</v>
      </c>
      <c r="G19" s="47">
        <f>6406-1290-53-278-193+850</f>
        <v>5442</v>
      </c>
      <c r="H19" s="47">
        <f t="shared" ref="H19:H24" si="3">SUM(F19:G19)</f>
        <v>25598</v>
      </c>
      <c r="I19" s="47"/>
      <c r="J19" s="47"/>
      <c r="K19" s="47">
        <v>20043</v>
      </c>
      <c r="L19" s="137">
        <f>K19/H19*100</f>
        <v>78.299085866083288</v>
      </c>
      <c r="M19" s="45"/>
      <c r="N19" s="45"/>
      <c r="O19" s="45"/>
      <c r="P19" s="45"/>
      <c r="Q19" s="119"/>
      <c r="R19" s="48"/>
    </row>
    <row r="20" spans="1:22" ht="48" customHeight="1" x14ac:dyDescent="0.25">
      <c r="A20" s="49" t="s">
        <v>74</v>
      </c>
      <c r="B20" s="22">
        <f t="shared" si="2"/>
        <v>6292</v>
      </c>
      <c r="C20" s="23" t="s">
        <v>26</v>
      </c>
      <c r="D20" s="22">
        <v>0</v>
      </c>
      <c r="E20" s="22">
        <v>6292</v>
      </c>
      <c r="F20" s="24">
        <v>4954</v>
      </c>
      <c r="G20" s="24">
        <v>1338</v>
      </c>
      <c r="H20" s="24">
        <f t="shared" si="3"/>
        <v>6292</v>
      </c>
      <c r="I20" s="24"/>
      <c r="J20" s="24"/>
      <c r="K20" s="24">
        <v>6040</v>
      </c>
      <c r="L20" s="137">
        <f t="shared" ref="L20:L81" si="4">K20/H20*100</f>
        <v>95.994914176732365</v>
      </c>
      <c r="M20" s="22"/>
      <c r="N20" s="22"/>
      <c r="O20" s="22">
        <f>5453-18</f>
        <v>5435</v>
      </c>
      <c r="P20" s="22">
        <v>5435</v>
      </c>
      <c r="Q20" s="120">
        <v>0</v>
      </c>
      <c r="R20" s="51"/>
    </row>
    <row r="21" spans="1:22" x14ac:dyDescent="0.25">
      <c r="A21" s="49" t="s">
        <v>65</v>
      </c>
      <c r="B21" s="22">
        <f t="shared" si="2"/>
        <v>353</v>
      </c>
      <c r="C21" s="23" t="s">
        <v>23</v>
      </c>
      <c r="D21" s="22">
        <v>0</v>
      </c>
      <c r="E21" s="22">
        <v>353</v>
      </c>
      <c r="F21" s="24">
        <v>278</v>
      </c>
      <c r="G21" s="24">
        <v>75</v>
      </c>
      <c r="H21" s="24">
        <f t="shared" si="3"/>
        <v>353</v>
      </c>
      <c r="I21" s="24"/>
      <c r="J21" s="24"/>
      <c r="K21" s="24">
        <v>353</v>
      </c>
      <c r="L21" s="137">
        <f t="shared" si="4"/>
        <v>100</v>
      </c>
      <c r="M21" s="22"/>
      <c r="N21" s="22"/>
      <c r="O21" s="22"/>
      <c r="P21" s="22"/>
      <c r="Q21" s="120"/>
      <c r="R21" s="51"/>
    </row>
    <row r="22" spans="1:22" ht="31.5" x14ac:dyDescent="0.25">
      <c r="A22" s="49" t="s">
        <v>36</v>
      </c>
      <c r="B22" s="22">
        <f t="shared" si="2"/>
        <v>1500</v>
      </c>
      <c r="C22" s="23" t="s">
        <v>23</v>
      </c>
      <c r="D22" s="22">
        <v>0</v>
      </c>
      <c r="E22" s="22">
        <v>1500</v>
      </c>
      <c r="F22" s="24">
        <v>1181</v>
      </c>
      <c r="G22" s="24">
        <v>319</v>
      </c>
      <c r="H22" s="24">
        <f t="shared" si="3"/>
        <v>1500</v>
      </c>
      <c r="I22" s="24"/>
      <c r="J22" s="24"/>
      <c r="K22" s="24"/>
      <c r="L22" s="137"/>
      <c r="M22" s="22"/>
      <c r="N22" s="22"/>
      <c r="O22" s="22"/>
      <c r="P22" s="22"/>
      <c r="Q22" s="120"/>
      <c r="R22" s="51"/>
    </row>
    <row r="23" spans="1:22" x14ac:dyDescent="0.25">
      <c r="A23" s="49" t="s">
        <v>37</v>
      </c>
      <c r="B23" s="22">
        <f t="shared" si="2"/>
        <v>1524</v>
      </c>
      <c r="C23" s="23" t="s">
        <v>23</v>
      </c>
      <c r="D23" s="22">
        <v>0</v>
      </c>
      <c r="E23" s="22">
        <v>1524</v>
      </c>
      <c r="F23" s="24">
        <v>1200</v>
      </c>
      <c r="G23" s="24">
        <v>324</v>
      </c>
      <c r="H23" s="24">
        <f t="shared" si="3"/>
        <v>1524</v>
      </c>
      <c r="I23" s="24"/>
      <c r="J23" s="24"/>
      <c r="K23" s="24"/>
      <c r="L23" s="137"/>
      <c r="M23" s="22"/>
      <c r="N23" s="22"/>
      <c r="O23" s="22"/>
      <c r="P23" s="22"/>
      <c r="Q23" s="120"/>
      <c r="R23" s="51"/>
    </row>
    <row r="24" spans="1:22" ht="32.25" customHeight="1" x14ac:dyDescent="0.25">
      <c r="A24" s="49" t="s">
        <v>76</v>
      </c>
      <c r="B24" s="22">
        <f t="shared" si="2"/>
        <v>18262</v>
      </c>
      <c r="C24" s="23" t="s">
        <v>23</v>
      </c>
      <c r="D24" s="22">
        <v>0</v>
      </c>
      <c r="E24" s="22">
        <v>0</v>
      </c>
      <c r="F24" s="24">
        <f>7190+7190</f>
        <v>14380</v>
      </c>
      <c r="G24" s="24">
        <f>1941+1941</f>
        <v>3882</v>
      </c>
      <c r="H24" s="24">
        <f t="shared" si="3"/>
        <v>18262</v>
      </c>
      <c r="I24" s="24"/>
      <c r="J24" s="24"/>
      <c r="K24" s="24">
        <v>17531</v>
      </c>
      <c r="L24" s="137">
        <f t="shared" si="4"/>
        <v>95.997152557222648</v>
      </c>
      <c r="M24" s="22"/>
      <c r="N24" s="22"/>
      <c r="O24" s="22">
        <v>9131</v>
      </c>
      <c r="P24" s="22">
        <v>9131</v>
      </c>
      <c r="Q24" s="120">
        <v>0</v>
      </c>
      <c r="R24" s="51"/>
    </row>
    <row r="25" spans="1:22" ht="21.75" customHeight="1" thickBot="1" x14ac:dyDescent="0.3">
      <c r="A25" s="97" t="s">
        <v>72</v>
      </c>
      <c r="B25" s="28">
        <f t="shared" si="2"/>
        <v>1484</v>
      </c>
      <c r="C25" s="29" t="s">
        <v>23</v>
      </c>
      <c r="D25" s="28">
        <v>0</v>
      </c>
      <c r="E25" s="28">
        <v>0</v>
      </c>
      <c r="F25" s="30">
        <v>1169</v>
      </c>
      <c r="G25" s="30">
        <v>315</v>
      </c>
      <c r="H25" s="30">
        <f>SUM(F25:G25)</f>
        <v>1484</v>
      </c>
      <c r="I25" s="30"/>
      <c r="J25" s="30"/>
      <c r="K25" s="30">
        <v>1483</v>
      </c>
      <c r="L25" s="138">
        <f t="shared" si="4"/>
        <v>99.932614555256066</v>
      </c>
      <c r="M25" s="28"/>
      <c r="N25" s="28"/>
      <c r="O25" s="28"/>
      <c r="P25" s="28"/>
      <c r="Q25" s="121"/>
      <c r="R25" s="51"/>
    </row>
    <row r="26" spans="1:22" ht="16.5" thickBot="1" x14ac:dyDescent="0.3">
      <c r="A26" s="31" t="s">
        <v>6</v>
      </c>
      <c r="B26" s="32">
        <f>SUM(B19:B25)</f>
        <v>55013</v>
      </c>
      <c r="C26" s="33"/>
      <c r="D26" s="32">
        <f>SUM(D19:D19)</f>
        <v>0</v>
      </c>
      <c r="E26" s="32">
        <f>SUM(E19:E25)</f>
        <v>39803</v>
      </c>
      <c r="F26" s="32">
        <f>SUM(F19:F25)</f>
        <v>43318</v>
      </c>
      <c r="G26" s="32">
        <f>SUM(G19:G25)</f>
        <v>11695</v>
      </c>
      <c r="H26" s="32">
        <f>SUM(H19:H25)</f>
        <v>55013</v>
      </c>
      <c r="I26" s="32"/>
      <c r="J26" s="32">
        <f>SUM(J19:J23)</f>
        <v>0</v>
      </c>
      <c r="K26" s="32">
        <f>SUM(K19:K25)</f>
        <v>45450</v>
      </c>
      <c r="L26" s="135">
        <f t="shared" si="4"/>
        <v>82.616836020576955</v>
      </c>
      <c r="M26" s="32">
        <v>0</v>
      </c>
      <c r="N26" s="32"/>
      <c r="O26" s="32">
        <f>SUM(O20:O25)</f>
        <v>14566</v>
      </c>
      <c r="P26" s="32">
        <f>SUM(P20:P25)</f>
        <v>14566</v>
      </c>
      <c r="Q26" s="117">
        <f>SUM(Q20:Q25)</f>
        <v>0</v>
      </c>
      <c r="R26" s="51"/>
    </row>
    <row r="27" spans="1:22" x14ac:dyDescent="0.25">
      <c r="A27" s="18" t="s">
        <v>25</v>
      </c>
      <c r="B27" s="52"/>
      <c r="C27" s="16"/>
      <c r="D27" s="52"/>
      <c r="E27" s="52"/>
      <c r="F27" s="52"/>
      <c r="G27" s="52"/>
      <c r="H27" s="52"/>
      <c r="I27" s="52"/>
      <c r="J27" s="52"/>
      <c r="K27" s="53"/>
      <c r="L27" s="137"/>
      <c r="M27" s="53"/>
      <c r="N27" s="53"/>
      <c r="O27" s="52"/>
      <c r="P27" s="52"/>
      <c r="Q27" s="122"/>
      <c r="R27" s="7"/>
      <c r="V27" s="50">
        <f>SUM(H19:H19)</f>
        <v>25598</v>
      </c>
    </row>
    <row r="28" spans="1:22" x14ac:dyDescent="0.25">
      <c r="A28" s="21" t="s">
        <v>38</v>
      </c>
      <c r="B28" s="22">
        <f>SUM(H28)</f>
        <v>2234</v>
      </c>
      <c r="C28" s="54" t="s">
        <v>23</v>
      </c>
      <c r="D28" s="22">
        <v>0</v>
      </c>
      <c r="E28" s="22">
        <v>2234</v>
      </c>
      <c r="F28" s="22">
        <v>1759</v>
      </c>
      <c r="G28" s="22">
        <v>475</v>
      </c>
      <c r="H28" s="22">
        <f>SUM(F28:G28)</f>
        <v>2234</v>
      </c>
      <c r="I28" s="22"/>
      <c r="J28" s="22"/>
      <c r="K28" s="55"/>
      <c r="L28" s="137"/>
      <c r="M28" s="55"/>
      <c r="N28" s="55"/>
      <c r="O28" s="22"/>
      <c r="P28" s="22"/>
      <c r="Q28" s="123"/>
      <c r="R28" s="7"/>
      <c r="V28" s="50"/>
    </row>
    <row r="29" spans="1:22" ht="16.5" thickBot="1" x14ac:dyDescent="0.3">
      <c r="A29" s="21" t="s">
        <v>39</v>
      </c>
      <c r="B29" s="22">
        <f>SUM(H29)</f>
        <v>5080</v>
      </c>
      <c r="C29" s="54" t="s">
        <v>23</v>
      </c>
      <c r="D29" s="22">
        <v>0</v>
      </c>
      <c r="E29" s="22">
        <v>5080</v>
      </c>
      <c r="F29" s="22">
        <v>4000</v>
      </c>
      <c r="G29" s="22">
        <v>1080</v>
      </c>
      <c r="H29" s="22">
        <f>SUM(F29:G29)</f>
        <v>5080</v>
      </c>
      <c r="I29" s="22"/>
      <c r="J29" s="22"/>
      <c r="K29" s="55">
        <v>572</v>
      </c>
      <c r="L29" s="138">
        <f t="shared" si="4"/>
        <v>11.259842519685041</v>
      </c>
      <c r="M29" s="55"/>
      <c r="N29" s="55"/>
      <c r="O29" s="22"/>
      <c r="P29" s="22"/>
      <c r="Q29" s="123"/>
      <c r="R29" s="7"/>
      <c r="V29" s="50"/>
    </row>
    <row r="30" spans="1:22" ht="16.5" thickBot="1" x14ac:dyDescent="0.3">
      <c r="A30" s="31" t="s">
        <v>6</v>
      </c>
      <c r="B30" s="32">
        <f>SUM(B28:B29)</f>
        <v>7314</v>
      </c>
      <c r="C30" s="33"/>
      <c r="D30" s="32">
        <f>SUM(D28:D29)</f>
        <v>0</v>
      </c>
      <c r="E30" s="32">
        <f>SUM(E28:E29)</f>
        <v>7314</v>
      </c>
      <c r="F30" s="32">
        <f>SUM(F28:F29)</f>
        <v>5759</v>
      </c>
      <c r="G30" s="32">
        <f>SUM(G28:G29)</f>
        <v>1555</v>
      </c>
      <c r="H30" s="32">
        <f>SUM(H28:H29)</f>
        <v>7314</v>
      </c>
      <c r="I30" s="32"/>
      <c r="J30" s="32">
        <v>0</v>
      </c>
      <c r="K30" s="56">
        <f>SUM(K29)</f>
        <v>572</v>
      </c>
      <c r="L30" s="135">
        <f t="shared" si="4"/>
        <v>7.8206179928903472</v>
      </c>
      <c r="M30" s="56">
        <v>0</v>
      </c>
      <c r="N30" s="56"/>
      <c r="O30" s="32">
        <v>0</v>
      </c>
      <c r="P30" s="32"/>
      <c r="Q30" s="117">
        <v>0</v>
      </c>
      <c r="R30" s="7"/>
      <c r="V30" s="50"/>
    </row>
    <row r="31" spans="1:22" x14ac:dyDescent="0.25">
      <c r="A31" s="79" t="s">
        <v>24</v>
      </c>
      <c r="B31" s="34"/>
      <c r="C31" s="95"/>
      <c r="D31" s="34"/>
      <c r="E31" s="34"/>
      <c r="F31" s="34"/>
      <c r="G31" s="34"/>
      <c r="H31" s="34"/>
      <c r="I31" s="34"/>
      <c r="J31" s="34"/>
      <c r="K31" s="35"/>
      <c r="L31" s="137"/>
      <c r="M31" s="35"/>
      <c r="N31" s="35"/>
      <c r="O31" s="34"/>
      <c r="P31" s="34"/>
      <c r="Q31" s="78"/>
      <c r="R31" s="7"/>
    </row>
    <row r="32" spans="1:22" x14ac:dyDescent="0.25">
      <c r="A32" s="74" t="s">
        <v>35</v>
      </c>
      <c r="B32" s="92">
        <f>SUM(H32)</f>
        <v>1500</v>
      </c>
      <c r="C32" s="93" t="s">
        <v>23</v>
      </c>
      <c r="D32" s="92">
        <v>0</v>
      </c>
      <c r="E32" s="92">
        <v>1500</v>
      </c>
      <c r="F32" s="92">
        <v>1181</v>
      </c>
      <c r="G32" s="92">
        <v>319</v>
      </c>
      <c r="H32" s="92">
        <f>SUM(F32:G32)</f>
        <v>1500</v>
      </c>
      <c r="I32" s="92"/>
      <c r="J32" s="92"/>
      <c r="K32" s="94"/>
      <c r="L32" s="137"/>
      <c r="M32" s="94"/>
      <c r="N32" s="94"/>
      <c r="O32" s="92"/>
      <c r="P32" s="92"/>
      <c r="Q32" s="124"/>
      <c r="R32" s="7"/>
    </row>
    <row r="33" spans="1:22" ht="16.5" thickBot="1" x14ac:dyDescent="0.3">
      <c r="A33" s="27" t="s">
        <v>70</v>
      </c>
      <c r="B33" s="66">
        <f>SUM(H33)</f>
        <v>4418</v>
      </c>
      <c r="C33" s="67" t="s">
        <v>23</v>
      </c>
      <c r="D33" s="66">
        <v>0</v>
      </c>
      <c r="E33" s="66">
        <v>0</v>
      </c>
      <c r="F33" s="66">
        <v>3479</v>
      </c>
      <c r="G33" s="66">
        <v>939</v>
      </c>
      <c r="H33" s="66">
        <f>SUM(F33:G33)</f>
        <v>4418</v>
      </c>
      <c r="I33" s="66"/>
      <c r="J33" s="66"/>
      <c r="K33" s="68">
        <v>4418</v>
      </c>
      <c r="L33" s="138">
        <f t="shared" si="4"/>
        <v>100</v>
      </c>
      <c r="M33" s="68"/>
      <c r="N33" s="68"/>
      <c r="O33" s="66"/>
      <c r="P33" s="66"/>
      <c r="Q33" s="125"/>
      <c r="R33" s="7"/>
    </row>
    <row r="34" spans="1:22" ht="16.5" thickBot="1" x14ac:dyDescent="0.3">
      <c r="A34" s="31" t="s">
        <v>6</v>
      </c>
      <c r="B34" s="40">
        <f>SUM(B32:B33)</f>
        <v>5918</v>
      </c>
      <c r="C34" s="40"/>
      <c r="D34" s="40">
        <f>SUM(D32)</f>
        <v>0</v>
      </c>
      <c r="E34" s="40">
        <f>SUM(E32:E33)</f>
        <v>1500</v>
      </c>
      <c r="F34" s="40">
        <f>SUM(F32:F33)</f>
        <v>4660</v>
      </c>
      <c r="G34" s="40">
        <f>SUM(G32:G33)</f>
        <v>1258</v>
      </c>
      <c r="H34" s="40">
        <f>SUM(H32:H33)</f>
        <v>5918</v>
      </c>
      <c r="I34" s="40"/>
      <c r="J34" s="40">
        <v>0</v>
      </c>
      <c r="K34" s="96">
        <f>SUM(K33)</f>
        <v>4418</v>
      </c>
      <c r="L34" s="135">
        <f t="shared" si="4"/>
        <v>74.65359918891518</v>
      </c>
      <c r="M34" s="96">
        <v>0</v>
      </c>
      <c r="N34" s="96"/>
      <c r="O34" s="40">
        <v>0</v>
      </c>
      <c r="P34" s="40"/>
      <c r="Q34" s="62">
        <v>0</v>
      </c>
      <c r="R34" s="7"/>
    </row>
    <row r="35" spans="1:22" x14ac:dyDescent="0.25">
      <c r="A35" s="57" t="s">
        <v>15</v>
      </c>
      <c r="B35" s="52"/>
      <c r="C35" s="16"/>
      <c r="D35" s="52"/>
      <c r="E35" s="52"/>
      <c r="F35" s="52"/>
      <c r="G35" s="52"/>
      <c r="H35" s="52"/>
      <c r="I35" s="52"/>
      <c r="J35" s="52"/>
      <c r="K35" s="53"/>
      <c r="L35" s="137"/>
      <c r="M35" s="53"/>
      <c r="N35" s="53"/>
      <c r="O35" s="52"/>
      <c r="P35" s="52"/>
      <c r="Q35" s="122"/>
      <c r="R35" s="7"/>
      <c r="V35" s="50"/>
    </row>
    <row r="36" spans="1:22" ht="33.75" customHeight="1" x14ac:dyDescent="0.25">
      <c r="A36" s="84" t="s">
        <v>46</v>
      </c>
      <c r="B36" s="22">
        <f>SUM(H36)</f>
        <v>318</v>
      </c>
      <c r="C36" s="54" t="s">
        <v>44</v>
      </c>
      <c r="D36" s="22">
        <v>0</v>
      </c>
      <c r="E36" s="22">
        <v>318</v>
      </c>
      <c r="F36" s="22">
        <v>250</v>
      </c>
      <c r="G36" s="22">
        <v>68</v>
      </c>
      <c r="H36" s="22">
        <f>SUM(F36:G36)</f>
        <v>318</v>
      </c>
      <c r="I36" s="22"/>
      <c r="J36" s="22"/>
      <c r="K36" s="55">
        <v>312</v>
      </c>
      <c r="L36" s="137">
        <f t="shared" si="4"/>
        <v>98.113207547169807</v>
      </c>
      <c r="M36" s="55">
        <v>68</v>
      </c>
      <c r="N36" s="55">
        <v>66</v>
      </c>
      <c r="O36" s="22"/>
      <c r="P36" s="22"/>
      <c r="Q36" s="123"/>
      <c r="R36" s="7"/>
    </row>
    <row r="37" spans="1:22" ht="36.75" customHeight="1" x14ac:dyDescent="0.25">
      <c r="A37" s="84" t="s">
        <v>47</v>
      </c>
      <c r="B37" s="22">
        <f t="shared" ref="B37:B52" si="5">SUM(H37)</f>
        <v>254</v>
      </c>
      <c r="C37" s="54" t="s">
        <v>44</v>
      </c>
      <c r="D37" s="22">
        <v>0</v>
      </c>
      <c r="E37" s="22">
        <v>254</v>
      </c>
      <c r="F37" s="22">
        <v>200</v>
      </c>
      <c r="G37" s="22">
        <v>54</v>
      </c>
      <c r="H37" s="22">
        <f t="shared" ref="H37:H52" si="6">SUM(F37:G37)</f>
        <v>254</v>
      </c>
      <c r="I37" s="22"/>
      <c r="J37" s="22"/>
      <c r="K37" s="55">
        <v>250</v>
      </c>
      <c r="L37" s="137">
        <f t="shared" si="4"/>
        <v>98.425196850393704</v>
      </c>
      <c r="M37" s="55">
        <v>54</v>
      </c>
      <c r="N37" s="55">
        <v>53</v>
      </c>
      <c r="O37" s="22"/>
      <c r="P37" s="22"/>
      <c r="Q37" s="123"/>
      <c r="R37" s="7"/>
    </row>
    <row r="38" spans="1:22" ht="52.5" customHeight="1" x14ac:dyDescent="0.25">
      <c r="A38" s="84" t="s">
        <v>48</v>
      </c>
      <c r="B38" s="22">
        <f t="shared" si="5"/>
        <v>11938</v>
      </c>
      <c r="C38" s="54" t="s">
        <v>44</v>
      </c>
      <c r="D38" s="22">
        <v>0</v>
      </c>
      <c r="E38" s="22">
        <v>11500</v>
      </c>
      <c r="F38" s="22">
        <f>9055+345</f>
        <v>9400</v>
      </c>
      <c r="G38" s="22">
        <f>2445+93</f>
        <v>2538</v>
      </c>
      <c r="H38" s="22">
        <f t="shared" si="6"/>
        <v>11938</v>
      </c>
      <c r="I38" s="22"/>
      <c r="J38" s="22"/>
      <c r="K38" s="55"/>
      <c r="L38" s="137"/>
      <c r="M38" s="55">
        <f>2445+93</f>
        <v>2538</v>
      </c>
      <c r="N38" s="55"/>
      <c r="O38" s="22"/>
      <c r="P38" s="22"/>
      <c r="Q38" s="123"/>
      <c r="R38" s="7"/>
    </row>
    <row r="39" spans="1:22" ht="47.25" x14ac:dyDescent="0.25">
      <c r="A39" s="84" t="s">
        <v>49</v>
      </c>
      <c r="B39" s="22">
        <f t="shared" si="5"/>
        <v>9017</v>
      </c>
      <c r="C39" s="54" t="s">
        <v>44</v>
      </c>
      <c r="D39" s="22">
        <v>0</v>
      </c>
      <c r="E39" s="22">
        <v>8332</v>
      </c>
      <c r="F39" s="22">
        <f>6560+540</f>
        <v>7100</v>
      </c>
      <c r="G39" s="22">
        <f>1772+145</f>
        <v>1917</v>
      </c>
      <c r="H39" s="22">
        <f t="shared" si="6"/>
        <v>9017</v>
      </c>
      <c r="I39" s="22"/>
      <c r="J39" s="22"/>
      <c r="K39" s="55"/>
      <c r="L39" s="137"/>
      <c r="M39" s="55">
        <f>1772+145</f>
        <v>1917</v>
      </c>
      <c r="N39" s="55"/>
      <c r="O39" s="22"/>
      <c r="P39" s="22"/>
      <c r="Q39" s="123"/>
      <c r="R39" s="7"/>
    </row>
    <row r="40" spans="1:22" ht="34.5" customHeight="1" x14ac:dyDescent="0.25">
      <c r="A40" s="84" t="s">
        <v>50</v>
      </c>
      <c r="B40" s="22">
        <f t="shared" si="5"/>
        <v>508</v>
      </c>
      <c r="C40" s="54" t="s">
        <v>44</v>
      </c>
      <c r="D40" s="22">
        <v>0</v>
      </c>
      <c r="E40" s="22">
        <v>508</v>
      </c>
      <c r="F40" s="22">
        <v>400</v>
      </c>
      <c r="G40" s="22">
        <v>108</v>
      </c>
      <c r="H40" s="22">
        <f t="shared" si="6"/>
        <v>508</v>
      </c>
      <c r="I40" s="22"/>
      <c r="J40" s="22"/>
      <c r="K40" s="55">
        <v>498</v>
      </c>
      <c r="L40" s="137">
        <f t="shared" si="4"/>
        <v>98.031496062992133</v>
      </c>
      <c r="M40" s="55">
        <v>108</v>
      </c>
      <c r="N40" s="55">
        <v>106</v>
      </c>
      <c r="O40" s="22"/>
      <c r="P40" s="22"/>
      <c r="Q40" s="123"/>
      <c r="R40" s="7"/>
    </row>
    <row r="41" spans="1:22" ht="31.5" x14ac:dyDescent="0.25">
      <c r="A41" s="84" t="s">
        <v>51</v>
      </c>
      <c r="B41" s="22">
        <f t="shared" si="5"/>
        <v>2858</v>
      </c>
      <c r="C41" s="54" t="s">
        <v>44</v>
      </c>
      <c r="D41" s="22">
        <v>0</v>
      </c>
      <c r="E41" s="22">
        <v>2858</v>
      </c>
      <c r="F41" s="22">
        <v>2250</v>
      </c>
      <c r="G41" s="22">
        <v>608</v>
      </c>
      <c r="H41" s="22">
        <f t="shared" si="6"/>
        <v>2858</v>
      </c>
      <c r="I41" s="22"/>
      <c r="J41" s="22"/>
      <c r="K41" s="55"/>
      <c r="L41" s="137"/>
      <c r="M41" s="55">
        <v>608</v>
      </c>
      <c r="N41" s="55"/>
      <c r="O41" s="22"/>
      <c r="P41" s="22"/>
      <c r="Q41" s="123"/>
      <c r="R41" s="7"/>
    </row>
    <row r="42" spans="1:22" ht="19.5" customHeight="1" x14ac:dyDescent="0.25">
      <c r="A42" s="84" t="s">
        <v>52</v>
      </c>
      <c r="B42" s="22">
        <f t="shared" si="5"/>
        <v>1280</v>
      </c>
      <c r="C42" s="54" t="s">
        <v>44</v>
      </c>
      <c r="D42" s="22">
        <v>0</v>
      </c>
      <c r="E42" s="22">
        <v>1280</v>
      </c>
      <c r="F42" s="22">
        <v>1008</v>
      </c>
      <c r="G42" s="22">
        <v>272</v>
      </c>
      <c r="H42" s="22">
        <f t="shared" si="6"/>
        <v>1280</v>
      </c>
      <c r="I42" s="22"/>
      <c r="J42" s="22"/>
      <c r="K42" s="55">
        <v>1280</v>
      </c>
      <c r="L42" s="137">
        <f t="shared" si="4"/>
        <v>100</v>
      </c>
      <c r="M42" s="55">
        <f t="shared" ref="M42:M49" si="7">SUM(G42)</f>
        <v>272</v>
      </c>
      <c r="N42" s="55">
        <v>272</v>
      </c>
      <c r="O42" s="22"/>
      <c r="P42" s="22"/>
      <c r="Q42" s="123"/>
      <c r="R42" s="7"/>
    </row>
    <row r="43" spans="1:22" ht="30.75" customHeight="1" x14ac:dyDescent="0.25">
      <c r="A43" s="84" t="s">
        <v>53</v>
      </c>
      <c r="B43" s="22">
        <f>SUM(H43)</f>
        <v>0</v>
      </c>
      <c r="C43" s="54" t="s">
        <v>44</v>
      </c>
      <c r="D43" s="22">
        <v>0</v>
      </c>
      <c r="E43" s="22">
        <v>534</v>
      </c>
      <c r="F43" s="22">
        <f>420-420</f>
        <v>0</v>
      </c>
      <c r="G43" s="22">
        <f>114-114</f>
        <v>0</v>
      </c>
      <c r="H43" s="22">
        <f>SUM(F43:G43)</f>
        <v>0</v>
      </c>
      <c r="I43" s="22"/>
      <c r="J43" s="22"/>
      <c r="K43" s="55"/>
      <c r="L43" s="137"/>
      <c r="M43" s="55">
        <f t="shared" si="7"/>
        <v>0</v>
      </c>
      <c r="N43" s="55"/>
      <c r="O43" s="22"/>
      <c r="P43" s="22"/>
      <c r="Q43" s="123"/>
      <c r="R43" s="7"/>
    </row>
    <row r="44" spans="1:22" ht="33.75" customHeight="1" x14ac:dyDescent="0.25">
      <c r="A44" s="84" t="s">
        <v>54</v>
      </c>
      <c r="B44" s="22">
        <f t="shared" si="5"/>
        <v>303</v>
      </c>
      <c r="C44" s="54" t="s">
        <v>44</v>
      </c>
      <c r="D44" s="22">
        <v>0</v>
      </c>
      <c r="E44" s="22">
        <v>303</v>
      </c>
      <c r="F44" s="22">
        <v>239</v>
      </c>
      <c r="G44" s="22">
        <v>64</v>
      </c>
      <c r="H44" s="22">
        <f t="shared" si="6"/>
        <v>303</v>
      </c>
      <c r="I44" s="22"/>
      <c r="J44" s="22"/>
      <c r="K44" s="55">
        <v>303</v>
      </c>
      <c r="L44" s="137">
        <f t="shared" si="4"/>
        <v>100</v>
      </c>
      <c r="M44" s="55">
        <f t="shared" si="7"/>
        <v>64</v>
      </c>
      <c r="N44" s="55">
        <v>64</v>
      </c>
      <c r="O44" s="22"/>
      <c r="P44" s="22"/>
      <c r="Q44" s="123"/>
      <c r="R44" s="7"/>
      <c r="V44" s="61">
        <f>F53+F61</f>
        <v>45120</v>
      </c>
    </row>
    <row r="45" spans="1:22" ht="37.5" customHeight="1" x14ac:dyDescent="0.25">
      <c r="A45" s="84" t="s">
        <v>55</v>
      </c>
      <c r="B45" s="22">
        <f t="shared" si="5"/>
        <v>232</v>
      </c>
      <c r="C45" s="54" t="s">
        <v>44</v>
      </c>
      <c r="D45" s="22">
        <v>0</v>
      </c>
      <c r="E45" s="22">
        <v>232</v>
      </c>
      <c r="F45" s="22">
        <v>182</v>
      </c>
      <c r="G45" s="22">
        <v>50</v>
      </c>
      <c r="H45" s="22">
        <f t="shared" si="6"/>
        <v>232</v>
      </c>
      <c r="I45" s="22"/>
      <c r="J45" s="22"/>
      <c r="K45" s="55">
        <v>231</v>
      </c>
      <c r="L45" s="137">
        <f t="shared" si="4"/>
        <v>99.568965517241381</v>
      </c>
      <c r="M45" s="55">
        <f t="shared" si="7"/>
        <v>50</v>
      </c>
      <c r="N45" s="55">
        <v>49</v>
      </c>
      <c r="O45" s="22"/>
      <c r="P45" s="22"/>
      <c r="Q45" s="123"/>
      <c r="R45" s="7"/>
    </row>
    <row r="46" spans="1:22" ht="31.5" x14ac:dyDescent="0.25">
      <c r="A46" s="88" t="s">
        <v>56</v>
      </c>
      <c r="B46" s="22">
        <f t="shared" si="5"/>
        <v>201</v>
      </c>
      <c r="C46" s="54" t="s">
        <v>44</v>
      </c>
      <c r="D46" s="22">
        <v>0</v>
      </c>
      <c r="E46" s="22">
        <v>201</v>
      </c>
      <c r="F46" s="22">
        <v>158</v>
      </c>
      <c r="G46" s="22">
        <v>43</v>
      </c>
      <c r="H46" s="22">
        <f t="shared" si="6"/>
        <v>201</v>
      </c>
      <c r="I46" s="22"/>
      <c r="J46" s="22"/>
      <c r="K46" s="55">
        <v>200</v>
      </c>
      <c r="L46" s="137">
        <f t="shared" si="4"/>
        <v>99.50248756218906</v>
      </c>
      <c r="M46" s="55">
        <f t="shared" si="7"/>
        <v>43</v>
      </c>
      <c r="N46" s="55">
        <v>43</v>
      </c>
      <c r="O46" s="22"/>
      <c r="P46" s="22"/>
      <c r="Q46" s="123"/>
      <c r="R46" s="7"/>
    </row>
    <row r="47" spans="1:22" x14ac:dyDescent="0.25">
      <c r="A47" s="88" t="s">
        <v>57</v>
      </c>
      <c r="B47" s="22">
        <f t="shared" si="5"/>
        <v>3348</v>
      </c>
      <c r="C47" s="54" t="s">
        <v>23</v>
      </c>
      <c r="D47" s="22">
        <v>0</v>
      </c>
      <c r="E47" s="22">
        <v>3810</v>
      </c>
      <c r="F47" s="22">
        <f>3000-364</f>
        <v>2636</v>
      </c>
      <c r="G47" s="22">
        <f>810-98</f>
        <v>712</v>
      </c>
      <c r="H47" s="22">
        <f t="shared" si="6"/>
        <v>3348</v>
      </c>
      <c r="I47" s="22"/>
      <c r="J47" s="22"/>
      <c r="K47" s="55"/>
      <c r="L47" s="137"/>
      <c r="M47" s="55">
        <f t="shared" si="7"/>
        <v>712</v>
      </c>
      <c r="N47" s="55"/>
      <c r="O47" s="22"/>
      <c r="P47" s="22"/>
      <c r="Q47" s="123"/>
      <c r="R47" s="7"/>
    </row>
    <row r="48" spans="1:22" x14ac:dyDescent="0.25">
      <c r="A48" s="89" t="s">
        <v>63</v>
      </c>
      <c r="B48" s="45">
        <f t="shared" si="5"/>
        <v>243</v>
      </c>
      <c r="C48" s="90" t="s">
        <v>23</v>
      </c>
      <c r="D48" s="45">
        <v>0</v>
      </c>
      <c r="E48" s="45">
        <v>243</v>
      </c>
      <c r="F48" s="45">
        <v>191</v>
      </c>
      <c r="G48" s="45">
        <v>52</v>
      </c>
      <c r="H48" s="45">
        <f t="shared" si="6"/>
        <v>243</v>
      </c>
      <c r="I48" s="45"/>
      <c r="J48" s="45"/>
      <c r="K48" s="91"/>
      <c r="L48" s="137"/>
      <c r="M48" s="91">
        <f t="shared" si="7"/>
        <v>52</v>
      </c>
      <c r="N48" s="91"/>
      <c r="O48" s="45"/>
      <c r="P48" s="45"/>
      <c r="Q48" s="126"/>
      <c r="R48" s="7"/>
    </row>
    <row r="49" spans="1:18" x14ac:dyDescent="0.25">
      <c r="A49" s="88" t="s">
        <v>64</v>
      </c>
      <c r="B49" s="22">
        <f t="shared" si="5"/>
        <v>8330</v>
      </c>
      <c r="C49" s="54" t="s">
        <v>23</v>
      </c>
      <c r="D49" s="22">
        <v>0</v>
      </c>
      <c r="E49" s="22">
        <v>8330</v>
      </c>
      <c r="F49" s="22">
        <v>6559</v>
      </c>
      <c r="G49" s="22">
        <v>1771</v>
      </c>
      <c r="H49" s="22">
        <f t="shared" si="6"/>
        <v>8330</v>
      </c>
      <c r="I49" s="22"/>
      <c r="J49" s="22"/>
      <c r="K49" s="55"/>
      <c r="L49" s="137"/>
      <c r="M49" s="55">
        <f t="shared" si="7"/>
        <v>1771</v>
      </c>
      <c r="N49" s="55"/>
      <c r="O49" s="22"/>
      <c r="P49" s="22"/>
      <c r="Q49" s="123"/>
      <c r="R49" s="7"/>
    </row>
    <row r="50" spans="1:18" ht="31.5" x14ac:dyDescent="0.25">
      <c r="A50" s="98" t="s">
        <v>71</v>
      </c>
      <c r="B50" s="28">
        <f t="shared" si="5"/>
        <v>1000</v>
      </c>
      <c r="C50" s="99" t="s">
        <v>23</v>
      </c>
      <c r="D50" s="28">
        <v>0</v>
      </c>
      <c r="E50" s="28">
        <v>0</v>
      </c>
      <c r="F50" s="28">
        <v>787</v>
      </c>
      <c r="G50" s="28">
        <v>213</v>
      </c>
      <c r="H50" s="28">
        <f t="shared" si="6"/>
        <v>1000</v>
      </c>
      <c r="I50" s="28"/>
      <c r="J50" s="28"/>
      <c r="K50" s="108">
        <v>992</v>
      </c>
      <c r="L50" s="137">
        <f t="shared" si="4"/>
        <v>99.2</v>
      </c>
      <c r="M50" s="108">
        <v>213</v>
      </c>
      <c r="N50" s="108">
        <v>211</v>
      </c>
      <c r="O50" s="28"/>
      <c r="P50" s="28"/>
      <c r="Q50" s="127"/>
      <c r="R50" s="7"/>
    </row>
    <row r="51" spans="1:18" x14ac:dyDescent="0.25">
      <c r="A51" s="88" t="s">
        <v>75</v>
      </c>
      <c r="B51" s="22">
        <f t="shared" si="5"/>
        <v>462</v>
      </c>
      <c r="C51" s="54" t="s">
        <v>23</v>
      </c>
      <c r="D51" s="22">
        <v>0</v>
      </c>
      <c r="E51" s="22">
        <v>0</v>
      </c>
      <c r="F51" s="22">
        <v>364</v>
      </c>
      <c r="G51" s="22">
        <v>98</v>
      </c>
      <c r="H51" s="22">
        <f t="shared" si="6"/>
        <v>462</v>
      </c>
      <c r="I51" s="22"/>
      <c r="J51" s="22"/>
      <c r="K51" s="55">
        <v>462</v>
      </c>
      <c r="L51" s="137">
        <f t="shared" si="4"/>
        <v>100</v>
      </c>
      <c r="M51" s="55">
        <v>98</v>
      </c>
      <c r="N51" s="55">
        <v>98</v>
      </c>
      <c r="O51" s="22"/>
      <c r="P51" s="22"/>
      <c r="Q51" s="123"/>
      <c r="R51" s="7"/>
    </row>
    <row r="52" spans="1:18" ht="32.25" thickBot="1" x14ac:dyDescent="0.3">
      <c r="A52" s="103" t="s">
        <v>79</v>
      </c>
      <c r="B52" s="104">
        <f t="shared" si="5"/>
        <v>1239</v>
      </c>
      <c r="C52" s="105" t="s">
        <v>23</v>
      </c>
      <c r="D52" s="104">
        <v>0</v>
      </c>
      <c r="E52" s="104">
        <v>0</v>
      </c>
      <c r="F52" s="104">
        <v>976</v>
      </c>
      <c r="G52" s="104">
        <v>263</v>
      </c>
      <c r="H52" s="104">
        <f t="shared" si="6"/>
        <v>1239</v>
      </c>
      <c r="I52" s="104"/>
      <c r="J52" s="104"/>
      <c r="K52" s="106">
        <v>1238</v>
      </c>
      <c r="L52" s="138">
        <f t="shared" si="4"/>
        <v>99.919289749798224</v>
      </c>
      <c r="M52" s="106">
        <v>263</v>
      </c>
      <c r="N52" s="106">
        <v>263</v>
      </c>
      <c r="O52" s="104"/>
      <c r="P52" s="104"/>
      <c r="Q52" s="128"/>
      <c r="R52" s="7"/>
    </row>
    <row r="53" spans="1:18" ht="16.5" thickBot="1" x14ac:dyDescent="0.3">
      <c r="A53" s="31" t="s">
        <v>6</v>
      </c>
      <c r="B53" s="32">
        <f>SUM(B36:B52)</f>
        <v>41531</v>
      </c>
      <c r="C53" s="32"/>
      <c r="D53" s="32">
        <f>SUM(D36:D52)</f>
        <v>0</v>
      </c>
      <c r="E53" s="32">
        <f>SUM(E36:E52)</f>
        <v>38703</v>
      </c>
      <c r="F53" s="32">
        <f>SUM(F36:F52)</f>
        <v>32700</v>
      </c>
      <c r="G53" s="32">
        <f>SUM(G36:G52)</f>
        <v>8831</v>
      </c>
      <c r="H53" s="32">
        <f>SUM(H36:H52)</f>
        <v>41531</v>
      </c>
      <c r="I53" s="32"/>
      <c r="J53" s="32">
        <f>SUM(J36:J46)</f>
        <v>0</v>
      </c>
      <c r="K53" s="32">
        <f>SUM(K36:K52)</f>
        <v>5766</v>
      </c>
      <c r="L53" s="135">
        <f t="shared" si="4"/>
        <v>13.883605017938407</v>
      </c>
      <c r="M53" s="32">
        <f>SUM(M36:M52)</f>
        <v>8831</v>
      </c>
      <c r="N53" s="32">
        <f>SUM(N36:N52)</f>
        <v>1225</v>
      </c>
      <c r="O53" s="32">
        <f>SUM(O36:O46)</f>
        <v>0</v>
      </c>
      <c r="P53" s="32"/>
      <c r="Q53" s="117">
        <v>0</v>
      </c>
      <c r="R53" s="7"/>
    </row>
    <row r="54" spans="1:18" x14ac:dyDescent="0.25">
      <c r="A54" s="57" t="s">
        <v>45</v>
      </c>
      <c r="B54" s="41"/>
      <c r="C54" s="13"/>
      <c r="D54" s="41"/>
      <c r="E54" s="41"/>
      <c r="F54" s="41"/>
      <c r="G54" s="41"/>
      <c r="H54" s="41"/>
      <c r="I54" s="41"/>
      <c r="J54" s="41"/>
      <c r="K54" s="41"/>
      <c r="L54" s="137"/>
      <c r="M54" s="41"/>
      <c r="N54" s="41"/>
      <c r="O54" s="41"/>
      <c r="P54" s="41"/>
      <c r="Q54" s="86"/>
      <c r="R54" s="7"/>
    </row>
    <row r="55" spans="1:18" x14ac:dyDescent="0.25">
      <c r="A55" s="84" t="s">
        <v>58</v>
      </c>
      <c r="B55" s="22">
        <f t="shared" ref="B55:B60" si="8">SUM(H55)</f>
        <v>474</v>
      </c>
      <c r="C55" s="54" t="s">
        <v>44</v>
      </c>
      <c r="D55" s="22">
        <v>0</v>
      </c>
      <c r="E55" s="22">
        <v>474</v>
      </c>
      <c r="F55" s="22">
        <v>373</v>
      </c>
      <c r="G55" s="22">
        <v>101</v>
      </c>
      <c r="H55" s="22">
        <f t="shared" ref="H55:H60" si="9">SUM(F55:G55)</f>
        <v>474</v>
      </c>
      <c r="I55" s="22"/>
      <c r="J55" s="22"/>
      <c r="K55" s="55">
        <v>144</v>
      </c>
      <c r="L55" s="137">
        <f t="shared" si="4"/>
        <v>30.37974683544304</v>
      </c>
      <c r="M55" s="55">
        <v>101</v>
      </c>
      <c r="N55" s="55">
        <v>31</v>
      </c>
      <c r="O55" s="22"/>
      <c r="P55" s="22"/>
      <c r="Q55" s="123"/>
      <c r="R55" s="7"/>
    </row>
    <row r="56" spans="1:18" x14ac:dyDescent="0.25">
      <c r="A56" s="84" t="s">
        <v>59</v>
      </c>
      <c r="B56" s="69">
        <f t="shared" si="8"/>
        <v>0</v>
      </c>
      <c r="C56" s="54" t="s">
        <v>44</v>
      </c>
      <c r="D56" s="69">
        <v>0</v>
      </c>
      <c r="E56" s="69">
        <v>1668</v>
      </c>
      <c r="F56" s="69">
        <f>1313-1313</f>
        <v>0</v>
      </c>
      <c r="G56" s="69">
        <f>355-355</f>
        <v>0</v>
      </c>
      <c r="H56" s="69">
        <f t="shared" si="9"/>
        <v>0</v>
      </c>
      <c r="I56" s="69"/>
      <c r="J56" s="69"/>
      <c r="K56" s="87"/>
      <c r="L56" s="137"/>
      <c r="M56" s="87">
        <f>SUM(G56)</f>
        <v>0</v>
      </c>
      <c r="N56" s="87"/>
      <c r="O56" s="69"/>
      <c r="P56" s="69"/>
      <c r="Q56" s="129"/>
      <c r="R56" s="7"/>
    </row>
    <row r="57" spans="1:18" x14ac:dyDescent="0.25">
      <c r="A57" s="84" t="s">
        <v>60</v>
      </c>
      <c r="B57" s="69">
        <f t="shared" si="8"/>
        <v>639</v>
      </c>
      <c r="C57" s="54" t="s">
        <v>44</v>
      </c>
      <c r="D57" s="69">
        <v>0</v>
      </c>
      <c r="E57" s="69">
        <v>639</v>
      </c>
      <c r="F57" s="69">
        <v>503</v>
      </c>
      <c r="G57" s="69">
        <v>136</v>
      </c>
      <c r="H57" s="69">
        <f t="shared" si="9"/>
        <v>639</v>
      </c>
      <c r="I57" s="69"/>
      <c r="J57" s="69"/>
      <c r="K57" s="87">
        <v>639</v>
      </c>
      <c r="L57" s="137">
        <f t="shared" si="4"/>
        <v>100</v>
      </c>
      <c r="M57" s="87">
        <f>SUM(G57)</f>
        <v>136</v>
      </c>
      <c r="N57" s="87">
        <v>136</v>
      </c>
      <c r="O57" s="69"/>
      <c r="P57" s="69"/>
      <c r="Q57" s="129"/>
      <c r="R57" s="7"/>
    </row>
    <row r="58" spans="1:18" x14ac:dyDescent="0.25">
      <c r="A58" s="84" t="s">
        <v>61</v>
      </c>
      <c r="B58" s="69">
        <f t="shared" si="8"/>
        <v>889</v>
      </c>
      <c r="C58" s="72" t="s">
        <v>23</v>
      </c>
      <c r="D58" s="69">
        <v>0</v>
      </c>
      <c r="E58" s="69">
        <v>889</v>
      </c>
      <c r="F58" s="69">
        <v>700</v>
      </c>
      <c r="G58" s="69">
        <v>189</v>
      </c>
      <c r="H58" s="69">
        <f t="shared" si="9"/>
        <v>889</v>
      </c>
      <c r="I58" s="69"/>
      <c r="J58" s="69"/>
      <c r="K58" s="87"/>
      <c r="L58" s="137"/>
      <c r="M58" s="87">
        <f>SUM(G58)</f>
        <v>189</v>
      </c>
      <c r="N58" s="87"/>
      <c r="O58" s="69"/>
      <c r="P58" s="69"/>
      <c r="Q58" s="129"/>
      <c r="R58" s="7"/>
    </row>
    <row r="59" spans="1:18" x14ac:dyDescent="0.25">
      <c r="A59" s="107" t="s">
        <v>62</v>
      </c>
      <c r="B59" s="22">
        <f t="shared" si="8"/>
        <v>1143</v>
      </c>
      <c r="C59" s="54" t="s">
        <v>23</v>
      </c>
      <c r="D59" s="22">
        <v>0</v>
      </c>
      <c r="E59" s="22">
        <v>1143</v>
      </c>
      <c r="F59" s="22">
        <v>900</v>
      </c>
      <c r="G59" s="22">
        <v>243</v>
      </c>
      <c r="H59" s="22">
        <f t="shared" si="9"/>
        <v>1143</v>
      </c>
      <c r="I59" s="22"/>
      <c r="J59" s="22"/>
      <c r="K59" s="55"/>
      <c r="L59" s="137"/>
      <c r="M59" s="55">
        <f>SUM(G59)</f>
        <v>243</v>
      </c>
      <c r="N59" s="55"/>
      <c r="O59" s="22"/>
      <c r="P59" s="22"/>
      <c r="Q59" s="123"/>
      <c r="R59" s="7"/>
    </row>
    <row r="60" spans="1:18" ht="32.25" thickBot="1" x14ac:dyDescent="0.3">
      <c r="A60" s="141" t="s">
        <v>81</v>
      </c>
      <c r="B60" s="28">
        <f t="shared" si="8"/>
        <v>12629</v>
      </c>
      <c r="C60" s="99" t="s">
        <v>23</v>
      </c>
      <c r="D60" s="28">
        <v>0</v>
      </c>
      <c r="E60" s="28">
        <v>0</v>
      </c>
      <c r="F60" s="28">
        <v>9944</v>
      </c>
      <c r="G60" s="28">
        <v>2685</v>
      </c>
      <c r="H60" s="28">
        <f t="shared" si="9"/>
        <v>12629</v>
      </c>
      <c r="I60" s="28"/>
      <c r="J60" s="28"/>
      <c r="K60" s="108">
        <v>12628</v>
      </c>
      <c r="L60" s="138">
        <f t="shared" si="4"/>
        <v>99.992081716683828</v>
      </c>
      <c r="M60" s="108">
        <f>SUM(G60)</f>
        <v>2685</v>
      </c>
      <c r="N60" s="108">
        <v>2685</v>
      </c>
      <c r="O60" s="28"/>
      <c r="P60" s="28"/>
      <c r="Q60" s="127"/>
      <c r="R60" s="7"/>
    </row>
    <row r="61" spans="1:18" ht="16.5" thickBot="1" x14ac:dyDescent="0.3">
      <c r="A61" s="31" t="s">
        <v>6</v>
      </c>
      <c r="B61" s="32">
        <f>SUM(B55:B60)</f>
        <v>15774</v>
      </c>
      <c r="C61" s="32"/>
      <c r="D61" s="32">
        <f>SUM(D55:D60)</f>
        <v>0</v>
      </c>
      <c r="E61" s="32">
        <f>SUM(E55:E60)</f>
        <v>4813</v>
      </c>
      <c r="F61" s="32">
        <f>SUM(F55:F60)</f>
        <v>12420</v>
      </c>
      <c r="G61" s="32">
        <f>SUM(G55:G60)</f>
        <v>3354</v>
      </c>
      <c r="H61" s="32">
        <f>SUM(H55:H60)</f>
        <v>15774</v>
      </c>
      <c r="I61" s="32"/>
      <c r="J61" s="32">
        <f>SUM(J55:J59)</f>
        <v>0</v>
      </c>
      <c r="K61" s="32">
        <f>SUM(K55:K60)</f>
        <v>13411</v>
      </c>
      <c r="L61" s="135">
        <f t="shared" si="4"/>
        <v>85.019652592874351</v>
      </c>
      <c r="M61" s="32">
        <f>SUM(M55:M60)</f>
        <v>3354</v>
      </c>
      <c r="N61" s="32">
        <f>SUM(N55:N60)</f>
        <v>2852</v>
      </c>
      <c r="O61" s="32">
        <f>SUM(O55:O59)</f>
        <v>0</v>
      </c>
      <c r="P61" s="32"/>
      <c r="Q61" s="117">
        <v>0</v>
      </c>
      <c r="R61" s="7"/>
    </row>
    <row r="62" spans="1:18" ht="31.5" x14ac:dyDescent="0.25">
      <c r="A62" s="18" t="s">
        <v>16</v>
      </c>
      <c r="B62" s="41"/>
      <c r="C62" s="13"/>
      <c r="D62" s="41"/>
      <c r="E62" s="41"/>
      <c r="F62" s="41"/>
      <c r="G62" s="41"/>
      <c r="H62" s="41"/>
      <c r="I62" s="41"/>
      <c r="J62" s="41"/>
      <c r="K62" s="85"/>
      <c r="L62" s="137"/>
      <c r="M62" s="85"/>
      <c r="N62" s="85"/>
      <c r="O62" s="41"/>
      <c r="P62" s="41"/>
      <c r="Q62" s="86"/>
      <c r="R62" s="7"/>
    </row>
    <row r="63" spans="1:18" x14ac:dyDescent="0.25">
      <c r="A63" s="21" t="s">
        <v>27</v>
      </c>
      <c r="B63" s="22">
        <f>SUM(H63)</f>
        <v>600</v>
      </c>
      <c r="C63" s="54" t="s">
        <v>23</v>
      </c>
      <c r="D63" s="22">
        <v>0</v>
      </c>
      <c r="E63" s="22">
        <v>600</v>
      </c>
      <c r="F63" s="22">
        <v>472</v>
      </c>
      <c r="G63" s="22">
        <v>128</v>
      </c>
      <c r="H63" s="22">
        <f>SUM(F63:G63)</f>
        <v>600</v>
      </c>
      <c r="I63" s="22"/>
      <c r="J63" s="22"/>
      <c r="K63" s="55"/>
      <c r="L63" s="137"/>
      <c r="M63" s="55"/>
      <c r="N63" s="55"/>
      <c r="O63" s="22"/>
      <c r="P63" s="22"/>
      <c r="Q63" s="123"/>
      <c r="R63" s="7"/>
    </row>
    <row r="64" spans="1:18" x14ac:dyDescent="0.25">
      <c r="A64" s="21" t="s">
        <v>40</v>
      </c>
      <c r="B64" s="22">
        <f>SUM(H64)</f>
        <v>2426</v>
      </c>
      <c r="C64" s="54" t="s">
        <v>26</v>
      </c>
      <c r="D64" s="22">
        <v>0</v>
      </c>
      <c r="E64" s="22">
        <v>2426</v>
      </c>
      <c r="F64" s="22">
        <v>1910</v>
      </c>
      <c r="G64" s="22">
        <v>516</v>
      </c>
      <c r="H64" s="22">
        <f>SUM(F64:G64)</f>
        <v>2426</v>
      </c>
      <c r="I64" s="22"/>
      <c r="J64" s="22"/>
      <c r="K64" s="55">
        <v>2426</v>
      </c>
      <c r="L64" s="137">
        <f t="shared" si="4"/>
        <v>100</v>
      </c>
      <c r="M64" s="55"/>
      <c r="N64" s="55"/>
      <c r="O64" s="22"/>
      <c r="P64" s="22"/>
      <c r="Q64" s="123"/>
      <c r="R64" s="7"/>
    </row>
    <row r="65" spans="1:18" ht="31.5" x14ac:dyDescent="0.25">
      <c r="A65" s="21" t="s">
        <v>67</v>
      </c>
      <c r="B65" s="22">
        <f>SUM(H65)</f>
        <v>503</v>
      </c>
      <c r="C65" s="54" t="s">
        <v>23</v>
      </c>
      <c r="D65" s="22">
        <v>0</v>
      </c>
      <c r="E65" s="22">
        <v>0</v>
      </c>
      <c r="F65" s="22">
        <f>388+9</f>
        <v>397</v>
      </c>
      <c r="G65" s="22">
        <f>104+2</f>
        <v>106</v>
      </c>
      <c r="H65" s="22">
        <f>SUM(F65:G65)</f>
        <v>503</v>
      </c>
      <c r="I65" s="22"/>
      <c r="J65" s="22"/>
      <c r="K65" s="55">
        <v>503</v>
      </c>
      <c r="L65" s="137">
        <f t="shared" si="4"/>
        <v>100</v>
      </c>
      <c r="M65" s="55"/>
      <c r="N65" s="55"/>
      <c r="O65" s="22"/>
      <c r="P65" s="22"/>
      <c r="Q65" s="123"/>
      <c r="R65" s="7"/>
    </row>
    <row r="66" spans="1:18" x14ac:dyDescent="0.25">
      <c r="A66" s="74" t="s">
        <v>73</v>
      </c>
      <c r="B66" s="45">
        <f>SUM(H66)</f>
        <v>909</v>
      </c>
      <c r="C66" s="90" t="s">
        <v>23</v>
      </c>
      <c r="D66" s="45">
        <v>0</v>
      </c>
      <c r="E66" s="45">
        <v>0</v>
      </c>
      <c r="F66" s="45">
        <v>716</v>
      </c>
      <c r="G66" s="45">
        <v>193</v>
      </c>
      <c r="H66" s="45">
        <f>SUM(F66:G66)</f>
        <v>909</v>
      </c>
      <c r="I66" s="45"/>
      <c r="J66" s="45"/>
      <c r="K66" s="91">
        <v>908</v>
      </c>
      <c r="L66" s="137">
        <f t="shared" si="4"/>
        <v>99.889988998899895</v>
      </c>
      <c r="M66" s="91"/>
      <c r="N66" s="91"/>
      <c r="O66" s="45"/>
      <c r="P66" s="45"/>
      <c r="Q66" s="126"/>
      <c r="R66" s="7"/>
    </row>
    <row r="67" spans="1:18" ht="16.5" thickBot="1" x14ac:dyDescent="0.3">
      <c r="A67" s="27" t="s">
        <v>82</v>
      </c>
      <c r="B67" s="28">
        <f>SUM(H67)</f>
        <v>6294</v>
      </c>
      <c r="C67" s="99" t="s">
        <v>23</v>
      </c>
      <c r="D67" s="28">
        <v>0</v>
      </c>
      <c r="E67" s="28">
        <v>0</v>
      </c>
      <c r="F67" s="28">
        <v>4956</v>
      </c>
      <c r="G67" s="28">
        <v>1338</v>
      </c>
      <c r="H67" s="28">
        <f>SUM(F67:G67)</f>
        <v>6294</v>
      </c>
      <c r="I67" s="28"/>
      <c r="J67" s="28"/>
      <c r="K67" s="108">
        <v>6294</v>
      </c>
      <c r="L67" s="138">
        <f t="shared" si="4"/>
        <v>100</v>
      </c>
      <c r="M67" s="108"/>
      <c r="N67" s="108"/>
      <c r="O67" s="28"/>
      <c r="P67" s="28"/>
      <c r="Q67" s="127"/>
      <c r="R67" s="7"/>
    </row>
    <row r="68" spans="1:18" ht="16.5" thickBot="1" x14ac:dyDescent="0.3">
      <c r="A68" s="31" t="s">
        <v>6</v>
      </c>
      <c r="B68" s="32">
        <f>SUM(B63:B67)</f>
        <v>10732</v>
      </c>
      <c r="C68" s="33"/>
      <c r="D68" s="32">
        <f>SUM(D63:D67)</f>
        <v>0</v>
      </c>
      <c r="E68" s="32">
        <f>SUM(E63:E67)</f>
        <v>3026</v>
      </c>
      <c r="F68" s="32">
        <f>SUM(F63:F67)</f>
        <v>8451</v>
      </c>
      <c r="G68" s="32">
        <f>SUM(G63:G67)</f>
        <v>2281</v>
      </c>
      <c r="H68" s="32">
        <f>SUM(H63:H67)</f>
        <v>10732</v>
      </c>
      <c r="I68" s="32"/>
      <c r="J68" s="32">
        <f>SUM(J63:J65)</f>
        <v>0</v>
      </c>
      <c r="K68" s="56">
        <f>SUM(K64:K67)</f>
        <v>10131</v>
      </c>
      <c r="L68" s="135">
        <f t="shared" si="4"/>
        <v>94.399925456578458</v>
      </c>
      <c r="M68" s="56">
        <v>0</v>
      </c>
      <c r="N68" s="56"/>
      <c r="O68" s="32">
        <v>0</v>
      </c>
      <c r="P68" s="32"/>
      <c r="Q68" s="117">
        <v>0</v>
      </c>
      <c r="R68" s="7"/>
    </row>
    <row r="69" spans="1:18" ht="31.5" x14ac:dyDescent="0.25">
      <c r="A69" s="57" t="s">
        <v>9</v>
      </c>
      <c r="B69" s="58"/>
      <c r="C69" s="59"/>
      <c r="D69" s="58"/>
      <c r="E69" s="58"/>
      <c r="F69" s="58"/>
      <c r="G69" s="58"/>
      <c r="H69" s="58"/>
      <c r="I69" s="58"/>
      <c r="J69" s="58"/>
      <c r="K69" s="60"/>
      <c r="L69" s="137"/>
      <c r="M69" s="60"/>
      <c r="N69" s="60"/>
      <c r="O69" s="58"/>
      <c r="P69" s="58"/>
      <c r="Q69" s="130"/>
      <c r="R69" s="7"/>
    </row>
    <row r="70" spans="1:18" x14ac:dyDescent="0.25">
      <c r="A70" s="21" t="s">
        <v>14</v>
      </c>
      <c r="B70" s="75">
        <f>D70+F70+G70+J70</f>
        <v>3300</v>
      </c>
      <c r="C70" s="76" t="s">
        <v>23</v>
      </c>
      <c r="D70" s="75">
        <v>0</v>
      </c>
      <c r="E70" s="75">
        <v>3300</v>
      </c>
      <c r="F70" s="75">
        <v>2599</v>
      </c>
      <c r="G70" s="75">
        <v>701</v>
      </c>
      <c r="H70" s="75">
        <f>SUM(F70:G70)</f>
        <v>3300</v>
      </c>
      <c r="I70" s="75"/>
      <c r="J70" s="75">
        <f>1195+99-1294</f>
        <v>0</v>
      </c>
      <c r="K70" s="77"/>
      <c r="L70" s="137"/>
      <c r="M70" s="77"/>
      <c r="N70" s="77"/>
      <c r="O70" s="75"/>
      <c r="P70" s="75"/>
      <c r="Q70" s="131"/>
    </row>
    <row r="71" spans="1:18" ht="16.5" thickBot="1" x14ac:dyDescent="0.3">
      <c r="A71" s="27" t="s">
        <v>41</v>
      </c>
      <c r="B71" s="66">
        <f>SUM(H71)</f>
        <v>381</v>
      </c>
      <c r="C71" s="67"/>
      <c r="D71" s="66"/>
      <c r="E71" s="66">
        <v>381</v>
      </c>
      <c r="F71" s="66">
        <v>300</v>
      </c>
      <c r="G71" s="66">
        <v>81</v>
      </c>
      <c r="H71" s="66">
        <f>SUM(F71:G71)</f>
        <v>381</v>
      </c>
      <c r="I71" s="66"/>
      <c r="J71" s="66"/>
      <c r="K71" s="68"/>
      <c r="L71" s="138"/>
      <c r="M71" s="68"/>
      <c r="N71" s="68"/>
      <c r="O71" s="66"/>
      <c r="P71" s="66"/>
      <c r="Q71" s="125"/>
    </row>
    <row r="72" spans="1:18" ht="16.5" thickBot="1" x14ac:dyDescent="0.3">
      <c r="A72" s="31" t="s">
        <v>6</v>
      </c>
      <c r="B72" s="40">
        <f>SUM(B70:B71)</f>
        <v>3681</v>
      </c>
      <c r="C72" s="40"/>
      <c r="D72" s="40">
        <f t="shared" ref="D72:O72" si="10">SUM(D70:D71)</f>
        <v>0</v>
      </c>
      <c r="E72" s="40">
        <f>SUM(E70:E71)</f>
        <v>3681</v>
      </c>
      <c r="F72" s="40">
        <f t="shared" si="10"/>
        <v>2899</v>
      </c>
      <c r="G72" s="40">
        <f t="shared" si="10"/>
        <v>782</v>
      </c>
      <c r="H72" s="40">
        <f t="shared" si="10"/>
        <v>3681</v>
      </c>
      <c r="I72" s="40"/>
      <c r="J72" s="40">
        <f t="shared" si="10"/>
        <v>0</v>
      </c>
      <c r="K72" s="40"/>
      <c r="L72" s="139"/>
      <c r="M72" s="40">
        <f t="shared" si="10"/>
        <v>0</v>
      </c>
      <c r="N72" s="40"/>
      <c r="O72" s="40">
        <f t="shared" si="10"/>
        <v>0</v>
      </c>
      <c r="P72" s="40"/>
      <c r="Q72" s="62">
        <f>SUM(Q70:Q70)</f>
        <v>0</v>
      </c>
    </row>
    <row r="73" spans="1:18" x14ac:dyDescent="0.25">
      <c r="A73" s="79" t="s">
        <v>42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137"/>
      <c r="M73" s="34"/>
      <c r="N73" s="34"/>
      <c r="O73" s="34"/>
      <c r="P73" s="34"/>
      <c r="Q73" s="78"/>
    </row>
    <row r="74" spans="1:18" ht="16.5" thickBot="1" x14ac:dyDescent="0.3">
      <c r="A74" s="80" t="s">
        <v>43</v>
      </c>
      <c r="B74" s="81">
        <f>SUM(H74)</f>
        <v>9496</v>
      </c>
      <c r="C74" s="82" t="s">
        <v>44</v>
      </c>
      <c r="D74" s="81">
        <v>0</v>
      </c>
      <c r="E74" s="81">
        <v>9496</v>
      </c>
      <c r="F74" s="81">
        <v>7477</v>
      </c>
      <c r="G74" s="81">
        <v>2019</v>
      </c>
      <c r="H74" s="81">
        <f>SUM(F74:G74)</f>
        <v>9496</v>
      </c>
      <c r="I74" s="81"/>
      <c r="J74" s="81"/>
      <c r="K74" s="81">
        <v>9496</v>
      </c>
      <c r="L74" s="138">
        <f t="shared" si="4"/>
        <v>100</v>
      </c>
      <c r="M74" s="81">
        <f>SUM(G74)</f>
        <v>2019</v>
      </c>
      <c r="N74" s="81">
        <v>2019</v>
      </c>
      <c r="O74" s="81"/>
      <c r="P74" s="81"/>
      <c r="Q74" s="83"/>
    </row>
    <row r="75" spans="1:18" ht="16.5" thickBot="1" x14ac:dyDescent="0.3">
      <c r="A75" s="31" t="s">
        <v>6</v>
      </c>
      <c r="B75" s="40">
        <f>SUM(B74)</f>
        <v>9496</v>
      </c>
      <c r="C75" s="40"/>
      <c r="D75" s="40">
        <f>SUM(D74)</f>
        <v>0</v>
      </c>
      <c r="E75" s="40">
        <f>SUM(E74)</f>
        <v>9496</v>
      </c>
      <c r="F75" s="40">
        <f t="shared" ref="F75:Q75" si="11">SUM(F74)</f>
        <v>7477</v>
      </c>
      <c r="G75" s="40">
        <f t="shared" si="11"/>
        <v>2019</v>
      </c>
      <c r="H75" s="40">
        <f t="shared" si="11"/>
        <v>9496</v>
      </c>
      <c r="I75" s="40"/>
      <c r="J75" s="40">
        <f t="shared" si="11"/>
        <v>0</v>
      </c>
      <c r="K75" s="40">
        <f>SUM(K74)</f>
        <v>9496</v>
      </c>
      <c r="L75" s="135">
        <f t="shared" si="4"/>
        <v>100</v>
      </c>
      <c r="M75" s="40">
        <f t="shared" si="11"/>
        <v>2019</v>
      </c>
      <c r="N75" s="40">
        <f>SUM(N74)</f>
        <v>2019</v>
      </c>
      <c r="O75" s="40">
        <f t="shared" si="11"/>
        <v>0</v>
      </c>
      <c r="P75" s="40"/>
      <c r="Q75" s="62">
        <f t="shared" si="11"/>
        <v>0</v>
      </c>
    </row>
    <row r="76" spans="1:18" ht="24" customHeight="1" x14ac:dyDescent="0.25">
      <c r="A76" s="79" t="s">
        <v>68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137"/>
      <c r="M76" s="34"/>
      <c r="N76" s="34"/>
      <c r="O76" s="34"/>
      <c r="P76" s="34"/>
      <c r="Q76" s="78"/>
    </row>
    <row r="77" spans="1:18" ht="16.5" thickBot="1" x14ac:dyDescent="0.3">
      <c r="A77" s="80" t="s">
        <v>69</v>
      </c>
      <c r="B77" s="81">
        <f>SUM(H77)</f>
        <v>1270</v>
      </c>
      <c r="C77" s="82" t="s">
        <v>23</v>
      </c>
      <c r="D77" s="81">
        <v>0</v>
      </c>
      <c r="E77" s="81">
        <v>0</v>
      </c>
      <c r="F77" s="81">
        <v>1000</v>
      </c>
      <c r="G77" s="81">
        <v>270</v>
      </c>
      <c r="H77" s="81">
        <f>SUM(F77:G77)</f>
        <v>1270</v>
      </c>
      <c r="I77" s="81"/>
      <c r="J77" s="81"/>
      <c r="K77" s="81"/>
      <c r="L77" s="138"/>
      <c r="M77" s="81"/>
      <c r="N77" s="81"/>
      <c r="O77" s="81"/>
      <c r="P77" s="81"/>
      <c r="Q77" s="83"/>
    </row>
    <row r="78" spans="1:18" ht="16.5" thickBot="1" x14ac:dyDescent="0.3">
      <c r="A78" s="31" t="s">
        <v>6</v>
      </c>
      <c r="B78" s="40">
        <f>SUM(B77)</f>
        <v>1270</v>
      </c>
      <c r="C78" s="40"/>
      <c r="D78" s="40">
        <f>SUM(D77)</f>
        <v>0</v>
      </c>
      <c r="E78" s="40">
        <f>SUM(E77)</f>
        <v>0</v>
      </c>
      <c r="F78" s="40">
        <f>SUM(F77)</f>
        <v>1000</v>
      </c>
      <c r="G78" s="40">
        <f>SUM(G77)</f>
        <v>270</v>
      </c>
      <c r="H78" s="40">
        <f>SUM(H77)</f>
        <v>1270</v>
      </c>
      <c r="I78" s="40"/>
      <c r="J78" s="40">
        <v>0</v>
      </c>
      <c r="K78" s="40"/>
      <c r="L78" s="135"/>
      <c r="M78" s="40">
        <v>0</v>
      </c>
      <c r="N78" s="40"/>
      <c r="O78" s="40">
        <v>0</v>
      </c>
      <c r="P78" s="40"/>
      <c r="Q78" s="62">
        <v>0</v>
      </c>
    </row>
    <row r="79" spans="1:18" ht="16.5" thickBot="1" x14ac:dyDescent="0.3">
      <c r="A79" s="79" t="s">
        <v>77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135"/>
      <c r="M79" s="40"/>
      <c r="N79" s="40"/>
      <c r="O79" s="40"/>
      <c r="P79" s="40"/>
      <c r="Q79" s="62"/>
    </row>
    <row r="80" spans="1:18" ht="16.5" thickBot="1" x14ac:dyDescent="0.3">
      <c r="A80" s="36" t="s">
        <v>78</v>
      </c>
      <c r="B80" s="100">
        <f>SUM(H80)</f>
        <v>6783</v>
      </c>
      <c r="C80" s="101" t="s">
        <v>23</v>
      </c>
      <c r="D80" s="100">
        <v>0</v>
      </c>
      <c r="E80" s="100">
        <v>0</v>
      </c>
      <c r="F80" s="100">
        <f>7719-2378</f>
        <v>5341</v>
      </c>
      <c r="G80" s="100">
        <f>2084-642</f>
        <v>1442</v>
      </c>
      <c r="H80" s="100">
        <f>SUM(F80:G80)</f>
        <v>6783</v>
      </c>
      <c r="I80" s="100"/>
      <c r="J80" s="100">
        <v>0</v>
      </c>
      <c r="K80" s="100">
        <v>5203</v>
      </c>
      <c r="L80" s="135">
        <f t="shared" si="4"/>
        <v>76.706472062509206</v>
      </c>
      <c r="M80" s="100">
        <v>0</v>
      </c>
      <c r="N80" s="100"/>
      <c r="O80" s="100">
        <v>0</v>
      </c>
      <c r="P80" s="100"/>
      <c r="Q80" s="102">
        <v>0</v>
      </c>
    </row>
    <row r="81" spans="1:19" ht="16.5" thickBot="1" x14ac:dyDescent="0.3">
      <c r="A81" s="31" t="s">
        <v>6</v>
      </c>
      <c r="B81" s="40">
        <f>SUM(B80)</f>
        <v>6783</v>
      </c>
      <c r="C81" s="40"/>
      <c r="D81" s="40">
        <v>0</v>
      </c>
      <c r="E81" s="40">
        <f>SUM(E80)</f>
        <v>0</v>
      </c>
      <c r="F81" s="40">
        <f>SUM(F80)</f>
        <v>5341</v>
      </c>
      <c r="G81" s="40">
        <f>SUM(G80)</f>
        <v>1442</v>
      </c>
      <c r="H81" s="40">
        <f>SUM(F81:G81)</f>
        <v>6783</v>
      </c>
      <c r="I81" s="40"/>
      <c r="J81" s="40">
        <v>0</v>
      </c>
      <c r="K81" s="40">
        <f>SUM(K80)</f>
        <v>5203</v>
      </c>
      <c r="L81" s="135">
        <f t="shared" si="4"/>
        <v>76.706472062509206</v>
      </c>
      <c r="M81" s="40">
        <v>0</v>
      </c>
      <c r="N81" s="40"/>
      <c r="O81" s="40">
        <v>0</v>
      </c>
      <c r="P81" s="40"/>
      <c r="Q81" s="62">
        <v>0</v>
      </c>
    </row>
    <row r="82" spans="1:19" ht="16.5" thickBot="1" x14ac:dyDescent="0.3">
      <c r="A82" s="31" t="s">
        <v>11</v>
      </c>
      <c r="B82" s="40">
        <f>B17+B26+B72+B53+B68+B34+B30+B75+B61+B78+B81</f>
        <v>186892</v>
      </c>
      <c r="C82" s="40"/>
      <c r="D82" s="40">
        <f>D17+D26+D72+D53+D68+D34+D30+D75+D61+D78</f>
        <v>0</v>
      </c>
      <c r="E82" s="40">
        <f>E17+E26+E72+E53+E68+E34+E30+E75+E61+E78+E81</f>
        <v>147716</v>
      </c>
      <c r="F82" s="40">
        <f>F17+F26+F72+F53+F68+F34+F30+F75+F61+F78+F81</f>
        <v>147157</v>
      </c>
      <c r="G82" s="40">
        <f>G17+G26+G72+G53+G68+G34+G30+G75+G61+G78+G81</f>
        <v>39735</v>
      </c>
      <c r="H82" s="40">
        <f>H17+H26+H72+H53+H68+H34+H30+H75+H61+H78+H81</f>
        <v>186892</v>
      </c>
      <c r="I82" s="40">
        <f t="shared" ref="I82:Q82" si="12">I17+I26+I72+I53+I68+I34+I30+I75+I61+I78+I81</f>
        <v>0</v>
      </c>
      <c r="J82" s="40">
        <f t="shared" si="12"/>
        <v>0</v>
      </c>
      <c r="K82" s="40">
        <f t="shared" si="12"/>
        <v>102457</v>
      </c>
      <c r="L82" s="142">
        <f>K82/H82*100</f>
        <v>54.821501187851808</v>
      </c>
      <c r="M82" s="40">
        <f t="shared" si="12"/>
        <v>15554</v>
      </c>
      <c r="N82" s="40">
        <f>N17+N26+N72+N53+N68+N34+N30+N75+N61+N78+N81</f>
        <v>7446</v>
      </c>
      <c r="O82" s="40">
        <f t="shared" si="12"/>
        <v>14566</v>
      </c>
      <c r="P82" s="40">
        <f t="shared" si="12"/>
        <v>14566</v>
      </c>
      <c r="Q82" s="62">
        <f t="shared" si="12"/>
        <v>0</v>
      </c>
      <c r="S82" s="61"/>
    </row>
    <row r="83" spans="1:19" s="63" customFormat="1" ht="16.5" thickBot="1" x14ac:dyDescent="0.3">
      <c r="A83" s="15" t="s">
        <v>12</v>
      </c>
      <c r="B83" s="34"/>
      <c r="C83" s="34"/>
      <c r="D83" s="34"/>
      <c r="E83" s="34"/>
      <c r="F83" s="34"/>
      <c r="G83" s="34"/>
      <c r="H83" s="34"/>
      <c r="I83" s="34"/>
      <c r="J83" s="34"/>
      <c r="K83" s="35"/>
      <c r="L83" s="140"/>
      <c r="M83" s="35"/>
      <c r="N83" s="35"/>
      <c r="O83" s="34"/>
      <c r="P83" s="34"/>
      <c r="Q83" s="78"/>
      <c r="S83" s="64"/>
    </row>
    <row r="84" spans="1:19" s="63" customFormat="1" ht="16.5" thickBot="1" x14ac:dyDescent="0.3">
      <c r="A84" s="65" t="s">
        <v>10</v>
      </c>
      <c r="B84" s="40">
        <f>B82</f>
        <v>186892</v>
      </c>
      <c r="C84" s="40">
        <f t="shared" ref="C84:Q84" si="13">C82</f>
        <v>0</v>
      </c>
      <c r="D84" s="40">
        <f t="shared" si="13"/>
        <v>0</v>
      </c>
      <c r="E84" s="40">
        <f t="shared" si="13"/>
        <v>147716</v>
      </c>
      <c r="F84" s="40">
        <f t="shared" si="13"/>
        <v>147157</v>
      </c>
      <c r="G84" s="40">
        <f t="shared" si="13"/>
        <v>39735</v>
      </c>
      <c r="H84" s="40">
        <f t="shared" si="13"/>
        <v>186892</v>
      </c>
      <c r="I84" s="40">
        <f t="shared" si="13"/>
        <v>0</v>
      </c>
      <c r="J84" s="40">
        <f t="shared" si="13"/>
        <v>0</v>
      </c>
      <c r="K84" s="40">
        <f t="shared" si="13"/>
        <v>102457</v>
      </c>
      <c r="L84" s="143">
        <f t="shared" si="13"/>
        <v>54.821501187851808</v>
      </c>
      <c r="M84" s="40">
        <f t="shared" si="13"/>
        <v>15554</v>
      </c>
      <c r="N84" s="40">
        <f t="shared" si="13"/>
        <v>7446</v>
      </c>
      <c r="O84" s="40">
        <f t="shared" si="13"/>
        <v>14566</v>
      </c>
      <c r="P84" s="40">
        <f t="shared" si="13"/>
        <v>14566</v>
      </c>
      <c r="Q84" s="62">
        <f t="shared" si="13"/>
        <v>0</v>
      </c>
      <c r="S84" s="64"/>
    </row>
    <row r="85" spans="1:19" s="63" customFormat="1" x14ac:dyDescent="0.25">
      <c r="A85" s="1"/>
      <c r="B85" s="61"/>
      <c r="C85" s="1"/>
      <c r="D85" s="1"/>
      <c r="E85" s="1"/>
      <c r="F85" s="1"/>
      <c r="G85" s="1"/>
      <c r="H85" s="1"/>
      <c r="I85" s="1"/>
      <c r="J85" s="1"/>
      <c r="K85" s="1"/>
      <c r="L85" s="1"/>
      <c r="M85" s="61"/>
      <c r="N85" s="61"/>
      <c r="O85" s="61"/>
      <c r="P85" s="61"/>
      <c r="Q85" s="1"/>
    </row>
    <row r="86" spans="1:19" x14ac:dyDescent="0.25">
      <c r="H86" s="50"/>
      <c r="I86" s="50"/>
      <c r="M86" s="50"/>
      <c r="N86" s="50"/>
    </row>
    <row r="87" spans="1:19" x14ac:dyDescent="0.25">
      <c r="M87" s="61"/>
      <c r="N87" s="61"/>
    </row>
  </sheetData>
  <mergeCells count="3">
    <mergeCell ref="D1:Q1"/>
    <mergeCell ref="A3:Q3"/>
    <mergeCell ref="P4:Q4"/>
  </mergeCell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9.mell2020Zárszám</vt:lpstr>
      <vt:lpstr>'9.mell2020Zárszám'!Nyomtatási_terület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Simonné H Andrea</dc:creator>
  <cp:lastModifiedBy>Salamon Irénke 2</cp:lastModifiedBy>
  <cp:lastPrinted>2021-05-17T11:25:16Z</cp:lastPrinted>
  <dcterms:created xsi:type="dcterms:W3CDTF">2017-02-11T11:36:02Z</dcterms:created>
  <dcterms:modified xsi:type="dcterms:W3CDTF">2021-05-21T10:12:01Z</dcterms:modified>
</cp:coreProperties>
</file>