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53B09C02-9B4C-4A95-864C-ED45E8DD697E}" xr6:coauthVersionLast="46" xr6:coauthVersionMax="46" xr10:uidLastSave="{00000000-0000-0000-0000-000000000000}"/>
  <bookViews>
    <workbookView xWindow="-120" yWindow="-120" windowWidth="25440" windowHeight="15540"/>
  </bookViews>
  <sheets>
    <sheet name="17.mell.állami2020Zárszám" sheetId="1" r:id="rId1"/>
  </sheets>
  <definedNames>
    <definedName name="_xlnm.Print_Area" localSheetId="0">'17.mell.állami2020Zárszám'!$A$1:$I$94</definedName>
  </definedNames>
  <calcPr calcId="181029"/>
</workbook>
</file>

<file path=xl/calcChain.xml><?xml version="1.0" encoding="utf-8"?>
<calcChain xmlns="http://schemas.openxmlformats.org/spreadsheetml/2006/main">
  <c r="J89" i="1" l="1"/>
  <c r="I91" i="1"/>
  <c r="I88" i="1"/>
  <c r="I89" i="1"/>
  <c r="I87" i="1"/>
  <c r="I84" i="1"/>
  <c r="I74" i="1"/>
  <c r="I75" i="1"/>
  <c r="I72" i="1"/>
  <c r="I48" i="1"/>
  <c r="I49" i="1"/>
  <c r="I56" i="1"/>
  <c r="I60" i="1"/>
  <c r="I68" i="1"/>
  <c r="I46" i="1"/>
  <c r="I40" i="1"/>
  <c r="I43" i="1"/>
  <c r="I37" i="1"/>
  <c r="I32" i="1"/>
  <c r="I14" i="1"/>
  <c r="I15" i="1"/>
  <c r="I16" i="1"/>
  <c r="I18" i="1"/>
  <c r="I20" i="1"/>
  <c r="I23" i="1"/>
  <c r="I25" i="1"/>
  <c r="I27" i="1"/>
  <c r="I13" i="1"/>
  <c r="F94" i="1"/>
  <c r="F93" i="1"/>
  <c r="F76" i="1"/>
  <c r="F66" i="1"/>
  <c r="F62" i="1"/>
  <c r="F57" i="1"/>
  <c r="F69" i="1" s="1"/>
  <c r="F70" i="1" s="1"/>
  <c r="F77" i="1" s="1"/>
  <c r="F92" i="1" s="1"/>
  <c r="F44" i="1"/>
  <c r="F34" i="1"/>
  <c r="F29" i="1"/>
  <c r="J91" i="1"/>
  <c r="G61" i="1"/>
  <c r="I61" i="1" s="1"/>
  <c r="G60" i="1"/>
  <c r="G65" i="1"/>
  <c r="I65" i="1" s="1"/>
  <c r="G91" i="1"/>
  <c r="G85" i="1"/>
  <c r="I85" i="1" s="1"/>
  <c r="G46" i="1"/>
  <c r="G33" i="1"/>
  <c r="I33" i="1" s="1"/>
  <c r="G73" i="1"/>
  <c r="I73" i="1" s="1"/>
  <c r="G90" i="1"/>
  <c r="I90" i="1" s="1"/>
  <c r="G76" i="1"/>
  <c r="I76" i="1" s="1"/>
  <c r="G83" i="1"/>
  <c r="I83" i="1" s="1"/>
  <c r="G66" i="1"/>
  <c r="I66" i="1" s="1"/>
  <c r="E13" i="1"/>
  <c r="G30" i="1"/>
  <c r="I30" i="1" s="1"/>
  <c r="G59" i="1"/>
  <c r="I59" i="1" s="1"/>
  <c r="G58" i="1"/>
  <c r="I58" i="1" s="1"/>
  <c r="G40" i="1"/>
  <c r="G38" i="1"/>
  <c r="I38" i="1" s="1"/>
  <c r="G37" i="1"/>
  <c r="E23" i="1"/>
  <c r="G67" i="1"/>
  <c r="I67" i="1" s="1"/>
  <c r="G53" i="1"/>
  <c r="I53" i="1" s="1"/>
  <c r="G42" i="1"/>
  <c r="I42" i="1" s="1"/>
  <c r="G22" i="1"/>
  <c r="G41" i="1"/>
  <c r="I41" i="1" s="1"/>
  <c r="G52" i="1"/>
  <c r="I52" i="1" s="1"/>
  <c r="G55" i="1"/>
  <c r="I55" i="1" s="1"/>
  <c r="G54" i="1"/>
  <c r="I54" i="1" s="1"/>
  <c r="G51" i="1"/>
  <c r="I51" i="1" s="1"/>
  <c r="G50" i="1"/>
  <c r="I50" i="1" s="1"/>
  <c r="G64" i="1"/>
  <c r="I64" i="1" s="1"/>
  <c r="G31" i="1"/>
  <c r="I31" i="1" s="1"/>
  <c r="G29" i="1"/>
  <c r="I29" i="1" s="1"/>
  <c r="G34" i="1" l="1"/>
  <c r="G44" i="1"/>
  <c r="I44" i="1" s="1"/>
  <c r="G57" i="1"/>
  <c r="G79" i="1"/>
  <c r="G62" i="1"/>
  <c r="I62" i="1" s="1"/>
  <c r="I79" i="1" l="1"/>
  <c r="G94" i="1"/>
  <c r="I94" i="1" s="1"/>
  <c r="I57" i="1"/>
  <c r="G69" i="1"/>
  <c r="I34" i="1"/>
  <c r="G78" i="1"/>
  <c r="I78" i="1" l="1"/>
  <c r="G93" i="1"/>
  <c r="G70" i="1"/>
  <c r="I69" i="1"/>
  <c r="I93" i="1" l="1"/>
  <c r="J94" i="1"/>
  <c r="G77" i="1"/>
  <c r="I70" i="1"/>
  <c r="I77" i="1" l="1"/>
  <c r="G92" i="1"/>
  <c r="I92" i="1" l="1"/>
  <c r="J95" i="1"/>
</calcChain>
</file>

<file path=xl/sharedStrings.xml><?xml version="1.0" encoding="utf-8"?>
<sst xmlns="http://schemas.openxmlformats.org/spreadsheetml/2006/main" count="117" uniqueCount="107">
  <si>
    <t>Sor- szám</t>
  </si>
  <si>
    <t>Jogcím</t>
  </si>
  <si>
    <t xml:space="preserve">Fajlagos
mérték </t>
  </si>
  <si>
    <t>Ft/fő</t>
  </si>
  <si>
    <t>fő (ellátott)</t>
  </si>
  <si>
    <t>Ft</t>
  </si>
  <si>
    <t>Helyi önkormányzatok működésének általános támogatása:</t>
  </si>
  <si>
    <t>1.a) Önkormányzati hivatal működésének támogatása</t>
  </si>
  <si>
    <t xml:space="preserve">        Önkormányzati hivatal működésének támogatása - beszámítás után</t>
  </si>
  <si>
    <t>1.b) Település-üzemeltetéshez kapcsolódó feladatellátás támogatása összesen</t>
  </si>
  <si>
    <t>1.ba) A zöldterület-gazdálkodással kapcsolatos feladatok ellátásának támogatása</t>
  </si>
  <si>
    <t>1.bb) Közvilágítás fenntartásának támogatása</t>
  </si>
  <si>
    <t>1.bd) Közutak fenntartásának támogatása</t>
  </si>
  <si>
    <t xml:space="preserve"> </t>
  </si>
  <si>
    <t>1.b) Település-üzemeltetéshez kapcsolódó feladatellátás támogatása összesen beszámítás után</t>
  </si>
  <si>
    <t>Helyi önkormányzatok működésének általános támogatása összesen</t>
  </si>
  <si>
    <t>II.</t>
  </si>
  <si>
    <t>2. Óvodaműködtetési támogatás</t>
  </si>
  <si>
    <t>III.</t>
  </si>
  <si>
    <t>Települési önkormányzatok szociális és gyermekjóléti feladatainak támogatása összesen</t>
  </si>
  <si>
    <t>A helyi önkormányzatok általános működésének és ágazati feladatainak támogatása összesen I-III.</t>
  </si>
  <si>
    <t>Beszámítás összege összesen (info)</t>
  </si>
  <si>
    <t>IV.</t>
  </si>
  <si>
    <t>Települési önkormányzatok működésének támogatása beszámítás és kiegészítés után</t>
  </si>
  <si>
    <t>1.d) Lakott külterülettel kapcsolatos feladatok támogatása</t>
  </si>
  <si>
    <t>Települési önkormányzatok egyes köznevelési feladatainak támogatása</t>
  </si>
  <si>
    <t>Települési önkormányzatok egyes köznevelési feladatainak támogatása összesen</t>
  </si>
  <si>
    <t>Települési önkormányzatok szociális, gyermekjóléti és gyermekétkeztetési feladatainak támogatása</t>
  </si>
  <si>
    <t>számított létszám</t>
  </si>
  <si>
    <t>12 hóra</t>
  </si>
  <si>
    <t xml:space="preserve">I. </t>
  </si>
  <si>
    <t>1.c) Egyéb önkormányzati feladatok támogatása</t>
  </si>
  <si>
    <t>A) I-IV. támogatások összesen</t>
  </si>
  <si>
    <t>A) I-IV. támogatások összesenből Tamási várost illető rész:</t>
  </si>
  <si>
    <t>A) I-IV. támogatások összesenből DÁM társulást illető rész:</t>
  </si>
  <si>
    <t>1.2. Nem közművel összegyűjtött háztratási szennyvíz ártalmatlanítása</t>
  </si>
  <si>
    <t>1.Óvodapedagógusok és az óvodapedagógusok nevelő munkáját közvetlenül segítők bértámogatása (ha az óvoda nyitvatartási ideje eléri a 8 órát)</t>
  </si>
  <si>
    <t>5. Gyermekétkeztetés támogatása</t>
  </si>
  <si>
    <t>1. Szociális ágazati összevont pótlék</t>
  </si>
  <si>
    <t>A települési önkormányzatok kulturális feladatainak támogatása</t>
  </si>
  <si>
    <t>A települési önkormányzatok kulturális feladatainak támogatása összesen:</t>
  </si>
  <si>
    <t>Támogatások mindösszesen:</t>
  </si>
  <si>
    <t>Támogatások mindösszesenből Tamási várost megillető rész:</t>
  </si>
  <si>
    <t>Támogatások mindösszesenből DÁM Társulást megillető rész:</t>
  </si>
  <si>
    <t>5.(1) Nemzetiségi pótlék: óvoda napi nyitvatartási ideje eléri a 8 órát</t>
  </si>
  <si>
    <r>
      <t xml:space="preserve">1.e) Üdülőhelyi feladatok támogatása    </t>
    </r>
    <r>
      <rPr>
        <sz val="12"/>
        <rFont val="Calibri"/>
        <family val="2"/>
        <charset val="238"/>
      </rPr>
      <t>(idegenforgalmi adóforint)</t>
    </r>
  </si>
  <si>
    <t>A 2020. évi állami hozzájárulások, támogatások alakulása jogcímenként</t>
  </si>
  <si>
    <t xml:space="preserve">        1.a-1.f Önkormányzati hivatal működésének támogatása - elismert hivatali létszám alapján</t>
  </si>
  <si>
    <t xml:space="preserve">         1.ba)- 1.f. A zöldterület-gazdálkodással kapcsolatos feladatok ellátásának támogatása beszámítás után</t>
  </si>
  <si>
    <t xml:space="preserve">         1.bb)- 1.f. Közvilágítás fenntartásának támogatása beszámítás után</t>
  </si>
  <si>
    <t xml:space="preserve">         1.bd)-1.f. Közutak fenntartásának támogatása - beszámítás után</t>
  </si>
  <si>
    <t xml:space="preserve">       1.c) - 1.f. Egyéb önkormányzati feladatok támogatása beszámítás után</t>
  </si>
  <si>
    <t xml:space="preserve">       1.d)- 1.f. Lakott külterülettel kapcsolatos feladatok támogatása beszámítás után</t>
  </si>
  <si>
    <t xml:space="preserve">        1.e) - 1.f. Üdülőhelyi feladatok támogatása beszámítás után</t>
  </si>
  <si>
    <t>(1) 2020. évben óvodapedagógusok elismert létszáma</t>
  </si>
  <si>
    <t>(2) 2020. évben pedagógus szakképzettséggel nem rendelkező, óvodapedagógusok munkáját közvetlenül segítők  száma a Köznev. tv. 2. melléklete szerint</t>
  </si>
  <si>
    <t xml:space="preserve"> 2020. évben</t>
  </si>
  <si>
    <t>4.a(1) Alapfokozatú végzettségű pedagógus II. katagóriába sorolt óvodapedagógusok kiegészítő támogatása (minősítés megszerzése 2019.01.01. előtti)</t>
  </si>
  <si>
    <t>2. Egyes szociális és gyermekjóléti feladatok támogatása</t>
  </si>
  <si>
    <t>2.a Család- és gyermekjóléti szolgálat</t>
  </si>
  <si>
    <t>2.b Család és gyermekjóléti központ</t>
  </si>
  <si>
    <t>2.c. (2) Szociális étkeztetés - társulás által történő feladatellátás</t>
  </si>
  <si>
    <t>2.da. Házi segítségnyújtás - szociális segítés</t>
  </si>
  <si>
    <t>2.db) (2) házi segítségnyújtás - személyi gondozás - társulás által történő feladatellátás</t>
  </si>
  <si>
    <t>2.e. falugondnoki/tanyagondnoki szolgáltatás</t>
  </si>
  <si>
    <t>2.f(2) Időskorúak nappali intézményi ellátása - társulás által történő feladatellátás</t>
  </si>
  <si>
    <t>2.g(6) demes személyek nappali intézményi ellátása - társulás által történő feladatellátás</t>
  </si>
  <si>
    <t>2.n. Óvodai és iskolai szociális segítő tevékenység támogatása</t>
  </si>
  <si>
    <t>3.a (1) A finanszírozás szempontjából elismert szakmai dolgozók bértámogatása: felsőfokú végzettségű kisgyermeknevelők, szaktanácsadók</t>
  </si>
  <si>
    <t>3.a (2) A finanszírozás szempontjából elismert szakmai dolgozók bértámogatása: bölcsődei dajkák, középfokú végzettségű kisgyermeknevelők, szaktanácsadók</t>
  </si>
  <si>
    <t>3.b. üzemeltetési támogatás</t>
  </si>
  <si>
    <t>5.aa) A finanszírozás szempontjából elismert szakmai dolgozók bértámogatása</t>
  </si>
  <si>
    <t>5.ab) Gyermekétkeztetés üzemeltetési támogatás</t>
  </si>
  <si>
    <t>5.b) A rászoruló gyermekek szünidei étkeztetésének támogatása</t>
  </si>
  <si>
    <t>2.Összesen:</t>
  </si>
  <si>
    <t>b) Települési önkormányzatok nyilvános könyvtári és közművelődési feladatainak támogatása</t>
  </si>
  <si>
    <t xml:space="preserve">Összesen eredeti előirányzat
</t>
  </si>
  <si>
    <t>A) 2019. évi LXXI. törvény: Magyarország 2020. évi központi költségvetéséről 2. melléklete szerint</t>
  </si>
  <si>
    <t>Működési célú támogatások:</t>
  </si>
  <si>
    <t>Felhalmozási célú támogatások:</t>
  </si>
  <si>
    <t>B) 2019. évi LXXI. törvény: Magyarország 2020. évi központi költségvetéséről 3. melléklete szerint</t>
  </si>
  <si>
    <t>A helyi önkormányzatok kiegészítő támogtásai:</t>
  </si>
  <si>
    <t>Működési célú támogatások összesen:</t>
  </si>
  <si>
    <t xml:space="preserve"> A költségvetési szerveknél foglalkoztatottak 2019. évi áthúzódó és 2020. évi kompenzációja</t>
  </si>
  <si>
    <t>Kulturális illetménypótlék</t>
  </si>
  <si>
    <t>Kiegészítő támogatás az önkormányzati hivatal működéséhez</t>
  </si>
  <si>
    <t>Kiegészítő támogatás köznevelési feladatokhoz</t>
  </si>
  <si>
    <t>3. Bölcsőde, mini bölcsőde támogatása összesen</t>
  </si>
  <si>
    <t xml:space="preserve">Bölcsődei kiegészítő támogatás </t>
  </si>
  <si>
    <t>Kiegészítő támogatás a települési önkormányzatok szociális, gyermekjóléti és gyermekétkeztetési feladataihoz</t>
  </si>
  <si>
    <t>Kiegészítő támogatás kulturális feladatokhoz</t>
  </si>
  <si>
    <t>Könyvtári célú érdekeltségnövelő támogatás</t>
  </si>
  <si>
    <t>A települési önkormányzatok idegenforgalmi adóhoz kapcsolódó kiegészítő támogatása</t>
  </si>
  <si>
    <t>2. Önkormányzati feladatellátást szolgáló fejlesztések (belterületi utak, járdák, hidak, felújítása)</t>
  </si>
  <si>
    <t>Felhalmozási célú támogatások összesen:</t>
  </si>
  <si>
    <t>Vis maior támogatás</t>
  </si>
  <si>
    <t>Iskolabővítés, -felújítás előkészítése, tervezése beruházáshoz kapott támogatás összege (Katolikus Oktatási Negyed)</t>
  </si>
  <si>
    <t>4. Közművelődési érdekeltségnövelő támogatás</t>
  </si>
  <si>
    <t>Gyermekétkeztetés összesen:</t>
  </si>
  <si>
    <t>"Tisztítsuk meg az országot!" projekt keretében kapott támogatás illegális hulladéklerakók felszámolásához</t>
  </si>
  <si>
    <t xml:space="preserve">
Mutató-
szám eredeti
</t>
  </si>
  <si>
    <t xml:space="preserve">
Mutató-
szám módosított
</t>
  </si>
  <si>
    <t xml:space="preserve">Összesen módosított előirányzat
</t>
  </si>
  <si>
    <t>Teljesítés 2020.12.31.</t>
  </si>
  <si>
    <t>Teljesítés %-a</t>
  </si>
  <si>
    <t>%</t>
  </si>
  <si>
    <t>17.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</si>
</sst>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.0"/>
    <numFmt numFmtId="176" formatCode="#,##0.0000"/>
  </numFmts>
  <fonts count="7" x14ac:knownFonts="1">
    <font>
      <sz val="10"/>
      <name val="Arial CE"/>
      <charset val="238"/>
    </font>
    <font>
      <sz val="10"/>
      <name val="Times New Roman CE"/>
      <charset val="238"/>
    </font>
    <font>
      <sz val="12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4" borderId="0" xfId="0" applyFont="1" applyFill="1" applyAlignment="1">
      <alignment horizontal="right"/>
    </xf>
    <xf numFmtId="0" fontId="5" fillId="0" borderId="0" xfId="1" applyFont="1" applyFill="1" applyBorder="1" applyAlignment="1">
      <alignment horizontal="centerContinuous" vertical="top"/>
    </xf>
    <xf numFmtId="0" fontId="5" fillId="3" borderId="1" xfId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/>
    </xf>
    <xf numFmtId="0" fontId="4" fillId="4" borderId="0" xfId="0" applyFont="1" applyFill="1"/>
    <xf numFmtId="0" fontId="5" fillId="0" borderId="3" xfId="0" applyFont="1" applyFill="1" applyBorder="1" applyAlignment="1"/>
    <xf numFmtId="3" fontId="5" fillId="0" borderId="2" xfId="0" applyNumberFormat="1" applyFont="1" applyFill="1" applyBorder="1" applyAlignment="1"/>
    <xf numFmtId="3" fontId="4" fillId="0" borderId="4" xfId="0" applyNumberFormat="1" applyFont="1" applyFill="1" applyBorder="1"/>
    <xf numFmtId="3" fontId="4" fillId="0" borderId="5" xfId="0" applyNumberFormat="1" applyFont="1" applyFill="1" applyBorder="1"/>
    <xf numFmtId="0" fontId="4" fillId="0" borderId="6" xfId="1" applyFont="1" applyFill="1" applyBorder="1" applyAlignment="1" applyProtection="1">
      <alignment horizontal="left" vertical="top" wrapText="1"/>
      <protection locked="0"/>
    </xf>
    <xf numFmtId="3" fontId="4" fillId="0" borderId="7" xfId="0" applyNumberFormat="1" applyFont="1" applyFill="1" applyBorder="1"/>
    <xf numFmtId="4" fontId="4" fillId="0" borderId="8" xfId="0" applyNumberFormat="1" applyFont="1" applyFill="1" applyBorder="1"/>
    <xf numFmtId="3" fontId="4" fillId="0" borderId="9" xfId="0" applyNumberFormat="1" applyFont="1" applyFill="1" applyBorder="1"/>
    <xf numFmtId="0" fontId="5" fillId="0" borderId="6" xfId="1" applyFont="1" applyFill="1" applyBorder="1" applyAlignment="1" applyProtection="1">
      <alignment horizontal="left" vertical="top" wrapText="1"/>
      <protection locked="0"/>
    </xf>
    <xf numFmtId="3" fontId="4" fillId="0" borderId="0" xfId="0" applyNumberFormat="1" applyFont="1" applyFill="1"/>
    <xf numFmtId="3" fontId="4" fillId="0" borderId="8" xfId="0" applyNumberFormat="1" applyFont="1" applyFill="1" applyBorder="1"/>
    <xf numFmtId="0" fontId="4" fillId="0" borderId="10" xfId="1" applyFont="1" applyFill="1" applyBorder="1" applyAlignment="1" applyProtection="1">
      <alignment horizontal="left" vertical="top" wrapText="1"/>
      <protection locked="0"/>
    </xf>
    <xf numFmtId="3" fontId="4" fillId="0" borderId="11" xfId="0" applyNumberFormat="1" applyFont="1" applyFill="1" applyBorder="1"/>
    <xf numFmtId="3" fontId="4" fillId="0" borderId="12" xfId="0" applyNumberFormat="1" applyFont="1" applyFill="1" applyBorder="1"/>
    <xf numFmtId="4" fontId="4" fillId="4" borderId="7" xfId="0" applyNumberFormat="1" applyFont="1" applyFill="1" applyBorder="1"/>
    <xf numFmtId="3" fontId="4" fillId="4" borderId="8" xfId="0" applyNumberFormat="1" applyFont="1" applyFill="1" applyBorder="1"/>
    <xf numFmtId="0" fontId="5" fillId="0" borderId="13" xfId="1" applyFont="1" applyFill="1" applyBorder="1" applyAlignment="1" applyProtection="1">
      <alignment horizontal="left" vertical="top" wrapText="1"/>
      <protection locked="0"/>
    </xf>
    <xf numFmtId="3" fontId="4" fillId="0" borderId="14" xfId="0" applyNumberFormat="1" applyFont="1" applyFill="1" applyBorder="1"/>
    <xf numFmtId="3" fontId="4" fillId="0" borderId="15" xfId="0" applyNumberFormat="1" applyFont="1" applyFill="1" applyBorder="1"/>
    <xf numFmtId="0" fontId="5" fillId="5" borderId="16" xfId="1" applyFont="1" applyFill="1" applyBorder="1" applyAlignment="1" applyProtection="1">
      <alignment horizontal="left" vertical="top" wrapText="1"/>
      <protection locked="0"/>
    </xf>
    <xf numFmtId="3" fontId="4" fillId="5" borderId="17" xfId="0" applyNumberFormat="1" applyFont="1" applyFill="1" applyBorder="1"/>
    <xf numFmtId="3" fontId="4" fillId="5" borderId="18" xfId="0" applyNumberFormat="1" applyFont="1" applyFill="1" applyBorder="1"/>
    <xf numFmtId="0" fontId="5" fillId="0" borderId="19" xfId="0" applyFont="1" applyFill="1" applyBorder="1" applyAlignment="1">
      <alignment wrapText="1"/>
    </xf>
    <xf numFmtId="3" fontId="4" fillId="4" borderId="4" xfId="0" applyNumberFormat="1" applyFont="1" applyFill="1" applyBorder="1"/>
    <xf numFmtId="3" fontId="4" fillId="4" borderId="5" xfId="0" applyNumberFormat="1" applyFont="1" applyFill="1" applyBorder="1"/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0" fontId="5" fillId="5" borderId="16" xfId="0" applyFont="1" applyFill="1" applyBorder="1" applyAlignment="1"/>
    <xf numFmtId="3" fontId="5" fillId="5" borderId="17" xfId="0" applyNumberFormat="1" applyFont="1" applyFill="1" applyBorder="1"/>
    <xf numFmtId="3" fontId="5" fillId="5" borderId="18" xfId="0" applyNumberFormat="1" applyFont="1" applyFill="1" applyBorder="1"/>
    <xf numFmtId="0" fontId="5" fillId="2" borderId="22" xfId="0" applyFont="1" applyFill="1" applyBorder="1"/>
    <xf numFmtId="0" fontId="4" fillId="0" borderId="6" xfId="0" applyFont="1" applyFill="1" applyBorder="1" applyAlignment="1">
      <alignment wrapText="1"/>
    </xf>
    <xf numFmtId="174" fontId="4" fillId="0" borderId="8" xfId="0" applyNumberFormat="1" applyFont="1" applyFill="1" applyBorder="1"/>
    <xf numFmtId="0" fontId="4" fillId="0" borderId="0" xfId="0" applyFont="1" applyFill="1" applyBorder="1"/>
    <xf numFmtId="0" fontId="5" fillId="2" borderId="23" xfId="0" applyFont="1" applyFill="1" applyBorder="1"/>
    <xf numFmtId="0" fontId="5" fillId="5" borderId="16" xfId="0" applyFont="1" applyFill="1" applyBorder="1" applyAlignment="1">
      <alignment wrapText="1"/>
    </xf>
    <xf numFmtId="0" fontId="4" fillId="2" borderId="22" xfId="0" applyFont="1" applyFill="1" applyBorder="1"/>
    <xf numFmtId="0" fontId="4" fillId="0" borderId="24" xfId="0" applyFont="1" applyFill="1" applyBorder="1" applyAlignment="1">
      <alignment wrapText="1"/>
    </xf>
    <xf numFmtId="3" fontId="4" fillId="0" borderId="25" xfId="0" applyNumberFormat="1" applyFont="1" applyFill="1" applyBorder="1"/>
    <xf numFmtId="3" fontId="4" fillId="0" borderId="26" xfId="0" applyNumberFormat="1" applyFont="1" applyFill="1" applyBorder="1"/>
    <xf numFmtId="0" fontId="6" fillId="0" borderId="6" xfId="1" applyFont="1" applyFill="1" applyBorder="1" applyAlignment="1" applyProtection="1">
      <alignment horizontal="left" vertical="top" wrapText="1"/>
      <protection locked="0"/>
    </xf>
    <xf numFmtId="176" fontId="4" fillId="0" borderId="8" xfId="0" applyNumberFormat="1" applyFont="1" applyFill="1" applyBorder="1" applyAlignment="1">
      <alignment horizontal="center" wrapText="1"/>
    </xf>
    <xf numFmtId="3" fontId="4" fillId="0" borderId="8" xfId="0" applyNumberFormat="1" applyFont="1" applyFill="1" applyBorder="1" applyAlignment="1">
      <alignment horizontal="right"/>
    </xf>
    <xf numFmtId="0" fontId="4" fillId="0" borderId="24" xfId="1" applyFont="1" applyFill="1" applyBorder="1" applyAlignment="1" applyProtection="1">
      <alignment horizontal="left" vertical="top" wrapText="1"/>
      <protection locked="0"/>
    </xf>
    <xf numFmtId="0" fontId="4" fillId="0" borderId="22" xfId="1" applyFont="1" applyFill="1" applyBorder="1" applyAlignment="1" applyProtection="1">
      <alignment horizontal="left" vertical="top" wrapText="1"/>
      <protection locked="0"/>
    </xf>
    <xf numFmtId="3" fontId="5" fillId="0" borderId="27" xfId="0" applyNumberFormat="1" applyFont="1" applyFill="1" applyBorder="1"/>
    <xf numFmtId="0" fontId="5" fillId="2" borderId="28" xfId="0" applyFont="1" applyFill="1" applyBorder="1"/>
    <xf numFmtId="3" fontId="5" fillId="5" borderId="29" xfId="0" applyNumberFormat="1" applyFont="1" applyFill="1" applyBorder="1"/>
    <xf numFmtId="3" fontId="5" fillId="5" borderId="30" xfId="0" applyNumberFormat="1" applyFont="1" applyFill="1" applyBorder="1"/>
    <xf numFmtId="0" fontId="4" fillId="5" borderId="31" xfId="0" applyFont="1" applyFill="1" applyBorder="1"/>
    <xf numFmtId="0" fontId="4" fillId="5" borderId="32" xfId="0" applyFont="1" applyFill="1" applyBorder="1"/>
    <xf numFmtId="4" fontId="4" fillId="0" borderId="25" xfId="0" applyNumberFormat="1" applyFont="1" applyFill="1" applyBorder="1"/>
    <xf numFmtId="0" fontId="5" fillId="5" borderId="33" xfId="0" applyFont="1" applyFill="1" applyBorder="1" applyAlignment="1">
      <alignment wrapText="1"/>
    </xf>
    <xf numFmtId="3" fontId="5" fillId="5" borderId="20" xfId="0" applyNumberFormat="1" applyFont="1" applyFill="1" applyBorder="1"/>
    <xf numFmtId="3" fontId="5" fillId="5" borderId="21" xfId="0" applyNumberFormat="1" applyFont="1" applyFill="1" applyBorder="1"/>
    <xf numFmtId="3" fontId="5" fillId="5" borderId="34" xfId="0" applyNumberFormat="1" applyFont="1" applyFill="1" applyBorder="1"/>
    <xf numFmtId="3" fontId="5" fillId="5" borderId="35" xfId="0" applyNumberFormat="1" applyFont="1" applyFill="1" applyBorder="1"/>
    <xf numFmtId="3" fontId="5" fillId="5" borderId="31" xfId="0" applyNumberFormat="1" applyFont="1" applyFill="1" applyBorder="1"/>
    <xf numFmtId="3" fontId="5" fillId="5" borderId="32" xfId="0" applyNumberFormat="1" applyFont="1" applyFill="1" applyBorder="1"/>
    <xf numFmtId="0" fontId="5" fillId="0" borderId="0" xfId="0" applyFont="1" applyFill="1"/>
    <xf numFmtId="3" fontId="5" fillId="0" borderId="20" xfId="0" applyNumberFormat="1" applyFont="1" applyFill="1" applyBorder="1"/>
    <xf numFmtId="3" fontId="5" fillId="0" borderId="21" xfId="0" applyNumberFormat="1" applyFont="1" applyFill="1" applyBorder="1"/>
    <xf numFmtId="0" fontId="4" fillId="0" borderId="36" xfId="0" applyFont="1" applyFill="1" applyBorder="1"/>
    <xf numFmtId="0" fontId="5" fillId="4" borderId="37" xfId="0" applyFont="1" applyFill="1" applyBorder="1" applyAlignment="1">
      <alignment wrapText="1"/>
    </xf>
    <xf numFmtId="0" fontId="4" fillId="0" borderId="38" xfId="0" applyFont="1" applyFill="1" applyBorder="1"/>
    <xf numFmtId="0" fontId="5" fillId="0" borderId="39" xfId="0" applyFont="1" applyFill="1" applyBorder="1" applyAlignment="1">
      <alignment horizontal="right"/>
    </xf>
    <xf numFmtId="0" fontId="4" fillId="0" borderId="39" xfId="0" applyFont="1" applyFill="1" applyBorder="1"/>
    <xf numFmtId="0" fontId="4" fillId="0" borderId="40" xfId="0" applyFont="1" applyFill="1" applyBorder="1"/>
    <xf numFmtId="0" fontId="5" fillId="0" borderId="31" xfId="0" applyFont="1" applyFill="1" applyBorder="1" applyAlignment="1">
      <alignment horizontal="right"/>
    </xf>
    <xf numFmtId="0" fontId="5" fillId="4" borderId="41" xfId="0" applyFont="1" applyFill="1" applyBorder="1" applyAlignment="1">
      <alignment wrapText="1"/>
    </xf>
    <xf numFmtId="0" fontId="5" fillId="0" borderId="31" xfId="0" applyFont="1" applyFill="1" applyBorder="1"/>
    <xf numFmtId="0" fontId="5" fillId="0" borderId="32" xfId="0" applyFont="1" applyFill="1" applyBorder="1"/>
    <xf numFmtId="0" fontId="5" fillId="0" borderId="24" xfId="1" applyFont="1" applyFill="1" applyBorder="1" applyAlignment="1">
      <alignment horizontal="left" vertical="center" wrapText="1"/>
    </xf>
    <xf numFmtId="4" fontId="4" fillId="0" borderId="20" xfId="0" applyNumberFormat="1" applyFont="1" applyFill="1" applyBorder="1"/>
    <xf numFmtId="0" fontId="5" fillId="2" borderId="42" xfId="0" applyFont="1" applyFill="1" applyBorder="1"/>
    <xf numFmtId="0" fontId="4" fillId="4" borderId="6" xfId="0" applyFont="1" applyFill="1" applyBorder="1" applyAlignment="1">
      <alignment wrapText="1"/>
    </xf>
    <xf numFmtId="0" fontId="5" fillId="0" borderId="22" xfId="1" applyFont="1" applyFill="1" applyBorder="1" applyAlignment="1" applyProtection="1">
      <alignment horizontal="left" vertical="top" wrapText="1"/>
      <protection locked="0"/>
    </xf>
    <xf numFmtId="0" fontId="4" fillId="0" borderId="22" xfId="0" applyFont="1" applyFill="1" applyBorder="1" applyAlignment="1">
      <alignment wrapText="1"/>
    </xf>
    <xf numFmtId="3" fontId="4" fillId="0" borderId="27" xfId="0" applyNumberFormat="1" applyFont="1" applyFill="1" applyBorder="1"/>
    <xf numFmtId="0" fontId="4" fillId="4" borderId="43" xfId="0" applyFont="1" applyFill="1" applyBorder="1" applyAlignment="1">
      <alignment wrapText="1"/>
    </xf>
    <xf numFmtId="3" fontId="4" fillId="0" borderId="44" xfId="0" applyNumberFormat="1" applyFont="1" applyFill="1" applyBorder="1"/>
    <xf numFmtId="3" fontId="4" fillId="0" borderId="45" xfId="0" applyNumberFormat="1" applyFont="1" applyFill="1" applyBorder="1"/>
    <xf numFmtId="0" fontId="5" fillId="0" borderId="20" xfId="0" applyFont="1" applyFill="1" applyBorder="1" applyAlignment="1">
      <alignment horizontal="right"/>
    </xf>
    <xf numFmtId="0" fontId="4" fillId="0" borderId="20" xfId="0" applyFont="1" applyFill="1" applyBorder="1"/>
    <xf numFmtId="0" fontId="4" fillId="0" borderId="21" xfId="0" applyFont="1" applyFill="1" applyBorder="1"/>
    <xf numFmtId="0" fontId="5" fillId="4" borderId="46" xfId="0" applyFont="1" applyFill="1" applyBorder="1" applyAlignment="1">
      <alignment wrapText="1"/>
    </xf>
    <xf numFmtId="0" fontId="5" fillId="4" borderId="47" xfId="0" applyFont="1" applyFill="1" applyBorder="1" applyAlignment="1">
      <alignment wrapText="1"/>
    </xf>
    <xf numFmtId="0" fontId="4" fillId="4" borderId="48" xfId="0" applyFont="1" applyFill="1" applyBorder="1" applyAlignment="1">
      <alignment wrapText="1"/>
    </xf>
    <xf numFmtId="3" fontId="5" fillId="0" borderId="49" xfId="0" applyNumberFormat="1" applyFont="1" applyFill="1" applyBorder="1"/>
    <xf numFmtId="0" fontId="5" fillId="0" borderId="50" xfId="0" applyFont="1" applyFill="1" applyBorder="1" applyAlignment="1">
      <alignment horizontal="right"/>
    </xf>
    <xf numFmtId="0" fontId="4" fillId="0" borderId="31" xfId="0" applyFont="1" applyFill="1" applyBorder="1"/>
    <xf numFmtId="0" fontId="4" fillId="0" borderId="32" xfId="0" applyFont="1" applyFill="1" applyBorder="1"/>
    <xf numFmtId="0" fontId="5" fillId="0" borderId="51" xfId="0" applyFont="1" applyFill="1" applyBorder="1" applyAlignment="1">
      <alignment horizontal="right"/>
    </xf>
    <xf numFmtId="0" fontId="3" fillId="0" borderId="52" xfId="0" applyFont="1" applyFill="1" applyBorder="1" applyAlignment="1">
      <alignment wrapText="1"/>
    </xf>
    <xf numFmtId="0" fontId="4" fillId="0" borderId="17" xfId="0" applyFont="1" applyFill="1" applyBorder="1"/>
    <xf numFmtId="0" fontId="4" fillId="0" borderId="18" xfId="0" applyFont="1" applyFill="1" applyBorder="1"/>
    <xf numFmtId="0" fontId="5" fillId="0" borderId="17" xfId="0" applyFont="1" applyFill="1" applyBorder="1" applyAlignment="1">
      <alignment horizontal="right"/>
    </xf>
    <xf numFmtId="0" fontId="4" fillId="4" borderId="52" xfId="0" applyFont="1" applyFill="1" applyBorder="1" applyAlignment="1">
      <alignment wrapText="1"/>
    </xf>
    <xf numFmtId="3" fontId="5" fillId="0" borderId="0" xfId="0" applyNumberFormat="1" applyFont="1" applyFill="1"/>
    <xf numFmtId="0" fontId="4" fillId="0" borderId="53" xfId="0" applyFont="1" applyFill="1" applyBorder="1" applyAlignment="1">
      <alignment wrapText="1"/>
    </xf>
    <xf numFmtId="0" fontId="5" fillId="0" borderId="29" xfId="0" applyFont="1" applyFill="1" applyBorder="1" applyAlignment="1">
      <alignment horizontal="right"/>
    </xf>
    <xf numFmtId="0" fontId="5" fillId="4" borderId="54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3" fontId="5" fillId="3" borderId="31" xfId="0" applyNumberFormat="1" applyFont="1" applyFill="1" applyBorder="1" applyAlignment="1">
      <alignment horizontal="center" vertical="center"/>
    </xf>
    <xf numFmtId="3" fontId="5" fillId="3" borderId="55" xfId="1" applyNumberFormat="1" applyFont="1" applyFill="1" applyBorder="1" applyAlignment="1">
      <alignment horizontal="center" vertical="center" wrapText="1"/>
    </xf>
    <xf numFmtId="3" fontId="5" fillId="4" borderId="56" xfId="0" applyNumberFormat="1" applyFont="1" applyFill="1" applyBorder="1" applyAlignment="1">
      <alignment horizontal="center"/>
    </xf>
    <xf numFmtId="3" fontId="5" fillId="0" borderId="56" xfId="0" applyNumberFormat="1" applyFont="1" applyFill="1" applyBorder="1" applyAlignment="1"/>
    <xf numFmtId="3" fontId="4" fillId="0" borderId="57" xfId="0" applyNumberFormat="1" applyFont="1" applyFill="1" applyBorder="1"/>
    <xf numFmtId="3" fontId="4" fillId="0" borderId="58" xfId="0" applyNumberFormat="1" applyFont="1" applyFill="1" applyBorder="1"/>
    <xf numFmtId="3" fontId="4" fillId="0" borderId="59" xfId="0" applyNumberFormat="1" applyFont="1" applyFill="1" applyBorder="1"/>
    <xf numFmtId="4" fontId="4" fillId="4" borderId="58" xfId="0" applyNumberFormat="1" applyFont="1" applyFill="1" applyBorder="1"/>
    <xf numFmtId="3" fontId="4" fillId="0" borderId="60" xfId="0" applyNumberFormat="1" applyFont="1" applyFill="1" applyBorder="1"/>
    <xf numFmtId="3" fontId="4" fillId="5" borderId="61" xfId="0" applyNumberFormat="1" applyFont="1" applyFill="1" applyBorder="1"/>
    <xf numFmtId="3" fontId="4" fillId="4" borderId="62" xfId="0" applyNumberFormat="1" applyFont="1" applyFill="1" applyBorder="1"/>
    <xf numFmtId="3" fontId="4" fillId="0" borderId="63" xfId="0" applyNumberFormat="1" applyFont="1" applyFill="1" applyBorder="1"/>
    <xf numFmtId="3" fontId="5" fillId="5" borderId="61" xfId="0" applyNumberFormat="1" applyFont="1" applyFill="1" applyBorder="1"/>
    <xf numFmtId="3" fontId="4" fillId="0" borderId="62" xfId="0" applyNumberFormat="1" applyFont="1" applyFill="1" applyBorder="1"/>
    <xf numFmtId="4" fontId="4" fillId="0" borderId="63" xfId="0" applyNumberFormat="1" applyFont="1" applyFill="1" applyBorder="1"/>
    <xf numFmtId="3" fontId="4" fillId="0" borderId="64" xfId="0" applyNumberFormat="1" applyFont="1" applyFill="1" applyBorder="1"/>
    <xf numFmtId="3" fontId="5" fillId="5" borderId="65" xfId="0" applyNumberFormat="1" applyFont="1" applyFill="1" applyBorder="1"/>
    <xf numFmtId="3" fontId="5" fillId="5" borderId="63" xfId="0" applyNumberFormat="1" applyFont="1" applyFill="1" applyBorder="1"/>
    <xf numFmtId="3" fontId="5" fillId="5" borderId="66" xfId="0" applyNumberFormat="1" applyFont="1" applyFill="1" applyBorder="1"/>
    <xf numFmtId="3" fontId="5" fillId="5" borderId="67" xfId="0" applyNumberFormat="1" applyFont="1" applyFill="1" applyBorder="1"/>
    <xf numFmtId="3" fontId="5" fillId="0" borderId="63" xfId="0" applyNumberFormat="1" applyFont="1" applyFill="1" applyBorder="1"/>
    <xf numFmtId="0" fontId="4" fillId="0" borderId="68" xfId="0" applyFont="1" applyFill="1" applyBorder="1"/>
    <xf numFmtId="0" fontId="4" fillId="0" borderId="69" xfId="0" applyFont="1" applyFill="1" applyBorder="1"/>
    <xf numFmtId="0" fontId="4" fillId="0" borderId="61" xfId="0" applyFont="1" applyFill="1" applyBorder="1"/>
    <xf numFmtId="0" fontId="4" fillId="0" borderId="63" xfId="0" applyFont="1" applyFill="1" applyBorder="1"/>
    <xf numFmtId="0" fontId="5" fillId="0" borderId="66" xfId="0" applyFont="1" applyFill="1" applyBorder="1"/>
    <xf numFmtId="0" fontId="4" fillId="0" borderId="66" xfId="0" applyFont="1" applyFill="1" applyBorder="1"/>
    <xf numFmtId="0" fontId="4" fillId="5" borderId="66" xfId="0" applyFont="1" applyFill="1" applyBorder="1"/>
    <xf numFmtId="3" fontId="4" fillId="0" borderId="70" xfId="0" applyNumberFormat="1" applyFont="1" applyFill="1" applyBorder="1"/>
    <xf numFmtId="3" fontId="4" fillId="0" borderId="71" xfId="0" applyNumberFormat="1" applyFont="1" applyFill="1" applyBorder="1"/>
    <xf numFmtId="3" fontId="4" fillId="0" borderId="72" xfId="0" applyNumberFormat="1" applyFont="1" applyFill="1" applyBorder="1"/>
    <xf numFmtId="3" fontId="4" fillId="4" borderId="71" xfId="0" applyNumberFormat="1" applyFont="1" applyFill="1" applyBorder="1"/>
    <xf numFmtId="3" fontId="4" fillId="0" borderId="73" xfId="0" applyNumberFormat="1" applyFont="1" applyFill="1" applyBorder="1"/>
    <xf numFmtId="3" fontId="4" fillId="0" borderId="74" xfId="0" applyNumberFormat="1" applyFont="1" applyFill="1" applyBorder="1"/>
    <xf numFmtId="3" fontId="5" fillId="5" borderId="52" xfId="0" applyNumberFormat="1" applyFont="1" applyFill="1" applyBorder="1"/>
    <xf numFmtId="3" fontId="4" fillId="0" borderId="75" xfId="0" applyNumberFormat="1" applyFont="1" applyFill="1" applyBorder="1"/>
    <xf numFmtId="3" fontId="4" fillId="0" borderId="71" xfId="0" applyNumberFormat="1" applyFont="1" applyFill="1" applyBorder="1" applyAlignment="1">
      <alignment horizontal="right"/>
    </xf>
    <xf numFmtId="3" fontId="4" fillId="0" borderId="76" xfId="0" applyNumberFormat="1" applyFont="1" applyFill="1" applyBorder="1"/>
    <xf numFmtId="3" fontId="5" fillId="5" borderId="77" xfId="0" applyNumberFormat="1" applyFont="1" applyFill="1" applyBorder="1"/>
    <xf numFmtId="3" fontId="5" fillId="5" borderId="41" xfId="0" applyNumberFormat="1" applyFont="1" applyFill="1" applyBorder="1"/>
    <xf numFmtId="3" fontId="5" fillId="5" borderId="78" xfId="0" applyNumberFormat="1" applyFont="1" applyFill="1" applyBorder="1"/>
    <xf numFmtId="3" fontId="5" fillId="0" borderId="74" xfId="0" applyNumberFormat="1" applyFont="1" applyFill="1" applyBorder="1"/>
    <xf numFmtId="0" fontId="4" fillId="0" borderId="79" xfId="0" applyFont="1" applyFill="1" applyBorder="1"/>
    <xf numFmtId="0" fontId="4" fillId="0" borderId="80" xfId="0" applyFont="1" applyFill="1" applyBorder="1"/>
    <xf numFmtId="3" fontId="5" fillId="4" borderId="55" xfId="0" applyNumberFormat="1" applyFont="1" applyFill="1" applyBorder="1" applyAlignment="1">
      <alignment horizontal="center"/>
    </xf>
    <xf numFmtId="3" fontId="5" fillId="0" borderId="55" xfId="0" applyNumberFormat="1" applyFont="1" applyFill="1" applyBorder="1" applyAlignment="1"/>
    <xf numFmtId="3" fontId="4" fillId="0" borderId="81" xfId="0" applyNumberFormat="1" applyFont="1" applyFill="1" applyBorder="1"/>
    <xf numFmtId="3" fontId="5" fillId="0" borderId="71" xfId="0" applyNumberFormat="1" applyFont="1" applyFill="1" applyBorder="1"/>
    <xf numFmtId="3" fontId="5" fillId="0" borderId="75" xfId="0" applyNumberFormat="1" applyFont="1" applyFill="1" applyBorder="1"/>
    <xf numFmtId="3" fontId="4" fillId="0" borderId="52" xfId="0" applyNumberFormat="1" applyFont="1" applyFill="1" applyBorder="1"/>
    <xf numFmtId="3" fontId="5" fillId="0" borderId="80" xfId="0" applyNumberFormat="1" applyFont="1" applyFill="1" applyBorder="1"/>
    <xf numFmtId="3" fontId="5" fillId="0" borderId="41" xfId="0" applyNumberFormat="1" applyFont="1" applyFill="1" applyBorder="1"/>
    <xf numFmtId="3" fontId="5" fillId="0" borderId="21" xfId="0" applyNumberFormat="1" applyFont="1" applyFill="1" applyBorder="1" applyAlignment="1"/>
    <xf numFmtId="3" fontId="5" fillId="0" borderId="27" xfId="0" applyNumberFormat="1" applyFont="1" applyFill="1" applyBorder="1" applyAlignment="1"/>
    <xf numFmtId="0" fontId="4" fillId="0" borderId="27" xfId="0" applyFont="1" applyFill="1" applyBorder="1"/>
    <xf numFmtId="3" fontId="5" fillId="4" borderId="32" xfId="0" applyNumberFormat="1" applyFont="1" applyFill="1" applyBorder="1" applyAlignment="1">
      <alignment horizontal="center"/>
    </xf>
    <xf numFmtId="3" fontId="5" fillId="4" borderId="49" xfId="0" applyNumberFormat="1" applyFont="1" applyFill="1" applyBorder="1" applyAlignment="1">
      <alignment horizontal="center"/>
    </xf>
    <xf numFmtId="3" fontId="4" fillId="0" borderId="40" xfId="0" applyNumberFormat="1" applyFont="1" applyFill="1" applyBorder="1"/>
    <xf numFmtId="3" fontId="5" fillId="0" borderId="8" xfId="0" applyNumberFormat="1" applyFont="1" applyFill="1" applyBorder="1"/>
    <xf numFmtId="3" fontId="5" fillId="0" borderId="32" xfId="0" applyNumberFormat="1" applyFont="1" applyFill="1" applyBorder="1"/>
    <xf numFmtId="0" fontId="4" fillId="0" borderId="46" xfId="0" applyFont="1" applyFill="1" applyBorder="1"/>
    <xf numFmtId="3" fontId="4" fillId="0" borderId="18" xfId="0" applyNumberFormat="1" applyFont="1" applyFill="1" applyBorder="1"/>
    <xf numFmtId="3" fontId="4" fillId="0" borderId="30" xfId="0" applyNumberFormat="1" applyFont="1" applyFill="1" applyBorder="1"/>
    <xf numFmtId="3" fontId="4" fillId="0" borderId="79" xfId="0" applyNumberFormat="1" applyFont="1" applyFill="1" applyBorder="1"/>
    <xf numFmtId="3" fontId="4" fillId="0" borderId="80" xfId="0" applyNumberFormat="1" applyFont="1" applyFill="1" applyBorder="1"/>
    <xf numFmtId="3" fontId="4" fillId="0" borderId="41" xfId="0" applyNumberFormat="1" applyFont="1" applyFill="1" applyBorder="1"/>
    <xf numFmtId="3" fontId="5" fillId="4" borderId="75" xfId="0" applyNumberFormat="1" applyFont="1" applyFill="1" applyBorder="1"/>
    <xf numFmtId="174" fontId="4" fillId="0" borderId="58" xfId="0" applyNumberFormat="1" applyFont="1" applyFill="1" applyBorder="1"/>
    <xf numFmtId="3" fontId="4" fillId="0" borderId="71" xfId="0" applyNumberFormat="1" applyFont="1" applyFill="1" applyBorder="1" applyAlignment="1">
      <alignment horizontal="right" wrapText="1"/>
    </xf>
    <xf numFmtId="174" fontId="4" fillId="0" borderId="9" xfId="0" applyNumberFormat="1" applyFont="1" applyFill="1" applyBorder="1"/>
    <xf numFmtId="174" fontId="5" fillId="5" borderId="46" xfId="0" applyNumberFormat="1" applyFont="1" applyFill="1" applyBorder="1"/>
    <xf numFmtId="174" fontId="5" fillId="0" borderId="9" xfId="0" applyNumberFormat="1" applyFont="1" applyFill="1" applyBorder="1"/>
    <xf numFmtId="174" fontId="5" fillId="0" borderId="27" xfId="0" applyNumberFormat="1" applyFont="1" applyFill="1" applyBorder="1"/>
    <xf numFmtId="174" fontId="4" fillId="0" borderId="82" xfId="0" applyNumberFormat="1" applyFont="1" applyFill="1" applyBorder="1"/>
    <xf numFmtId="3" fontId="5" fillId="5" borderId="74" xfId="0" applyNumberFormat="1" applyFont="1" applyFill="1" applyBorder="1"/>
    <xf numFmtId="0" fontId="4" fillId="0" borderId="74" xfId="0" applyFont="1" applyFill="1" applyBorder="1" applyAlignment="1">
      <alignment wrapText="1"/>
    </xf>
    <xf numFmtId="3" fontId="5" fillId="6" borderId="2" xfId="1" applyNumberFormat="1" applyFont="1" applyFill="1" applyBorder="1" applyAlignment="1">
      <alignment horizontal="center" vertical="center" wrapText="1"/>
    </xf>
    <xf numFmtId="3" fontId="5" fillId="6" borderId="83" xfId="1" applyNumberFormat="1" applyFont="1" applyFill="1" applyBorder="1" applyAlignment="1">
      <alignment horizontal="center" vertical="center" wrapText="1"/>
    </xf>
    <xf numFmtId="3" fontId="5" fillId="6" borderId="21" xfId="1" applyNumberFormat="1" applyFont="1" applyFill="1" applyBorder="1" applyAlignment="1">
      <alignment horizontal="center" vertical="center" wrapText="1"/>
    </xf>
    <xf numFmtId="3" fontId="5" fillId="6" borderId="27" xfId="1" applyNumberFormat="1" applyFont="1" applyFill="1" applyBorder="1" applyAlignment="1">
      <alignment horizontal="center" vertical="center" wrapText="1"/>
    </xf>
    <xf numFmtId="3" fontId="5" fillId="6" borderId="84" xfId="1" applyNumberFormat="1" applyFont="1" applyFill="1" applyBorder="1" applyAlignment="1">
      <alignment horizontal="center" vertical="center" wrapText="1"/>
    </xf>
    <xf numFmtId="3" fontId="5" fillId="6" borderId="32" xfId="1" applyNumberFormat="1" applyFont="1" applyFill="1" applyBorder="1" applyAlignment="1">
      <alignment horizontal="center" vertical="center" wrapText="1"/>
    </xf>
    <xf numFmtId="3" fontId="5" fillId="6" borderId="49" xfId="1" applyNumberFormat="1" applyFont="1" applyFill="1" applyBorder="1" applyAlignment="1">
      <alignment horizontal="center" vertical="center" wrapText="1"/>
    </xf>
    <xf numFmtId="3" fontId="5" fillId="6" borderId="66" xfId="0" applyNumberFormat="1" applyFont="1" applyFill="1" applyBorder="1" applyAlignment="1">
      <alignment horizontal="center" vertical="center"/>
    </xf>
    <xf numFmtId="3" fontId="5" fillId="6" borderId="32" xfId="0" applyNumberFormat="1" applyFont="1" applyFill="1" applyBorder="1" applyAlignment="1">
      <alignment horizontal="center" vertical="center"/>
    </xf>
    <xf numFmtId="3" fontId="5" fillId="6" borderId="41" xfId="0" applyNumberFormat="1" applyFont="1" applyFill="1" applyBorder="1" applyAlignment="1">
      <alignment horizontal="center" vertical="center"/>
    </xf>
    <xf numFmtId="3" fontId="5" fillId="6" borderId="49" xfId="0" applyNumberFormat="1" applyFont="1" applyFill="1" applyBorder="1" applyAlignment="1">
      <alignment horizontal="center" vertical="center"/>
    </xf>
    <xf numFmtId="174" fontId="5" fillId="5" borderId="27" xfId="0" applyNumberFormat="1" applyFont="1" applyFill="1" applyBorder="1"/>
    <xf numFmtId="174" fontId="5" fillId="5" borderId="85" xfId="0" applyNumberFormat="1" applyFont="1" applyFill="1" applyBorder="1"/>
    <xf numFmtId="174" fontId="4" fillId="0" borderId="46" xfId="0" applyNumberFormat="1" applyFont="1" applyFill="1" applyBorder="1"/>
    <xf numFmtId="174" fontId="5" fillId="0" borderId="49" xfId="0" applyNumberFormat="1" applyFont="1" applyFill="1" applyBorder="1"/>
    <xf numFmtId="174" fontId="5" fillId="5" borderId="49" xfId="0" applyNumberFormat="1" applyFont="1" applyFill="1" applyBorder="1"/>
    <xf numFmtId="3" fontId="5" fillId="6" borderId="56" xfId="1" applyNumberFormat="1" applyFont="1" applyFill="1" applyBorder="1" applyAlignment="1">
      <alignment horizontal="center" vertical="center" wrapText="1"/>
    </xf>
    <xf numFmtId="3" fontId="5" fillId="6" borderId="0" xfId="1" applyNumberFormat="1" applyFont="1" applyFill="1" applyBorder="1" applyAlignment="1">
      <alignment horizontal="center" vertical="center" wrapText="1"/>
    </xf>
    <xf numFmtId="3" fontId="5" fillId="6" borderId="91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top"/>
    </xf>
    <xf numFmtId="0" fontId="5" fillId="2" borderId="22" xfId="1" applyFont="1" applyFill="1" applyBorder="1" applyAlignment="1">
      <alignment horizontal="left" vertical="top"/>
    </xf>
    <xf numFmtId="0" fontId="5" fillId="2" borderId="23" xfId="1" applyFont="1" applyFill="1" applyBorder="1" applyAlignment="1">
      <alignment horizontal="left" vertical="top"/>
    </xf>
    <xf numFmtId="0" fontId="5" fillId="7" borderId="50" xfId="0" applyFont="1" applyFill="1" applyBorder="1" applyAlignment="1">
      <alignment horizontal="left" wrapText="1"/>
    </xf>
    <xf numFmtId="0" fontId="5" fillId="7" borderId="88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92" xfId="1" applyFont="1" applyFill="1" applyBorder="1" applyAlignment="1">
      <alignment horizontal="center" vertical="center" wrapText="1"/>
    </xf>
    <xf numFmtId="0" fontId="5" fillId="3" borderId="87" xfId="1" applyFont="1" applyFill="1" applyBorder="1" applyAlignment="1">
      <alignment horizontal="center" vertical="center" wrapText="1"/>
    </xf>
    <xf numFmtId="0" fontId="5" fillId="3" borderId="90" xfId="1" applyFont="1" applyFill="1" applyBorder="1" applyAlignment="1">
      <alignment horizontal="center" vertical="center" wrapText="1"/>
    </xf>
    <xf numFmtId="3" fontId="5" fillId="3" borderId="55" xfId="1" applyNumberFormat="1" applyFont="1" applyFill="1" applyBorder="1" applyAlignment="1">
      <alignment horizontal="center" vertical="center" wrapText="1"/>
    </xf>
    <xf numFmtId="3" fontId="5" fillId="3" borderId="20" xfId="1" applyNumberFormat="1" applyFont="1" applyFill="1" applyBorder="1" applyAlignment="1">
      <alignment horizontal="center" vertical="center" wrapText="1"/>
    </xf>
    <xf numFmtId="3" fontId="5" fillId="3" borderId="34" xfId="1" applyNumberFormat="1" applyFont="1" applyFill="1" applyBorder="1" applyAlignment="1">
      <alignment horizontal="center" vertical="center" wrapText="1"/>
    </xf>
    <xf numFmtId="3" fontId="5" fillId="6" borderId="2" xfId="1" applyNumberFormat="1" applyFont="1" applyFill="1" applyBorder="1" applyAlignment="1">
      <alignment horizontal="center" vertical="center" wrapText="1"/>
    </xf>
    <xf numFmtId="3" fontId="5" fillId="6" borderId="21" xfId="1" applyNumberFormat="1" applyFont="1" applyFill="1" applyBorder="1" applyAlignment="1">
      <alignment horizontal="center" vertical="center" wrapText="1"/>
    </xf>
    <xf numFmtId="3" fontId="5" fillId="6" borderId="35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5" fillId="5" borderId="50" xfId="0" applyFont="1" applyFill="1" applyBorder="1" applyAlignment="1">
      <alignment horizontal="left"/>
    </xf>
    <xf numFmtId="0" fontId="5" fillId="5" borderId="54" xfId="0" applyFont="1" applyFill="1" applyBorder="1" applyAlignment="1">
      <alignment horizontal="left"/>
    </xf>
    <xf numFmtId="0" fontId="5" fillId="5" borderId="86" xfId="0" applyFont="1" applyFill="1" applyBorder="1" applyAlignment="1">
      <alignment horizontal="left" wrapText="1"/>
    </xf>
    <xf numFmtId="0" fontId="5" fillId="5" borderId="87" xfId="0" applyFont="1" applyFill="1" applyBorder="1" applyAlignment="1">
      <alignment horizontal="left" wrapText="1"/>
    </xf>
    <xf numFmtId="0" fontId="5" fillId="5" borderId="50" xfId="0" applyFont="1" applyFill="1" applyBorder="1" applyAlignment="1">
      <alignment horizontal="left" wrapText="1"/>
    </xf>
    <xf numFmtId="0" fontId="5" fillId="5" borderId="88" xfId="0" applyFont="1" applyFill="1" applyBorder="1" applyAlignment="1">
      <alignment horizontal="left" wrapText="1"/>
    </xf>
    <xf numFmtId="0" fontId="5" fillId="5" borderId="89" xfId="0" applyFont="1" applyFill="1" applyBorder="1" applyAlignment="1">
      <alignment horizontal="left" wrapText="1"/>
    </xf>
    <xf numFmtId="0" fontId="5" fillId="5" borderId="90" xfId="0" applyFont="1" applyFill="1" applyBorder="1" applyAlignment="1">
      <alignment horizontal="left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5"/>
  <sheetViews>
    <sheetView tabSelected="1" zoomScaleNormal="100" workbookViewId="0">
      <selection activeCell="E2" sqref="E2"/>
    </sheetView>
  </sheetViews>
  <sheetFormatPr defaultRowHeight="15.75" x14ac:dyDescent="0.25"/>
  <cols>
    <col min="1" max="1" width="7.28515625" style="2" customWidth="1"/>
    <col min="2" max="2" width="78.85546875" style="2" customWidth="1"/>
    <col min="3" max="3" width="11.5703125" style="2" customWidth="1"/>
    <col min="4" max="4" width="11.140625" style="2" customWidth="1"/>
    <col min="5" max="5" width="12" style="2" customWidth="1"/>
    <col min="6" max="6" width="15" style="2" customWidth="1"/>
    <col min="7" max="7" width="16.7109375" style="2" customWidth="1"/>
    <col min="8" max="8" width="14.42578125" style="2" customWidth="1"/>
    <col min="9" max="9" width="11.42578125" style="2" customWidth="1"/>
    <col min="10" max="10" width="17.140625" style="2" customWidth="1"/>
    <col min="11" max="11" width="16" style="2" customWidth="1"/>
    <col min="12" max="12" width="12.5703125" style="2" bestFit="1" customWidth="1"/>
    <col min="13" max="13" width="12.140625" style="2" bestFit="1" customWidth="1"/>
    <col min="14" max="14" width="9.140625" style="2"/>
    <col min="15" max="15" width="11.28515625" style="2" bestFit="1" customWidth="1"/>
    <col min="16" max="16384" width="9.140625" style="2"/>
  </cols>
  <sheetData>
    <row r="1" spans="1:23" x14ac:dyDescent="0.25">
      <c r="A1" s="1"/>
      <c r="B1" s="1"/>
      <c r="E1" s="223" t="s">
        <v>106</v>
      </c>
      <c r="F1" s="223"/>
      <c r="G1" s="223"/>
      <c r="H1" s="223"/>
      <c r="I1" s="223"/>
    </row>
    <row r="2" spans="1:23" x14ac:dyDescent="0.25">
      <c r="G2" s="3"/>
      <c r="H2" s="3"/>
      <c r="I2" s="3"/>
    </row>
    <row r="3" spans="1:23" x14ac:dyDescent="0.25">
      <c r="A3" s="224" t="s">
        <v>46</v>
      </c>
      <c r="B3" s="224"/>
      <c r="C3" s="224"/>
      <c r="D3" s="224"/>
      <c r="E3" s="224"/>
      <c r="F3" s="224"/>
      <c r="G3" s="224"/>
      <c r="H3" s="224"/>
      <c r="I3" s="224"/>
    </row>
    <row r="4" spans="1:23" ht="17.25" customHeight="1" thickBot="1" x14ac:dyDescent="0.3">
      <c r="B4" s="4"/>
    </row>
    <row r="5" spans="1:23" ht="30.75" customHeight="1" x14ac:dyDescent="0.25">
      <c r="A5" s="211" t="s">
        <v>0</v>
      </c>
      <c r="B5" s="214" t="s">
        <v>1</v>
      </c>
      <c r="C5" s="217" t="s">
        <v>2</v>
      </c>
      <c r="D5" s="220" t="s">
        <v>100</v>
      </c>
      <c r="E5" s="220" t="s">
        <v>101</v>
      </c>
      <c r="F5" s="220" t="s">
        <v>76</v>
      </c>
      <c r="G5" s="203" t="s">
        <v>102</v>
      </c>
      <c r="H5" s="187" t="s">
        <v>103</v>
      </c>
      <c r="I5" s="188" t="s">
        <v>104</v>
      </c>
    </row>
    <row r="6" spans="1:23" ht="17.25" customHeight="1" x14ac:dyDescent="0.25">
      <c r="A6" s="212"/>
      <c r="B6" s="215"/>
      <c r="C6" s="218"/>
      <c r="D6" s="221"/>
      <c r="E6" s="221"/>
      <c r="F6" s="221"/>
      <c r="G6" s="204"/>
      <c r="H6" s="189"/>
      <c r="I6" s="190"/>
    </row>
    <row r="7" spans="1:23" ht="13.5" customHeight="1" thickBot="1" x14ac:dyDescent="0.3">
      <c r="A7" s="212"/>
      <c r="B7" s="215"/>
      <c r="C7" s="219"/>
      <c r="D7" s="222"/>
      <c r="E7" s="222"/>
      <c r="F7" s="222"/>
      <c r="G7" s="205"/>
      <c r="H7" s="189"/>
      <c r="I7" s="190"/>
    </row>
    <row r="8" spans="1:23" ht="30.75" customHeight="1" thickBot="1" x14ac:dyDescent="0.3">
      <c r="A8" s="213"/>
      <c r="B8" s="216"/>
      <c r="C8" s="112" t="s">
        <v>3</v>
      </c>
      <c r="D8" s="187" t="s">
        <v>4</v>
      </c>
      <c r="E8" s="187" t="s">
        <v>4</v>
      </c>
      <c r="F8" s="191" t="s">
        <v>5</v>
      </c>
      <c r="G8" s="191" t="s">
        <v>5</v>
      </c>
      <c r="H8" s="192" t="s">
        <v>5</v>
      </c>
      <c r="I8" s="193" t="s">
        <v>105</v>
      </c>
    </row>
    <row r="9" spans="1:23" ht="13.5" customHeight="1" thickBot="1" x14ac:dyDescent="0.3">
      <c r="A9" s="110">
        <v>1</v>
      </c>
      <c r="B9" s="5">
        <v>2</v>
      </c>
      <c r="C9" s="111">
        <v>3</v>
      </c>
      <c r="D9" s="194">
        <v>4</v>
      </c>
      <c r="E9" s="195">
        <v>5</v>
      </c>
      <c r="F9" s="196">
        <v>6</v>
      </c>
      <c r="G9" s="196">
        <v>7</v>
      </c>
      <c r="H9" s="195">
        <v>8</v>
      </c>
      <c r="I9" s="197">
        <v>9</v>
      </c>
    </row>
    <row r="10" spans="1:23" s="7" customFormat="1" ht="36" customHeight="1" thickBot="1" x14ac:dyDescent="0.3">
      <c r="A10" s="209" t="s">
        <v>77</v>
      </c>
      <c r="B10" s="210"/>
      <c r="C10" s="155"/>
      <c r="D10" s="113"/>
      <c r="E10" s="6"/>
      <c r="F10" s="6"/>
      <c r="G10" s="113"/>
      <c r="H10" s="166"/>
      <c r="I10" s="16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0" customHeight="1" x14ac:dyDescent="0.25">
      <c r="A11" s="206" t="s">
        <v>30</v>
      </c>
      <c r="B11" s="8" t="s">
        <v>6</v>
      </c>
      <c r="C11" s="156"/>
      <c r="D11" s="114"/>
      <c r="E11" s="9"/>
      <c r="F11" s="9"/>
      <c r="G11" s="114"/>
      <c r="H11" s="163"/>
      <c r="I11" s="164"/>
    </row>
    <row r="12" spans="1:23" x14ac:dyDescent="0.25">
      <c r="A12" s="207"/>
      <c r="B12" s="80" t="s">
        <v>7</v>
      </c>
      <c r="C12" s="46"/>
      <c r="D12" s="115"/>
      <c r="E12" s="47"/>
      <c r="F12" s="47"/>
      <c r="G12" s="157"/>
      <c r="H12" s="34"/>
      <c r="I12" s="86"/>
    </row>
    <row r="13" spans="1:23" ht="31.5" x14ac:dyDescent="0.25">
      <c r="A13" s="207"/>
      <c r="B13" s="12" t="s">
        <v>47</v>
      </c>
      <c r="C13" s="13">
        <v>5450000</v>
      </c>
      <c r="D13" s="116">
        <v>26.2</v>
      </c>
      <c r="E13" s="40">
        <f>G13/C13</f>
        <v>25.36</v>
      </c>
      <c r="F13" s="140">
        <v>142804400</v>
      </c>
      <c r="G13" s="140">
        <v>138212000</v>
      </c>
      <c r="H13" s="18">
        <v>138212000</v>
      </c>
      <c r="I13" s="180">
        <f>H13/G13*100</f>
        <v>100</v>
      </c>
    </row>
    <row r="14" spans="1:23" x14ac:dyDescent="0.25">
      <c r="A14" s="207"/>
      <c r="B14" s="16" t="s">
        <v>8</v>
      </c>
      <c r="C14" s="13"/>
      <c r="D14" s="116"/>
      <c r="E14" s="14"/>
      <c r="F14" s="158">
        <v>87901129</v>
      </c>
      <c r="G14" s="158">
        <v>66772996</v>
      </c>
      <c r="H14" s="169">
        <v>66772996</v>
      </c>
      <c r="I14" s="182">
        <f t="shared" ref="I14:I27" si="0">H14/G14*100</f>
        <v>100</v>
      </c>
      <c r="J14" s="17"/>
    </row>
    <row r="15" spans="1:23" x14ac:dyDescent="0.25">
      <c r="A15" s="207"/>
      <c r="B15" s="16" t="s">
        <v>9</v>
      </c>
      <c r="C15" s="13"/>
      <c r="D15" s="116"/>
      <c r="E15" s="18"/>
      <c r="F15" s="140">
        <v>63515190</v>
      </c>
      <c r="G15" s="140">
        <v>63515190</v>
      </c>
      <c r="H15" s="18">
        <v>63515190</v>
      </c>
      <c r="I15" s="180">
        <f t="shared" si="0"/>
        <v>100</v>
      </c>
    </row>
    <row r="16" spans="1:23" x14ac:dyDescent="0.25">
      <c r="A16" s="207"/>
      <c r="B16" s="12" t="s">
        <v>10</v>
      </c>
      <c r="C16" s="13">
        <v>25200</v>
      </c>
      <c r="D16" s="116"/>
      <c r="E16" s="18"/>
      <c r="F16" s="140">
        <v>16128000</v>
      </c>
      <c r="G16" s="140">
        <v>16128000</v>
      </c>
      <c r="H16" s="18">
        <v>16128000</v>
      </c>
      <c r="I16" s="180">
        <f t="shared" si="0"/>
        <v>100</v>
      </c>
    </row>
    <row r="17" spans="1:13" ht="31.5" x14ac:dyDescent="0.25">
      <c r="A17" s="207"/>
      <c r="B17" s="12" t="s">
        <v>48</v>
      </c>
      <c r="C17" s="13"/>
      <c r="D17" s="116"/>
      <c r="E17" s="18"/>
      <c r="F17" s="140">
        <v>0</v>
      </c>
      <c r="G17" s="140">
        <v>0</v>
      </c>
      <c r="H17" s="18">
        <v>0</v>
      </c>
      <c r="I17" s="180"/>
    </row>
    <row r="18" spans="1:13" x14ac:dyDescent="0.25">
      <c r="A18" s="207"/>
      <c r="B18" s="12" t="s">
        <v>11</v>
      </c>
      <c r="C18" s="13"/>
      <c r="D18" s="116"/>
      <c r="E18" s="18"/>
      <c r="F18" s="140">
        <v>35136000</v>
      </c>
      <c r="G18" s="140">
        <v>35136000</v>
      </c>
      <c r="H18" s="18">
        <v>35136000</v>
      </c>
      <c r="I18" s="180">
        <f t="shared" si="0"/>
        <v>100</v>
      </c>
    </row>
    <row r="19" spans="1:13" x14ac:dyDescent="0.25">
      <c r="A19" s="207"/>
      <c r="B19" s="12" t="s">
        <v>49</v>
      </c>
      <c r="C19" s="13"/>
      <c r="D19" s="116"/>
      <c r="E19" s="18"/>
      <c r="F19" s="140">
        <v>0</v>
      </c>
      <c r="G19" s="140">
        <v>0</v>
      </c>
      <c r="H19" s="18">
        <v>0</v>
      </c>
      <c r="I19" s="180"/>
    </row>
    <row r="20" spans="1:13" x14ac:dyDescent="0.25">
      <c r="A20" s="207"/>
      <c r="B20" s="12" t="s">
        <v>12</v>
      </c>
      <c r="C20" s="13"/>
      <c r="D20" s="116"/>
      <c r="E20" s="18" t="s">
        <v>13</v>
      </c>
      <c r="F20" s="140">
        <v>12251190</v>
      </c>
      <c r="G20" s="140">
        <v>12251190</v>
      </c>
      <c r="H20" s="18">
        <v>12251190</v>
      </c>
      <c r="I20" s="180">
        <f t="shared" si="0"/>
        <v>100</v>
      </c>
      <c r="J20" s="17"/>
      <c r="K20" s="17"/>
    </row>
    <row r="21" spans="1:13" x14ac:dyDescent="0.25">
      <c r="A21" s="207"/>
      <c r="B21" s="19" t="s">
        <v>50</v>
      </c>
      <c r="C21" s="20"/>
      <c r="D21" s="117"/>
      <c r="E21" s="21"/>
      <c r="F21" s="141">
        <v>0</v>
      </c>
      <c r="G21" s="141">
        <v>0</v>
      </c>
      <c r="H21" s="18">
        <v>0</v>
      </c>
      <c r="I21" s="180"/>
    </row>
    <row r="22" spans="1:13" ht="31.5" x14ac:dyDescent="0.25">
      <c r="A22" s="207"/>
      <c r="B22" s="16" t="s">
        <v>14</v>
      </c>
      <c r="C22" s="13"/>
      <c r="D22" s="116"/>
      <c r="E22" s="18"/>
      <c r="F22" s="158">
        <v>0</v>
      </c>
      <c r="G22" s="158">
        <f>SUM(G21,G19,G17)</f>
        <v>0</v>
      </c>
      <c r="H22" s="169">
        <v>0</v>
      </c>
      <c r="I22" s="180"/>
    </row>
    <row r="23" spans="1:13" x14ac:dyDescent="0.25">
      <c r="A23" s="207"/>
      <c r="B23" s="16" t="s">
        <v>31</v>
      </c>
      <c r="C23" s="13">
        <v>2700</v>
      </c>
      <c r="D23" s="116">
        <v>8115</v>
      </c>
      <c r="E23" s="18">
        <f>G23/C23</f>
        <v>8115</v>
      </c>
      <c r="F23" s="140">
        <v>21910500</v>
      </c>
      <c r="G23" s="140">
        <v>21910500</v>
      </c>
      <c r="H23" s="18">
        <v>21910500</v>
      </c>
      <c r="I23" s="180">
        <f t="shared" si="0"/>
        <v>100</v>
      </c>
      <c r="K23" s="17"/>
    </row>
    <row r="24" spans="1:13" x14ac:dyDescent="0.25">
      <c r="A24" s="207"/>
      <c r="B24" s="16" t="s">
        <v>51</v>
      </c>
      <c r="C24" s="13"/>
      <c r="D24" s="116"/>
      <c r="E24" s="18"/>
      <c r="F24" s="158">
        <v>0</v>
      </c>
      <c r="G24" s="158">
        <v>0</v>
      </c>
      <c r="H24" s="169">
        <v>0</v>
      </c>
      <c r="I24" s="180"/>
      <c r="K24" s="17"/>
    </row>
    <row r="25" spans="1:13" x14ac:dyDescent="0.25">
      <c r="A25" s="207"/>
      <c r="B25" s="16" t="s">
        <v>24</v>
      </c>
      <c r="C25" s="13">
        <v>2550</v>
      </c>
      <c r="D25" s="116">
        <v>1460</v>
      </c>
      <c r="E25" s="18">
        <v>1460</v>
      </c>
      <c r="F25" s="140">
        <v>3723000</v>
      </c>
      <c r="G25" s="140">
        <v>3723000</v>
      </c>
      <c r="H25" s="18">
        <v>3723000</v>
      </c>
      <c r="I25" s="180">
        <f t="shared" si="0"/>
        <v>100</v>
      </c>
    </row>
    <row r="26" spans="1:13" ht="31.5" x14ac:dyDescent="0.25">
      <c r="A26" s="207"/>
      <c r="B26" s="16" t="s">
        <v>52</v>
      </c>
      <c r="C26" s="13"/>
      <c r="D26" s="116"/>
      <c r="E26" s="18"/>
      <c r="F26" s="158">
        <v>0</v>
      </c>
      <c r="G26" s="158">
        <v>0</v>
      </c>
      <c r="H26" s="169">
        <v>0</v>
      </c>
      <c r="I26" s="180"/>
    </row>
    <row r="27" spans="1:13" x14ac:dyDescent="0.25">
      <c r="A27" s="207"/>
      <c r="B27" s="16" t="s">
        <v>45</v>
      </c>
      <c r="C27" s="22">
        <v>1</v>
      </c>
      <c r="D27" s="118"/>
      <c r="E27" s="23"/>
      <c r="F27" s="142">
        <v>4527100</v>
      </c>
      <c r="G27" s="140">
        <v>4527100</v>
      </c>
      <c r="H27" s="18">
        <v>4527100</v>
      </c>
      <c r="I27" s="180">
        <f t="shared" si="0"/>
        <v>100</v>
      </c>
      <c r="K27" s="17"/>
      <c r="M27" s="17"/>
    </row>
    <row r="28" spans="1:13" x14ac:dyDescent="0.25">
      <c r="A28" s="207"/>
      <c r="B28" s="24" t="s">
        <v>53</v>
      </c>
      <c r="C28" s="25"/>
      <c r="D28" s="119"/>
      <c r="E28" s="26"/>
      <c r="F28" s="143">
        <v>0</v>
      </c>
      <c r="G28" s="143">
        <v>0</v>
      </c>
      <c r="H28" s="168">
        <v>0</v>
      </c>
      <c r="I28" s="180"/>
    </row>
    <row r="29" spans="1:13" ht="31.5" x14ac:dyDescent="0.25">
      <c r="A29" s="207"/>
      <c r="B29" s="27" t="s">
        <v>23</v>
      </c>
      <c r="C29" s="28"/>
      <c r="D29" s="120"/>
      <c r="E29" s="29"/>
      <c r="F29" s="145">
        <f>SUM(F28,F26,F24,F22,F14)</f>
        <v>87901129</v>
      </c>
      <c r="G29" s="145">
        <f>SUM(G28,G26,G24,G22,G14)</f>
        <v>66772996</v>
      </c>
      <c r="H29" s="37">
        <v>66772996</v>
      </c>
      <c r="I29" s="181">
        <f t="shared" ref="I29:I34" si="1">H29/G29*100</f>
        <v>100</v>
      </c>
    </row>
    <row r="30" spans="1:13" x14ac:dyDescent="0.25">
      <c r="A30" s="207"/>
      <c r="B30" s="30" t="s">
        <v>21</v>
      </c>
      <c r="C30" s="31"/>
      <c r="D30" s="121"/>
      <c r="E30" s="32"/>
      <c r="F30" s="177">
        <v>148579061</v>
      </c>
      <c r="G30" s="159">
        <f>J14+G16+G18+G20+G23+G25+G27</f>
        <v>93675790</v>
      </c>
      <c r="H30" s="69">
        <v>93675790</v>
      </c>
      <c r="I30" s="183">
        <f t="shared" si="1"/>
        <v>100</v>
      </c>
    </row>
    <row r="31" spans="1:13" x14ac:dyDescent="0.25">
      <c r="A31" s="207"/>
      <c r="B31" s="16" t="s">
        <v>35</v>
      </c>
      <c r="C31" s="13">
        <v>100</v>
      </c>
      <c r="D31" s="116">
        <v>2000</v>
      </c>
      <c r="E31" s="18">
        <v>2000</v>
      </c>
      <c r="F31" s="158">
        <v>200000</v>
      </c>
      <c r="G31" s="158">
        <f>C31*E31</f>
        <v>200000</v>
      </c>
      <c r="H31" s="169">
        <v>200000</v>
      </c>
      <c r="I31" s="182">
        <f t="shared" si="1"/>
        <v>100</v>
      </c>
    </row>
    <row r="32" spans="1:13" x14ac:dyDescent="0.25">
      <c r="A32" s="207"/>
      <c r="B32" s="16" t="s">
        <v>85</v>
      </c>
      <c r="C32" s="13"/>
      <c r="D32" s="116"/>
      <c r="E32" s="18"/>
      <c r="F32" s="158">
        <v>0</v>
      </c>
      <c r="G32" s="158">
        <v>634000</v>
      </c>
      <c r="H32" s="169">
        <v>634000</v>
      </c>
      <c r="I32" s="182">
        <f t="shared" si="1"/>
        <v>100</v>
      </c>
    </row>
    <row r="33" spans="1:13" ht="31.5" x14ac:dyDescent="0.25">
      <c r="A33" s="207"/>
      <c r="B33" s="84" t="s">
        <v>83</v>
      </c>
      <c r="C33" s="33"/>
      <c r="D33" s="122"/>
      <c r="E33" s="34"/>
      <c r="F33" s="152">
        <v>0</v>
      </c>
      <c r="G33" s="152">
        <f>244052+71911+70687+85556+33890</f>
        <v>506096</v>
      </c>
      <c r="H33" s="69">
        <v>506096</v>
      </c>
      <c r="I33" s="183">
        <f t="shared" si="1"/>
        <v>100</v>
      </c>
      <c r="L33" s="17"/>
    </row>
    <row r="34" spans="1:13" x14ac:dyDescent="0.25">
      <c r="A34" s="208"/>
      <c r="B34" s="35" t="s">
        <v>15</v>
      </c>
      <c r="C34" s="36"/>
      <c r="D34" s="123"/>
      <c r="E34" s="37"/>
      <c r="F34" s="145">
        <f>SUM(F29)+F31</f>
        <v>88101129</v>
      </c>
      <c r="G34" s="145">
        <f>G14+G22+G24+G31+G26+G28+G33+G32</f>
        <v>68113092</v>
      </c>
      <c r="H34" s="37">
        <v>68113092</v>
      </c>
      <c r="I34" s="181">
        <f t="shared" si="1"/>
        <v>100</v>
      </c>
      <c r="J34" s="17"/>
      <c r="K34" s="17"/>
    </row>
    <row r="35" spans="1:13" x14ac:dyDescent="0.25">
      <c r="A35" s="38" t="s">
        <v>16</v>
      </c>
      <c r="B35" s="30" t="s">
        <v>25</v>
      </c>
      <c r="C35" s="10"/>
      <c r="D35" s="124"/>
      <c r="E35" s="11"/>
      <c r="F35" s="146"/>
      <c r="G35" s="159"/>
      <c r="H35" s="69"/>
      <c r="I35" s="53"/>
    </row>
    <row r="36" spans="1:13" ht="31.5" x14ac:dyDescent="0.25">
      <c r="A36" s="38"/>
      <c r="B36" s="39" t="s">
        <v>36</v>
      </c>
      <c r="C36" s="13"/>
      <c r="D36" s="116"/>
      <c r="E36" s="18"/>
      <c r="F36" s="140"/>
      <c r="G36" s="140"/>
      <c r="H36" s="18"/>
      <c r="I36" s="15"/>
    </row>
    <row r="37" spans="1:13" x14ac:dyDescent="0.25">
      <c r="A37" s="38"/>
      <c r="B37" s="39" t="s">
        <v>54</v>
      </c>
      <c r="C37" s="13">
        <v>4371500</v>
      </c>
      <c r="D37" s="178">
        <v>20.5</v>
      </c>
      <c r="E37" s="40">
        <v>20</v>
      </c>
      <c r="F37" s="140">
        <v>89615750</v>
      </c>
      <c r="G37" s="140">
        <f>C37*E37</f>
        <v>87430000</v>
      </c>
      <c r="H37" s="18">
        <v>87430000</v>
      </c>
      <c r="I37" s="180">
        <f>H37/G37*100</f>
        <v>100</v>
      </c>
      <c r="K37" s="17"/>
    </row>
    <row r="38" spans="1:13" ht="33" customHeight="1" x14ac:dyDescent="0.25">
      <c r="A38" s="38"/>
      <c r="B38" s="39" t="s">
        <v>55</v>
      </c>
      <c r="C38" s="13">
        <v>2400000</v>
      </c>
      <c r="D38" s="116">
        <v>13</v>
      </c>
      <c r="E38" s="18">
        <v>13</v>
      </c>
      <c r="F38" s="140">
        <v>31200000</v>
      </c>
      <c r="G38" s="140">
        <f>C38*E38</f>
        <v>31200000</v>
      </c>
      <c r="H38" s="18">
        <v>31200000</v>
      </c>
      <c r="I38" s="180">
        <f t="shared" ref="I38:I43" si="2">H38/G38*100</f>
        <v>100</v>
      </c>
    </row>
    <row r="39" spans="1:13" x14ac:dyDescent="0.25">
      <c r="A39" s="38"/>
      <c r="B39" s="39" t="s">
        <v>17</v>
      </c>
      <c r="C39" s="13"/>
      <c r="D39" s="116"/>
      <c r="E39" s="18"/>
      <c r="F39" s="140"/>
      <c r="G39" s="140"/>
      <c r="H39" s="18"/>
      <c r="I39" s="180"/>
    </row>
    <row r="40" spans="1:13" x14ac:dyDescent="0.25">
      <c r="A40" s="38"/>
      <c r="B40" s="39" t="s">
        <v>56</v>
      </c>
      <c r="C40" s="13">
        <v>97400</v>
      </c>
      <c r="D40" s="116">
        <v>235</v>
      </c>
      <c r="E40" s="40">
        <v>229</v>
      </c>
      <c r="F40" s="140">
        <v>22889000</v>
      </c>
      <c r="G40" s="140">
        <f>C40*E40</f>
        <v>22304600</v>
      </c>
      <c r="H40" s="18">
        <v>22304600</v>
      </c>
      <c r="I40" s="180">
        <f t="shared" si="2"/>
        <v>100</v>
      </c>
      <c r="K40" s="17"/>
    </row>
    <row r="41" spans="1:13" ht="47.25" x14ac:dyDescent="0.25">
      <c r="A41" s="38"/>
      <c r="B41" s="39" t="s">
        <v>57</v>
      </c>
      <c r="C41" s="13">
        <v>396700</v>
      </c>
      <c r="D41" s="116">
        <v>9</v>
      </c>
      <c r="E41" s="18">
        <v>9</v>
      </c>
      <c r="F41" s="140">
        <v>3570300</v>
      </c>
      <c r="G41" s="140">
        <f>C41*E41</f>
        <v>3570300</v>
      </c>
      <c r="H41" s="18">
        <v>3570300</v>
      </c>
      <c r="I41" s="180">
        <f t="shared" si="2"/>
        <v>100</v>
      </c>
      <c r="J41" s="41"/>
      <c r="K41" s="41"/>
    </row>
    <row r="42" spans="1:13" x14ac:dyDescent="0.25">
      <c r="A42" s="38"/>
      <c r="B42" s="39" t="s">
        <v>44</v>
      </c>
      <c r="C42" s="13">
        <v>811600</v>
      </c>
      <c r="D42" s="116">
        <v>3</v>
      </c>
      <c r="E42" s="18">
        <v>3</v>
      </c>
      <c r="F42" s="140">
        <v>2434800</v>
      </c>
      <c r="G42" s="140">
        <f>C42*E42</f>
        <v>2434800</v>
      </c>
      <c r="H42" s="18">
        <v>2434800</v>
      </c>
      <c r="I42" s="180">
        <f t="shared" si="2"/>
        <v>100</v>
      </c>
      <c r="J42" s="41"/>
      <c r="K42" s="41"/>
    </row>
    <row r="43" spans="1:13" x14ac:dyDescent="0.25">
      <c r="A43" s="38"/>
      <c r="B43" s="85" t="s">
        <v>86</v>
      </c>
      <c r="C43" s="33"/>
      <c r="D43" s="122"/>
      <c r="E43" s="34"/>
      <c r="F43" s="144">
        <v>0</v>
      </c>
      <c r="G43" s="144">
        <v>10886250</v>
      </c>
      <c r="H43" s="34">
        <v>10886250</v>
      </c>
      <c r="I43" s="180">
        <f t="shared" si="2"/>
        <v>100</v>
      </c>
      <c r="J43" s="41"/>
      <c r="K43" s="41"/>
    </row>
    <row r="44" spans="1:13" ht="31.5" x14ac:dyDescent="0.25">
      <c r="A44" s="42"/>
      <c r="B44" s="43" t="s">
        <v>26</v>
      </c>
      <c r="C44" s="36"/>
      <c r="D44" s="123"/>
      <c r="E44" s="37"/>
      <c r="F44" s="145">
        <f>SUM(F37:F43)</f>
        <v>149709850</v>
      </c>
      <c r="G44" s="145">
        <f>SUM(G37:G43)</f>
        <v>157825950</v>
      </c>
      <c r="H44" s="37">
        <v>157825950</v>
      </c>
      <c r="I44" s="181">
        <f>H44/G44*100</f>
        <v>100</v>
      </c>
      <c r="J44" s="17"/>
      <c r="K44" s="17"/>
      <c r="L44" s="17"/>
      <c r="M44" s="17"/>
    </row>
    <row r="45" spans="1:13" ht="31.5" x14ac:dyDescent="0.25">
      <c r="A45" s="38" t="s">
        <v>18</v>
      </c>
      <c r="B45" s="30" t="s">
        <v>27</v>
      </c>
      <c r="C45" s="10"/>
      <c r="D45" s="124"/>
      <c r="E45" s="11"/>
      <c r="F45" s="146"/>
      <c r="G45" s="146"/>
      <c r="H45" s="34"/>
      <c r="I45" s="86"/>
    </row>
    <row r="46" spans="1:13" x14ac:dyDescent="0.25">
      <c r="A46" s="44"/>
      <c r="B46" s="45" t="s">
        <v>38</v>
      </c>
      <c r="C46" s="46"/>
      <c r="D46" s="115"/>
      <c r="E46" s="47"/>
      <c r="F46" s="139">
        <v>0</v>
      </c>
      <c r="G46" s="139">
        <f>26618971+4974661+14580651-31878+4667895+4585009</f>
        <v>55395309</v>
      </c>
      <c r="H46" s="18">
        <v>55395309</v>
      </c>
      <c r="I46" s="180">
        <f>H46/G46*100</f>
        <v>100</v>
      </c>
      <c r="J46" s="17"/>
    </row>
    <row r="47" spans="1:13" x14ac:dyDescent="0.25">
      <c r="A47" s="38"/>
      <c r="B47" s="48" t="s">
        <v>58</v>
      </c>
      <c r="C47" s="13"/>
      <c r="D47" s="116"/>
      <c r="E47" s="18"/>
      <c r="F47" s="140"/>
      <c r="G47" s="140"/>
      <c r="H47" s="18"/>
      <c r="I47" s="180"/>
      <c r="L47" s="17"/>
    </row>
    <row r="48" spans="1:13" ht="31.5" x14ac:dyDescent="0.25">
      <c r="A48" s="38"/>
      <c r="B48" s="12" t="s">
        <v>59</v>
      </c>
      <c r="C48" s="13"/>
      <c r="D48" s="49" t="s">
        <v>28</v>
      </c>
      <c r="E48" s="49" t="s">
        <v>28</v>
      </c>
      <c r="F48" s="179">
        <v>27880000</v>
      </c>
      <c r="G48" s="140">
        <v>28350000</v>
      </c>
      <c r="H48" s="18">
        <v>28350000</v>
      </c>
      <c r="I48" s="180">
        <f t="shared" ref="I48:I68" si="3">H48/G48*100</f>
        <v>100</v>
      </c>
    </row>
    <row r="49" spans="1:15" ht="31.5" x14ac:dyDescent="0.25">
      <c r="A49" s="38"/>
      <c r="B49" s="12" t="s">
        <v>60</v>
      </c>
      <c r="C49" s="13"/>
      <c r="D49" s="49" t="s">
        <v>28</v>
      </c>
      <c r="E49" s="49" t="s">
        <v>28</v>
      </c>
      <c r="F49" s="179">
        <v>33330000</v>
      </c>
      <c r="G49" s="140">
        <v>32340000</v>
      </c>
      <c r="H49" s="18">
        <v>32340000</v>
      </c>
      <c r="I49" s="180">
        <f t="shared" si="3"/>
        <v>100</v>
      </c>
      <c r="J49" s="17"/>
    </row>
    <row r="50" spans="1:15" x14ac:dyDescent="0.25">
      <c r="A50" s="38"/>
      <c r="B50" s="12" t="s">
        <v>61</v>
      </c>
      <c r="C50" s="13">
        <v>71896</v>
      </c>
      <c r="D50" s="116">
        <v>428</v>
      </c>
      <c r="E50" s="18">
        <v>504</v>
      </c>
      <c r="F50" s="140">
        <v>30771488</v>
      </c>
      <c r="G50" s="140">
        <f>C50*E50</f>
        <v>36235584</v>
      </c>
      <c r="H50" s="18">
        <v>36235584</v>
      </c>
      <c r="I50" s="180">
        <f t="shared" si="3"/>
        <v>100</v>
      </c>
      <c r="J50" s="17"/>
    </row>
    <row r="51" spans="1:15" x14ac:dyDescent="0.25">
      <c r="A51" s="38"/>
      <c r="B51" s="12" t="s">
        <v>62</v>
      </c>
      <c r="C51" s="13">
        <v>25000</v>
      </c>
      <c r="D51" s="116">
        <v>39</v>
      </c>
      <c r="E51" s="18">
        <v>40</v>
      </c>
      <c r="F51" s="140">
        <v>975000</v>
      </c>
      <c r="G51" s="140">
        <f>C51*E51</f>
        <v>1000000</v>
      </c>
      <c r="H51" s="18">
        <v>1000000</v>
      </c>
      <c r="I51" s="180">
        <f t="shared" si="3"/>
        <v>100</v>
      </c>
      <c r="J51" s="17"/>
    </row>
    <row r="52" spans="1:15" ht="31.5" x14ac:dyDescent="0.25">
      <c r="A52" s="38"/>
      <c r="B52" s="12" t="s">
        <v>63</v>
      </c>
      <c r="C52" s="13">
        <v>429000</v>
      </c>
      <c r="D52" s="116">
        <v>330</v>
      </c>
      <c r="E52" s="18">
        <v>334</v>
      </c>
      <c r="F52" s="140">
        <v>141570000</v>
      </c>
      <c r="G52" s="140">
        <f>C52*E52</f>
        <v>143286000</v>
      </c>
      <c r="H52" s="18">
        <v>143286000</v>
      </c>
      <c r="I52" s="180">
        <f t="shared" si="3"/>
        <v>100</v>
      </c>
      <c r="J52" s="17"/>
      <c r="K52" s="17"/>
    </row>
    <row r="53" spans="1:15" x14ac:dyDescent="0.25">
      <c r="A53" s="38"/>
      <c r="B53" s="12" t="s">
        <v>64</v>
      </c>
      <c r="C53" s="13"/>
      <c r="D53" s="50" t="s">
        <v>29</v>
      </c>
      <c r="E53" s="50" t="s">
        <v>29</v>
      </c>
      <c r="F53" s="147">
        <v>4250000</v>
      </c>
      <c r="G53" s="140">
        <f>3100000+1150000</f>
        <v>4250000</v>
      </c>
      <c r="H53" s="18">
        <v>4250000</v>
      </c>
      <c r="I53" s="180">
        <f t="shared" si="3"/>
        <v>100</v>
      </c>
    </row>
    <row r="54" spans="1:15" ht="31.5" x14ac:dyDescent="0.25">
      <c r="A54" s="38"/>
      <c r="B54" s="12" t="s">
        <v>65</v>
      </c>
      <c r="C54" s="13">
        <v>285000</v>
      </c>
      <c r="D54" s="116">
        <v>199</v>
      </c>
      <c r="E54" s="18">
        <v>200</v>
      </c>
      <c r="F54" s="140">
        <v>56715000</v>
      </c>
      <c r="G54" s="140">
        <f>C54*E54</f>
        <v>57000000</v>
      </c>
      <c r="H54" s="18">
        <v>57000000</v>
      </c>
      <c r="I54" s="180">
        <f t="shared" si="3"/>
        <v>100</v>
      </c>
    </row>
    <row r="55" spans="1:15" ht="30" customHeight="1" x14ac:dyDescent="0.25">
      <c r="A55" s="38"/>
      <c r="B55" s="12" t="s">
        <v>66</v>
      </c>
      <c r="C55" s="13">
        <v>757900</v>
      </c>
      <c r="D55" s="116">
        <v>6</v>
      </c>
      <c r="E55" s="18">
        <v>7</v>
      </c>
      <c r="F55" s="140">
        <v>4547400</v>
      </c>
      <c r="G55" s="140">
        <f>E55*C55</f>
        <v>5305300</v>
      </c>
      <c r="H55" s="18">
        <v>5305300</v>
      </c>
      <c r="I55" s="180">
        <f t="shared" si="3"/>
        <v>100</v>
      </c>
      <c r="K55" s="17"/>
    </row>
    <row r="56" spans="1:15" ht="15" customHeight="1" x14ac:dyDescent="0.25">
      <c r="A56" s="38"/>
      <c r="B56" s="12" t="s">
        <v>67</v>
      </c>
      <c r="C56" s="13"/>
      <c r="D56" s="116"/>
      <c r="E56" s="18"/>
      <c r="F56" s="140">
        <v>17998639</v>
      </c>
      <c r="G56" s="140">
        <v>17998639</v>
      </c>
      <c r="H56" s="18">
        <v>17998639</v>
      </c>
      <c r="I56" s="180">
        <f t="shared" si="3"/>
        <v>100</v>
      </c>
    </row>
    <row r="57" spans="1:15" ht="17.25" customHeight="1" x14ac:dyDescent="0.25">
      <c r="A57" s="38"/>
      <c r="B57" s="12" t="s">
        <v>74</v>
      </c>
      <c r="C57" s="13"/>
      <c r="D57" s="116"/>
      <c r="E57" s="18"/>
      <c r="F57" s="158">
        <f>SUM(F48:F56)</f>
        <v>318037527</v>
      </c>
      <c r="G57" s="158">
        <f>SUM(G48:G56)</f>
        <v>325765523</v>
      </c>
      <c r="H57" s="169">
        <v>325765523</v>
      </c>
      <c r="I57" s="182">
        <f t="shared" si="3"/>
        <v>100</v>
      </c>
      <c r="J57" s="17"/>
      <c r="L57" s="17"/>
    </row>
    <row r="58" spans="1:15" ht="17.25" customHeight="1" x14ac:dyDescent="0.25">
      <c r="A58" s="38"/>
      <c r="B58" s="12" t="s">
        <v>68</v>
      </c>
      <c r="C58" s="13">
        <v>4419000</v>
      </c>
      <c r="D58" s="116">
        <v>2</v>
      </c>
      <c r="E58" s="18">
        <v>2</v>
      </c>
      <c r="F58" s="140">
        <v>8838000</v>
      </c>
      <c r="G58" s="140">
        <f>C58*E58</f>
        <v>8838000</v>
      </c>
      <c r="H58" s="18">
        <v>8838000</v>
      </c>
      <c r="I58" s="180">
        <f t="shared" si="3"/>
        <v>100</v>
      </c>
      <c r="L58" s="17"/>
    </row>
    <row r="59" spans="1:15" ht="17.25" customHeight="1" x14ac:dyDescent="0.25">
      <c r="A59" s="38"/>
      <c r="B59" s="12" t="s">
        <v>69</v>
      </c>
      <c r="C59" s="13">
        <v>2993000</v>
      </c>
      <c r="D59" s="178">
        <v>2.5</v>
      </c>
      <c r="E59" s="40">
        <v>2.8</v>
      </c>
      <c r="F59" s="140">
        <v>7482500</v>
      </c>
      <c r="G59" s="18">
        <f>E59*C59</f>
        <v>8380399.9999999991</v>
      </c>
      <c r="H59" s="18">
        <v>8380400</v>
      </c>
      <c r="I59" s="180">
        <f t="shared" si="3"/>
        <v>100.00000000000003</v>
      </c>
      <c r="L59" s="17"/>
    </row>
    <row r="60" spans="1:15" ht="17.25" customHeight="1" x14ac:dyDescent="0.25">
      <c r="A60" s="38"/>
      <c r="B60" s="51" t="s">
        <v>70</v>
      </c>
      <c r="C60" s="46"/>
      <c r="D60" s="115"/>
      <c r="E60" s="47"/>
      <c r="F60" s="139">
        <v>5984000</v>
      </c>
      <c r="G60" s="139">
        <f>5984000-30000</f>
        <v>5954000</v>
      </c>
      <c r="H60" s="18">
        <v>5954000</v>
      </c>
      <c r="I60" s="180">
        <f t="shared" si="3"/>
        <v>100</v>
      </c>
      <c r="L60" s="17"/>
    </row>
    <row r="61" spans="1:15" ht="17.25" customHeight="1" x14ac:dyDescent="0.25">
      <c r="A61" s="38"/>
      <c r="B61" s="12" t="s">
        <v>88</v>
      </c>
      <c r="C61" s="13"/>
      <c r="D61" s="116"/>
      <c r="E61" s="18"/>
      <c r="F61" s="140">
        <v>0</v>
      </c>
      <c r="G61" s="140">
        <f>1347000+145800</f>
        <v>1492800</v>
      </c>
      <c r="H61" s="18">
        <v>1492800</v>
      </c>
      <c r="I61" s="180">
        <f t="shared" si="3"/>
        <v>100</v>
      </c>
      <c r="K61" s="17"/>
      <c r="L61" s="17"/>
    </row>
    <row r="62" spans="1:15" ht="17.25" customHeight="1" x14ac:dyDescent="0.25">
      <c r="A62" s="38"/>
      <c r="B62" s="52" t="s">
        <v>87</v>
      </c>
      <c r="C62" s="33"/>
      <c r="D62" s="122"/>
      <c r="E62" s="34"/>
      <c r="F62" s="152">
        <f>SUM(F58:F61)</f>
        <v>22304500</v>
      </c>
      <c r="G62" s="152">
        <f>SUM(G58:G61)</f>
        <v>24665200</v>
      </c>
      <c r="H62" s="169">
        <v>24665200</v>
      </c>
      <c r="I62" s="182">
        <f t="shared" si="3"/>
        <v>100</v>
      </c>
      <c r="L62" s="17"/>
    </row>
    <row r="63" spans="1:15" x14ac:dyDescent="0.25">
      <c r="A63" s="38"/>
      <c r="B63" s="48" t="s">
        <v>37</v>
      </c>
      <c r="C63" s="13"/>
      <c r="D63" s="116"/>
      <c r="E63" s="18"/>
      <c r="F63" s="140"/>
      <c r="G63" s="140"/>
      <c r="H63" s="18"/>
      <c r="I63" s="180"/>
      <c r="K63" s="17"/>
      <c r="M63" s="17"/>
    </row>
    <row r="64" spans="1:15" ht="15" customHeight="1" x14ac:dyDescent="0.25">
      <c r="A64" s="38"/>
      <c r="B64" s="12" t="s">
        <v>71</v>
      </c>
      <c r="C64" s="13">
        <v>2200000</v>
      </c>
      <c r="D64" s="116">
        <v>17</v>
      </c>
      <c r="E64" s="18">
        <v>15.1</v>
      </c>
      <c r="F64" s="140">
        <v>37994000</v>
      </c>
      <c r="G64" s="140">
        <f>C64*E64</f>
        <v>33220000</v>
      </c>
      <c r="H64" s="18">
        <v>33220000</v>
      </c>
      <c r="I64" s="180">
        <f t="shared" si="3"/>
        <v>100</v>
      </c>
      <c r="J64" s="17"/>
      <c r="K64" s="17"/>
      <c r="L64" s="17"/>
      <c r="O64" s="17"/>
    </row>
    <row r="65" spans="1:15" ht="15" customHeight="1" x14ac:dyDescent="0.25">
      <c r="A65" s="38"/>
      <c r="B65" s="12" t="s">
        <v>72</v>
      </c>
      <c r="C65" s="13"/>
      <c r="D65" s="116"/>
      <c r="E65" s="18"/>
      <c r="F65" s="140">
        <v>26076705</v>
      </c>
      <c r="G65" s="140">
        <f>26076705-463702</f>
        <v>25613003</v>
      </c>
      <c r="H65" s="18">
        <v>25613003</v>
      </c>
      <c r="I65" s="180">
        <f t="shared" si="3"/>
        <v>100</v>
      </c>
    </row>
    <row r="66" spans="1:15" ht="15" customHeight="1" x14ac:dyDescent="0.25">
      <c r="A66" s="38"/>
      <c r="B66" s="12" t="s">
        <v>98</v>
      </c>
      <c r="C66" s="13"/>
      <c r="D66" s="116"/>
      <c r="E66" s="18"/>
      <c r="F66" s="158">
        <f>SUM(F64:F65)</f>
        <v>64070705</v>
      </c>
      <c r="G66" s="158">
        <f>SUM(G64:G65)</f>
        <v>58833003</v>
      </c>
      <c r="H66" s="169">
        <v>58833003</v>
      </c>
      <c r="I66" s="182">
        <f t="shared" si="3"/>
        <v>100</v>
      </c>
      <c r="J66" s="17"/>
      <c r="K66" s="17"/>
      <c r="L66" s="17"/>
      <c r="M66" s="17"/>
    </row>
    <row r="67" spans="1:15" ht="15" customHeight="1" x14ac:dyDescent="0.25">
      <c r="A67" s="38"/>
      <c r="B67" s="51" t="s">
        <v>73</v>
      </c>
      <c r="C67" s="59">
        <v>285</v>
      </c>
      <c r="D67" s="115">
        <v>2045</v>
      </c>
      <c r="E67" s="47">
        <v>472</v>
      </c>
      <c r="F67" s="139">
        <v>582825</v>
      </c>
      <c r="G67" s="139">
        <f>C67*E67</f>
        <v>134520</v>
      </c>
      <c r="H67" s="18">
        <v>134520</v>
      </c>
      <c r="I67" s="180">
        <f t="shared" si="3"/>
        <v>100</v>
      </c>
      <c r="J67" s="17"/>
      <c r="K67" s="17"/>
    </row>
    <row r="68" spans="1:15" ht="33" customHeight="1" x14ac:dyDescent="0.25">
      <c r="A68" s="38"/>
      <c r="B68" s="52" t="s">
        <v>89</v>
      </c>
      <c r="C68" s="81"/>
      <c r="D68" s="125"/>
      <c r="E68" s="34"/>
      <c r="F68" s="144">
        <v>0</v>
      </c>
      <c r="G68" s="144">
        <v>32388200</v>
      </c>
      <c r="H68" s="89">
        <v>32388200</v>
      </c>
      <c r="I68" s="184">
        <f t="shared" si="3"/>
        <v>100</v>
      </c>
      <c r="J68" s="17"/>
      <c r="K68" s="17"/>
    </row>
    <row r="69" spans="1:15" ht="31.5" x14ac:dyDescent="0.25">
      <c r="A69" s="38"/>
      <c r="B69" s="43" t="s">
        <v>19</v>
      </c>
      <c r="C69" s="36"/>
      <c r="D69" s="123"/>
      <c r="E69" s="37"/>
      <c r="F69" s="145">
        <f>F57+F66+F67+F62+F46+F68</f>
        <v>404995557</v>
      </c>
      <c r="G69" s="145">
        <f>G57+G66+G67+G62+G46+G68</f>
        <v>497181755</v>
      </c>
      <c r="H69" s="62">
        <v>497181755</v>
      </c>
      <c r="I69" s="198">
        <f>H69/G69*100</f>
        <v>100</v>
      </c>
      <c r="J69" s="17"/>
      <c r="K69" s="17"/>
      <c r="L69" s="17"/>
      <c r="N69" s="17"/>
    </row>
    <row r="70" spans="1:15" ht="31.5" x14ac:dyDescent="0.25">
      <c r="A70" s="38"/>
      <c r="B70" s="43" t="s">
        <v>20</v>
      </c>
      <c r="C70" s="36"/>
      <c r="D70" s="123"/>
      <c r="E70" s="37"/>
      <c r="F70" s="145">
        <f>SUM(F69,F44,F34)</f>
        <v>642806536</v>
      </c>
      <c r="G70" s="145">
        <f>SUM(G69,G44,G34)</f>
        <v>723120797</v>
      </c>
      <c r="H70" s="37">
        <v>723120797</v>
      </c>
      <c r="I70" s="181">
        <f>H70/G70*100</f>
        <v>100</v>
      </c>
    </row>
    <row r="71" spans="1:15" x14ac:dyDescent="0.25">
      <c r="A71" s="54" t="s">
        <v>22</v>
      </c>
      <c r="B71" s="30" t="s">
        <v>39</v>
      </c>
      <c r="C71" s="10"/>
      <c r="D71" s="124"/>
      <c r="E71" s="11"/>
      <c r="F71" s="146"/>
      <c r="G71" s="146"/>
      <c r="H71" s="34"/>
      <c r="I71" s="86"/>
    </row>
    <row r="72" spans="1:15" ht="31.5" x14ac:dyDescent="0.25">
      <c r="A72" s="38"/>
      <c r="B72" s="39" t="s">
        <v>75</v>
      </c>
      <c r="C72" s="13"/>
      <c r="D72" s="116"/>
      <c r="E72" s="18"/>
      <c r="F72" s="140">
        <v>10151865</v>
      </c>
      <c r="G72" s="140">
        <v>10151865</v>
      </c>
      <c r="H72" s="18">
        <v>10151865</v>
      </c>
      <c r="I72" s="180">
        <f t="shared" ref="I72:I79" si="4">H72/G72*100</f>
        <v>100</v>
      </c>
      <c r="J72" s="17"/>
      <c r="K72" s="17"/>
    </row>
    <row r="73" spans="1:15" x14ac:dyDescent="0.25">
      <c r="A73" s="38"/>
      <c r="B73" s="83" t="s">
        <v>84</v>
      </c>
      <c r="C73" s="13"/>
      <c r="D73" s="116"/>
      <c r="E73" s="18"/>
      <c r="F73" s="140">
        <v>0</v>
      </c>
      <c r="G73" s="140">
        <f>1840758+307615+302379+301986+295441+300335+300335</f>
        <v>3648849</v>
      </c>
      <c r="H73" s="18">
        <v>3648849</v>
      </c>
      <c r="I73" s="180">
        <f t="shared" si="4"/>
        <v>100</v>
      </c>
      <c r="J73" s="17"/>
      <c r="K73" s="17"/>
    </row>
    <row r="74" spans="1:15" x14ac:dyDescent="0.25">
      <c r="A74" s="38"/>
      <c r="B74" s="95" t="s">
        <v>91</v>
      </c>
      <c r="C74" s="20"/>
      <c r="D74" s="117"/>
      <c r="E74" s="21"/>
      <c r="F74" s="141">
        <v>0</v>
      </c>
      <c r="G74" s="141">
        <v>1024000</v>
      </c>
      <c r="H74" s="18">
        <v>1024000</v>
      </c>
      <c r="I74" s="180">
        <f t="shared" si="4"/>
        <v>100</v>
      </c>
      <c r="J74" s="17"/>
      <c r="K74" s="17"/>
    </row>
    <row r="75" spans="1:15" x14ac:dyDescent="0.25">
      <c r="A75" s="38"/>
      <c r="B75" s="87" t="s">
        <v>90</v>
      </c>
      <c r="C75" s="88"/>
      <c r="D75" s="126"/>
      <c r="E75" s="89"/>
      <c r="F75" s="148">
        <v>0</v>
      </c>
      <c r="G75" s="148">
        <v>3489450</v>
      </c>
      <c r="H75" s="34">
        <v>3489450</v>
      </c>
      <c r="I75" s="180">
        <f t="shared" si="4"/>
        <v>100</v>
      </c>
      <c r="J75" s="17"/>
      <c r="K75" s="17"/>
    </row>
    <row r="76" spans="1:15" ht="16.5" thickBot="1" x14ac:dyDescent="0.3">
      <c r="A76" s="82"/>
      <c r="B76" s="60" t="s">
        <v>40</v>
      </c>
      <c r="C76" s="55"/>
      <c r="D76" s="127"/>
      <c r="E76" s="56"/>
      <c r="F76" s="149">
        <f>SUM(F72:F75)</f>
        <v>10151865</v>
      </c>
      <c r="G76" s="149">
        <f>SUM(G72:G75)</f>
        <v>18314164</v>
      </c>
      <c r="H76" s="56">
        <v>18314164</v>
      </c>
      <c r="I76" s="199">
        <f t="shared" si="4"/>
        <v>100</v>
      </c>
      <c r="J76" s="17"/>
      <c r="L76" s="17"/>
    </row>
    <row r="77" spans="1:15" ht="16.5" thickBot="1" x14ac:dyDescent="0.3">
      <c r="A77" s="227" t="s">
        <v>32</v>
      </c>
      <c r="B77" s="228"/>
      <c r="C77" s="61"/>
      <c r="D77" s="128"/>
      <c r="E77" s="62"/>
      <c r="F77" s="185">
        <f>F70+F76</f>
        <v>652958401</v>
      </c>
      <c r="G77" s="185">
        <f>G70+G76</f>
        <v>741434961</v>
      </c>
      <c r="H77" s="62">
        <v>741434961</v>
      </c>
      <c r="I77" s="199">
        <f t="shared" si="4"/>
        <v>100</v>
      </c>
      <c r="K77" s="17"/>
    </row>
    <row r="78" spans="1:15" ht="16.5" thickBot="1" x14ac:dyDescent="0.3">
      <c r="A78" s="229" t="s">
        <v>33</v>
      </c>
      <c r="B78" s="230"/>
      <c r="C78" s="65"/>
      <c r="D78" s="129"/>
      <c r="E78" s="66"/>
      <c r="F78" s="150">
        <v>339170874</v>
      </c>
      <c r="G78" s="150">
        <f>G34+G44+G53+G66+G67+G76-G33+100381+76593+22678+3760+3760+25530+G62+18596800-G43-G75-G32+3696+75287+25096+3696+25096+462</f>
        <v>335582968</v>
      </c>
      <c r="H78" s="66">
        <v>335582968</v>
      </c>
      <c r="I78" s="199">
        <f t="shared" si="4"/>
        <v>100</v>
      </c>
      <c r="J78" s="17"/>
      <c r="K78" s="17"/>
      <c r="O78" s="17"/>
    </row>
    <row r="79" spans="1:15" ht="16.5" thickBot="1" x14ac:dyDescent="0.3">
      <c r="A79" s="231" t="s">
        <v>34</v>
      </c>
      <c r="B79" s="232"/>
      <c r="C79" s="63"/>
      <c r="D79" s="130"/>
      <c r="E79" s="64"/>
      <c r="F79" s="151">
        <v>313787527</v>
      </c>
      <c r="G79" s="151">
        <f>G48+G49+G50+G51+G52+G54+G55+G56+12394976+14047021+149462+68152+68151+4949131+28801100+66991+14505364-31878+4642799+81860+4559913+33428</f>
        <v>405851993</v>
      </c>
      <c r="H79" s="66">
        <v>405851993</v>
      </c>
      <c r="I79" s="199">
        <f t="shared" si="4"/>
        <v>100</v>
      </c>
      <c r="J79" s="17"/>
      <c r="K79" s="17"/>
      <c r="O79" s="17"/>
    </row>
    <row r="80" spans="1:15" ht="32.25" customHeight="1" thickBot="1" x14ac:dyDescent="0.3">
      <c r="A80" s="209" t="s">
        <v>80</v>
      </c>
      <c r="B80" s="210"/>
      <c r="C80" s="68"/>
      <c r="D80" s="131"/>
      <c r="E80" s="69"/>
      <c r="F80" s="152"/>
      <c r="G80" s="152"/>
      <c r="H80" s="170"/>
      <c r="I80" s="96"/>
      <c r="J80" s="17"/>
      <c r="K80" s="17"/>
      <c r="O80" s="17"/>
    </row>
    <row r="81" spans="1:11" x14ac:dyDescent="0.25">
      <c r="A81" s="70"/>
      <c r="B81" s="71" t="s">
        <v>81</v>
      </c>
      <c r="C81" s="70"/>
      <c r="D81" s="132"/>
      <c r="E81" s="72"/>
      <c r="F81" s="174"/>
      <c r="G81" s="153"/>
      <c r="H81" s="92"/>
      <c r="I81" s="165"/>
    </row>
    <row r="82" spans="1:11" x14ac:dyDescent="0.25">
      <c r="A82" s="73" t="s">
        <v>30</v>
      </c>
      <c r="B82" s="93" t="s">
        <v>78</v>
      </c>
      <c r="C82" s="74"/>
      <c r="D82" s="133"/>
      <c r="E82" s="75"/>
      <c r="F82" s="175"/>
      <c r="G82" s="154"/>
      <c r="H82" s="103"/>
      <c r="I82" s="171"/>
    </row>
    <row r="83" spans="1:11" ht="31.5" x14ac:dyDescent="0.25">
      <c r="A83" s="104"/>
      <c r="B83" s="105" t="s">
        <v>92</v>
      </c>
      <c r="C83" s="102"/>
      <c r="D83" s="134"/>
      <c r="E83" s="103"/>
      <c r="F83" s="160">
        <v>0</v>
      </c>
      <c r="G83" s="160">
        <f>177000+1779600</f>
        <v>1956600</v>
      </c>
      <c r="H83" s="172">
        <v>1956600</v>
      </c>
      <c r="I83" s="200">
        <f>H83/G83*100</f>
        <v>100</v>
      </c>
    </row>
    <row r="84" spans="1:11" ht="33.75" customHeight="1" thickBot="1" x14ac:dyDescent="0.3">
      <c r="A84" s="90"/>
      <c r="B84" s="186" t="s">
        <v>99</v>
      </c>
      <c r="C84" s="91"/>
      <c r="D84" s="135"/>
      <c r="E84" s="92"/>
      <c r="F84" s="144">
        <v>0</v>
      </c>
      <c r="G84" s="144">
        <v>4995250</v>
      </c>
      <c r="H84" s="173">
        <v>4995250</v>
      </c>
      <c r="I84" s="200">
        <f>H84/G84*100</f>
        <v>100</v>
      </c>
    </row>
    <row r="85" spans="1:11" s="67" customFormat="1" ht="16.5" thickBot="1" x14ac:dyDescent="0.3">
      <c r="A85" s="76"/>
      <c r="B85" s="77" t="s">
        <v>82</v>
      </c>
      <c r="C85" s="78"/>
      <c r="D85" s="136"/>
      <c r="E85" s="79"/>
      <c r="F85" s="162">
        <v>0</v>
      </c>
      <c r="G85" s="162">
        <f>SUM(G83:G84)</f>
        <v>6951850</v>
      </c>
      <c r="H85" s="170">
        <v>6951850</v>
      </c>
      <c r="I85" s="201">
        <f>H85/G85*100</f>
        <v>100</v>
      </c>
      <c r="J85" s="106"/>
    </row>
    <row r="86" spans="1:11" x14ac:dyDescent="0.25">
      <c r="A86" s="73" t="s">
        <v>16</v>
      </c>
      <c r="B86" s="94" t="s">
        <v>79</v>
      </c>
      <c r="C86" s="74"/>
      <c r="D86" s="133"/>
      <c r="E86" s="75"/>
      <c r="F86" s="175"/>
      <c r="G86" s="161">
        <v>0</v>
      </c>
      <c r="H86" s="69">
        <v>0</v>
      </c>
      <c r="I86" s="53"/>
    </row>
    <row r="87" spans="1:11" ht="31.5" x14ac:dyDescent="0.25">
      <c r="A87" s="100"/>
      <c r="B87" s="101" t="s">
        <v>93</v>
      </c>
      <c r="C87" s="102"/>
      <c r="D87" s="134"/>
      <c r="E87" s="103"/>
      <c r="F87" s="160">
        <v>0</v>
      </c>
      <c r="G87" s="160">
        <v>9130262</v>
      </c>
      <c r="H87" s="172">
        <v>9130262</v>
      </c>
      <c r="I87" s="200">
        <f t="shared" ref="I87:I94" si="5">H87/G87*100</f>
        <v>100</v>
      </c>
    </row>
    <row r="88" spans="1:11" ht="31.5" x14ac:dyDescent="0.25">
      <c r="A88" s="104"/>
      <c r="B88" s="107" t="s">
        <v>96</v>
      </c>
      <c r="C88" s="102"/>
      <c r="D88" s="134"/>
      <c r="E88" s="103"/>
      <c r="F88" s="160">
        <v>0</v>
      </c>
      <c r="G88" s="160">
        <v>125000000</v>
      </c>
      <c r="H88" s="172">
        <v>125000000</v>
      </c>
      <c r="I88" s="200">
        <f t="shared" si="5"/>
        <v>100</v>
      </c>
    </row>
    <row r="89" spans="1:11" ht="16.5" thickBot="1" x14ac:dyDescent="0.3">
      <c r="A89" s="108"/>
      <c r="B89" s="1" t="s">
        <v>97</v>
      </c>
      <c r="C89" s="91"/>
      <c r="D89" s="135"/>
      <c r="E89" s="92"/>
      <c r="F89" s="144">
        <v>0</v>
      </c>
      <c r="G89" s="144">
        <v>203000</v>
      </c>
      <c r="H89" s="173">
        <v>203000</v>
      </c>
      <c r="I89" s="200">
        <f t="shared" si="5"/>
        <v>100</v>
      </c>
      <c r="J89" s="17">
        <f>H87+H91</f>
        <v>14565951</v>
      </c>
    </row>
    <row r="90" spans="1:11" ht="16.5" thickBot="1" x14ac:dyDescent="0.3">
      <c r="A90" s="97"/>
      <c r="B90" s="77" t="s">
        <v>94</v>
      </c>
      <c r="C90" s="98"/>
      <c r="D90" s="137"/>
      <c r="E90" s="99"/>
      <c r="F90" s="176">
        <v>0</v>
      </c>
      <c r="G90" s="162">
        <f>SUM(G87:G89)</f>
        <v>134333262</v>
      </c>
      <c r="H90" s="170">
        <v>134333262</v>
      </c>
      <c r="I90" s="201">
        <f t="shared" si="5"/>
        <v>100</v>
      </c>
      <c r="J90" s="17"/>
    </row>
    <row r="91" spans="1:11" ht="16.5" thickBot="1" x14ac:dyDescent="0.3">
      <c r="A91" s="76" t="s">
        <v>18</v>
      </c>
      <c r="B91" s="109" t="s">
        <v>95</v>
      </c>
      <c r="C91" s="98"/>
      <c r="D91" s="137"/>
      <c r="E91" s="99"/>
      <c r="F91" s="176">
        <v>0</v>
      </c>
      <c r="G91" s="162">
        <f>5453000-17311</f>
        <v>5435689</v>
      </c>
      <c r="H91" s="170">
        <v>5435689</v>
      </c>
      <c r="I91" s="201">
        <f t="shared" si="5"/>
        <v>100</v>
      </c>
      <c r="J91" s="17">
        <f>SUM(G90:G91)</f>
        <v>139768951</v>
      </c>
      <c r="K91" s="17"/>
    </row>
    <row r="92" spans="1:11" ht="16.5" customHeight="1" thickBot="1" x14ac:dyDescent="0.3">
      <c r="A92" s="225" t="s">
        <v>41</v>
      </c>
      <c r="B92" s="226"/>
      <c r="C92" s="57"/>
      <c r="D92" s="138"/>
      <c r="E92" s="58"/>
      <c r="F92" s="150">
        <f>SUM(F77)</f>
        <v>652958401</v>
      </c>
      <c r="G92" s="150">
        <f>SUM(G77)+G85+G90+G91</f>
        <v>888155762</v>
      </c>
      <c r="H92" s="66">
        <v>888155762</v>
      </c>
      <c r="I92" s="202">
        <f t="shared" si="5"/>
        <v>100</v>
      </c>
      <c r="J92" s="17"/>
    </row>
    <row r="93" spans="1:11" ht="16.5" thickBot="1" x14ac:dyDescent="0.3">
      <c r="A93" s="225" t="s">
        <v>42</v>
      </c>
      <c r="B93" s="226"/>
      <c r="C93" s="57"/>
      <c r="D93" s="138"/>
      <c r="E93" s="58"/>
      <c r="F93" s="150">
        <f>SUM(F78)</f>
        <v>339170874</v>
      </c>
      <c r="G93" s="150">
        <f>G78+G85+G90+G91</f>
        <v>482303769</v>
      </c>
      <c r="H93" s="66">
        <v>482303769</v>
      </c>
      <c r="I93" s="202">
        <f t="shared" si="5"/>
        <v>100</v>
      </c>
    </row>
    <row r="94" spans="1:11" ht="16.5" thickBot="1" x14ac:dyDescent="0.3">
      <c r="A94" s="225" t="s">
        <v>43</v>
      </c>
      <c r="B94" s="226"/>
      <c r="C94" s="57"/>
      <c r="D94" s="138"/>
      <c r="E94" s="58"/>
      <c r="F94" s="150">
        <f>SUM(F79)</f>
        <v>313787527</v>
      </c>
      <c r="G94" s="150">
        <f>G79</f>
        <v>405851993</v>
      </c>
      <c r="H94" s="66">
        <v>405851993</v>
      </c>
      <c r="I94" s="202">
        <f t="shared" si="5"/>
        <v>100</v>
      </c>
      <c r="J94" s="17">
        <f>SUM(G93:G94)</f>
        <v>888155762</v>
      </c>
      <c r="K94" s="17"/>
    </row>
    <row r="95" spans="1:11" x14ac:dyDescent="0.25">
      <c r="J95" s="17">
        <f>G92-J94</f>
        <v>0</v>
      </c>
    </row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3.5" customHeight="1" x14ac:dyDescent="0.25"/>
    <row r="132" ht="13.5" customHeight="1" x14ac:dyDescent="0.25"/>
    <row r="133" ht="13.5" customHeight="1" x14ac:dyDescent="0.25"/>
    <row r="143" ht="12.75" customHeight="1" x14ac:dyDescent="0.25"/>
    <row r="144" ht="12.75" customHeight="1" x14ac:dyDescent="0.25"/>
    <row r="145" ht="12.75" customHeight="1" x14ac:dyDescent="0.25"/>
  </sheetData>
  <mergeCells count="18">
    <mergeCell ref="E1:I1"/>
    <mergeCell ref="A3:I3"/>
    <mergeCell ref="A92:B92"/>
    <mergeCell ref="A93:B93"/>
    <mergeCell ref="A94:B94"/>
    <mergeCell ref="A77:B77"/>
    <mergeCell ref="A78:B78"/>
    <mergeCell ref="A79:B79"/>
    <mergeCell ref="A80:B80"/>
    <mergeCell ref="E5:E7"/>
    <mergeCell ref="G5:G7"/>
    <mergeCell ref="A11:A34"/>
    <mergeCell ref="A10:B10"/>
    <mergeCell ref="A5:A8"/>
    <mergeCell ref="B5:B8"/>
    <mergeCell ref="C5:C7"/>
    <mergeCell ref="D5:D7"/>
    <mergeCell ref="F5:F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fitToHeight="2" orientation="portrait" r:id="rId1"/>
  <headerFooter alignWithMargins="0"/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17.mell.állami2020Zárszám</vt:lpstr>
      <vt:lpstr>'17.mell.állami2020Zárszám'!Nyomtatási_terület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Salamon Irénke 2</cp:lastModifiedBy>
  <cp:lastPrinted>2021-05-18T06:42:13Z</cp:lastPrinted>
  <dcterms:created xsi:type="dcterms:W3CDTF">1997-01-17T14:02:09Z</dcterms:created>
  <dcterms:modified xsi:type="dcterms:W3CDTF">2021-05-25T06:37:55Z</dcterms:modified>
</cp:coreProperties>
</file>