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6268D31-09A0-4565-9A86-0BF4E80956EF}" xr6:coauthVersionLast="46" xr6:coauthVersionMax="46" xr10:uidLastSave="{00000000-0000-0000-0000-000000000000}"/>
  <bookViews>
    <workbookView xWindow="-120" yWindow="-120" windowWidth="25440" windowHeight="15540"/>
  </bookViews>
  <sheets>
    <sheet name="18. melléklet2020Zárszám" sheetId="9" r:id="rId1"/>
  </sheets>
  <definedNames>
    <definedName name="_xlnm.Print_Area" localSheetId="0">'18. melléklet2020Zárszám'!$A$1:$H$148</definedName>
  </definedNames>
  <calcPr calcId="181029"/>
</workbook>
</file>

<file path=xl/calcChain.xml><?xml version="1.0" encoding="utf-8"?>
<calcChain xmlns="http://schemas.openxmlformats.org/spreadsheetml/2006/main">
  <c r="G117" i="9" l="1"/>
  <c r="E30" i="9"/>
  <c r="G30" i="9"/>
  <c r="G29" i="9"/>
  <c r="H127" i="9"/>
  <c r="H128" i="9"/>
  <c r="H129" i="9"/>
  <c r="H131" i="9"/>
  <c r="H132" i="9"/>
  <c r="H133" i="9"/>
  <c r="H134" i="9"/>
  <c r="H126" i="9"/>
  <c r="G126" i="9"/>
  <c r="G136" i="9"/>
  <c r="H136" i="9" s="1"/>
  <c r="F136" i="9"/>
  <c r="E136" i="9"/>
  <c r="H143" i="9"/>
  <c r="H140" i="9"/>
  <c r="H141" i="9"/>
  <c r="H142" i="9"/>
  <c r="H139" i="9"/>
  <c r="G144" i="9"/>
  <c r="G118" i="9"/>
  <c r="E118" i="9"/>
  <c r="H108" i="9"/>
  <c r="H109" i="9"/>
  <c r="H110" i="9"/>
  <c r="H111" i="9"/>
  <c r="H115" i="9"/>
  <c r="H116" i="9"/>
  <c r="G123" i="9"/>
  <c r="G122" i="9"/>
  <c r="H101" i="9"/>
  <c r="G103" i="9"/>
  <c r="H91" i="9"/>
  <c r="G92" i="9"/>
  <c r="H92" i="9" s="1"/>
  <c r="G88" i="9"/>
  <c r="H88" i="9" s="1"/>
  <c r="H77" i="9"/>
  <c r="H79" i="9"/>
  <c r="H81" i="9"/>
  <c r="H75" i="9"/>
  <c r="G82" i="9"/>
  <c r="E54" i="9"/>
  <c r="E60" i="9"/>
  <c r="E72" i="9" s="1"/>
  <c r="G54" i="9"/>
  <c r="G60" i="9" s="1"/>
  <c r="H36" i="9"/>
  <c r="H37" i="9"/>
  <c r="H40" i="9"/>
  <c r="H41" i="9"/>
  <c r="H44" i="9"/>
  <c r="H45" i="9"/>
  <c r="H46" i="9"/>
  <c r="H48" i="9"/>
  <c r="H49" i="9"/>
  <c r="H50" i="9"/>
  <c r="H51" i="9"/>
  <c r="H34" i="9"/>
  <c r="H70" i="9"/>
  <c r="H69" i="9"/>
  <c r="G71" i="9"/>
  <c r="H64" i="9"/>
  <c r="G67" i="9"/>
  <c r="H67" i="9" s="1"/>
  <c r="H57" i="9"/>
  <c r="G59" i="9"/>
  <c r="H59" i="9" s="1"/>
  <c r="H24" i="9"/>
  <c r="H25" i="9"/>
  <c r="H23" i="9"/>
  <c r="G26" i="9"/>
  <c r="H26" i="9" s="1"/>
  <c r="H17" i="9"/>
  <c r="H12" i="9"/>
  <c r="H13" i="9"/>
  <c r="H14" i="9"/>
  <c r="H10" i="9"/>
  <c r="G15" i="9"/>
  <c r="H15" i="9" s="1"/>
  <c r="G21" i="9"/>
  <c r="E148" i="9"/>
  <c r="E144" i="9"/>
  <c r="E122" i="9"/>
  <c r="E123" i="9" s="1"/>
  <c r="E103" i="9"/>
  <c r="E97" i="9"/>
  <c r="E92" i="9"/>
  <c r="E88" i="9"/>
  <c r="E93" i="9" s="1"/>
  <c r="E83" i="9"/>
  <c r="E82" i="9"/>
  <c r="E67" i="9"/>
  <c r="E59" i="9"/>
  <c r="E21" i="9"/>
  <c r="F101" i="9"/>
  <c r="F96" i="9"/>
  <c r="F97" i="9" s="1"/>
  <c r="F139" i="9"/>
  <c r="F116" i="9"/>
  <c r="F38" i="9"/>
  <c r="H38" i="9" s="1"/>
  <c r="F36" i="9"/>
  <c r="F35" i="9"/>
  <c r="H35" i="9" s="1"/>
  <c r="F57" i="9"/>
  <c r="F56" i="9"/>
  <c r="H56" i="9" s="1"/>
  <c r="F102" i="9"/>
  <c r="H102" i="9" s="1"/>
  <c r="F103" i="9"/>
  <c r="H103" i="9" s="1"/>
  <c r="F130" i="9"/>
  <c r="H130" i="9" s="1"/>
  <c r="F113" i="9"/>
  <c r="F86" i="9"/>
  <c r="H86" i="9" s="1"/>
  <c r="F88" i="9"/>
  <c r="F141" i="9"/>
  <c r="F144" i="9"/>
  <c r="H144" i="9" s="1"/>
  <c r="F121" i="9"/>
  <c r="F106" i="9"/>
  <c r="H106" i="9" s="1"/>
  <c r="F58" i="9"/>
  <c r="H58" i="9" s="1"/>
  <c r="F41" i="9"/>
  <c r="F20" i="9"/>
  <c r="F21" i="9" s="1"/>
  <c r="F31" i="9" s="1"/>
  <c r="F18" i="9"/>
  <c r="F69" i="9"/>
  <c r="F71" i="9"/>
  <c r="H71" i="9" s="1"/>
  <c r="F148" i="9"/>
  <c r="F78" i="9"/>
  <c r="F82" i="9" s="1"/>
  <c r="F83" i="9" s="1"/>
  <c r="F122" i="9"/>
  <c r="F67" i="9"/>
  <c r="F26" i="9"/>
  <c r="F30" i="9" s="1"/>
  <c r="F92" i="9"/>
  <c r="F93" i="9"/>
  <c r="F15" i="9"/>
  <c r="F59" i="9"/>
  <c r="G72" i="9" l="1"/>
  <c r="H30" i="9"/>
  <c r="H82" i="9"/>
  <c r="F54" i="9"/>
  <c r="G93" i="9"/>
  <c r="H93" i="9" s="1"/>
  <c r="F118" i="9"/>
  <c r="G31" i="9"/>
  <c r="H31" i="9" s="1"/>
  <c r="G83" i="9"/>
  <c r="H83" i="9" s="1"/>
  <c r="F123" i="9" l="1"/>
  <c r="H123" i="9" s="1"/>
  <c r="H118" i="9"/>
  <c r="F60" i="9"/>
  <c r="H54" i="9"/>
  <c r="F72" i="9" l="1"/>
  <c r="H72" i="9" s="1"/>
  <c r="H60" i="9"/>
</calcChain>
</file>

<file path=xl/sharedStrings.xml><?xml version="1.0" encoding="utf-8"?>
<sst xmlns="http://schemas.openxmlformats.org/spreadsheetml/2006/main" count="249" uniqueCount="162">
  <si>
    <t>ezer Ft-ban</t>
  </si>
  <si>
    <t>Megnevezés</t>
  </si>
  <si>
    <t>előirányzat</t>
  </si>
  <si>
    <t>1.</t>
  </si>
  <si>
    <t>2.</t>
  </si>
  <si>
    <t>1)</t>
  </si>
  <si>
    <t>2)</t>
  </si>
  <si>
    <t>3)</t>
  </si>
  <si>
    <t>Intézmény összesen:</t>
  </si>
  <si>
    <t>Tárgyi eszközök, immateriális javak értékesítése összesen:</t>
  </si>
  <si>
    <t>Társadalombiztosítási alapból átvett pénzeszköz összesen:</t>
  </si>
  <si>
    <t>4)</t>
  </si>
  <si>
    <t>5)</t>
  </si>
  <si>
    <t>6)</t>
  </si>
  <si>
    <t>Társadalombiztosítási alapból átvett pénzeszköz</t>
  </si>
  <si>
    <t>EGYES BEVÉTELEK CÉLONKÉNTI RÉSZLETEZÉSE</t>
  </si>
  <si>
    <t>Önkormányzat költségvetésében</t>
  </si>
  <si>
    <t>3.</t>
  </si>
  <si>
    <t>I. Működési költségvetés bevételei</t>
  </si>
  <si>
    <t>Önkormányzat egyéb működési célú támogatásai ÁH-on belülről összesen:</t>
  </si>
  <si>
    <t>Egyéb működési célú támogatások ÁH-on belülről részösszesen:</t>
  </si>
  <si>
    <t>II. Felhalmozási költségvetés bevételei</t>
  </si>
  <si>
    <t>7)</t>
  </si>
  <si>
    <t>Egyéb működési célú támogatások bevételei ÁH- on belülről:</t>
  </si>
  <si>
    <t xml:space="preserve">    - Védőnői szolgálat működtetéséhez (074031 korm-i funkció)</t>
  </si>
  <si>
    <t>Hosszabb időtartamú közfoglalkoztatás támogatása (041233 korm-i funkció)</t>
  </si>
  <si>
    <t>Lakásépítésre,vásárlásra,felújításra adott helyi pénzbeli tám. lakosságnak visszatérülése (061030 korm-i funkció)</t>
  </si>
  <si>
    <t>Egyéb felhalmozási célú támogatások bevételei ÁH-on belülről összesen:</t>
  </si>
  <si>
    <t>Vagyoni típusú adók</t>
  </si>
  <si>
    <t xml:space="preserve"> -</t>
  </si>
  <si>
    <t>Építményadó</t>
  </si>
  <si>
    <t>Telekadó</t>
  </si>
  <si>
    <t>Vagyoni típusú adók összesen:</t>
  </si>
  <si>
    <t>Értékesítési és forgalmi adók</t>
  </si>
  <si>
    <t>Gépjárműadók</t>
  </si>
  <si>
    <t>Egyéb áruhasználati és szolgáltatási adók</t>
  </si>
  <si>
    <t>Tartózkodás után fizetett idegenforgalmi adó</t>
  </si>
  <si>
    <t>Talajterhelési díj</t>
  </si>
  <si>
    <t>Egyéb áruhasználati és szolgáltatási adók összesen:</t>
  </si>
  <si>
    <t>Egyéb közhatalmi bevételek</t>
  </si>
  <si>
    <t>Szabálysértési, helyszíni, közigazgatási birságok önkormányzatot megillető része</t>
  </si>
  <si>
    <t>Egyéb birságok bevételei</t>
  </si>
  <si>
    <t>Egyéb közhatalmi bevételek összesen:</t>
  </si>
  <si>
    <t>Magánszemélyek kommunális adója</t>
  </si>
  <si>
    <t>Közhatalmi bevételek mindösszesen:</t>
  </si>
  <si>
    <t>DÁM Társulás által működéshez átadott (011130 korm-i funkció)</t>
  </si>
  <si>
    <t>Intézmények költségvetésében</t>
  </si>
  <si>
    <t>Tamási 2009 FC részére a 2127. hrsz. alatti ingatlanon megvalósítandó beruházás ÁFA fedezetére adott támogatás visszatérülése (900060 korm-i funkció)</t>
  </si>
  <si>
    <t>Jövedelemadók</t>
  </si>
  <si>
    <t>Közfoglalkoztatási mintaprogram támogatása (041237 korm-i funkció)</t>
  </si>
  <si>
    <t>Tamási Aranyerdő Óvoda és Bölcsőde</t>
  </si>
  <si>
    <t xml:space="preserve">   - Háziorvosi körzet (üres) működéséhez (072111 korm.funkció)</t>
  </si>
  <si>
    <t>Tamási Művelődési Központ és Könnyü László Könyvtár</t>
  </si>
  <si>
    <t>a) Közhatalmi bevételek: önkormányzat költségvetésében 900020 korm.funkció</t>
  </si>
  <si>
    <t>4.</t>
  </si>
  <si>
    <t>Működési célú visszatérítendő támogatások, kölcsönök visszatérülése ÁH-on kívülről</t>
  </si>
  <si>
    <t>Működési célú visszatérítendő támogatások, kölcsönök visszatérülése ÁH-on kívülről összesen:</t>
  </si>
  <si>
    <t>Működési célú kölcsön visszatérülése háztartásoktól (szociális kölcsön)(107060 korm-i funkció)</t>
  </si>
  <si>
    <t>Egyéb működési célú átvett pénzeszköz ÁH-on kívülről</t>
  </si>
  <si>
    <t>Egyéb működési célú átvett pénzeszköz államháztartáson kívülről összesen:</t>
  </si>
  <si>
    <t>Ingatlanok értékesítése (013350 korm.funkció)</t>
  </si>
  <si>
    <t>Felhalmozási célú visszatérítendő támogatások, kölcsönök visszatérülése ÁH-on kívülről</t>
  </si>
  <si>
    <t>Felhalmozási bevételek</t>
  </si>
  <si>
    <t>Egyéb felhalmozási célú támogatások bevételei ÁH-on belülről</t>
  </si>
  <si>
    <t>Felhalmozási célú visszatérítendő támogatások, kölcsönök visszatérülése ÁH-on kívülről összesen:</t>
  </si>
  <si>
    <t>8)</t>
  </si>
  <si>
    <t>TOP-2.1.2-15 Zöld város kialakítása projekthez kapott támogatás (066020 korm-i funkció)</t>
  </si>
  <si>
    <t>TOP-2.1.3-15 Tamási Termálfürdő és Miklósvár városrész csapadékvíz elvezetése projekthez kapott támogatás (066020 korm-i funkció)</t>
  </si>
  <si>
    <t>TOP-3.2.2-15-TL1-2016-00003 Középületek fűtési energia igényének kielégítése biomassza alapú megújuló energiával projekthez kapott támogatás (066020 korm-i funkció)</t>
  </si>
  <si>
    <t>Önkormányzat összesen:</t>
  </si>
  <si>
    <t>Sorszám</t>
  </si>
  <si>
    <t>9)</t>
  </si>
  <si>
    <t>10)</t>
  </si>
  <si>
    <t>11)</t>
  </si>
  <si>
    <t>12)</t>
  </si>
  <si>
    <t>EFOP-3.3.2-16-2016-00179 "Városi Művelődési Központ a köznevelés eredményességéért" prokekthez kapcsolódóan kapott működési célú támogatás összege (082093 korm-i funkció)</t>
  </si>
  <si>
    <t>EFOP-3.3.2-16-2016-00179 "Városi Művelődési Központ a köznevelés eredményességéért" prokekthez kapcsolódóan kapott felhalmozási célú támogatás összege (082093 korm-i funkció)</t>
  </si>
  <si>
    <t>Egyéb működési célú támogatások bevételei ÁH-on belülről mindösszesen:</t>
  </si>
  <si>
    <t>Várható SZJA felajánlás (1 %) (082044 korm-i funkció)</t>
  </si>
  <si>
    <t>Várható SZJA felajánlás (1 %) (082092 korm-i funkció)</t>
  </si>
  <si>
    <t>Tamási Média Kft.-nek adott visszatérítendő, kamatmentes támogatás visszatérülése (900060 korm-i funkció)</t>
  </si>
  <si>
    <t>Tamási Öregdiákok a Gimnáziumért Alapítványnak adott visszatérítendő, kamatmentes támogatás visszatérülése (900060 korm-i funkció)</t>
  </si>
  <si>
    <t>Tamási Közös Víz- és Csatornamű Kft.-nek adott tagi kölcsön visszatérülése (900060 korm-i funkció)</t>
  </si>
  <si>
    <t>Várható pályázati és szponzori támogatások (082092 korm-i funkció)</t>
  </si>
  <si>
    <t>Pécsi Egyházmegye által fizetett hozzájárulás üzemeltetési költségekhez (091140 korm-i funkció)</t>
  </si>
  <si>
    <t>Egyéb felhalmozási célú támogatások bevételei ÁH-on kívülről</t>
  </si>
  <si>
    <t>Egyéb felhalmozási célú támogatások bevételei ÁH-on kívülről összesen:</t>
  </si>
  <si>
    <t>KEHOP-1.2.1-18-2018-00203 Helyi klímastratégia kidolgozása projekthez kapcsolódóan megítélt támogatás működési része (066020 korm-i funkció)</t>
  </si>
  <si>
    <t>TOP-4.3.1 Leromlott városi területek rehabilitációja projekthez jóváhagyott támogatás működési része (066020 korm-i funkció)</t>
  </si>
  <si>
    <t>TOP-4.3.1 Leromlott városi területek rehabilitációja projekthez jóváhagyott támogatás felhalmozási része (066020 korm-i funkció)</t>
  </si>
  <si>
    <t>KEHOP-1.2.1-18-2018-00203 Helyi klímastratégia kidolgozása projekthez kapcsolódóan megítélt támogatás felhalmozási része (066020 korm-i funkció)</t>
  </si>
  <si>
    <r>
      <t xml:space="preserve">Állandó jelleggel végzett iparűzési tevékenség után fizetett </t>
    </r>
    <r>
      <rPr>
        <b/>
        <sz val="12"/>
        <rFont val="Calibri"/>
        <family val="2"/>
        <charset val="238"/>
      </rPr>
      <t>iparűzési adó</t>
    </r>
  </si>
  <si>
    <t>TOP-2.1.1-15-TL1-2018-00006 Zöld Pont és Civilház kialakítása Tamásiban projekthez kapcsolódó támogatás működési része (013350 korm.-i funkció)</t>
  </si>
  <si>
    <t>TOP-2.1.1-15-TL1-2018-00006 Zöld Pont és Civilház kialakítása Tamásiban projekthez kapcsolódó támogatás felhalmozási része (013350 korm.-i funkció)</t>
  </si>
  <si>
    <t>TOP-1.4.1-19-TL1-2019-00002 "Bölcsőde építése hozzáépítéssel" pályázathoz kapcsolódó működési célú támogatás (104031 korm.-i funkció)</t>
  </si>
  <si>
    <t>TOP-1.4.1-19-TL1-2019-00002 "Bölcsőde építése hozzáépítéssel" pályázathoz kapcsolódó felhalmozási célú támogatás (104031 korm.-i funkció)</t>
  </si>
  <si>
    <t>5.</t>
  </si>
  <si>
    <t>Működési célú visszatérítendő támogatások, kölcsönök visszatérülése ÁH-on belülről:</t>
  </si>
  <si>
    <t>Tamási Város Roma Nemzetiségi Önkormányzatának adott kamatmentes támogatás visszatérülése (900060 korm.-i funkció)</t>
  </si>
  <si>
    <t>Működési célú visszatérítendő támogatások, kölcsönök visszatérülése ÁH-on belülről összesen:</t>
  </si>
  <si>
    <t>Felhalmozási célú visszatérítendő támogatások, kölcsönök visszatérülése ÁH-on belülről:</t>
  </si>
  <si>
    <t>Felhalmozási célú visszatérítendő támogatások, kölcsönök visszatérülése ÁH-on belülről összesen:</t>
  </si>
  <si>
    <t>Vízmű üzletrész értékesítés tulajdonos önkormányzatok felé (Értény Község Önkormányzata)(900060 korm.-i funkció)</t>
  </si>
  <si>
    <t xml:space="preserve">2020.évi </t>
  </si>
  <si>
    <t>eredeti</t>
  </si>
  <si>
    <t>Értény és Koppányszántó Község Önkormányzatok hozzájárulása KÖH fenntartásához 2019. évi elszámolás alapján (011130 korm-i funkció)</t>
  </si>
  <si>
    <t>ÉVÜ Kft.-nek munkásszállások kialakításához adott visszatérítendő, kamatmentes támogatás visszatérülése (900060 korm-i funkció)</t>
  </si>
  <si>
    <t>A Tamási Közös Víz- és Csatornamű Kft.-től megszűnésekor átvett pénzeszköz (bankszámla záróegyenlege) (063020 korm.-i funkció)</t>
  </si>
  <si>
    <t>Szennyvíz beruházáshoz kapcsolódó 2020. évi lakossági befizetések, illetve LTP-k lejáratakor kapott összeg  (052020 korm-i funkció)</t>
  </si>
  <si>
    <t>Tamási Polgármesteri Hivatal</t>
  </si>
  <si>
    <t>DRV Zrt.-től Művelődési Központ épületét süllyedés miatt ért károsodásokhoz kapcsolódóan kapott kártérítés összege (013350 korm-i funkció)</t>
  </si>
  <si>
    <t>Maxatent Kft.-től kapott jótállási biztosíték a TOP-2.1.2-15  Zöld város kialakítása projekthez kapcsolódóan (066020 korm-i funkció)</t>
  </si>
  <si>
    <t>Gépbér-Színpad Kft.-től kapott jótállási biztosíték a TOP-2.1.2-15  Zöld város kialakítása projekthez kapcsolódóan (066020 korm-i funkció)</t>
  </si>
  <si>
    <t>14)</t>
  </si>
  <si>
    <t>2019. évi Európai Mobilitási Hét és Autómentes Nap rendezvényeinek támogatása (056010 korm-i funkció)</t>
  </si>
  <si>
    <t>TOP-1.2.1-15 Tamási város fenntartható ökoturisztikai fejlesztése pályázat támogatásának növekedése felhalmozási rész (013350 korm.-i funkció)</t>
  </si>
  <si>
    <t>TOP-1.2.1-15 Tamási város fenntartható ökoturisztikai fejlesztése projekthez kapott támogatás működési része (013350 korm-i funkció)</t>
  </si>
  <si>
    <t>Tamási Kosárlabda Sport Egyesületnek adott feltételhez kötött, visszatérítendő támogatás (900060 korm.-i funkció)</t>
  </si>
  <si>
    <t>Nyári diákmunkához kapcsolódóan kapott támogatás (066020 korm-i funkció)</t>
  </si>
  <si>
    <t>13)</t>
  </si>
  <si>
    <t>15)</t>
  </si>
  <si>
    <t>16)</t>
  </si>
  <si>
    <t>17)</t>
  </si>
  <si>
    <t>VP6-7.2.1-7.4.1.2-16 Külterületi helyi közutak fejlesztése pályázathoz megítélt támogatás összegéből Tamásira jutó(előleggel csökkentett) rész 045120 korm-i funkció)</t>
  </si>
  <si>
    <t>VP6-7.2.1-7.4.1.2-16 Külterületi helyi közutak fejlesztése pályázathoz kapcsolódóan Pári Község Önkormányzatára jutó közös költségek megtérítése (045120 korm-i funkció)</t>
  </si>
  <si>
    <t>Üzemanyag energia jövedéki adó kiutalás NAV-tól (2019. évi visszatérítés) (041237 korm-i funkció)</t>
  </si>
  <si>
    <t>2019.11.12-én a Tamási, Szabadság utca 54. szám alatti pinceomlás okozta útburkolat beszakadás helyreállításához kapott támogatás (vis maior) (045120 korm-i funkció)</t>
  </si>
  <si>
    <t xml:space="preserve">2) </t>
  </si>
  <si>
    <t>18)</t>
  </si>
  <si>
    <t>ÉVÜ Kft.-nek a biztonságos működés biztosításához adott visszatérítendő, kamatmentes támogatás visszatérülése (900060 korm-i funkció)</t>
  </si>
  <si>
    <t xml:space="preserve"> Délnyugat Balatoni Hulladékgazdálkodási Társulástól visszakapott pótbefizetés (2017. évi) visszautalása (051030 korm-i funkció)</t>
  </si>
  <si>
    <t>Tamási Közös Önkormányzati Hivatal megszűnéséhez kapcsolódó technikai tétel (018030 korm-i funkció)</t>
  </si>
  <si>
    <t>Tamási Térsége Turisztikai Egyesületnek adott visszatérítendő, kamatmentes támogatás visszatérülése (900060 korm-i funkció)</t>
  </si>
  <si>
    <t xml:space="preserve"> Zengő Kft-től kapott biztosítékok összege a TOP-1.2.1-15 Tamási város fenntartható ökoturisztikai fejlesztése pályázathoz kapcsolódóan (013350 korm-i funkció)</t>
  </si>
  <si>
    <t>Lakáscélú kölcsön (Pári belterület 101 hrsz.) felének visszafizetése 061030 korm-i funkció)</t>
  </si>
  <si>
    <t>Önkormányzati képviselő választáshoz kapcsolódóan kapott támogatás összege (Koppányszántó RNÖ/016010 korm-i funkció)</t>
  </si>
  <si>
    <t>Járművek értékesítése (011130 korm.-i funkció)</t>
  </si>
  <si>
    <t xml:space="preserve">ZP-1-2017/2341 pályázathoz kapcsolódó támogatás összege </t>
  </si>
  <si>
    <t>DDR Ivóvízminőség-javító Önkormányzati Társulástól kapott fedezet kamatvisszafizetéshez kapcsolódóan (063020 korm.-i funkció)</t>
  </si>
  <si>
    <t>KEHOP-2.1.3-15-2016-00033 Tamási, Pincsehely, Kölesd, Kistormás települések ivóvízminőség-javító programhoz kapott EU-s és egyéb saját forrás kiegészítő támogatás (063020 korm.-i funkció)</t>
  </si>
  <si>
    <t>Polyduct Műanyagipari Zrt.-től kapott jótállási biztosíték TOP-2.1.2-15 Zöld város kialakítása projekthez kapcsolódóan (066020 korm.-i funkció)</t>
  </si>
  <si>
    <t>19)</t>
  </si>
  <si>
    <t>Visszautalt (fel nem használt) BURSA (018030 korm.-i funkció)</t>
  </si>
  <si>
    <t>"Tamási külterületi lakott helyek ivóvízellátásának kiépítése" projekthez kapcsolódó támogatás működési része (063020 korm-i funkció)</t>
  </si>
  <si>
    <t>"Tamási külterületi lakott helyek ivóvízellátásának kiépítése" projekthez kapcsolódó támogatás felhalmozási része (063020 korm-i funkció)</t>
  </si>
  <si>
    <t>"Tamási Városért" Közalapítvány által visszafizetett támogatás (Zrínyi utcai parkoló és sétány rekonstrukciója kivitelezési munkálatainak költségeihez adott támogatásból fel nem használt összeg) (045170 korm-i funkció)</t>
  </si>
  <si>
    <t>Lackó-motor Bt.-től kapott jótállási biztosíték TOP-2.1.2-15 Zöld város kialakítása projekthez kapcsolódóan (066020 korm-i funkció)</t>
  </si>
  <si>
    <t>MÁK-tól kapott támogatások (területalapú támogatás) (041237 korm-i funkció)</t>
  </si>
  <si>
    <t>20)</t>
  </si>
  <si>
    <t>KEHOP-2.1.3-15-2016-00033 Tamási, Pincsehely, Kölesd, Kistormás települések ivóvízminőség-javító programja elnevezésű projekthez kapcsolódó támogatás működési része (063020 korm-i funkció)</t>
  </si>
  <si>
    <t>Tamási Innovációs Központ Nkft. részére nyújtott tagi kölcsön visszatérülése (900060 korm-i funkció)</t>
  </si>
  <si>
    <t xml:space="preserve">    -Iskola védőnői feladatokra (074032 korm-i funkció)</t>
  </si>
  <si>
    <t>módosított</t>
  </si>
  <si>
    <t>Teljesítés 2020.12.31.</t>
  </si>
  <si>
    <t>Teljesítés %-a</t>
  </si>
  <si>
    <t>Nagyszokoly Község Önkormányzatának hozzájárulása Sóstói Tábor fenntartási költségeihez (előző évekről áthúzódó) (081071 korm-i funkció)</t>
  </si>
  <si>
    <t>Tamási Város Csatornamű Vízgazdálkodási Társulás mérlegében nem szereplő átvett követelések összege (052020 korm-i funkció)</t>
  </si>
  <si>
    <t>Igazgatási szolgáltatási díj bevétel:</t>
  </si>
  <si>
    <t>Tamási Polgármesteri Hivatal összesen:</t>
  </si>
  <si>
    <t>Egyéb közhatalmi bevételek mindösszesen:</t>
  </si>
  <si>
    <t>Tamási Város Önkormányzata:</t>
  </si>
  <si>
    <t>18.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</si>
</sst>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"/>
    <numFmt numFmtId="182" formatCode="#,###"/>
  </numFmts>
  <fonts count="8" x14ac:knownFonts="1">
    <font>
      <sz val="10"/>
      <name val="Arial CE"/>
      <charset val="238"/>
    </font>
    <font>
      <sz val="8"/>
      <name val="Arial CE"/>
      <charset val="238"/>
    </font>
    <font>
      <sz val="10"/>
      <name val="Times New Roman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8" xfId="0" applyFont="1" applyFill="1" applyBorder="1"/>
    <xf numFmtId="0" fontId="5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3" fontId="4" fillId="0" borderId="12" xfId="0" applyNumberFormat="1" applyFont="1" applyFill="1" applyBorder="1" applyAlignment="1"/>
    <xf numFmtId="3" fontId="4" fillId="0" borderId="13" xfId="0" applyNumberFormat="1" applyFont="1" applyFill="1" applyBorder="1" applyAlignment="1"/>
    <xf numFmtId="0" fontId="4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5" fillId="0" borderId="14" xfId="0" applyNumberFormat="1" applyFont="1" applyFill="1" applyBorder="1" applyAlignment="1"/>
    <xf numFmtId="0" fontId="4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3" fontId="4" fillId="0" borderId="0" xfId="0" applyNumberFormat="1" applyFont="1"/>
    <xf numFmtId="0" fontId="6" fillId="0" borderId="15" xfId="0" applyFont="1" applyFill="1" applyBorder="1" applyAlignment="1">
      <alignment horizontal="left"/>
    </xf>
    <xf numFmtId="0" fontId="6" fillId="0" borderId="8" xfId="0" applyFont="1" applyFill="1" applyBorder="1"/>
    <xf numFmtId="0" fontId="4" fillId="0" borderId="8" xfId="0" applyFont="1" applyFill="1" applyBorder="1" applyAlignment="1">
      <alignment horizontal="right"/>
    </xf>
    <xf numFmtId="0" fontId="6" fillId="0" borderId="7" xfId="0" applyFont="1" applyFill="1" applyBorder="1"/>
    <xf numFmtId="3" fontId="5" fillId="0" borderId="12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3" fontId="5" fillId="0" borderId="13" xfId="0" applyNumberFormat="1" applyFont="1" applyFill="1" applyBorder="1" applyAlignment="1"/>
    <xf numFmtId="0" fontId="4" fillId="0" borderId="9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11" xfId="0" applyFont="1" applyFill="1" applyBorder="1"/>
    <xf numFmtId="3" fontId="4" fillId="0" borderId="13" xfId="0" applyNumberFormat="1" applyFont="1" applyFill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wrapText="1"/>
    </xf>
    <xf numFmtId="3" fontId="4" fillId="0" borderId="12" xfId="0" applyNumberFormat="1" applyFont="1" applyFill="1" applyBorder="1"/>
    <xf numFmtId="0" fontId="5" fillId="0" borderId="6" xfId="0" applyFont="1" applyFill="1" applyBorder="1" applyAlignment="1"/>
    <xf numFmtId="0" fontId="4" fillId="0" borderId="16" xfId="0" applyFont="1" applyFill="1" applyBorder="1" applyAlignment="1">
      <alignment horizontal="right"/>
    </xf>
    <xf numFmtId="3" fontId="5" fillId="0" borderId="12" xfId="0" applyNumberFormat="1" applyFont="1" applyFill="1" applyBorder="1"/>
    <xf numFmtId="0" fontId="4" fillId="0" borderId="0" xfId="0" applyFont="1" applyFill="1"/>
    <xf numFmtId="0" fontId="4" fillId="0" borderId="17" xfId="0" applyFont="1" applyFill="1" applyBorder="1" applyAlignment="1">
      <alignment horizontal="right"/>
    </xf>
    <xf numFmtId="182" fontId="4" fillId="0" borderId="18" xfId="1" applyNumberFormat="1" applyFont="1" applyFill="1" applyBorder="1" applyAlignment="1" applyProtection="1">
      <alignment horizontal="left" vertical="center" wrapText="1"/>
      <protection locked="0"/>
    </xf>
    <xf numFmtId="182" fontId="4" fillId="0" borderId="19" xfId="1" applyNumberFormat="1" applyFont="1" applyFill="1" applyBorder="1" applyAlignment="1" applyProtection="1">
      <alignment horizontal="left" vertical="center" wrapText="1"/>
      <protection locked="0"/>
    </xf>
    <xf numFmtId="3" fontId="5" fillId="0" borderId="14" xfId="0" applyNumberFormat="1" applyFont="1" applyFill="1" applyBorder="1"/>
    <xf numFmtId="3" fontId="4" fillId="0" borderId="0" xfId="0" applyNumberFormat="1" applyFont="1" applyFill="1"/>
    <xf numFmtId="0" fontId="5" fillId="0" borderId="7" xfId="0" applyFont="1" applyFill="1" applyBorder="1" applyAlignment="1">
      <alignment horizontal="right"/>
    </xf>
    <xf numFmtId="0" fontId="4" fillId="0" borderId="19" xfId="0" applyFont="1" applyFill="1" applyBorder="1"/>
    <xf numFmtId="0" fontId="4" fillId="0" borderId="20" xfId="0" applyFont="1" applyFill="1" applyBorder="1" applyAlignment="1">
      <alignment horizontal="right"/>
    </xf>
    <xf numFmtId="0" fontId="4" fillId="0" borderId="19" xfId="0" applyFont="1" applyFill="1" applyBorder="1" applyAlignment="1"/>
    <xf numFmtId="0" fontId="4" fillId="0" borderId="19" xfId="0" applyFont="1" applyFill="1" applyBorder="1" applyAlignment="1">
      <alignment wrapText="1"/>
    </xf>
    <xf numFmtId="0" fontId="5" fillId="0" borderId="19" xfId="0" applyFont="1" applyFill="1" applyBorder="1"/>
    <xf numFmtId="0" fontId="7" fillId="0" borderId="19" xfId="0" applyFont="1" applyFill="1" applyBorder="1"/>
    <xf numFmtId="3" fontId="4" fillId="0" borderId="21" xfId="0" applyNumberFormat="1" applyFont="1" applyFill="1" applyBorder="1"/>
    <xf numFmtId="0" fontId="5" fillId="0" borderId="15" xfId="0" applyFont="1" applyFill="1" applyBorder="1" applyAlignment="1">
      <alignment horizontal="right"/>
    </xf>
    <xf numFmtId="0" fontId="5" fillId="0" borderId="20" xfId="0" applyFont="1" applyFill="1" applyBorder="1" applyAlignment="1"/>
    <xf numFmtId="0" fontId="5" fillId="0" borderId="15" xfId="0" applyFont="1" applyFill="1" applyBorder="1" applyAlignment="1"/>
    <xf numFmtId="0" fontId="4" fillId="0" borderId="15" xfId="0" applyFont="1" applyFill="1" applyBorder="1" applyAlignment="1"/>
    <xf numFmtId="0" fontId="4" fillId="0" borderId="8" xfId="0" applyFont="1" applyFill="1" applyBorder="1" applyAlignment="1"/>
    <xf numFmtId="0" fontId="5" fillId="0" borderId="1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16" xfId="0" applyFont="1" applyFill="1" applyBorder="1" applyAlignment="1">
      <alignment wrapText="1"/>
    </xf>
    <xf numFmtId="0" fontId="5" fillId="0" borderId="23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4" fillId="0" borderId="24" xfId="0" applyFont="1" applyFill="1" applyBorder="1" applyAlignment="1">
      <alignment horizontal="right"/>
    </xf>
    <xf numFmtId="3" fontId="4" fillId="0" borderId="0" xfId="0" applyNumberFormat="1" applyFont="1" applyFill="1" applyBorder="1"/>
    <xf numFmtId="3" fontId="4" fillId="0" borderId="21" xfId="0" applyNumberFormat="1" applyFont="1" applyFill="1" applyBorder="1" applyAlignment="1"/>
    <xf numFmtId="0" fontId="6" fillId="0" borderId="17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6" fillId="0" borderId="16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4" fillId="0" borderId="20" xfId="0" applyFont="1" applyFill="1" applyBorder="1"/>
    <xf numFmtId="0" fontId="4" fillId="0" borderId="16" xfId="0" applyFont="1" applyFill="1" applyBorder="1"/>
    <xf numFmtId="0" fontId="7" fillId="0" borderId="6" xfId="0" applyFont="1" applyFill="1" applyBorder="1"/>
    <xf numFmtId="0" fontId="5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wrapText="1"/>
    </xf>
    <xf numFmtId="0" fontId="7" fillId="0" borderId="16" xfId="0" applyFont="1" applyFill="1" applyBorder="1"/>
    <xf numFmtId="0" fontId="4" fillId="0" borderId="18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26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>
      <alignment horizontal="right"/>
    </xf>
    <xf numFmtId="3" fontId="5" fillId="0" borderId="26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right"/>
    </xf>
    <xf numFmtId="3" fontId="5" fillId="0" borderId="13" xfId="0" applyNumberFormat="1" applyFont="1" applyFill="1" applyBorder="1"/>
    <xf numFmtId="3" fontId="5" fillId="0" borderId="10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20" xfId="0" applyFont="1" applyFill="1" applyBorder="1"/>
    <xf numFmtId="0" fontId="5" fillId="0" borderId="16" xfId="0" applyFont="1" applyFill="1" applyBorder="1"/>
    <xf numFmtId="0" fontId="5" fillId="0" borderId="6" xfId="0" applyFont="1" applyFill="1" applyBorder="1"/>
    <xf numFmtId="0" fontId="5" fillId="0" borderId="16" xfId="0" applyFont="1" applyFill="1" applyBorder="1" applyAlignment="1"/>
    <xf numFmtId="0" fontId="4" fillId="0" borderId="20" xfId="0" applyFont="1" applyFill="1" applyBorder="1" applyAlignment="1"/>
    <xf numFmtId="3" fontId="5" fillId="0" borderId="8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right"/>
    </xf>
    <xf numFmtId="3" fontId="5" fillId="0" borderId="28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3" fontId="5" fillId="0" borderId="20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wrapText="1"/>
    </xf>
    <xf numFmtId="3" fontId="4" fillId="0" borderId="10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 wrapText="1"/>
    </xf>
    <xf numFmtId="3" fontId="4" fillId="0" borderId="4" xfId="0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0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4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 wrapText="1"/>
    </xf>
    <xf numFmtId="3" fontId="5" fillId="0" borderId="19" xfId="0" applyNumberFormat="1" applyFont="1" applyFill="1" applyBorder="1" applyAlignment="1">
      <alignment horizontal="right"/>
    </xf>
    <xf numFmtId="177" fontId="4" fillId="0" borderId="13" xfId="0" applyNumberFormat="1" applyFont="1" applyFill="1" applyBorder="1" applyAlignment="1">
      <alignment horizontal="right"/>
    </xf>
    <xf numFmtId="177" fontId="5" fillId="0" borderId="14" xfId="0" applyNumberFormat="1" applyFont="1" applyFill="1" applyBorder="1" applyAlignment="1"/>
    <xf numFmtId="177" fontId="5" fillId="0" borderId="21" xfId="0" applyNumberFormat="1" applyFont="1" applyFill="1" applyBorder="1" applyAlignment="1"/>
    <xf numFmtId="177" fontId="4" fillId="0" borderId="13" xfId="0" applyNumberFormat="1" applyFont="1" applyFill="1" applyBorder="1" applyAlignment="1"/>
    <xf numFmtId="177" fontId="4" fillId="0" borderId="13" xfId="0" applyNumberFormat="1" applyFont="1" applyFill="1" applyBorder="1"/>
    <xf numFmtId="177" fontId="5" fillId="0" borderId="14" xfId="0" applyNumberFormat="1" applyFont="1" applyFill="1" applyBorder="1"/>
    <xf numFmtId="177" fontId="4" fillId="0" borderId="32" xfId="0" applyNumberFormat="1" applyFont="1" applyFill="1" applyBorder="1"/>
    <xf numFmtId="177" fontId="4" fillId="0" borderId="21" xfId="0" applyNumberFormat="1" applyFont="1" applyFill="1" applyBorder="1"/>
    <xf numFmtId="177" fontId="5" fillId="0" borderId="14" xfId="0" applyNumberFormat="1" applyFont="1" applyFill="1" applyBorder="1" applyAlignment="1">
      <alignment horizontal="right"/>
    </xf>
    <xf numFmtId="177" fontId="4" fillId="0" borderId="32" xfId="0" applyNumberFormat="1" applyFont="1" applyFill="1" applyBorder="1" applyAlignment="1"/>
    <xf numFmtId="0" fontId="4" fillId="0" borderId="10" xfId="0" applyFont="1" applyFill="1" applyBorder="1" applyAlignment="1"/>
    <xf numFmtId="0" fontId="7" fillId="0" borderId="16" xfId="0" applyFont="1" applyFill="1" applyBorder="1" applyAlignment="1">
      <alignment horizontal="left"/>
    </xf>
    <xf numFmtId="177" fontId="5" fillId="0" borderId="33" xfId="0" applyNumberFormat="1" applyFont="1" applyFill="1" applyBorder="1" applyAlignment="1"/>
    <xf numFmtId="3" fontId="5" fillId="0" borderId="34" xfId="0" applyNumberFormat="1" applyFont="1" applyFill="1" applyBorder="1" applyAlignment="1">
      <alignment horizontal="right"/>
    </xf>
    <xf numFmtId="3" fontId="5" fillId="0" borderId="35" xfId="0" applyNumberFormat="1" applyFont="1" applyFill="1" applyBorder="1" applyAlignment="1">
      <alignment horizontal="right"/>
    </xf>
    <xf numFmtId="177" fontId="5" fillId="0" borderId="36" xfId="0" applyNumberFormat="1" applyFont="1" applyFill="1" applyBorder="1" applyAlignment="1"/>
    <xf numFmtId="3" fontId="4" fillId="0" borderId="37" xfId="0" applyNumberFormat="1" applyFont="1" applyFill="1" applyBorder="1" applyAlignment="1">
      <alignment horizontal="right"/>
    </xf>
    <xf numFmtId="3" fontId="4" fillId="0" borderId="38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 wrapText="1"/>
    </xf>
    <xf numFmtId="3" fontId="4" fillId="0" borderId="32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4" fillId="0" borderId="42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5" fillId="0" borderId="39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52"/>
  <sheetViews>
    <sheetView tabSelected="1" zoomScaleNormal="100" workbookViewId="0">
      <selection activeCell="A2" sqref="A2:H2"/>
    </sheetView>
  </sheetViews>
  <sheetFormatPr defaultRowHeight="15.75" x14ac:dyDescent="0.25"/>
  <cols>
    <col min="1" max="1" width="4.7109375" style="1" customWidth="1"/>
    <col min="2" max="2" width="2.7109375" style="1" customWidth="1"/>
    <col min="3" max="3" width="4" style="1" customWidth="1"/>
    <col min="4" max="4" width="117.28515625" style="2" customWidth="1"/>
    <col min="5" max="5" width="11.7109375" style="2" customWidth="1"/>
    <col min="6" max="7" width="11.85546875" style="53" customWidth="1"/>
    <col min="8" max="8" width="10.28515625" style="53" customWidth="1"/>
    <col min="9" max="9" width="9.140625" style="48"/>
    <col min="10" max="10" width="10.140625" style="48" bestFit="1" customWidth="1"/>
    <col min="11" max="11" width="9.140625" style="48"/>
    <col min="12" max="12" width="10.140625" style="48" bestFit="1" customWidth="1"/>
    <col min="13" max="16384" width="9.140625" style="2"/>
  </cols>
  <sheetData>
    <row r="1" spans="1:8" x14ac:dyDescent="0.25">
      <c r="D1" s="166" t="s">
        <v>161</v>
      </c>
      <c r="E1" s="166"/>
      <c r="F1" s="166"/>
      <c r="G1" s="166"/>
      <c r="H1" s="166"/>
    </row>
    <row r="2" spans="1:8" x14ac:dyDescent="0.25">
      <c r="A2" s="167" t="s">
        <v>15</v>
      </c>
      <c r="B2" s="167"/>
      <c r="C2" s="167"/>
      <c r="D2" s="167"/>
      <c r="E2" s="167"/>
      <c r="F2" s="167"/>
      <c r="G2" s="167"/>
      <c r="H2" s="167"/>
    </row>
    <row r="3" spans="1:8" ht="16.5" thickBot="1" x14ac:dyDescent="0.3">
      <c r="F3" s="168" t="s">
        <v>0</v>
      </c>
      <c r="G3" s="168"/>
      <c r="H3" s="168"/>
    </row>
    <row r="4" spans="1:8" x14ac:dyDescent="0.25">
      <c r="A4" s="171" t="s">
        <v>70</v>
      </c>
      <c r="B4" s="172"/>
      <c r="C4" s="173"/>
      <c r="D4" s="3" t="s">
        <v>1</v>
      </c>
      <c r="E4" s="106" t="s">
        <v>103</v>
      </c>
      <c r="F4" s="109" t="s">
        <v>103</v>
      </c>
      <c r="G4" s="160" t="s">
        <v>153</v>
      </c>
      <c r="H4" s="163" t="s">
        <v>154</v>
      </c>
    </row>
    <row r="5" spans="1:8" x14ac:dyDescent="0.25">
      <c r="A5" s="4"/>
      <c r="B5" s="5"/>
      <c r="C5" s="6"/>
      <c r="D5" s="7"/>
      <c r="E5" s="107" t="s">
        <v>104</v>
      </c>
      <c r="F5" s="110" t="s">
        <v>152</v>
      </c>
      <c r="G5" s="161"/>
      <c r="H5" s="164"/>
    </row>
    <row r="6" spans="1:8" x14ac:dyDescent="0.25">
      <c r="A6" s="8"/>
      <c r="B6" s="9"/>
      <c r="C6" s="10"/>
      <c r="D6" s="11"/>
      <c r="E6" s="108" t="s">
        <v>2</v>
      </c>
      <c r="F6" s="111" t="s">
        <v>2</v>
      </c>
      <c r="G6" s="162"/>
      <c r="H6" s="165"/>
    </row>
    <row r="7" spans="1:8" x14ac:dyDescent="0.25">
      <c r="A7" s="174" t="s">
        <v>18</v>
      </c>
      <c r="B7" s="170"/>
      <c r="C7" s="170"/>
      <c r="D7" s="175"/>
      <c r="E7" s="120"/>
      <c r="F7" s="123"/>
      <c r="G7" s="102"/>
      <c r="H7" s="101"/>
    </row>
    <row r="8" spans="1:8" x14ac:dyDescent="0.25">
      <c r="A8" s="12" t="s">
        <v>3</v>
      </c>
      <c r="B8" s="13" t="s">
        <v>53</v>
      </c>
      <c r="C8" s="13"/>
      <c r="D8" s="86"/>
      <c r="E8" s="114"/>
      <c r="F8" s="96"/>
      <c r="G8" s="102"/>
      <c r="H8" s="101"/>
    </row>
    <row r="9" spans="1:8" x14ac:dyDescent="0.25">
      <c r="A9" s="12"/>
      <c r="B9" s="169" t="s">
        <v>160</v>
      </c>
      <c r="C9" s="170"/>
      <c r="D9" s="175"/>
      <c r="E9" s="114"/>
      <c r="F9" s="96"/>
      <c r="G9" s="102"/>
      <c r="H9" s="101"/>
    </row>
    <row r="10" spans="1:8" x14ac:dyDescent="0.25">
      <c r="A10" s="12"/>
      <c r="B10" s="14" t="s">
        <v>5</v>
      </c>
      <c r="C10" s="13" t="s">
        <v>48</v>
      </c>
      <c r="D10" s="86"/>
      <c r="E10" s="123">
        <v>0</v>
      </c>
      <c r="F10" s="96">
        <v>547</v>
      </c>
      <c r="G10" s="102">
        <v>547</v>
      </c>
      <c r="H10" s="142">
        <f>G10/F10*100</f>
        <v>100</v>
      </c>
    </row>
    <row r="11" spans="1:8" x14ac:dyDescent="0.25">
      <c r="A11" s="15"/>
      <c r="B11" s="14" t="s">
        <v>6</v>
      </c>
      <c r="C11" s="13" t="s">
        <v>28</v>
      </c>
      <c r="D11" s="86"/>
      <c r="E11" s="114"/>
      <c r="F11" s="96"/>
      <c r="G11" s="102"/>
      <c r="H11" s="142"/>
    </row>
    <row r="12" spans="1:8" x14ac:dyDescent="0.25">
      <c r="A12" s="15"/>
      <c r="B12" s="13"/>
      <c r="C12" s="14" t="s">
        <v>29</v>
      </c>
      <c r="D12" s="16" t="s">
        <v>30</v>
      </c>
      <c r="E12" s="123">
        <v>5000</v>
      </c>
      <c r="F12" s="96">
        <v>5000</v>
      </c>
      <c r="G12" s="102">
        <v>4598</v>
      </c>
      <c r="H12" s="142">
        <f>G12/F12*100</f>
        <v>91.96</v>
      </c>
    </row>
    <row r="13" spans="1:8" x14ac:dyDescent="0.25">
      <c r="A13" s="15"/>
      <c r="B13" s="13"/>
      <c r="C13" s="14" t="s">
        <v>29</v>
      </c>
      <c r="D13" s="16" t="s">
        <v>31</v>
      </c>
      <c r="E13" s="112">
        <v>1200</v>
      </c>
      <c r="F13" s="97">
        <v>1200</v>
      </c>
      <c r="G13" s="102">
        <v>1129</v>
      </c>
      <c r="H13" s="142">
        <f>G13/F13*100</f>
        <v>94.083333333333329</v>
      </c>
    </row>
    <row r="14" spans="1:8" ht="16.5" thickBot="1" x14ac:dyDescent="0.3">
      <c r="A14" s="15"/>
      <c r="B14" s="24"/>
      <c r="C14" s="23" t="s">
        <v>29</v>
      </c>
      <c r="D14" s="25" t="s">
        <v>43</v>
      </c>
      <c r="E14" s="94">
        <v>25500</v>
      </c>
      <c r="F14" s="100">
        <v>25500</v>
      </c>
      <c r="G14" s="122">
        <v>26269</v>
      </c>
      <c r="H14" s="142">
        <f>G14/F14*100</f>
        <v>103.0156862745098</v>
      </c>
    </row>
    <row r="15" spans="1:8" ht="16.5" thickBot="1" x14ac:dyDescent="0.3">
      <c r="A15" s="15"/>
      <c r="B15" s="26"/>
      <c r="C15" s="26" t="s">
        <v>32</v>
      </c>
      <c r="D15" s="14"/>
      <c r="E15" s="98">
        <v>31700</v>
      </c>
      <c r="F15" s="98">
        <f>SUM(F12:F14)</f>
        <v>31700</v>
      </c>
      <c r="G15" s="121">
        <f>SUM(G12:G14)</f>
        <v>31996</v>
      </c>
      <c r="H15" s="143">
        <f>G15/F15*100</f>
        <v>100.93375394321767</v>
      </c>
    </row>
    <row r="16" spans="1:8" x14ac:dyDescent="0.25">
      <c r="A16" s="15"/>
      <c r="B16" s="19" t="s">
        <v>7</v>
      </c>
      <c r="C16" s="20" t="s">
        <v>33</v>
      </c>
      <c r="D16" s="21"/>
      <c r="E16" s="123"/>
      <c r="F16" s="96"/>
      <c r="G16" s="124"/>
      <c r="H16" s="17"/>
    </row>
    <row r="17" spans="1:11" ht="16.5" thickBot="1" x14ac:dyDescent="0.3">
      <c r="A17" s="15"/>
      <c r="B17" s="81"/>
      <c r="C17" s="82" t="s">
        <v>29</v>
      </c>
      <c r="D17" s="83" t="s">
        <v>91</v>
      </c>
      <c r="E17" s="141">
        <v>620000</v>
      </c>
      <c r="F17" s="125">
        <v>650000</v>
      </c>
      <c r="G17" s="126">
        <v>649054</v>
      </c>
      <c r="H17" s="144">
        <f>G17/F17*100</f>
        <v>99.854461538461535</v>
      </c>
    </row>
    <row r="18" spans="1:11" ht="16.5" thickBot="1" x14ac:dyDescent="0.3">
      <c r="A18" s="15"/>
      <c r="B18" s="14" t="s">
        <v>11</v>
      </c>
      <c r="C18" s="13" t="s">
        <v>34</v>
      </c>
      <c r="D18" s="16"/>
      <c r="E18" s="98">
        <v>30000</v>
      </c>
      <c r="F18" s="98">
        <f>30000-30000</f>
        <v>0</v>
      </c>
      <c r="G18" s="121">
        <v>0</v>
      </c>
      <c r="H18" s="22"/>
    </row>
    <row r="19" spans="1:11" x14ac:dyDescent="0.25">
      <c r="A19" s="15"/>
      <c r="B19" s="19" t="s">
        <v>12</v>
      </c>
      <c r="C19" s="20" t="s">
        <v>35</v>
      </c>
      <c r="D19" s="21"/>
      <c r="E19" s="123"/>
      <c r="F19" s="99"/>
      <c r="G19" s="120"/>
      <c r="H19" s="32"/>
    </row>
    <row r="20" spans="1:11" ht="16.5" thickBot="1" x14ac:dyDescent="0.3">
      <c r="A20" s="15"/>
      <c r="B20" s="23"/>
      <c r="C20" s="23" t="s">
        <v>29</v>
      </c>
      <c r="D20" s="25" t="s">
        <v>36</v>
      </c>
      <c r="E20" s="94">
        <v>5000</v>
      </c>
      <c r="F20" s="100">
        <f>5000-5000</f>
        <v>0</v>
      </c>
      <c r="G20" s="122">
        <v>376</v>
      </c>
      <c r="H20" s="80"/>
    </row>
    <row r="21" spans="1:11" ht="16.5" thickBot="1" x14ac:dyDescent="0.3">
      <c r="A21" s="15"/>
      <c r="B21" s="14"/>
      <c r="C21" s="26" t="s">
        <v>38</v>
      </c>
      <c r="D21" s="16"/>
      <c r="E21" s="98">
        <f>SUM(E20)</f>
        <v>5000</v>
      </c>
      <c r="F21" s="98">
        <f>SUM(F20:F20)</f>
        <v>0</v>
      </c>
      <c r="G21" s="121">
        <f>SUM(G20)</f>
        <v>376</v>
      </c>
      <c r="H21" s="22"/>
    </row>
    <row r="22" spans="1:11" x14ac:dyDescent="0.25">
      <c r="A22" s="15"/>
      <c r="B22" s="23" t="s">
        <v>13</v>
      </c>
      <c r="C22" s="24" t="s">
        <v>39</v>
      </c>
      <c r="D22" s="25"/>
      <c r="E22" s="94"/>
      <c r="F22" s="127"/>
      <c r="G22" s="120"/>
      <c r="H22" s="32"/>
    </row>
    <row r="23" spans="1:11" x14ac:dyDescent="0.25">
      <c r="A23" s="15"/>
      <c r="B23" s="14"/>
      <c r="C23" s="26" t="s">
        <v>29</v>
      </c>
      <c r="D23" s="16" t="s">
        <v>40</v>
      </c>
      <c r="E23" s="112">
        <v>1000</v>
      </c>
      <c r="F23" s="97">
        <v>1000</v>
      </c>
      <c r="G23" s="102">
        <v>1798</v>
      </c>
      <c r="H23" s="145">
        <f>G23/F23*100</f>
        <v>179.8</v>
      </c>
    </row>
    <row r="24" spans="1:11" x14ac:dyDescent="0.25">
      <c r="A24" s="15"/>
      <c r="B24" s="14"/>
      <c r="C24" s="26" t="s">
        <v>29</v>
      </c>
      <c r="D24" s="16" t="s">
        <v>41</v>
      </c>
      <c r="E24" s="112">
        <v>1000</v>
      </c>
      <c r="F24" s="97">
        <v>1000</v>
      </c>
      <c r="G24" s="102">
        <v>778</v>
      </c>
      <c r="H24" s="145">
        <f>G24/F24*100</f>
        <v>77.8</v>
      </c>
      <c r="I24" s="53"/>
    </row>
    <row r="25" spans="1:11" ht="16.5" thickBot="1" x14ac:dyDescent="0.3">
      <c r="A25" s="15"/>
      <c r="B25" s="82"/>
      <c r="C25" s="82" t="s">
        <v>29</v>
      </c>
      <c r="D25" s="83" t="s">
        <v>37</v>
      </c>
      <c r="E25" s="130">
        <v>2500</v>
      </c>
      <c r="F25" s="128">
        <v>2500</v>
      </c>
      <c r="G25" s="122">
        <v>2066</v>
      </c>
      <c r="H25" s="145">
        <f>G25/F25*100</f>
        <v>82.64</v>
      </c>
    </row>
    <row r="26" spans="1:11" ht="16.5" thickBot="1" x14ac:dyDescent="0.3">
      <c r="A26" s="28"/>
      <c r="B26" s="13"/>
      <c r="C26" s="26" t="s">
        <v>42</v>
      </c>
      <c r="D26" s="16"/>
      <c r="E26" s="98">
        <v>4500</v>
      </c>
      <c r="F26" s="98">
        <f>SUM(F23:F25)</f>
        <v>4500</v>
      </c>
      <c r="G26" s="121">
        <f>SUM(G23:G25)</f>
        <v>4642</v>
      </c>
      <c r="H26" s="143">
        <f>G26/F26*100</f>
        <v>103.15555555555555</v>
      </c>
      <c r="K26" s="53"/>
    </row>
    <row r="27" spans="1:11" x14ac:dyDescent="0.25">
      <c r="A27" s="28"/>
      <c r="B27" s="13"/>
      <c r="C27" s="26"/>
      <c r="D27" s="153" t="s">
        <v>109</v>
      </c>
      <c r="E27" s="155"/>
      <c r="F27" s="155"/>
      <c r="G27" s="156"/>
      <c r="H27" s="157"/>
      <c r="K27" s="53"/>
    </row>
    <row r="28" spans="1:11" ht="16.5" thickBot="1" x14ac:dyDescent="0.3">
      <c r="A28" s="28"/>
      <c r="B28" s="13"/>
      <c r="C28" s="14" t="s">
        <v>5</v>
      </c>
      <c r="D28" s="16" t="s">
        <v>157</v>
      </c>
      <c r="E28" s="159">
        <v>0</v>
      </c>
      <c r="F28" s="159">
        <v>0</v>
      </c>
      <c r="G28" s="158">
        <v>5</v>
      </c>
      <c r="H28" s="154"/>
      <c r="K28" s="53"/>
    </row>
    <row r="29" spans="1:11" ht="16.5" thickBot="1" x14ac:dyDescent="0.3">
      <c r="A29" s="28"/>
      <c r="B29" s="13"/>
      <c r="C29" s="26"/>
      <c r="D29" s="16" t="s">
        <v>158</v>
      </c>
      <c r="E29" s="98">
        <v>0</v>
      </c>
      <c r="F29" s="98">
        <v>0</v>
      </c>
      <c r="G29" s="121">
        <f>SUM(G28)</f>
        <v>5</v>
      </c>
      <c r="H29" s="143"/>
      <c r="K29" s="53"/>
    </row>
    <row r="30" spans="1:11" ht="16.5" thickBot="1" x14ac:dyDescent="0.3">
      <c r="A30" s="28"/>
      <c r="B30" s="13"/>
      <c r="C30" s="26" t="s">
        <v>159</v>
      </c>
      <c r="D30" s="16"/>
      <c r="E30" s="98">
        <f>E26+E29</f>
        <v>4500</v>
      </c>
      <c r="F30" s="98">
        <f>F26+F29</f>
        <v>4500</v>
      </c>
      <c r="G30" s="121">
        <f>G26+G29</f>
        <v>4647</v>
      </c>
      <c r="H30" s="143">
        <f>G30/F30*100</f>
        <v>103.26666666666667</v>
      </c>
      <c r="K30" s="53"/>
    </row>
    <row r="31" spans="1:11" ht="16.5" thickBot="1" x14ac:dyDescent="0.3">
      <c r="A31" s="15"/>
      <c r="B31" s="26" t="s">
        <v>44</v>
      </c>
      <c r="C31" s="14"/>
      <c r="D31" s="16"/>
      <c r="E31" s="98">
        <v>691200</v>
      </c>
      <c r="F31" s="98">
        <f>F15+F17+F18+F21+F26+F10</f>
        <v>686747</v>
      </c>
      <c r="G31" s="121">
        <f>G10+G15+G17+G21+G30</f>
        <v>686620</v>
      </c>
      <c r="H31" s="143">
        <f>G31/F31*100</f>
        <v>99.981507017868296</v>
      </c>
    </row>
    <row r="32" spans="1:11" x14ac:dyDescent="0.25">
      <c r="A32" s="12" t="s">
        <v>4</v>
      </c>
      <c r="B32" s="29" t="s">
        <v>23</v>
      </c>
      <c r="C32" s="30"/>
      <c r="D32" s="31"/>
      <c r="E32" s="114"/>
      <c r="F32" s="99"/>
      <c r="G32" s="120"/>
      <c r="H32" s="32"/>
    </row>
    <row r="33" spans="1:13" x14ac:dyDescent="0.25">
      <c r="A33" s="33"/>
      <c r="B33" s="34"/>
      <c r="C33" s="34"/>
      <c r="D33" s="35" t="s">
        <v>16</v>
      </c>
      <c r="E33" s="129"/>
      <c r="F33" s="129"/>
      <c r="G33" s="104"/>
      <c r="H33" s="36"/>
    </row>
    <row r="34" spans="1:13" x14ac:dyDescent="0.25">
      <c r="A34" s="37"/>
      <c r="B34" s="38"/>
      <c r="C34" s="39" t="s">
        <v>5</v>
      </c>
      <c r="D34" s="40" t="s">
        <v>45</v>
      </c>
      <c r="E34" s="112">
        <v>1500</v>
      </c>
      <c r="F34" s="97">
        <v>1500</v>
      </c>
      <c r="G34" s="102">
        <v>1500</v>
      </c>
      <c r="H34" s="146">
        <f>G34/F34*100</f>
        <v>100</v>
      </c>
      <c r="I34" s="53"/>
    </row>
    <row r="35" spans="1:13" x14ac:dyDescent="0.25">
      <c r="A35" s="37"/>
      <c r="B35" s="38"/>
      <c r="C35" s="39" t="s">
        <v>6</v>
      </c>
      <c r="D35" s="40" t="s">
        <v>25</v>
      </c>
      <c r="E35" s="112">
        <v>755</v>
      </c>
      <c r="F35" s="97">
        <f>755+14866+2448-4833</f>
        <v>13236</v>
      </c>
      <c r="G35" s="102">
        <v>13236</v>
      </c>
      <c r="H35" s="146">
        <f t="shared" ref="H35:H51" si="0">G35/F35*100</f>
        <v>100</v>
      </c>
      <c r="M35" s="27"/>
    </row>
    <row r="36" spans="1:13" x14ac:dyDescent="0.25">
      <c r="A36" s="37"/>
      <c r="B36" s="38"/>
      <c r="C36" s="39" t="s">
        <v>7</v>
      </c>
      <c r="D36" s="40" t="s">
        <v>49</v>
      </c>
      <c r="E36" s="112">
        <v>10081</v>
      </c>
      <c r="F36" s="97">
        <f>10081+147128-19673</f>
        <v>137536</v>
      </c>
      <c r="G36" s="102">
        <v>137536</v>
      </c>
      <c r="H36" s="146">
        <f t="shared" si="0"/>
        <v>100</v>
      </c>
      <c r="I36" s="53"/>
      <c r="M36" s="27"/>
    </row>
    <row r="37" spans="1:13" x14ac:dyDescent="0.25">
      <c r="A37" s="37"/>
      <c r="B37" s="38"/>
      <c r="C37" s="39" t="s">
        <v>11</v>
      </c>
      <c r="D37" s="42" t="s">
        <v>125</v>
      </c>
      <c r="E37" s="102">
        <v>0</v>
      </c>
      <c r="F37" s="112">
        <v>452</v>
      </c>
      <c r="G37" s="102">
        <v>452</v>
      </c>
      <c r="H37" s="146">
        <f t="shared" si="0"/>
        <v>100</v>
      </c>
      <c r="I37" s="53"/>
      <c r="J37" s="53"/>
      <c r="M37" s="27"/>
    </row>
    <row r="38" spans="1:13" x14ac:dyDescent="0.25">
      <c r="A38" s="37"/>
      <c r="B38" s="38"/>
      <c r="C38" s="39" t="s">
        <v>12</v>
      </c>
      <c r="D38" s="42" t="s">
        <v>147</v>
      </c>
      <c r="E38" s="124">
        <v>0</v>
      </c>
      <c r="F38" s="112">
        <f>251+3229+1111</f>
        <v>4591</v>
      </c>
      <c r="G38" s="102">
        <v>4591</v>
      </c>
      <c r="H38" s="146">
        <f t="shared" si="0"/>
        <v>100</v>
      </c>
      <c r="I38" s="53"/>
      <c r="M38" s="27"/>
    </row>
    <row r="39" spans="1:13" x14ac:dyDescent="0.25">
      <c r="A39" s="37"/>
      <c r="B39" s="38"/>
      <c r="C39" s="39" t="s">
        <v>13</v>
      </c>
      <c r="D39" s="42" t="s">
        <v>66</v>
      </c>
      <c r="E39" s="124">
        <v>4749</v>
      </c>
      <c r="F39" s="112">
        <v>4749</v>
      </c>
      <c r="G39" s="102">
        <v>0</v>
      </c>
      <c r="H39" s="146"/>
      <c r="I39" s="53"/>
      <c r="M39" s="27"/>
    </row>
    <row r="40" spans="1:13" ht="29.25" customHeight="1" x14ac:dyDescent="0.25">
      <c r="A40" s="37"/>
      <c r="B40" s="38"/>
      <c r="C40" s="39" t="s">
        <v>22</v>
      </c>
      <c r="D40" s="43" t="s">
        <v>67</v>
      </c>
      <c r="E40" s="132">
        <v>6828</v>
      </c>
      <c r="F40" s="112">
        <v>6828</v>
      </c>
      <c r="G40" s="102">
        <v>6828</v>
      </c>
      <c r="H40" s="146">
        <f t="shared" si="0"/>
        <v>100</v>
      </c>
      <c r="I40" s="53"/>
      <c r="M40" s="27"/>
    </row>
    <row r="41" spans="1:13" ht="35.25" customHeight="1" x14ac:dyDescent="0.25">
      <c r="A41" s="37"/>
      <c r="B41" s="38"/>
      <c r="C41" s="39" t="s">
        <v>65</v>
      </c>
      <c r="D41" s="43" t="s">
        <v>116</v>
      </c>
      <c r="E41" s="132">
        <v>18220</v>
      </c>
      <c r="F41" s="112">
        <f>18220+5656</f>
        <v>23876</v>
      </c>
      <c r="G41" s="102">
        <v>8858</v>
      </c>
      <c r="H41" s="146">
        <f t="shared" si="0"/>
        <v>37.100016753224999</v>
      </c>
      <c r="I41" s="53"/>
      <c r="M41" s="27"/>
    </row>
    <row r="42" spans="1:13" ht="31.5" x14ac:dyDescent="0.25">
      <c r="A42" s="37"/>
      <c r="B42" s="38"/>
      <c r="C42" s="39" t="s">
        <v>71</v>
      </c>
      <c r="D42" s="43" t="s">
        <v>68</v>
      </c>
      <c r="E42" s="133">
        <v>10</v>
      </c>
      <c r="F42" s="94">
        <v>10</v>
      </c>
      <c r="G42" s="102">
        <v>0</v>
      </c>
      <c r="H42" s="146"/>
      <c r="I42" s="53"/>
      <c r="J42" s="53"/>
      <c r="M42" s="27"/>
    </row>
    <row r="43" spans="1:13" ht="31.5" x14ac:dyDescent="0.25">
      <c r="A43" s="37"/>
      <c r="B43" s="38"/>
      <c r="C43" s="39" t="s">
        <v>72</v>
      </c>
      <c r="D43" s="43" t="s">
        <v>105</v>
      </c>
      <c r="E43" s="132">
        <v>2000</v>
      </c>
      <c r="F43" s="112">
        <v>2000</v>
      </c>
      <c r="G43" s="102">
        <v>0</v>
      </c>
      <c r="H43" s="146"/>
      <c r="I43" s="53"/>
      <c r="M43" s="27"/>
    </row>
    <row r="44" spans="1:13" ht="31.5" x14ac:dyDescent="0.25">
      <c r="A44" s="37"/>
      <c r="B44" s="38"/>
      <c r="C44" s="39" t="s">
        <v>73</v>
      </c>
      <c r="D44" s="43" t="s">
        <v>87</v>
      </c>
      <c r="E44" s="132">
        <v>4000</v>
      </c>
      <c r="F44" s="112">
        <v>4000</v>
      </c>
      <c r="G44" s="102">
        <v>4000</v>
      </c>
      <c r="H44" s="146">
        <f t="shared" si="0"/>
        <v>100</v>
      </c>
      <c r="I44" s="53"/>
      <c r="M44" s="27"/>
    </row>
    <row r="45" spans="1:13" ht="31.5" x14ac:dyDescent="0.25">
      <c r="A45" s="37"/>
      <c r="B45" s="38"/>
      <c r="C45" s="39" t="s">
        <v>74</v>
      </c>
      <c r="D45" s="43" t="s">
        <v>88</v>
      </c>
      <c r="E45" s="132">
        <v>11754</v>
      </c>
      <c r="F45" s="112">
        <v>11754</v>
      </c>
      <c r="G45" s="102">
        <v>9254</v>
      </c>
      <c r="H45" s="146">
        <f t="shared" si="0"/>
        <v>78.730644886847031</v>
      </c>
      <c r="I45" s="53"/>
      <c r="M45" s="27"/>
    </row>
    <row r="46" spans="1:13" s="48" customFormat="1" ht="31.5" x14ac:dyDescent="0.25">
      <c r="A46" s="37"/>
      <c r="B46" s="38"/>
      <c r="C46" s="39" t="s">
        <v>119</v>
      </c>
      <c r="D46" s="43" t="s">
        <v>92</v>
      </c>
      <c r="E46" s="132">
        <v>20595</v>
      </c>
      <c r="F46" s="112">
        <v>20595</v>
      </c>
      <c r="G46" s="102">
        <v>8953</v>
      </c>
      <c r="H46" s="146">
        <f t="shared" si="0"/>
        <v>43.47171643602816</v>
      </c>
      <c r="I46" s="53"/>
      <c r="M46" s="53"/>
    </row>
    <row r="47" spans="1:13" s="48" customFormat="1" ht="31.5" x14ac:dyDescent="0.25">
      <c r="A47" s="37"/>
      <c r="B47" s="38"/>
      <c r="C47" s="39" t="s">
        <v>113</v>
      </c>
      <c r="D47" s="43" t="s">
        <v>94</v>
      </c>
      <c r="E47" s="132">
        <v>12520</v>
      </c>
      <c r="F47" s="112">
        <v>12520</v>
      </c>
      <c r="G47" s="102">
        <v>0</v>
      </c>
      <c r="H47" s="146"/>
      <c r="I47" s="53"/>
      <c r="M47" s="53"/>
    </row>
    <row r="48" spans="1:13" s="48" customFormat="1" x14ac:dyDescent="0.25">
      <c r="A48" s="37"/>
      <c r="B48" s="38"/>
      <c r="C48" s="39" t="s">
        <v>120</v>
      </c>
      <c r="D48" s="43" t="s">
        <v>114</v>
      </c>
      <c r="E48" s="132">
        <v>0</v>
      </c>
      <c r="F48" s="112">
        <v>850</v>
      </c>
      <c r="G48" s="102">
        <v>850</v>
      </c>
      <c r="H48" s="146">
        <f t="shared" si="0"/>
        <v>100</v>
      </c>
      <c r="I48" s="53"/>
      <c r="M48" s="53"/>
    </row>
    <row r="49" spans="1:13" s="48" customFormat="1" x14ac:dyDescent="0.25">
      <c r="A49" s="37"/>
      <c r="B49" s="38"/>
      <c r="C49" s="39" t="s">
        <v>121</v>
      </c>
      <c r="D49" s="43" t="s">
        <v>118</v>
      </c>
      <c r="E49" s="132">
        <v>0</v>
      </c>
      <c r="F49" s="112">
        <v>3841</v>
      </c>
      <c r="G49" s="102">
        <v>3595</v>
      </c>
      <c r="H49" s="146">
        <f t="shared" si="0"/>
        <v>93.595417859932311</v>
      </c>
      <c r="I49" s="53"/>
      <c r="M49" s="53"/>
    </row>
    <row r="50" spans="1:13" s="48" customFormat="1" ht="31.5" x14ac:dyDescent="0.25">
      <c r="A50" s="37"/>
      <c r="B50" s="38"/>
      <c r="C50" s="39" t="s">
        <v>122</v>
      </c>
      <c r="D50" s="43" t="s">
        <v>130</v>
      </c>
      <c r="E50" s="132">
        <v>0</v>
      </c>
      <c r="F50" s="112">
        <v>500</v>
      </c>
      <c r="G50" s="102">
        <v>500</v>
      </c>
      <c r="H50" s="146">
        <f t="shared" si="0"/>
        <v>100</v>
      </c>
      <c r="I50" s="53"/>
      <c r="M50" s="53"/>
    </row>
    <row r="51" spans="1:13" s="48" customFormat="1" x14ac:dyDescent="0.25">
      <c r="A51" s="37"/>
      <c r="B51" s="38"/>
      <c r="C51" s="39" t="s">
        <v>128</v>
      </c>
      <c r="D51" s="43" t="s">
        <v>142</v>
      </c>
      <c r="E51" s="132">
        <v>0</v>
      </c>
      <c r="F51" s="112">
        <v>122</v>
      </c>
      <c r="G51" s="102">
        <v>122</v>
      </c>
      <c r="H51" s="146">
        <f t="shared" si="0"/>
        <v>100</v>
      </c>
      <c r="I51" s="53"/>
      <c r="M51" s="53"/>
    </row>
    <row r="52" spans="1:13" s="48" customFormat="1" ht="31.5" x14ac:dyDescent="0.25">
      <c r="A52" s="37"/>
      <c r="B52" s="38"/>
      <c r="C52" s="39" t="s">
        <v>141</v>
      </c>
      <c r="D52" s="43" t="s">
        <v>149</v>
      </c>
      <c r="E52" s="133">
        <v>0</v>
      </c>
      <c r="F52" s="112">
        <v>7878</v>
      </c>
      <c r="G52" s="102">
        <v>0</v>
      </c>
      <c r="H52" s="146"/>
      <c r="I52" s="53"/>
      <c r="M52" s="53"/>
    </row>
    <row r="53" spans="1:13" s="48" customFormat="1" ht="32.25" thickBot="1" x14ac:dyDescent="0.3">
      <c r="A53" s="37"/>
      <c r="B53" s="38"/>
      <c r="C53" s="39" t="s">
        <v>148</v>
      </c>
      <c r="D53" s="43" t="s">
        <v>155</v>
      </c>
      <c r="E53" s="134">
        <v>0</v>
      </c>
      <c r="F53" s="94">
        <v>0</v>
      </c>
      <c r="G53" s="135">
        <v>46</v>
      </c>
      <c r="H53" s="148"/>
      <c r="I53" s="53"/>
      <c r="M53" s="53"/>
    </row>
    <row r="54" spans="1:13" ht="16.5" thickBot="1" x14ac:dyDescent="0.3">
      <c r="A54" s="37"/>
      <c r="B54" s="38"/>
      <c r="C54" s="39"/>
      <c r="D54" s="115" t="s">
        <v>20</v>
      </c>
      <c r="E54" s="121">
        <f>SUM(E34:E53)</f>
        <v>93012</v>
      </c>
      <c r="F54" s="113">
        <f>SUM(F34:F53)</f>
        <v>256838</v>
      </c>
      <c r="G54" s="121">
        <f>SUM(G34:G53)</f>
        <v>200321</v>
      </c>
      <c r="H54" s="147">
        <f>G54/F54*100</f>
        <v>77.995078609863029</v>
      </c>
      <c r="K54" s="53"/>
    </row>
    <row r="55" spans="1:13" x14ac:dyDescent="0.25">
      <c r="A55" s="37"/>
      <c r="B55" s="38"/>
      <c r="C55" s="38" t="s">
        <v>148</v>
      </c>
      <c r="D55" s="88" t="s">
        <v>14</v>
      </c>
      <c r="E55" s="124"/>
      <c r="F55" s="123"/>
      <c r="G55" s="124"/>
      <c r="H55" s="44"/>
    </row>
    <row r="56" spans="1:13" x14ac:dyDescent="0.25">
      <c r="A56" s="37"/>
      <c r="B56" s="38"/>
      <c r="C56" s="38"/>
      <c r="D56" s="88" t="s">
        <v>24</v>
      </c>
      <c r="E56" s="102">
        <v>17325</v>
      </c>
      <c r="F56" s="112">
        <f>17325+1762+3381</f>
        <v>22468</v>
      </c>
      <c r="G56" s="102">
        <v>22468</v>
      </c>
      <c r="H56" s="146">
        <f>G56/F56*100</f>
        <v>100</v>
      </c>
    </row>
    <row r="57" spans="1:13" x14ac:dyDescent="0.25">
      <c r="A57" s="37"/>
      <c r="B57" s="38"/>
      <c r="C57" s="38"/>
      <c r="D57" s="88" t="s">
        <v>151</v>
      </c>
      <c r="E57" s="102">
        <v>10855</v>
      </c>
      <c r="F57" s="112">
        <f>10855+588-885</f>
        <v>10558</v>
      </c>
      <c r="G57" s="102">
        <v>10557</v>
      </c>
      <c r="H57" s="146">
        <f>G57/F57*100</f>
        <v>99.990528509187342</v>
      </c>
    </row>
    <row r="58" spans="1:13" ht="16.5" thickBot="1" x14ac:dyDescent="0.3">
      <c r="A58" s="37"/>
      <c r="B58" s="38"/>
      <c r="C58" s="38"/>
      <c r="D58" s="88" t="s">
        <v>51</v>
      </c>
      <c r="E58" s="135">
        <v>11985</v>
      </c>
      <c r="F58" s="94">
        <f>11985+588</f>
        <v>12573</v>
      </c>
      <c r="G58" s="122">
        <v>12475</v>
      </c>
      <c r="H58" s="146">
        <f>G58/F58*100</f>
        <v>99.220551976457486</v>
      </c>
    </row>
    <row r="59" spans="1:13" ht="16.5" thickBot="1" x14ac:dyDescent="0.3">
      <c r="A59" s="37"/>
      <c r="B59" s="38"/>
      <c r="C59" s="38"/>
      <c r="D59" s="116" t="s">
        <v>10</v>
      </c>
      <c r="E59" s="121">
        <f>SUM(E56:E58)</f>
        <v>40165</v>
      </c>
      <c r="F59" s="113">
        <f>SUM(F56:F58)</f>
        <v>45599</v>
      </c>
      <c r="G59" s="121">
        <f>SUM(G56:G58)</f>
        <v>45500</v>
      </c>
      <c r="H59" s="147">
        <f>G59/F59*100</f>
        <v>99.782889975657369</v>
      </c>
    </row>
    <row r="60" spans="1:13" ht="16.5" thickBot="1" x14ac:dyDescent="0.3">
      <c r="A60" s="37"/>
      <c r="B60" s="38"/>
      <c r="C60" s="39"/>
      <c r="D60" s="115" t="s">
        <v>19</v>
      </c>
      <c r="E60" s="121">
        <f>E59+E54</f>
        <v>133177</v>
      </c>
      <c r="F60" s="113">
        <f>F54+F59</f>
        <v>302437</v>
      </c>
      <c r="G60" s="121">
        <f>G54+G59</f>
        <v>245821</v>
      </c>
      <c r="H60" s="147">
        <f>G60/F60*100</f>
        <v>81.280068245618097</v>
      </c>
    </row>
    <row r="61" spans="1:13" x14ac:dyDescent="0.25">
      <c r="A61" s="33"/>
      <c r="B61" s="34"/>
      <c r="C61" s="45"/>
      <c r="D61" s="69" t="s">
        <v>46</v>
      </c>
      <c r="E61" s="120"/>
      <c r="F61" s="114"/>
      <c r="G61" s="120"/>
      <c r="H61" s="32"/>
    </row>
    <row r="62" spans="1:13" s="48" customFormat="1" x14ac:dyDescent="0.25">
      <c r="A62" s="37"/>
      <c r="B62" s="46"/>
      <c r="C62" s="38"/>
      <c r="D62" s="92" t="s">
        <v>52</v>
      </c>
      <c r="E62" s="124"/>
      <c r="F62" s="114"/>
      <c r="G62" s="104"/>
      <c r="H62" s="103"/>
    </row>
    <row r="63" spans="1:13" s="48" customFormat="1" x14ac:dyDescent="0.25">
      <c r="A63" s="37"/>
      <c r="B63" s="46"/>
      <c r="C63" s="49" t="s">
        <v>5</v>
      </c>
      <c r="D63" s="50" t="s">
        <v>78</v>
      </c>
      <c r="E63" s="136">
        <v>100</v>
      </c>
      <c r="F63" s="112">
        <v>100</v>
      </c>
      <c r="G63" s="102">
        <v>0</v>
      </c>
      <c r="H63" s="41"/>
    </row>
    <row r="64" spans="1:13" s="48" customFormat="1" x14ac:dyDescent="0.25">
      <c r="A64" s="37"/>
      <c r="B64" s="46"/>
      <c r="C64" s="49" t="s">
        <v>6</v>
      </c>
      <c r="D64" s="50" t="s">
        <v>79</v>
      </c>
      <c r="E64" s="137">
        <v>200</v>
      </c>
      <c r="F64" s="123">
        <v>200</v>
      </c>
      <c r="G64" s="102">
        <v>7</v>
      </c>
      <c r="H64" s="146">
        <f>G64/F64*100</f>
        <v>3.5000000000000004</v>
      </c>
    </row>
    <row r="65" spans="1:13" s="48" customFormat="1" ht="31.5" x14ac:dyDescent="0.25">
      <c r="A65" s="37"/>
      <c r="B65" s="46"/>
      <c r="C65" s="49" t="s">
        <v>7</v>
      </c>
      <c r="D65" s="51" t="s">
        <v>75</v>
      </c>
      <c r="E65" s="138">
        <v>155</v>
      </c>
      <c r="F65" s="123">
        <v>155</v>
      </c>
      <c r="G65" s="102">
        <v>0</v>
      </c>
      <c r="H65" s="41"/>
    </row>
    <row r="66" spans="1:13" s="48" customFormat="1" ht="16.5" thickBot="1" x14ac:dyDescent="0.3">
      <c r="A66" s="37"/>
      <c r="B66" s="46"/>
      <c r="C66" s="49" t="s">
        <v>11</v>
      </c>
      <c r="D66" s="51" t="s">
        <v>83</v>
      </c>
      <c r="E66" s="136">
        <v>6000</v>
      </c>
      <c r="F66" s="130">
        <v>6000</v>
      </c>
      <c r="G66" s="122">
        <v>0</v>
      </c>
      <c r="H66" s="61"/>
    </row>
    <row r="67" spans="1:13" s="48" customFormat="1" ht="16.5" thickBot="1" x14ac:dyDescent="0.3">
      <c r="A67" s="37"/>
      <c r="B67" s="46"/>
      <c r="C67" s="38"/>
      <c r="D67" s="87" t="s">
        <v>8</v>
      </c>
      <c r="E67" s="121">
        <f>SUM(E63:E66)</f>
        <v>6455</v>
      </c>
      <c r="F67" s="113">
        <f>SUM(F63:F66)</f>
        <v>6455</v>
      </c>
      <c r="G67" s="121">
        <f>SUM(G63:G66)</f>
        <v>7</v>
      </c>
      <c r="H67" s="147">
        <f>G67/F67*100</f>
        <v>0.10844306738962044</v>
      </c>
      <c r="M67" s="53"/>
    </row>
    <row r="68" spans="1:13" s="48" customFormat="1" x14ac:dyDescent="0.25">
      <c r="A68" s="37"/>
      <c r="B68" s="46"/>
      <c r="C68" s="38"/>
      <c r="D68" s="89" t="s">
        <v>109</v>
      </c>
      <c r="E68" s="124"/>
      <c r="F68" s="114"/>
      <c r="G68" s="120"/>
      <c r="H68" s="47"/>
      <c r="M68" s="53"/>
    </row>
    <row r="69" spans="1:13" s="48" customFormat="1" x14ac:dyDescent="0.25">
      <c r="A69" s="37"/>
      <c r="B69" s="46"/>
      <c r="C69" s="30" t="s">
        <v>5</v>
      </c>
      <c r="D69" s="42" t="s">
        <v>135</v>
      </c>
      <c r="E69" s="124">
        <v>0</v>
      </c>
      <c r="F69" s="112">
        <f>206+279</f>
        <v>485</v>
      </c>
      <c r="G69" s="102">
        <v>485</v>
      </c>
      <c r="H69" s="146">
        <f>G69/F69*100</f>
        <v>100</v>
      </c>
      <c r="M69" s="53"/>
    </row>
    <row r="70" spans="1:13" s="48" customFormat="1" ht="16.5" thickBot="1" x14ac:dyDescent="0.3">
      <c r="A70" s="37"/>
      <c r="B70" s="46"/>
      <c r="C70" s="30" t="s">
        <v>127</v>
      </c>
      <c r="D70" s="42" t="s">
        <v>131</v>
      </c>
      <c r="E70" s="135">
        <v>0</v>
      </c>
      <c r="F70" s="130">
        <v>2231</v>
      </c>
      <c r="G70" s="122">
        <v>2230</v>
      </c>
      <c r="H70" s="146">
        <f>G70/F70*100</f>
        <v>99.955177050649937</v>
      </c>
      <c r="M70" s="53"/>
    </row>
    <row r="71" spans="1:13" s="48" customFormat="1" ht="16.5" thickBot="1" x14ac:dyDescent="0.3">
      <c r="A71" s="37"/>
      <c r="B71" s="46"/>
      <c r="C71" s="30"/>
      <c r="D71" s="87" t="s">
        <v>8</v>
      </c>
      <c r="E71" s="121">
        <v>0</v>
      </c>
      <c r="F71" s="113">
        <f>SUM(F69:F70)</f>
        <v>2716</v>
      </c>
      <c r="G71" s="121">
        <f>SUM(G69:G70)</f>
        <v>2715</v>
      </c>
      <c r="H71" s="147">
        <f>G71/F71*100</f>
        <v>99.963181148748163</v>
      </c>
      <c r="M71" s="53"/>
    </row>
    <row r="72" spans="1:13" s="48" customFormat="1" ht="16.5" thickBot="1" x14ac:dyDescent="0.3">
      <c r="A72" s="37"/>
      <c r="B72" s="38"/>
      <c r="C72" s="54"/>
      <c r="D72" s="117" t="s">
        <v>77</v>
      </c>
      <c r="E72" s="121">
        <f>E60+E67+E71</f>
        <v>139632</v>
      </c>
      <c r="F72" s="113">
        <f>SUM(F67,F60,F71)</f>
        <v>311608</v>
      </c>
      <c r="G72" s="121">
        <f>G60+G67+G71</f>
        <v>248543</v>
      </c>
      <c r="H72" s="147">
        <f>G72/F72*100</f>
        <v>79.761431028728396</v>
      </c>
      <c r="J72" s="53"/>
      <c r="K72" s="53"/>
    </row>
    <row r="73" spans="1:13" x14ac:dyDescent="0.25">
      <c r="A73" s="12" t="s">
        <v>17</v>
      </c>
      <c r="B73" s="169" t="s">
        <v>55</v>
      </c>
      <c r="C73" s="170"/>
      <c r="D73" s="170"/>
      <c r="E73" s="139"/>
      <c r="F73" s="95"/>
      <c r="G73" s="120"/>
      <c r="H73" s="32"/>
      <c r="I73" s="74"/>
    </row>
    <row r="74" spans="1:13" x14ac:dyDescent="0.25">
      <c r="A74" s="12"/>
      <c r="B74" s="85"/>
      <c r="C74" s="13"/>
      <c r="D74" s="90" t="s">
        <v>16</v>
      </c>
      <c r="E74" s="104"/>
      <c r="F74" s="131"/>
      <c r="G74" s="104"/>
      <c r="H74" s="36"/>
      <c r="I74" s="74"/>
    </row>
    <row r="75" spans="1:13" x14ac:dyDescent="0.25">
      <c r="A75" s="37"/>
      <c r="B75" s="38"/>
      <c r="C75" s="38" t="s">
        <v>5</v>
      </c>
      <c r="D75" s="55" t="s">
        <v>57</v>
      </c>
      <c r="E75" s="135">
        <v>300</v>
      </c>
      <c r="F75" s="123">
        <v>300</v>
      </c>
      <c r="G75" s="102">
        <v>55</v>
      </c>
      <c r="H75" s="146">
        <f>G75/F75*100</f>
        <v>18.333333333333332</v>
      </c>
    </row>
    <row r="76" spans="1:13" ht="31.5" x14ac:dyDescent="0.25">
      <c r="A76" s="37"/>
      <c r="B76" s="56"/>
      <c r="C76" s="38" t="s">
        <v>6</v>
      </c>
      <c r="D76" s="91" t="s">
        <v>106</v>
      </c>
      <c r="E76" s="133">
        <v>0</v>
      </c>
      <c r="F76" s="112">
        <v>0</v>
      </c>
      <c r="G76" s="102">
        <v>0</v>
      </c>
      <c r="H76" s="146"/>
      <c r="I76" s="74"/>
    </row>
    <row r="77" spans="1:13" ht="31.5" x14ac:dyDescent="0.25">
      <c r="A77" s="37"/>
      <c r="B77" s="56"/>
      <c r="C77" s="38" t="s">
        <v>7</v>
      </c>
      <c r="D77" s="58" t="s">
        <v>129</v>
      </c>
      <c r="E77" s="133">
        <v>5000</v>
      </c>
      <c r="F77" s="112">
        <v>5000</v>
      </c>
      <c r="G77" s="102">
        <v>5000</v>
      </c>
      <c r="H77" s="146">
        <f>G77/F77*100</f>
        <v>100</v>
      </c>
      <c r="I77" s="74"/>
    </row>
    <row r="78" spans="1:13" x14ac:dyDescent="0.25">
      <c r="A78" s="37"/>
      <c r="B78" s="56"/>
      <c r="C78" s="38" t="s">
        <v>11</v>
      </c>
      <c r="D78" s="57" t="s">
        <v>82</v>
      </c>
      <c r="E78" s="135">
        <v>0</v>
      </c>
      <c r="F78" s="94">
        <f>1600-1600</f>
        <v>0</v>
      </c>
      <c r="G78" s="102">
        <v>0</v>
      </c>
      <c r="H78" s="146"/>
      <c r="I78" s="74"/>
    </row>
    <row r="79" spans="1:13" x14ac:dyDescent="0.25">
      <c r="A79" s="37"/>
      <c r="B79" s="56"/>
      <c r="C79" s="38" t="s">
        <v>12</v>
      </c>
      <c r="D79" s="57" t="s">
        <v>80</v>
      </c>
      <c r="E79" s="122">
        <v>500</v>
      </c>
      <c r="F79" s="112">
        <v>500</v>
      </c>
      <c r="G79" s="102">
        <v>500</v>
      </c>
      <c r="H79" s="146">
        <f>G79/F79*100</f>
        <v>100</v>
      </c>
      <c r="I79" s="74"/>
    </row>
    <row r="80" spans="1:13" ht="31.5" x14ac:dyDescent="0.25">
      <c r="A80" s="37"/>
      <c r="B80" s="56"/>
      <c r="C80" s="38" t="s">
        <v>13</v>
      </c>
      <c r="D80" s="58" t="s">
        <v>81</v>
      </c>
      <c r="E80" s="133">
        <v>500</v>
      </c>
      <c r="F80" s="112">
        <v>500</v>
      </c>
      <c r="G80" s="102">
        <v>0</v>
      </c>
      <c r="H80" s="146"/>
      <c r="I80" s="74"/>
    </row>
    <row r="81" spans="1:9" ht="16.5" thickBot="1" x14ac:dyDescent="0.3">
      <c r="A81" s="37"/>
      <c r="B81" s="56"/>
      <c r="C81" s="38" t="s">
        <v>22</v>
      </c>
      <c r="D81" s="58" t="s">
        <v>150</v>
      </c>
      <c r="E81" s="134">
        <v>0</v>
      </c>
      <c r="F81" s="94">
        <v>3000</v>
      </c>
      <c r="G81" s="122">
        <v>3000</v>
      </c>
      <c r="H81" s="146">
        <f>G81/F81*100</f>
        <v>100</v>
      </c>
      <c r="I81" s="74"/>
    </row>
    <row r="82" spans="1:9" ht="16.5" thickBot="1" x14ac:dyDescent="0.3">
      <c r="A82" s="37"/>
      <c r="B82" s="56"/>
      <c r="C82" s="38"/>
      <c r="D82" s="57" t="s">
        <v>69</v>
      </c>
      <c r="E82" s="121">
        <f>SUM(E75:E81)</f>
        <v>6300</v>
      </c>
      <c r="F82" s="113">
        <f>SUM(F75:F81)</f>
        <v>9300</v>
      </c>
      <c r="G82" s="121">
        <f>SUM(G75:G81)</f>
        <v>8555</v>
      </c>
      <c r="H82" s="143">
        <f>G82/F82*100</f>
        <v>91.989247311827967</v>
      </c>
      <c r="I82" s="74"/>
    </row>
    <row r="83" spans="1:9" ht="16.5" thickBot="1" x14ac:dyDescent="0.3">
      <c r="A83" s="37"/>
      <c r="B83" s="38"/>
      <c r="C83" s="38"/>
      <c r="D83" s="59" t="s">
        <v>56</v>
      </c>
      <c r="E83" s="121">
        <f>SUM(E82)</f>
        <v>6300</v>
      </c>
      <c r="F83" s="113">
        <f>F82</f>
        <v>9300</v>
      </c>
      <c r="G83" s="121">
        <f>SUM(G82)</f>
        <v>8555</v>
      </c>
      <c r="H83" s="147">
        <f>G83/F83*100</f>
        <v>91.989247311827967</v>
      </c>
    </row>
    <row r="84" spans="1:9" x14ac:dyDescent="0.25">
      <c r="A84" s="12" t="s">
        <v>54</v>
      </c>
      <c r="B84" s="169" t="s">
        <v>58</v>
      </c>
      <c r="C84" s="170"/>
      <c r="D84" s="170"/>
      <c r="E84" s="120"/>
      <c r="F84" s="123"/>
      <c r="G84" s="124"/>
      <c r="H84" s="44"/>
    </row>
    <row r="85" spans="1:9" x14ac:dyDescent="0.25">
      <c r="A85" s="12"/>
      <c r="B85" s="85"/>
      <c r="C85" s="13"/>
      <c r="D85" s="90" t="s">
        <v>16</v>
      </c>
      <c r="E85" s="120"/>
      <c r="F85" s="123"/>
      <c r="G85" s="102"/>
      <c r="H85" s="41"/>
    </row>
    <row r="86" spans="1:9" ht="31.5" x14ac:dyDescent="0.25">
      <c r="A86" s="37"/>
      <c r="B86" s="73"/>
      <c r="C86" s="14" t="s">
        <v>5</v>
      </c>
      <c r="D86" s="43" t="s">
        <v>107</v>
      </c>
      <c r="E86" s="132">
        <v>437</v>
      </c>
      <c r="F86" s="123">
        <f>437-14</f>
        <v>423</v>
      </c>
      <c r="G86" s="102">
        <v>424</v>
      </c>
      <c r="H86" s="146">
        <f>G86/F86*100</f>
        <v>100.23640661938533</v>
      </c>
    </row>
    <row r="87" spans="1:9" ht="32.25" thickBot="1" x14ac:dyDescent="0.3">
      <c r="A87" s="37"/>
      <c r="B87" s="73"/>
      <c r="C87" s="14" t="s">
        <v>6</v>
      </c>
      <c r="D87" s="84" t="s">
        <v>143</v>
      </c>
      <c r="E87" s="134">
        <v>0</v>
      </c>
      <c r="F87" s="94">
        <v>3810</v>
      </c>
      <c r="G87" s="122">
        <v>0</v>
      </c>
      <c r="H87" s="61"/>
    </row>
    <row r="88" spans="1:9" ht="16.5" thickBot="1" x14ac:dyDescent="0.3">
      <c r="A88" s="12"/>
      <c r="B88" s="85"/>
      <c r="C88" s="13"/>
      <c r="D88" s="57" t="s">
        <v>69</v>
      </c>
      <c r="E88" s="121">
        <f>SUM(E86:E87)</f>
        <v>437</v>
      </c>
      <c r="F88" s="113">
        <f>SUM(F86:F87)</f>
        <v>4233</v>
      </c>
      <c r="G88" s="121">
        <f>SUM(G86:G87)</f>
        <v>424</v>
      </c>
      <c r="H88" s="147">
        <f>G88/F88*100</f>
        <v>10.016536735175999</v>
      </c>
    </row>
    <row r="89" spans="1:9" x14ac:dyDescent="0.25">
      <c r="A89" s="37"/>
      <c r="B89" s="38"/>
      <c r="C89" s="38"/>
      <c r="D89" s="69" t="s">
        <v>46</v>
      </c>
      <c r="E89" s="120"/>
      <c r="F89" s="123"/>
      <c r="G89" s="124"/>
      <c r="H89" s="44"/>
    </row>
    <row r="90" spans="1:9" x14ac:dyDescent="0.25">
      <c r="A90" s="37"/>
      <c r="B90" s="38"/>
      <c r="C90" s="38"/>
      <c r="D90" s="60" t="s">
        <v>50</v>
      </c>
      <c r="E90" s="122"/>
      <c r="F90" s="112"/>
      <c r="G90" s="102"/>
      <c r="H90" s="41"/>
    </row>
    <row r="91" spans="1:9" ht="16.5" thickBot="1" x14ac:dyDescent="0.3">
      <c r="A91" s="37"/>
      <c r="B91" s="38"/>
      <c r="C91" s="38" t="s">
        <v>5</v>
      </c>
      <c r="D91" s="55" t="s">
        <v>84</v>
      </c>
      <c r="E91" s="122">
        <v>680</v>
      </c>
      <c r="F91" s="130">
        <v>680</v>
      </c>
      <c r="G91" s="122">
        <v>680</v>
      </c>
      <c r="H91" s="149">
        <f>G91/F91*100</f>
        <v>100</v>
      </c>
    </row>
    <row r="92" spans="1:9" ht="16.5" thickBot="1" x14ac:dyDescent="0.3">
      <c r="A92" s="37"/>
      <c r="B92" s="38"/>
      <c r="C92" s="38"/>
      <c r="D92" s="55" t="s">
        <v>8</v>
      </c>
      <c r="E92" s="121">
        <f>SUM(E91)</f>
        <v>680</v>
      </c>
      <c r="F92" s="113">
        <f>SUM(F91)</f>
        <v>680</v>
      </c>
      <c r="G92" s="121">
        <f>SUM(G91)</f>
        <v>680</v>
      </c>
      <c r="H92" s="147">
        <f>G92/F92*100</f>
        <v>100</v>
      </c>
    </row>
    <row r="93" spans="1:9" ht="16.5" thickBot="1" x14ac:dyDescent="0.3">
      <c r="A93" s="37"/>
      <c r="B93" s="38"/>
      <c r="C93" s="38"/>
      <c r="D93" s="118" t="s">
        <v>59</v>
      </c>
      <c r="E93" s="121">
        <f>E88+E92</f>
        <v>1117</v>
      </c>
      <c r="F93" s="113">
        <f>SUM(F92)+F88</f>
        <v>4913</v>
      </c>
      <c r="G93" s="121">
        <f>G88+G92</f>
        <v>1104</v>
      </c>
      <c r="H93" s="147">
        <f>G93/F93*100</f>
        <v>22.470995318542641</v>
      </c>
      <c r="I93" s="74"/>
    </row>
    <row r="94" spans="1:9" x14ac:dyDescent="0.25">
      <c r="A94" s="76" t="s">
        <v>96</v>
      </c>
      <c r="B94" s="169" t="s">
        <v>97</v>
      </c>
      <c r="C94" s="170"/>
      <c r="D94" s="170"/>
      <c r="E94" s="120"/>
      <c r="F94" s="114"/>
      <c r="G94" s="120"/>
      <c r="H94" s="32"/>
      <c r="I94" s="74"/>
    </row>
    <row r="95" spans="1:9" x14ac:dyDescent="0.25">
      <c r="A95" s="76"/>
      <c r="B95" s="85"/>
      <c r="C95" s="13"/>
      <c r="D95" s="90" t="s">
        <v>16</v>
      </c>
      <c r="E95" s="120"/>
      <c r="F95" s="114"/>
      <c r="G95" s="104"/>
      <c r="H95" s="36"/>
      <c r="I95" s="74"/>
    </row>
    <row r="96" spans="1:9" ht="16.5" thickBot="1" x14ac:dyDescent="0.3">
      <c r="A96" s="77"/>
      <c r="B96" s="38"/>
      <c r="C96" s="38" t="s">
        <v>5</v>
      </c>
      <c r="D96" s="119" t="s">
        <v>98</v>
      </c>
      <c r="E96" s="135">
        <v>700</v>
      </c>
      <c r="F96" s="94">
        <f>700-700</f>
        <v>0</v>
      </c>
      <c r="G96" s="122">
        <v>0</v>
      </c>
      <c r="H96" s="80"/>
      <c r="I96" s="74"/>
    </row>
    <row r="97" spans="1:12" ht="16.5" thickBot="1" x14ac:dyDescent="0.3">
      <c r="A97" s="77"/>
      <c r="B97" s="38"/>
      <c r="C97" s="38"/>
      <c r="D97" s="63" t="s">
        <v>99</v>
      </c>
      <c r="E97" s="121">
        <f>SUM(E96)</f>
        <v>700</v>
      </c>
      <c r="F97" s="113">
        <f>SUM(F96)</f>
        <v>0</v>
      </c>
      <c r="G97" s="121">
        <v>0</v>
      </c>
      <c r="H97" s="22"/>
      <c r="I97" s="74"/>
    </row>
    <row r="98" spans="1:12" x14ac:dyDescent="0.25">
      <c r="A98" s="174" t="s">
        <v>21</v>
      </c>
      <c r="B98" s="170"/>
      <c r="C98" s="170"/>
      <c r="D98" s="170"/>
      <c r="E98" s="120"/>
      <c r="F98" s="114"/>
      <c r="G98" s="120"/>
      <c r="H98" s="47"/>
    </row>
    <row r="99" spans="1:12" x14ac:dyDescent="0.25">
      <c r="A99" s="12" t="s">
        <v>3</v>
      </c>
      <c r="B99" s="169" t="s">
        <v>62</v>
      </c>
      <c r="C99" s="170"/>
      <c r="D99" s="170"/>
      <c r="E99" s="120"/>
      <c r="F99" s="114"/>
      <c r="G99" s="104"/>
      <c r="H99" s="103"/>
    </row>
    <row r="100" spans="1:12" x14ac:dyDescent="0.25">
      <c r="A100" s="12"/>
      <c r="B100" s="85"/>
      <c r="C100" s="13"/>
      <c r="D100" s="69" t="s">
        <v>16</v>
      </c>
      <c r="E100" s="120"/>
      <c r="F100" s="114"/>
      <c r="G100" s="104"/>
      <c r="H100" s="103"/>
    </row>
    <row r="101" spans="1:12" x14ac:dyDescent="0.25">
      <c r="A101" s="37"/>
      <c r="B101" s="38"/>
      <c r="C101" s="39" t="s">
        <v>5</v>
      </c>
      <c r="D101" s="87" t="s">
        <v>60</v>
      </c>
      <c r="E101" s="102">
        <v>131008</v>
      </c>
      <c r="F101" s="112">
        <f>131008+14155-142401+3560+50470-3025-4161+30</f>
        <v>49636</v>
      </c>
      <c r="G101" s="102">
        <v>1230</v>
      </c>
      <c r="H101" s="142">
        <f>G101/F101*100</f>
        <v>2.4780401321621404</v>
      </c>
    </row>
    <row r="102" spans="1:12" ht="16.5" thickBot="1" x14ac:dyDescent="0.3">
      <c r="A102" s="37"/>
      <c r="B102" s="38"/>
      <c r="C102" s="39" t="s">
        <v>6</v>
      </c>
      <c r="D102" s="87" t="s">
        <v>136</v>
      </c>
      <c r="E102" s="135">
        <v>0</v>
      </c>
      <c r="F102" s="94">
        <f>787+472+501</f>
        <v>1760</v>
      </c>
      <c r="G102" s="122">
        <v>1760</v>
      </c>
      <c r="H102" s="142">
        <f>G102/F102*100</f>
        <v>100</v>
      </c>
    </row>
    <row r="103" spans="1:12" ht="16.5" thickBot="1" x14ac:dyDescent="0.3">
      <c r="A103" s="37"/>
      <c r="B103" s="38"/>
      <c r="C103" s="39"/>
      <c r="D103" s="115" t="s">
        <v>9</v>
      </c>
      <c r="E103" s="121">
        <f>SUM(E101:E102)</f>
        <v>131008</v>
      </c>
      <c r="F103" s="113">
        <f>SUM(F101:F102)</f>
        <v>51396</v>
      </c>
      <c r="G103" s="121">
        <f>SUM(G101:G102)</f>
        <v>2990</v>
      </c>
      <c r="H103" s="147">
        <f>G103/F103*100</f>
        <v>5.8175733520118298</v>
      </c>
    </row>
    <row r="104" spans="1:12" x14ac:dyDescent="0.25">
      <c r="A104" s="62" t="s">
        <v>4</v>
      </c>
      <c r="B104" s="169" t="s">
        <v>63</v>
      </c>
      <c r="C104" s="170"/>
      <c r="D104" s="170"/>
      <c r="E104" s="139"/>
      <c r="F104" s="95"/>
      <c r="G104" s="120"/>
      <c r="H104" s="32"/>
      <c r="I104" s="74"/>
    </row>
    <row r="105" spans="1:12" x14ac:dyDescent="0.25">
      <c r="A105" s="33"/>
      <c r="B105" s="34"/>
      <c r="C105" s="63"/>
      <c r="D105" s="69" t="s">
        <v>16</v>
      </c>
      <c r="E105" s="104"/>
      <c r="F105" s="131"/>
      <c r="G105" s="104"/>
      <c r="H105" s="36"/>
    </row>
    <row r="106" spans="1:12" ht="31.5" x14ac:dyDescent="0.25">
      <c r="A106" s="65"/>
      <c r="B106" s="66"/>
      <c r="C106" s="30" t="s">
        <v>5</v>
      </c>
      <c r="D106" s="75" t="s">
        <v>123</v>
      </c>
      <c r="E106" s="133">
        <v>17100</v>
      </c>
      <c r="F106" s="112">
        <f>17100-2144</f>
        <v>14956</v>
      </c>
      <c r="G106" s="102">
        <v>8982</v>
      </c>
      <c r="H106" s="145">
        <f>G106/F106*100</f>
        <v>60.056164749933139</v>
      </c>
      <c r="J106" s="53"/>
    </row>
    <row r="107" spans="1:12" ht="31.5" x14ac:dyDescent="0.25">
      <c r="A107" s="65"/>
      <c r="B107" s="66"/>
      <c r="C107" s="30" t="s">
        <v>6</v>
      </c>
      <c r="D107" s="43" t="s">
        <v>124</v>
      </c>
      <c r="E107" s="132">
        <v>0</v>
      </c>
      <c r="F107" s="112">
        <v>57</v>
      </c>
      <c r="G107" s="102">
        <v>0</v>
      </c>
      <c r="H107" s="145"/>
      <c r="J107" s="53"/>
    </row>
    <row r="108" spans="1:12" ht="31.5" x14ac:dyDescent="0.25">
      <c r="A108" s="65"/>
      <c r="B108" s="66"/>
      <c r="C108" s="30" t="s">
        <v>7</v>
      </c>
      <c r="D108" s="43" t="s">
        <v>89</v>
      </c>
      <c r="E108" s="132">
        <v>238246</v>
      </c>
      <c r="F108" s="112">
        <v>238246</v>
      </c>
      <c r="G108" s="102">
        <v>238246</v>
      </c>
      <c r="H108" s="145">
        <f t="shared" ref="H108:H116" si="1">G108/F108*100</f>
        <v>100</v>
      </c>
    </row>
    <row r="109" spans="1:12" ht="31.5" x14ac:dyDescent="0.25">
      <c r="A109" s="65"/>
      <c r="B109" s="66"/>
      <c r="C109" s="30" t="s">
        <v>11</v>
      </c>
      <c r="D109" s="43" t="s">
        <v>90</v>
      </c>
      <c r="E109" s="132">
        <v>1000</v>
      </c>
      <c r="F109" s="112">
        <v>1000</v>
      </c>
      <c r="G109" s="102">
        <v>1000</v>
      </c>
      <c r="H109" s="145">
        <f t="shared" si="1"/>
        <v>100</v>
      </c>
    </row>
    <row r="110" spans="1:12" ht="31.5" x14ac:dyDescent="0.25">
      <c r="A110" s="65"/>
      <c r="B110" s="66"/>
      <c r="C110" s="30" t="s">
        <v>12</v>
      </c>
      <c r="D110" s="75" t="s">
        <v>93</v>
      </c>
      <c r="E110" s="133">
        <v>263436</v>
      </c>
      <c r="F110" s="112">
        <v>263436</v>
      </c>
      <c r="G110" s="102">
        <v>263436</v>
      </c>
      <c r="H110" s="145">
        <f t="shared" si="1"/>
        <v>100</v>
      </c>
      <c r="J110" s="53"/>
      <c r="L110" s="53"/>
    </row>
    <row r="111" spans="1:12" ht="31.5" x14ac:dyDescent="0.25">
      <c r="A111" s="65"/>
      <c r="B111" s="66"/>
      <c r="C111" s="30" t="s">
        <v>13</v>
      </c>
      <c r="D111" s="43" t="s">
        <v>95</v>
      </c>
      <c r="E111" s="132">
        <v>337084</v>
      </c>
      <c r="F111" s="112">
        <v>337084</v>
      </c>
      <c r="G111" s="102">
        <v>333237</v>
      </c>
      <c r="H111" s="145">
        <f t="shared" si="1"/>
        <v>98.85874144130247</v>
      </c>
      <c r="J111" s="53"/>
      <c r="K111" s="53"/>
    </row>
    <row r="112" spans="1:12" ht="31.5" x14ac:dyDescent="0.25">
      <c r="A112" s="65"/>
      <c r="B112" s="66"/>
      <c r="C112" s="30" t="s">
        <v>22</v>
      </c>
      <c r="D112" s="75" t="s">
        <v>115</v>
      </c>
      <c r="E112" s="133">
        <v>0</v>
      </c>
      <c r="F112" s="112">
        <v>13129</v>
      </c>
      <c r="G112" s="102">
        <v>0</v>
      </c>
      <c r="H112" s="145"/>
    </row>
    <row r="113" spans="1:12" ht="31.5" x14ac:dyDescent="0.25">
      <c r="A113" s="65"/>
      <c r="B113" s="66"/>
      <c r="C113" s="30" t="s">
        <v>65</v>
      </c>
      <c r="D113" s="75" t="s">
        <v>126</v>
      </c>
      <c r="E113" s="133">
        <v>0</v>
      </c>
      <c r="F113" s="112">
        <f>5453-5453</f>
        <v>0</v>
      </c>
      <c r="G113" s="102">
        <v>0</v>
      </c>
      <c r="H113" s="145"/>
    </row>
    <row r="114" spans="1:12" x14ac:dyDescent="0.25">
      <c r="A114" s="65"/>
      <c r="B114" s="66"/>
      <c r="C114" s="30" t="s">
        <v>71</v>
      </c>
      <c r="D114" s="84" t="s">
        <v>137</v>
      </c>
      <c r="E114" s="134">
        <v>0</v>
      </c>
      <c r="F114" s="94">
        <v>1609</v>
      </c>
      <c r="G114" s="102"/>
      <c r="H114" s="145"/>
    </row>
    <row r="115" spans="1:12" ht="31.5" x14ac:dyDescent="0.25">
      <c r="A115" s="65"/>
      <c r="B115" s="66"/>
      <c r="C115" s="38" t="s">
        <v>72</v>
      </c>
      <c r="D115" s="91" t="s">
        <v>138</v>
      </c>
      <c r="E115" s="133">
        <v>0</v>
      </c>
      <c r="F115" s="112">
        <v>142</v>
      </c>
      <c r="G115" s="102">
        <v>142</v>
      </c>
      <c r="H115" s="145">
        <f t="shared" si="1"/>
        <v>100</v>
      </c>
      <c r="L115" s="53"/>
    </row>
    <row r="116" spans="1:12" ht="31.5" x14ac:dyDescent="0.25">
      <c r="A116" s="65"/>
      <c r="B116" s="152"/>
      <c r="C116" s="38" t="s">
        <v>73</v>
      </c>
      <c r="D116" s="91" t="s">
        <v>139</v>
      </c>
      <c r="E116" s="133">
        <v>0</v>
      </c>
      <c r="F116" s="112">
        <f>2529664+461374-7878</f>
        <v>2983160</v>
      </c>
      <c r="G116" s="102">
        <v>894948</v>
      </c>
      <c r="H116" s="145">
        <f t="shared" si="1"/>
        <v>30</v>
      </c>
      <c r="L116" s="53"/>
    </row>
    <row r="117" spans="1:12" ht="32.25" thickBot="1" x14ac:dyDescent="0.3">
      <c r="A117" s="65"/>
      <c r="B117" s="66"/>
      <c r="C117" s="30" t="s">
        <v>74</v>
      </c>
      <c r="D117" s="71" t="s">
        <v>144</v>
      </c>
      <c r="E117" s="134">
        <v>0</v>
      </c>
      <c r="F117" s="94">
        <v>0</v>
      </c>
      <c r="G117" s="135">
        <f>3810+432720</f>
        <v>436530</v>
      </c>
      <c r="H117" s="151"/>
    </row>
    <row r="118" spans="1:12" ht="15.75" customHeight="1" thickBot="1" x14ac:dyDescent="0.3">
      <c r="A118" s="64"/>
      <c r="B118" s="34"/>
      <c r="C118" s="38"/>
      <c r="D118" s="57" t="s">
        <v>69</v>
      </c>
      <c r="E118" s="121">
        <f>SUM(E106:E117)</f>
        <v>856866</v>
      </c>
      <c r="F118" s="113">
        <f>SUM(F106:F117)</f>
        <v>3852819</v>
      </c>
      <c r="G118" s="121">
        <f>SUM(G106:G117)</f>
        <v>2176521</v>
      </c>
      <c r="H118" s="143">
        <f>G118/F118*100</f>
        <v>56.491649361156085</v>
      </c>
      <c r="K118" s="53"/>
    </row>
    <row r="119" spans="1:12" x14ac:dyDescent="0.25">
      <c r="A119" s="64"/>
      <c r="B119" s="34"/>
      <c r="C119" s="38"/>
      <c r="D119" s="69" t="s">
        <v>46</v>
      </c>
      <c r="E119" s="139"/>
      <c r="F119" s="94"/>
      <c r="G119" s="124"/>
      <c r="H119" s="17"/>
    </row>
    <row r="120" spans="1:12" x14ac:dyDescent="0.25">
      <c r="A120" s="64"/>
      <c r="B120" s="34"/>
      <c r="C120" s="38"/>
      <c r="D120" s="92" t="s">
        <v>52</v>
      </c>
      <c r="E120" s="102"/>
      <c r="F120" s="112"/>
      <c r="G120" s="102"/>
      <c r="H120" s="18"/>
    </row>
    <row r="121" spans="1:12" ht="32.25" thickBot="1" x14ac:dyDescent="0.3">
      <c r="A121" s="64"/>
      <c r="B121" s="34"/>
      <c r="C121" s="38" t="s">
        <v>5</v>
      </c>
      <c r="D121" s="43" t="s">
        <v>76</v>
      </c>
      <c r="E121" s="134">
        <v>1452</v>
      </c>
      <c r="F121" s="130">
        <f>1452-1452</f>
        <v>0</v>
      </c>
      <c r="G121" s="122">
        <v>0</v>
      </c>
      <c r="H121" s="80"/>
    </row>
    <row r="122" spans="1:12" ht="16.5" thickBot="1" x14ac:dyDescent="0.3">
      <c r="A122" s="64"/>
      <c r="B122" s="34"/>
      <c r="C122" s="38"/>
      <c r="D122" s="88" t="s">
        <v>8</v>
      </c>
      <c r="E122" s="121">
        <f>SUM(E121)</f>
        <v>1452</v>
      </c>
      <c r="F122" s="113">
        <f>SUM(F121)</f>
        <v>0</v>
      </c>
      <c r="G122" s="121">
        <f>SUM(G121)</f>
        <v>0</v>
      </c>
      <c r="H122" s="22"/>
    </row>
    <row r="123" spans="1:12" ht="16.5" thickBot="1" x14ac:dyDescent="0.3">
      <c r="A123" s="67"/>
      <c r="B123" s="35"/>
      <c r="C123" s="38"/>
      <c r="D123" s="68" t="s">
        <v>27</v>
      </c>
      <c r="E123" s="121">
        <f>E118+E122</f>
        <v>858318</v>
      </c>
      <c r="F123" s="113">
        <f>F118+F122</f>
        <v>3852819</v>
      </c>
      <c r="G123" s="121">
        <f>G118+G122</f>
        <v>2176521</v>
      </c>
      <c r="H123" s="150">
        <f>G123/F123*100</f>
        <v>56.491649361156085</v>
      </c>
      <c r="J123" s="53"/>
    </row>
    <row r="124" spans="1:12" x14ac:dyDescent="0.25">
      <c r="A124" s="67" t="s">
        <v>17</v>
      </c>
      <c r="B124" s="169" t="s">
        <v>85</v>
      </c>
      <c r="C124" s="170"/>
      <c r="D124" s="170"/>
      <c r="E124" s="120"/>
      <c r="F124" s="114"/>
      <c r="G124" s="120"/>
      <c r="H124" s="70"/>
      <c r="J124" s="53"/>
    </row>
    <row r="125" spans="1:12" x14ac:dyDescent="0.25">
      <c r="A125" s="67"/>
      <c r="B125" s="69"/>
      <c r="C125" s="38"/>
      <c r="D125" s="69" t="s">
        <v>16</v>
      </c>
      <c r="E125" s="120"/>
      <c r="F125" s="114"/>
      <c r="G125" s="104"/>
      <c r="H125" s="105"/>
      <c r="J125" s="53"/>
    </row>
    <row r="126" spans="1:12" ht="31.5" x14ac:dyDescent="0.25">
      <c r="A126" s="67"/>
      <c r="B126" s="69"/>
      <c r="C126" s="38" t="s">
        <v>5</v>
      </c>
      <c r="D126" s="71" t="s">
        <v>108</v>
      </c>
      <c r="E126" s="132">
        <v>129452</v>
      </c>
      <c r="F126" s="112">
        <v>129452</v>
      </c>
      <c r="G126" s="102">
        <f>21944+94489</f>
        <v>116433</v>
      </c>
      <c r="H126" s="142">
        <f>G126/F126*100</f>
        <v>89.942990452059448</v>
      </c>
      <c r="J126" s="53"/>
    </row>
    <row r="127" spans="1:12" ht="31.5" x14ac:dyDescent="0.25">
      <c r="A127" s="67"/>
      <c r="B127" s="69"/>
      <c r="C127" s="38" t="s">
        <v>6</v>
      </c>
      <c r="D127" s="71" t="s">
        <v>110</v>
      </c>
      <c r="E127" s="133">
        <v>0</v>
      </c>
      <c r="F127" s="94">
        <v>357</v>
      </c>
      <c r="G127" s="102">
        <v>356</v>
      </c>
      <c r="H127" s="142">
        <f t="shared" ref="H127:H134" si="2">G127/F127*100</f>
        <v>99.719887955182074</v>
      </c>
      <c r="J127" s="53"/>
    </row>
    <row r="128" spans="1:12" ht="31.5" x14ac:dyDescent="0.25">
      <c r="A128" s="67"/>
      <c r="B128" s="69"/>
      <c r="C128" s="38" t="s">
        <v>7</v>
      </c>
      <c r="D128" s="71" t="s">
        <v>111</v>
      </c>
      <c r="E128" s="132">
        <v>0</v>
      </c>
      <c r="F128" s="112">
        <v>120</v>
      </c>
      <c r="G128" s="102">
        <v>120</v>
      </c>
      <c r="H128" s="142">
        <f t="shared" si="2"/>
        <v>100</v>
      </c>
      <c r="J128" s="53"/>
    </row>
    <row r="129" spans="1:12" ht="31.5" x14ac:dyDescent="0.25">
      <c r="A129" s="67"/>
      <c r="B129" s="69"/>
      <c r="C129" s="38" t="s">
        <v>11</v>
      </c>
      <c r="D129" s="71" t="s">
        <v>112</v>
      </c>
      <c r="E129" s="132">
        <v>0</v>
      </c>
      <c r="F129" s="112">
        <v>129</v>
      </c>
      <c r="G129" s="102">
        <v>128</v>
      </c>
      <c r="H129" s="142">
        <f t="shared" si="2"/>
        <v>99.224806201550393</v>
      </c>
      <c r="J129" s="53"/>
    </row>
    <row r="130" spans="1:12" ht="31.5" x14ac:dyDescent="0.25">
      <c r="A130" s="67"/>
      <c r="B130" s="69"/>
      <c r="C130" s="38" t="s">
        <v>12</v>
      </c>
      <c r="D130" s="71" t="s">
        <v>133</v>
      </c>
      <c r="E130" s="132">
        <v>0</v>
      </c>
      <c r="F130" s="112">
        <f>1825+45</f>
        <v>1870</v>
      </c>
      <c r="G130" s="102">
        <v>1870</v>
      </c>
      <c r="H130" s="142">
        <f t="shared" si="2"/>
        <v>100</v>
      </c>
      <c r="J130" s="53"/>
    </row>
    <row r="131" spans="1:12" ht="31.5" x14ac:dyDescent="0.25">
      <c r="A131" s="67"/>
      <c r="B131" s="69"/>
      <c r="C131" s="38" t="s">
        <v>13</v>
      </c>
      <c r="D131" s="71" t="s">
        <v>140</v>
      </c>
      <c r="E131" s="132">
        <v>0</v>
      </c>
      <c r="F131" s="112">
        <v>206</v>
      </c>
      <c r="G131" s="102">
        <v>206</v>
      </c>
      <c r="H131" s="142">
        <f t="shared" si="2"/>
        <v>100</v>
      </c>
      <c r="J131" s="53"/>
    </row>
    <row r="132" spans="1:12" ht="31.5" x14ac:dyDescent="0.25">
      <c r="A132" s="67"/>
      <c r="B132" s="69"/>
      <c r="C132" s="38" t="s">
        <v>22</v>
      </c>
      <c r="D132" s="71" t="s">
        <v>144</v>
      </c>
      <c r="E132" s="132">
        <v>0</v>
      </c>
      <c r="F132" s="112">
        <v>432720</v>
      </c>
      <c r="G132" s="102">
        <v>0</v>
      </c>
      <c r="H132" s="142">
        <f t="shared" si="2"/>
        <v>0</v>
      </c>
      <c r="J132" s="53"/>
    </row>
    <row r="133" spans="1:12" ht="31.5" x14ac:dyDescent="0.25">
      <c r="A133" s="67"/>
      <c r="B133" s="69"/>
      <c r="C133" s="38" t="s">
        <v>65</v>
      </c>
      <c r="D133" s="71" t="s">
        <v>145</v>
      </c>
      <c r="E133" s="132">
        <v>0</v>
      </c>
      <c r="F133" s="112">
        <v>134</v>
      </c>
      <c r="G133" s="102">
        <v>0</v>
      </c>
      <c r="H133" s="142">
        <f t="shared" si="2"/>
        <v>0</v>
      </c>
      <c r="J133" s="53"/>
    </row>
    <row r="134" spans="1:12" ht="31.5" x14ac:dyDescent="0.25">
      <c r="A134" s="67"/>
      <c r="B134" s="69"/>
      <c r="C134" s="38" t="s">
        <v>71</v>
      </c>
      <c r="D134" s="71" t="s">
        <v>146</v>
      </c>
      <c r="E134" s="133">
        <v>0</v>
      </c>
      <c r="F134" s="112">
        <v>527</v>
      </c>
      <c r="G134" s="102">
        <v>527</v>
      </c>
      <c r="H134" s="142">
        <f t="shared" si="2"/>
        <v>100</v>
      </c>
      <c r="J134" s="53"/>
    </row>
    <row r="135" spans="1:12" ht="32.25" thickBot="1" x14ac:dyDescent="0.3">
      <c r="A135" s="67"/>
      <c r="B135" s="69"/>
      <c r="C135" s="38" t="s">
        <v>72</v>
      </c>
      <c r="D135" s="71" t="s">
        <v>156</v>
      </c>
      <c r="E135" s="134">
        <v>0</v>
      </c>
      <c r="F135" s="94">
        <v>0</v>
      </c>
      <c r="G135" s="135">
        <v>340</v>
      </c>
      <c r="H135" s="142"/>
      <c r="J135" s="53"/>
    </row>
    <row r="136" spans="1:12" ht="16.5" thickBot="1" x14ac:dyDescent="0.3">
      <c r="A136" s="67"/>
      <c r="B136" s="69"/>
      <c r="C136" s="38"/>
      <c r="D136" s="68" t="s">
        <v>86</v>
      </c>
      <c r="E136" s="121">
        <f>SUM(E126:E135)</f>
        <v>129452</v>
      </c>
      <c r="F136" s="113">
        <f>SUM(F126:F135)</f>
        <v>565515</v>
      </c>
      <c r="G136" s="121">
        <f>SUM(G126:G135)</f>
        <v>119980</v>
      </c>
      <c r="H136" s="150">
        <f>G136/F136*100</f>
        <v>21.216059697797583</v>
      </c>
      <c r="J136" s="53"/>
      <c r="K136" s="53"/>
    </row>
    <row r="137" spans="1:12" x14ac:dyDescent="0.25">
      <c r="A137" s="12" t="s">
        <v>54</v>
      </c>
      <c r="B137" s="169" t="s">
        <v>61</v>
      </c>
      <c r="C137" s="170"/>
      <c r="D137" s="170"/>
      <c r="E137" s="120"/>
      <c r="F137" s="123"/>
      <c r="G137" s="124"/>
      <c r="H137" s="44"/>
    </row>
    <row r="138" spans="1:12" x14ac:dyDescent="0.25">
      <c r="A138" s="33"/>
      <c r="B138" s="34"/>
      <c r="C138" s="34"/>
      <c r="D138" s="69" t="s">
        <v>16</v>
      </c>
      <c r="E138" s="104"/>
      <c r="F138" s="131"/>
      <c r="G138" s="104"/>
      <c r="H138" s="36"/>
      <c r="L138" s="53"/>
    </row>
    <row r="139" spans="1:12" ht="31.5" x14ac:dyDescent="0.25">
      <c r="A139" s="72"/>
      <c r="B139" s="49"/>
      <c r="C139" s="49" t="s">
        <v>5</v>
      </c>
      <c r="D139" s="93" t="s">
        <v>47</v>
      </c>
      <c r="E139" s="140">
        <v>7276</v>
      </c>
      <c r="F139" s="130">
        <f>7276-6000</f>
        <v>1276</v>
      </c>
      <c r="G139" s="102">
        <v>1000</v>
      </c>
      <c r="H139" s="146">
        <f t="shared" ref="H139:H144" si="3">G139/F139*100</f>
        <v>78.369905956112845</v>
      </c>
    </row>
    <row r="140" spans="1:12" x14ac:dyDescent="0.25">
      <c r="A140" s="37"/>
      <c r="B140" s="38"/>
      <c r="C140" s="38" t="s">
        <v>6</v>
      </c>
      <c r="D140" s="88" t="s">
        <v>26</v>
      </c>
      <c r="E140" s="102">
        <v>500</v>
      </c>
      <c r="F140" s="112">
        <v>500</v>
      </c>
      <c r="G140" s="102">
        <v>432</v>
      </c>
      <c r="H140" s="146">
        <f t="shared" si="3"/>
        <v>86.4</v>
      </c>
      <c r="J140" s="53"/>
    </row>
    <row r="141" spans="1:12" x14ac:dyDescent="0.25">
      <c r="A141" s="37"/>
      <c r="B141" s="38"/>
      <c r="C141" s="38" t="s">
        <v>7</v>
      </c>
      <c r="D141" s="88" t="s">
        <v>117</v>
      </c>
      <c r="E141" s="102">
        <v>0</v>
      </c>
      <c r="F141" s="112">
        <f>17089-2417</f>
        <v>14672</v>
      </c>
      <c r="G141" s="102">
        <v>14672</v>
      </c>
      <c r="H141" s="146">
        <f t="shared" si="3"/>
        <v>100</v>
      </c>
      <c r="J141" s="53"/>
    </row>
    <row r="142" spans="1:12" x14ac:dyDescent="0.25">
      <c r="A142" s="37"/>
      <c r="B142" s="38"/>
      <c r="C142" s="38" t="s">
        <v>11</v>
      </c>
      <c r="D142" s="88" t="s">
        <v>134</v>
      </c>
      <c r="E142" s="102">
        <v>0</v>
      </c>
      <c r="F142" s="112">
        <v>641</v>
      </c>
      <c r="G142" s="102">
        <v>641</v>
      </c>
      <c r="H142" s="146">
        <f t="shared" si="3"/>
        <v>100</v>
      </c>
    </row>
    <row r="143" spans="1:12" ht="32.25" thickBot="1" x14ac:dyDescent="0.3">
      <c r="A143" s="37"/>
      <c r="B143" s="38"/>
      <c r="C143" s="38" t="s">
        <v>12</v>
      </c>
      <c r="D143" s="75" t="s">
        <v>132</v>
      </c>
      <c r="E143" s="134">
        <v>0</v>
      </c>
      <c r="F143" s="94">
        <v>5000</v>
      </c>
      <c r="G143" s="122">
        <v>0</v>
      </c>
      <c r="H143" s="61">
        <f t="shared" si="3"/>
        <v>0</v>
      </c>
    </row>
    <row r="144" spans="1:12" ht="16.5" thickBot="1" x14ac:dyDescent="0.3">
      <c r="A144" s="37"/>
      <c r="B144" s="38"/>
      <c r="C144" s="38"/>
      <c r="D144" s="116" t="s">
        <v>64</v>
      </c>
      <c r="E144" s="121">
        <f>SUM(E139:E143)</f>
        <v>7776</v>
      </c>
      <c r="F144" s="113">
        <f>SUM(F139:F143)</f>
        <v>22089</v>
      </c>
      <c r="G144" s="121">
        <f>SUM(G139:G143)</f>
        <v>16745</v>
      </c>
      <c r="H144" s="147">
        <f t="shared" si="3"/>
        <v>75.806962741636113</v>
      </c>
      <c r="K144" s="53"/>
    </row>
    <row r="145" spans="1:8" x14ac:dyDescent="0.25">
      <c r="A145" s="62" t="s">
        <v>96</v>
      </c>
      <c r="B145" s="169" t="s">
        <v>100</v>
      </c>
      <c r="C145" s="170"/>
      <c r="D145" s="170"/>
      <c r="E145" s="120"/>
      <c r="F145" s="123"/>
      <c r="G145" s="124"/>
      <c r="H145" s="44"/>
    </row>
    <row r="146" spans="1:8" x14ac:dyDescent="0.25">
      <c r="A146" s="62"/>
      <c r="B146" s="85"/>
      <c r="C146" s="13"/>
      <c r="D146" s="69" t="s">
        <v>16</v>
      </c>
      <c r="E146" s="120"/>
      <c r="F146" s="123"/>
      <c r="G146" s="102"/>
      <c r="H146" s="41"/>
    </row>
    <row r="147" spans="1:8" ht="16.5" thickBot="1" x14ac:dyDescent="0.3">
      <c r="A147" s="37"/>
      <c r="B147" s="38"/>
      <c r="C147" s="38" t="s">
        <v>5</v>
      </c>
      <c r="D147" s="88" t="s">
        <v>102</v>
      </c>
      <c r="E147" s="122">
        <v>2196</v>
      </c>
      <c r="F147" s="130">
        <v>2196</v>
      </c>
      <c r="G147" s="122">
        <v>0</v>
      </c>
      <c r="H147" s="61"/>
    </row>
    <row r="148" spans="1:8" ht="16.5" thickBot="1" x14ac:dyDescent="0.3">
      <c r="A148" s="78"/>
      <c r="B148" s="176" t="s">
        <v>101</v>
      </c>
      <c r="C148" s="177"/>
      <c r="D148" s="177"/>
      <c r="E148" s="121">
        <f>SUM(E147)</f>
        <v>2196</v>
      </c>
      <c r="F148" s="113">
        <f>SUM(F147:F147)</f>
        <v>2196</v>
      </c>
      <c r="G148" s="121">
        <v>0</v>
      </c>
      <c r="H148" s="52"/>
    </row>
    <row r="152" spans="1:8" x14ac:dyDescent="0.25">
      <c r="F152" s="79"/>
      <c r="G152" s="79"/>
      <c r="H152" s="79"/>
    </row>
  </sheetData>
  <mergeCells count="18">
    <mergeCell ref="B84:D84"/>
    <mergeCell ref="B9:D9"/>
    <mergeCell ref="B148:D148"/>
    <mergeCell ref="B124:D124"/>
    <mergeCell ref="B137:D137"/>
    <mergeCell ref="B104:D104"/>
    <mergeCell ref="A98:D98"/>
    <mergeCell ref="B99:D99"/>
    <mergeCell ref="G4:G6"/>
    <mergeCell ref="H4:H6"/>
    <mergeCell ref="D1:H1"/>
    <mergeCell ref="A2:H2"/>
    <mergeCell ref="F3:H3"/>
    <mergeCell ref="B145:D145"/>
    <mergeCell ref="B94:D94"/>
    <mergeCell ref="A4:C4"/>
    <mergeCell ref="A7:D7"/>
    <mergeCell ref="B73:D7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7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 melléklet2020Zárszám</vt:lpstr>
      <vt:lpstr>'18. melléklet2020Zárszám'!Nyomtatási_terület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Salamon Irénke 2</cp:lastModifiedBy>
  <cp:lastPrinted>2021-05-19T10:24:53Z</cp:lastPrinted>
  <dcterms:created xsi:type="dcterms:W3CDTF">2003-01-17T07:57:49Z</dcterms:created>
  <dcterms:modified xsi:type="dcterms:W3CDTF">2021-05-25T06:38:12Z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-924900920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