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3929"/>
  <workbookPr defaultThemeVersion="124226"/>
  <mc:AlternateContent xmlns:mc="http://schemas.openxmlformats.org/markup-compatibility/2006">
    <mc:Choice Requires="x15">
      <x15ac:absPath xmlns:x15ac="http://schemas.microsoft.com/office/spreadsheetml/2010/11/ac" url="E:\ASZTAL\irén\képviselő-testületi anyagok\2021\Kiküldendő előterjesztések\05. 21\06. napirendi pont zárszámadás\loc-lexbe\"/>
    </mc:Choice>
  </mc:AlternateContent>
  <xr:revisionPtr revIDLastSave="0" documentId="8_{F334F8EA-8824-4DB2-B47D-F3D1B9C5BE0B}" xr6:coauthVersionLast="46" xr6:coauthVersionMax="46" xr10:uidLastSave="{00000000-0000-0000-0000-000000000000}"/>
  <bookViews>
    <workbookView xWindow="-120" yWindow="-120" windowWidth="25440" windowHeight="15540"/>
  </bookViews>
  <sheets>
    <sheet name="19.mell 2020Zárszám" sheetId="7" r:id="rId1"/>
  </sheets>
  <definedNames>
    <definedName name="_xlnm.Print_Area" localSheetId="0">'19.mell 2020Zárszám'!$A$1:$H$117</definedName>
  </definedNames>
  <calcPr calcId="181029"/>
</workbook>
</file>

<file path=xl/calcChain.xml><?xml version="1.0" encoding="utf-8"?>
<calcChain xmlns="http://schemas.openxmlformats.org/spreadsheetml/2006/main">
  <c r="H11" i="7" l="1"/>
  <c r="H12" i="7"/>
  <c r="H14" i="7"/>
  <c r="H16" i="7"/>
  <c r="H20" i="7"/>
  <c r="H22" i="7"/>
  <c r="H23" i="7"/>
  <c r="H24" i="7"/>
  <c r="H25" i="7"/>
  <c r="H26" i="7"/>
  <c r="H30" i="7"/>
  <c r="H10" i="7"/>
  <c r="G31" i="7"/>
  <c r="G32" i="7"/>
  <c r="H36" i="7"/>
  <c r="H39" i="7"/>
  <c r="H41" i="7"/>
  <c r="H44" i="7"/>
  <c r="H45" i="7"/>
  <c r="H46" i="7"/>
  <c r="H35" i="7"/>
  <c r="I39" i="7"/>
  <c r="G47" i="7"/>
  <c r="H51" i="7"/>
  <c r="G52" i="7"/>
  <c r="H52" i="7" s="1"/>
  <c r="H56" i="7"/>
  <c r="H57" i="7"/>
  <c r="H55" i="7"/>
  <c r="G58" i="7"/>
  <c r="H58" i="7" s="1"/>
  <c r="H70" i="7"/>
  <c r="H71" i="7"/>
  <c r="H72" i="7"/>
  <c r="H74" i="7"/>
  <c r="H66" i="7"/>
  <c r="G78" i="7"/>
  <c r="K78" i="7"/>
  <c r="H84" i="7"/>
  <c r="H85" i="7"/>
  <c r="H86" i="7"/>
  <c r="H83" i="7"/>
  <c r="G87" i="7"/>
  <c r="G93" i="7"/>
  <c r="E117" i="7"/>
  <c r="E116" i="7"/>
  <c r="E93" i="7"/>
  <c r="E87" i="7"/>
  <c r="E78" i="7"/>
  <c r="E62" i="7"/>
  <c r="E58" i="7"/>
  <c r="E52" i="7"/>
  <c r="E47" i="7"/>
  <c r="E31" i="7"/>
  <c r="E32" i="7" s="1"/>
  <c r="F61" i="7"/>
  <c r="F40" i="7"/>
  <c r="H40" i="7" s="1"/>
  <c r="F38" i="7"/>
  <c r="H38" i="7" s="1"/>
  <c r="F58" i="7"/>
  <c r="F90" i="7"/>
  <c r="H90" i="7" s="1"/>
  <c r="F103" i="7"/>
  <c r="F101" i="7"/>
  <c r="F100" i="7"/>
  <c r="F99" i="7"/>
  <c r="F116" i="7" s="1"/>
  <c r="F117" i="7" s="1"/>
  <c r="F98" i="7"/>
  <c r="F96" i="7"/>
  <c r="F51" i="7"/>
  <c r="F50" i="7"/>
  <c r="H50" i="7" s="1"/>
  <c r="F21" i="7"/>
  <c r="H21" i="7" s="1"/>
  <c r="F22" i="7"/>
  <c r="F19" i="7"/>
  <c r="H19" i="7" s="1"/>
  <c r="F15" i="7"/>
  <c r="H15" i="7" s="1"/>
  <c r="F14" i="7"/>
  <c r="F18" i="7"/>
  <c r="H18" i="7" s="1"/>
  <c r="F43" i="7"/>
  <c r="F112" i="7"/>
  <c r="F52" i="7"/>
  <c r="F80" i="7"/>
  <c r="F13" i="7"/>
  <c r="H13" i="7" s="1"/>
  <c r="F42" i="7"/>
  <c r="H42" i="7" s="1"/>
  <c r="F91" i="7"/>
  <c r="H91" i="7" s="1"/>
  <c r="F66" i="7"/>
  <c r="F78" i="7"/>
  <c r="H78" i="7" s="1"/>
  <c r="F70" i="7"/>
  <c r="F106" i="7"/>
  <c r="F111" i="7"/>
  <c r="F108" i="7"/>
  <c r="F102" i="7"/>
  <c r="F17" i="7"/>
  <c r="H17" i="7" s="1"/>
  <c r="F16" i="7"/>
  <c r="F62" i="7"/>
  <c r="F28" i="7"/>
  <c r="F81" i="7"/>
  <c r="F87" i="7" s="1"/>
  <c r="K32" i="7"/>
  <c r="K47" i="7"/>
  <c r="H87" i="7" l="1"/>
  <c r="F47" i="7"/>
  <c r="H47" i="7" s="1"/>
  <c r="F31" i="7"/>
  <c r="F93" i="7"/>
  <c r="H93" i="7" s="1"/>
  <c r="K87" i="7"/>
  <c r="F32" i="7" l="1"/>
  <c r="H32" i="7" s="1"/>
  <c r="H31" i="7"/>
</calcChain>
</file>

<file path=xl/sharedStrings.xml><?xml version="1.0" encoding="utf-8"?>
<sst xmlns="http://schemas.openxmlformats.org/spreadsheetml/2006/main" count="216" uniqueCount="147">
  <si>
    <t>ezer Ft-ban</t>
  </si>
  <si>
    <t>Megnevezés</t>
  </si>
  <si>
    <t>előirányzat</t>
  </si>
  <si>
    <t>I.</t>
  </si>
  <si>
    <t>1.</t>
  </si>
  <si>
    <t>2.</t>
  </si>
  <si>
    <t>II.</t>
  </si>
  <si>
    <t>1)</t>
  </si>
  <si>
    <t>2)</t>
  </si>
  <si>
    <t>3)</t>
  </si>
  <si>
    <t>4)</t>
  </si>
  <si>
    <t>5)</t>
  </si>
  <si>
    <t>EGYES KIADÁSOK CÉLONKÉNTI RÉSZLETEZÉSE</t>
  </si>
  <si>
    <t>Önkormányzat költségvetésében</t>
  </si>
  <si>
    <t>Felhamozási célú támogatási kölcsön mindösszesen:</t>
  </si>
  <si>
    <t>6)</t>
  </si>
  <si>
    <t>7)</t>
  </si>
  <si>
    <t>8)</t>
  </si>
  <si>
    <t>Működési költségvetés kiadásai</t>
  </si>
  <si>
    <t>Felhalmozási költségvetés kiadásai</t>
  </si>
  <si>
    <t>Felhalmozási célú pénzeszköz átadás államháztartáson kívülre összesen:</t>
  </si>
  <si>
    <t>Lakásépítés,vásárlás,felújítás helyi pénzbeli tám. lakosságnak (061030 korm-i funkció)</t>
  </si>
  <si>
    <t>Helyi védett értékek támogatása (066020 korm-i funkció)</t>
  </si>
  <si>
    <t>Egyéb felhalmozási célú támogatások államháztartáson kívülre</t>
  </si>
  <si>
    <t>Egyéb működési célú támogatások ÁH-n belülre</t>
  </si>
  <si>
    <t>Civil szervezetek támogatása (084031 korm-i funkció)</t>
  </si>
  <si>
    <t>Sportegyesületek támogatása (081041 korm-i funkció)</t>
  </si>
  <si>
    <t>9)</t>
  </si>
  <si>
    <t>Egyéb felhalmozási célú támogatások államháztartáson belülre:</t>
  </si>
  <si>
    <t>Egyéb felhalmozási célú támogatások ÁH-on belülre összesen:</t>
  </si>
  <si>
    <t>Pénzeszköz átadása rezsiköltségekre Tamási 2009 FC (081030 korm.-i funkció)</t>
  </si>
  <si>
    <t>3.</t>
  </si>
  <si>
    <t>Tartalékok</t>
  </si>
  <si>
    <t>Céltartalék</t>
  </si>
  <si>
    <t>Céltartalék összesen:</t>
  </si>
  <si>
    <t>Tartalék összesen:</t>
  </si>
  <si>
    <t>Árkiegészítések, ártámogatások</t>
  </si>
  <si>
    <t>Települési folyékony hulladék összegyűjtésére, elszállítására von.közszolg.szerződés szerinti díjkülönbözet (052020 korm-i funkció)</t>
  </si>
  <si>
    <t>4.</t>
  </si>
  <si>
    <t>Működési célú visszatéritendő támogatások, kölcsönök nyújtása ÁH-n kívülre</t>
  </si>
  <si>
    <t>Pécsi Egyházmegye részére gimnázium beruházási, felújítási feladatokra (092260 korm-i funkció)</t>
  </si>
  <si>
    <t>10)</t>
  </si>
  <si>
    <t>11)</t>
  </si>
  <si>
    <t>12)</t>
  </si>
  <si>
    <t>13)</t>
  </si>
  <si>
    <t>14)</t>
  </si>
  <si>
    <t>III.</t>
  </si>
  <si>
    <t>Működési célú visszatéritendő támogatások, kölcsönök nyújtása ÁH-n kívülre összesen:</t>
  </si>
  <si>
    <t>DÁM Társulásnak átadott állami normatíva időskorúak nappali ellátása (018030 korm-i funkció)</t>
  </si>
  <si>
    <t>DÁM Társulásnak átadott állami normatíva demes betegek nappali  ellátása (018030 korm-i funkció)</t>
  </si>
  <si>
    <t>DÁM Társulásnak átadott állami normatíva család és gyermekjóléti szolgálat (018030 korm-i funkció)</t>
  </si>
  <si>
    <t>DÁM Társulásnak átadott állami normatíva család és gyermekjóléti központ (018030 korm-i funkció)</t>
  </si>
  <si>
    <t>DÁM Társulásnak átadott állami normatíva szociális étkeztetés(018030 korm-i funkció)</t>
  </si>
  <si>
    <t>DÁM Társulásnak átadott állami normatíva házi segitségnyújtás(018030 korm-i funkció)</t>
  </si>
  <si>
    <t>Egyéb működési célú pénzeszköz átadás államháztartáson kívülre</t>
  </si>
  <si>
    <t>Egyéb működési célú pénzeszköz átadás államháztartáson kívülre összesen:</t>
  </si>
  <si>
    <t>Működési célú támogatás államháztartáson belülre mindösszesen:</t>
  </si>
  <si>
    <t>Társulattól átvett lakossági befizetések elkülönítése (052020 korm.-i funkció)</t>
  </si>
  <si>
    <t>Sorszám</t>
  </si>
  <si>
    <t>A vizi közművek gördülő fejlesztési tervében foglaltak fedezetére (063020 korm.-i funkció)</t>
  </si>
  <si>
    <t>Önkormányzati környezetvédelmi alap (066020 korm.-i funkció)</t>
  </si>
  <si>
    <t>Külföldi cserekapcsolatok ápolása kapcsán nyári tábor fedezetére (011130 korm.-i funkció)</t>
  </si>
  <si>
    <t>Diákparlament működésének fedezetére (011130 korm.-i funkció)</t>
  </si>
  <si>
    <t>Későbbi célmeghatározással pályázatok önrészéhez (011130 korm.-i funkció)</t>
  </si>
  <si>
    <t>Általános tartalék (011130 korm.-i funkció)</t>
  </si>
  <si>
    <t>Pécsi Egyházmegye részére  átadott összeg óvodai csoportok eszközpótlására, kisebb felújítások, javítások fedezetére (091140 korm-i funkció)</t>
  </si>
  <si>
    <t>Felhalmozási célú visszatérítendő támogatás ÁH-on kívülre:</t>
  </si>
  <si>
    <t>Civil szervezetek támogatása: önkormányzati tűzoltóság támogatása (084031 korm-i funkció)</t>
  </si>
  <si>
    <t>15)</t>
  </si>
  <si>
    <t>16)</t>
  </si>
  <si>
    <t>Önkormányzat összesen:</t>
  </si>
  <si>
    <t>Reedzone Kft.-től kapott teljesítési biztosíték elkülönítése (013350 korm-i funkció)</t>
  </si>
  <si>
    <t>Topa és Társa Építési Kft.-től kapott teljesítési biztosíték elkülönítése (066020 korm-i funkció)</t>
  </si>
  <si>
    <t>DÁM Társulásnak átadott állami normatíva óvodai és iskolai szoc.segítő tev.támogatása (018030 korm-i funkció)</t>
  </si>
  <si>
    <t>DÁM Társulásnak átadott fedezet bérkompenzációhoz (018030 korm-i funkció)</t>
  </si>
  <si>
    <t>DÁM Társulásnak átadott fedezet szociális ágazati összevont pótlékhoz (018030 korm-i funkció)</t>
  </si>
  <si>
    <t>PSN Építőipari Kft.-től kapott teljesítési biztosíték elkülönítése (013350 korm-i funkció)</t>
  </si>
  <si>
    <t>Folyékony hulladék ártalmatlanítása, támogatás átadás vállalkozásnak (052020 korm-i funkció)</t>
  </si>
  <si>
    <t>Tamási Közétkeztetési Nkft.-nek hasznosítási szerződés alapján Logisztikai Központ üzemeltetési költségeihez átadott hozzájárulás (066020 korm-i funkció)</t>
  </si>
  <si>
    <t>Hulladékszállításhoz kapcsolódóan adott árkiegészítés szolgáltatónak megállapodás alapján (051030 korm.-i funkció)</t>
  </si>
  <si>
    <t>Árkiegészítések, ártámogatások összesen:</t>
  </si>
  <si>
    <t>Tanuszoda fejlesztési hozzájárulás (018030 korm.-i funkció)</t>
  </si>
  <si>
    <t>Szekszárdi Szakképzési Centrumnak adott hozzájárulás a Vályi Péter Szakképző Iskola és Kollégium "A" és "B" épületrészei fűtési rendszerének korszerűsítéséhez kapcsolódó költségekhez (018030 korm.-i funkció)</t>
  </si>
  <si>
    <r>
      <t>Komplex telep pályázat miatti visszafizetés (</t>
    </r>
    <r>
      <rPr>
        <sz val="12"/>
        <rFont val="Calibri"/>
        <family val="2"/>
        <charset val="238"/>
      </rPr>
      <t>018030 korm-i funkció)</t>
    </r>
  </si>
  <si>
    <r>
      <t>Regöly Önkormányzatnak pe. átadás Regöly-Pacsmag-Tamási-Adorján kerékpárút fenntartásához (</t>
    </r>
    <r>
      <rPr>
        <sz val="12"/>
        <rFont val="Calibri"/>
        <family val="2"/>
        <charset val="238"/>
      </rPr>
      <t>018030 korm-i funkció)</t>
    </r>
  </si>
  <si>
    <r>
      <t>EFI 2015. és 2018. évi működési támogatás visszafizetése (</t>
    </r>
    <r>
      <rPr>
        <sz val="12"/>
        <rFont val="Calibri"/>
        <family val="2"/>
        <charset val="238"/>
      </rPr>
      <t xml:space="preserve">018030 korm-i funkció) </t>
    </r>
  </si>
  <si>
    <t xml:space="preserve"> ILST-HUNGARY Kft-től kapott jótállási biztosíték elkülönítése (045120 korm.-i funkció)</t>
  </si>
  <si>
    <t>KITE Mezőgazdasági Szolgáltató és Kereskedelmi Zrt.-től kapott jótállási biztosíték elkülönítése (045120 korm.-i funkció)</t>
  </si>
  <si>
    <t>5.</t>
  </si>
  <si>
    <t>Működési célú visszatérítendő támogatások, kölcsönök nyújtása ÁH-on belülre:</t>
  </si>
  <si>
    <t>Tamási Város Roma Nemzetiségi Önkormányzatának adott visszatérítendő, kamatmentes támogatás (900060 korm-i funkció)</t>
  </si>
  <si>
    <t>Működési célú visszatérítendő támogatások, kölcsönök nyújtása ÁH-on belülre összesen:</t>
  </si>
  <si>
    <t>2020. évi</t>
  </si>
  <si>
    <t>eredeti</t>
  </si>
  <si>
    <r>
      <t>DÁM Társulás részére 2020. évi belső ellenőrzési feladatok ellátásához  (</t>
    </r>
    <r>
      <rPr>
        <sz val="12"/>
        <rFont val="Calibri"/>
        <family val="2"/>
        <charset val="238"/>
      </rPr>
      <t>018030 korm-i funkció)</t>
    </r>
  </si>
  <si>
    <r>
      <t>DÁM Társulás részére 2020. évi működési hozzájárulás (</t>
    </r>
    <r>
      <rPr>
        <sz val="12"/>
        <rFont val="Calibri"/>
        <family val="2"/>
        <charset val="238"/>
      </rPr>
      <t>018030 korm-i funkció)</t>
    </r>
  </si>
  <si>
    <r>
      <t>DÁM Társulásnak adott önkormányzati hozzájárulás szociális feladatok ellátásához (</t>
    </r>
    <r>
      <rPr>
        <sz val="12"/>
        <rFont val="Calibri"/>
        <family val="2"/>
        <charset val="238"/>
      </rPr>
      <t>018030 korm-i funkció)</t>
    </r>
  </si>
  <si>
    <t>Pénzeszköz átadása rezsiköltségekre (Sportok Háza)(081030 korm.-i funkció)</t>
  </si>
  <si>
    <t>Horseman Lovassport Egyesület részére lovasnapok megrendezéséhez nyújtott támogatás (081041 korm.-i funkció)</t>
  </si>
  <si>
    <t>Szociális segélykölcsön 19/2013. (X.12.) számú önkormányzati rendelet alapján (107060 korm.-i funkció)</t>
  </si>
  <si>
    <t>Szennyvízberuházáshoz kapcsolódóan lakosságnak visszajáró összeg (052020 korm.-i funkció)</t>
  </si>
  <si>
    <t>Tamási 2009 FC támogatás napelem rendszer kiépítéséhez szükséges önerő miatt (081030 korm-i funkció)</t>
  </si>
  <si>
    <t xml:space="preserve">3) </t>
  </si>
  <si>
    <t>TOP-1.1.1-15 Északi területi ipari park projekthez kapcsolódó visszafizetési kötelezettség összege (018030 korm.-i funkció)</t>
  </si>
  <si>
    <t>Veszélyhelyzet során felmerülő rendkívüli költségek fedezetére képzett céltartalék (011130 korm-i funkció)</t>
  </si>
  <si>
    <t>17)</t>
  </si>
  <si>
    <t>Maxatent Kft.-től kapott jótállási biztosíték elkülönítése (066020 korm.-i funkció)</t>
  </si>
  <si>
    <t>Gépbér-Színpad Kft.-től kapott jótállási biztosíték elkülönítése (066020 korm.-i funkció)</t>
  </si>
  <si>
    <t>PSN Építőipari Kft.-től kapott teljesítési biztosíték visszafizetése (013350 korm.-i funkció)</t>
  </si>
  <si>
    <t>Tamási Kosárlabda Sport Egyesületnek adott feltételhez kötött, visszatérítendő támogatás nyújtása (900060 korm.-i funkció)</t>
  </si>
  <si>
    <t>DÁM Társulásnak továbbadott kiegészítő támogatás (018030 korm-i funkció)</t>
  </si>
  <si>
    <t>18)</t>
  </si>
  <si>
    <t>Tamási Város Német Nemzetiségi Önkormányzatának adott támogatás gördeszka park pályázat (LEADER)önerejéhez (066020 korm-i funkció)</t>
  </si>
  <si>
    <t>Tamási Kosárlabda Sport Egyesületnek adott vissza nem térítendő támogatás (081041 korm-i funkció)</t>
  </si>
  <si>
    <t>Személygépkocsira rádölt fa okozta sérülések javítási munkálataihoz történő hozzájárulás (50 %) (066020 korm-i funkció)</t>
  </si>
  <si>
    <r>
      <t>BURSA: Felsőoktatásban tanulók támogatása (</t>
    </r>
    <r>
      <rPr>
        <sz val="12"/>
        <rFont val="Calibri"/>
        <family val="2"/>
        <charset val="238"/>
      </rPr>
      <t>018030 korm-i funkció)</t>
    </r>
  </si>
  <si>
    <t>DÁM Társulásnak 2019. évi éves beszámoló adatai alapján még járó normatíva továbbadása  (018030 korm.-i funkció)</t>
  </si>
  <si>
    <t>Zengő Kft-től kapott biztosítékok elkülönítése (013350 korm-i funkció)</t>
  </si>
  <si>
    <t xml:space="preserve">9) </t>
  </si>
  <si>
    <t>Tamási Városért Közalapítványnak adott támogatás a Zrínyi utcai parkoló és sétány rekonstrukció kivitelezési költségeihez (045170 korm-i funkció)</t>
  </si>
  <si>
    <t>Tamási Térsége Turisztikai Egyesületnek adott támogatás a tamási 4547 hrsz. (szőlő) ingatlanhoz kapcsolódóan elnyert LEADER pályázat megvalósítása érdekében (066020 korm-i funkció)</t>
  </si>
  <si>
    <t>Tamási Városért Közalapítványnak adott támogatás LEADER pályázat (Turisztikai adatbázis) önerejének biztosításához (066020 korm-i funkció)</t>
  </si>
  <si>
    <t>Tamási Térsége Turisztikai Egyesületnek adott visszatérítendő, kamatmentes támogatás a tamási 4547 hrsz. (szőlő) ingatlanhoz kapcsolódóan elnyert LEADER pályázat megvalósítása érdekében (900060 korm-i funkció)</t>
  </si>
  <si>
    <t>ÉVÜ Kft.-nek a 170/2020. (IX.2.) számú határozat alapján adott visszatérítendő, kamatmentes támogatás a biztonságos működés biztosításához (900060 korm-i funkció)</t>
  </si>
  <si>
    <t>Tamási Média Kft. részére pótbefizetés (066020 korm-i funkció)</t>
  </si>
  <si>
    <t>Támogatás átadása a Tamási és Környéke Szociális Központnak új gépjármű beszerzéséhez (018030 korm.-i funkció)</t>
  </si>
  <si>
    <t>Visszautalt kamat továbbadása DDR Ivóvízminőség-javító Önkormányzati Társulásnak (018030 korm-i funkció)</t>
  </si>
  <si>
    <t>Pántlika Néptánc Együttesnek a "Tamási Város Közösségéért" kitüntető címmel járó összeg (011130 korm.-i funkció)</t>
  </si>
  <si>
    <t>19)</t>
  </si>
  <si>
    <t>DÁM Társulásnak közbeszerzési tanácsadó díjához történő hozzájárulás összege (Orvosi ügyelettel kapcsolatban)(018030 korm.-i funkció)</t>
  </si>
  <si>
    <t>20)</t>
  </si>
  <si>
    <t>Egészségügyi dolgozók egyszeri juttatásához kapott támogatásból történő visszafizetési kötelezettség elszámolás alapján (018030 korm.-i funkció)</t>
  </si>
  <si>
    <t>Polyduct Műanyagipari Zrt.-től kapott jótállási biztosíték  elkülönítése (066020 korm.-i funkció)</t>
  </si>
  <si>
    <t xml:space="preserve">7) </t>
  </si>
  <si>
    <t>Fel nem használt támogatás visszafizetése TOP-3.1.1-15-TL1-2016-00004 "Tamási a kerékpárosbarát város" projekthez kapcsolódóan (018030 korm.-i funkció)</t>
  </si>
  <si>
    <t>21)</t>
  </si>
  <si>
    <t>DDRTársulásnak fizetett tagdíj összege</t>
  </si>
  <si>
    <t>Lackó-Motor Bt.-től kapott jótállási biztosíték elkülönítése (066020 korm-i funkció)</t>
  </si>
  <si>
    <t>2021. évi nettó állami hozzájárulás megelőlegezésének elkülönítése (011130 korm-i funkció)</t>
  </si>
  <si>
    <t>Tamási Innovációs Központ Nkft. részére nyújtott tagi kölcsön (900060 korm-i funkció)</t>
  </si>
  <si>
    <t>Rákóczi Szövetségnek adott támogatás a Kárpátaljai Tiszapéterfalván magyar iskolába beiratott gyerekek családjainak támogatására (011130 korm-i funkció)</t>
  </si>
  <si>
    <t>módosított</t>
  </si>
  <si>
    <t>Teljesítés 2020.12.31.</t>
  </si>
  <si>
    <t>Teljesítés %-a</t>
  </si>
  <si>
    <r>
      <t>TOP-1.1.1-15-TL1-2016-00005 "Tamási város északi iparterületi infrastruktúra fejlesztése" pályázathoz kapcsolódóan az el nem számolt előleg visszautalása (</t>
    </r>
    <r>
      <rPr>
        <sz val="12"/>
        <rFont val="Calibri"/>
        <family val="2"/>
        <charset val="238"/>
      </rPr>
      <t>018030 korm-i funkció)</t>
    </r>
  </si>
  <si>
    <t>Károkozás megtérítése (1087/6/A/3 hrsz. ) (066020 korm-i funkció)</t>
  </si>
  <si>
    <t>19. számú melléklet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</si>
</sst>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8" formatCode="0.0"/>
    <numFmt numFmtId="169" formatCode="#,##0.0"/>
  </numFmts>
  <fonts count="7" x14ac:knownFonts="1">
    <font>
      <sz val="10"/>
      <name val="Arial CE"/>
      <charset val="238"/>
    </font>
    <font>
      <sz val="8"/>
      <name val="Arial CE"/>
      <charset val="238"/>
    </font>
    <font>
      <sz val="12"/>
      <name val="Times New Roman CE"/>
      <charset val="238"/>
    </font>
    <font>
      <sz val="12"/>
      <name val="Calibri"/>
      <family val="2"/>
      <charset val="238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u/>
      <sz val="12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29">
    <xf numFmtId="0" fontId="0" fillId="0" borderId="0" xfId="0"/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4" fillId="0" borderId="1" xfId="0" applyFont="1" applyFill="1" applyBorder="1" applyAlignment="1"/>
    <xf numFmtId="0" fontId="4" fillId="0" borderId="2" xfId="0" applyFont="1" applyFill="1" applyBorder="1" applyAlignment="1"/>
    <xf numFmtId="0" fontId="4" fillId="0" borderId="2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4" fillId="0" borderId="4" xfId="0" applyFont="1" applyFill="1" applyBorder="1" applyAlignment="1"/>
    <xf numFmtId="0" fontId="4" fillId="0" borderId="0" xfId="0" applyFont="1" applyFill="1" applyBorder="1" applyAlignment="1"/>
    <xf numFmtId="0" fontId="4" fillId="0" borderId="5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0" fontId="4" fillId="0" borderId="7" xfId="0" applyFont="1" applyFill="1" applyBorder="1"/>
    <xf numFmtId="0" fontId="4" fillId="0" borderId="8" xfId="0" applyFont="1" applyFill="1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0" fontId="4" fillId="0" borderId="10" xfId="0" applyFont="1" applyFill="1" applyBorder="1"/>
    <xf numFmtId="0" fontId="5" fillId="0" borderId="11" xfId="0" applyFont="1" applyFill="1" applyBorder="1"/>
    <xf numFmtId="3" fontId="4" fillId="0" borderId="12" xfId="0" applyNumberFormat="1" applyFont="1" applyFill="1" applyBorder="1"/>
    <xf numFmtId="0" fontId="4" fillId="0" borderId="11" xfId="0" applyFont="1" applyFill="1" applyBorder="1"/>
    <xf numFmtId="0" fontId="5" fillId="0" borderId="13" xfId="0" applyFont="1" applyFill="1" applyBorder="1" applyAlignment="1">
      <alignment horizontal="right"/>
    </xf>
    <xf numFmtId="0" fontId="6" fillId="0" borderId="13" xfId="1" applyFont="1" applyFill="1" applyBorder="1" applyAlignment="1" applyProtection="1">
      <alignment horizontal="left"/>
    </xf>
    <xf numFmtId="0" fontId="5" fillId="0" borderId="11" xfId="0" applyFont="1" applyFill="1" applyBorder="1" applyAlignment="1"/>
    <xf numFmtId="0" fontId="5" fillId="0" borderId="13" xfId="0" applyFont="1" applyFill="1" applyBorder="1" applyAlignment="1"/>
    <xf numFmtId="0" fontId="5" fillId="0" borderId="14" xfId="0" applyFont="1" applyFill="1" applyBorder="1" applyAlignment="1"/>
    <xf numFmtId="0" fontId="5" fillId="0" borderId="15" xfId="0" applyFont="1" applyFill="1" applyBorder="1" applyAlignment="1">
      <alignment horizontal="center"/>
    </xf>
    <xf numFmtId="0" fontId="4" fillId="0" borderId="13" xfId="0" applyFont="1" applyFill="1" applyBorder="1" applyAlignment="1">
      <alignment horizontal="right"/>
    </xf>
    <xf numFmtId="0" fontId="4" fillId="0" borderId="13" xfId="0" applyFont="1" applyFill="1" applyBorder="1"/>
    <xf numFmtId="3" fontId="4" fillId="0" borderId="0" xfId="0" applyNumberFormat="1" applyFont="1" applyFill="1"/>
    <xf numFmtId="3" fontId="4" fillId="0" borderId="0" xfId="0" applyNumberFormat="1" applyFont="1" applyFill="1" applyBorder="1"/>
    <xf numFmtId="0" fontId="4" fillId="0" borderId="0" xfId="0" applyFont="1" applyFill="1" applyBorder="1"/>
    <xf numFmtId="3" fontId="4" fillId="0" borderId="16" xfId="0" applyNumberFormat="1" applyFont="1" applyFill="1" applyBorder="1"/>
    <xf numFmtId="0" fontId="4" fillId="0" borderId="13" xfId="0" applyFont="1" applyFill="1" applyBorder="1" applyAlignment="1">
      <alignment wrapText="1"/>
    </xf>
    <xf numFmtId="0" fontId="4" fillId="0" borderId="13" xfId="0" applyFont="1" applyFill="1" applyBorder="1" applyAlignment="1"/>
    <xf numFmtId="0" fontId="5" fillId="0" borderId="13" xfId="0" applyFont="1" applyFill="1" applyBorder="1"/>
    <xf numFmtId="0" fontId="6" fillId="0" borderId="13" xfId="1" applyFont="1" applyFill="1" applyBorder="1" applyAlignment="1" applyProtection="1">
      <alignment horizontal="left" vertical="center" wrapText="1"/>
    </xf>
    <xf numFmtId="0" fontId="5" fillId="0" borderId="11" xfId="0" applyFont="1" applyFill="1" applyBorder="1" applyAlignment="1">
      <alignment horizontal="center"/>
    </xf>
    <xf numFmtId="0" fontId="5" fillId="0" borderId="13" xfId="0" applyFont="1" applyFill="1" applyBorder="1" applyAlignment="1">
      <alignment horizontal="center"/>
    </xf>
    <xf numFmtId="3" fontId="4" fillId="0" borderId="17" xfId="0" applyNumberFormat="1" applyFont="1" applyFill="1" applyBorder="1"/>
    <xf numFmtId="0" fontId="4" fillId="0" borderId="14" xfId="0" applyFont="1" applyFill="1" applyBorder="1" applyAlignment="1">
      <alignment horizontal="right"/>
    </xf>
    <xf numFmtId="0" fontId="5" fillId="0" borderId="15" xfId="0" applyFont="1" applyFill="1" applyBorder="1" applyAlignment="1">
      <alignment horizontal="right"/>
    </xf>
    <xf numFmtId="0" fontId="6" fillId="0" borderId="18" xfId="0" applyFont="1" applyFill="1" applyBorder="1"/>
    <xf numFmtId="0" fontId="4" fillId="0" borderId="15" xfId="0" applyFont="1" applyFill="1" applyBorder="1" applyAlignment="1">
      <alignment horizontal="right"/>
    </xf>
    <xf numFmtId="0" fontId="4" fillId="0" borderId="18" xfId="0" applyFont="1" applyFill="1" applyBorder="1"/>
    <xf numFmtId="0" fontId="4" fillId="0" borderId="18" xfId="0" applyFont="1" applyFill="1" applyBorder="1" applyAlignment="1">
      <alignment horizontal="right"/>
    </xf>
    <xf numFmtId="0" fontId="4" fillId="0" borderId="18" xfId="0" applyFont="1" applyFill="1" applyBorder="1" applyAlignment="1">
      <alignment wrapText="1"/>
    </xf>
    <xf numFmtId="0" fontId="5" fillId="0" borderId="18" xfId="0" applyFont="1" applyFill="1" applyBorder="1"/>
    <xf numFmtId="0" fontId="6" fillId="0" borderId="13" xfId="0" applyFont="1" applyFill="1" applyBorder="1"/>
    <xf numFmtId="0" fontId="4" fillId="0" borderId="19" xfId="0" applyFont="1" applyFill="1" applyBorder="1" applyAlignment="1">
      <alignment wrapText="1"/>
    </xf>
    <xf numFmtId="0" fontId="4" fillId="0" borderId="19" xfId="0" applyFont="1" applyFill="1" applyBorder="1" applyAlignment="1">
      <alignment horizontal="right"/>
    </xf>
    <xf numFmtId="0" fontId="4" fillId="0" borderId="19" xfId="0" applyFont="1" applyFill="1" applyBorder="1" applyAlignment="1">
      <alignment horizontal="left"/>
    </xf>
    <xf numFmtId="0" fontId="4" fillId="0" borderId="18" xfId="0" applyFont="1" applyFill="1" applyBorder="1" applyAlignment="1">
      <alignment horizontal="left" wrapText="1"/>
    </xf>
    <xf numFmtId="0" fontId="6" fillId="0" borderId="15" xfId="0" applyFont="1" applyFill="1" applyBorder="1" applyAlignment="1">
      <alignment horizontal="left"/>
    </xf>
    <xf numFmtId="0" fontId="4" fillId="0" borderId="20" xfId="0" applyFont="1" applyFill="1" applyBorder="1"/>
    <xf numFmtId="0" fontId="4" fillId="0" borderId="10" xfId="0" applyFont="1" applyFill="1" applyBorder="1" applyAlignment="1">
      <alignment horizontal="right"/>
    </xf>
    <xf numFmtId="0" fontId="4" fillId="0" borderId="21" xfId="0" applyFont="1" applyFill="1" applyBorder="1"/>
    <xf numFmtId="0" fontId="4" fillId="0" borderId="22" xfId="0" applyFont="1" applyFill="1" applyBorder="1"/>
    <xf numFmtId="0" fontId="5" fillId="0" borderId="22" xfId="0" applyFont="1" applyFill="1" applyBorder="1"/>
    <xf numFmtId="0" fontId="5" fillId="0" borderId="15" xfId="0" applyFont="1" applyFill="1" applyBorder="1" applyAlignment="1">
      <alignment horizontal="left"/>
    </xf>
    <xf numFmtId="0" fontId="5" fillId="0" borderId="14" xfId="0" applyFont="1" applyFill="1" applyBorder="1" applyAlignment="1">
      <alignment horizontal="left"/>
    </xf>
    <xf numFmtId="0" fontId="5" fillId="0" borderId="13" xfId="0" applyFont="1" applyFill="1" applyBorder="1" applyAlignment="1">
      <alignment horizontal="left"/>
    </xf>
    <xf numFmtId="3" fontId="4" fillId="0" borderId="15" xfId="0" applyNumberFormat="1" applyFont="1" applyFill="1" applyBorder="1"/>
    <xf numFmtId="3" fontId="4" fillId="0" borderId="15" xfId="0" applyNumberFormat="1" applyFont="1" applyFill="1" applyBorder="1" applyAlignment="1">
      <alignment horizontal="right"/>
    </xf>
    <xf numFmtId="0" fontId="4" fillId="0" borderId="12" xfId="0" applyFont="1" applyFill="1" applyBorder="1"/>
    <xf numFmtId="3" fontId="4" fillId="0" borderId="23" xfId="0" applyNumberFormat="1" applyFont="1" applyFill="1" applyBorder="1" applyAlignment="1">
      <alignment horizontal="center"/>
    </xf>
    <xf numFmtId="3" fontId="4" fillId="0" borderId="0" xfId="0" applyNumberFormat="1" applyFont="1" applyFill="1" applyBorder="1" applyAlignment="1">
      <alignment horizontal="center"/>
    </xf>
    <xf numFmtId="3" fontId="4" fillId="0" borderId="8" xfId="0" applyNumberFormat="1" applyFont="1" applyFill="1" applyBorder="1" applyAlignment="1">
      <alignment horizontal="center"/>
    </xf>
    <xf numFmtId="3" fontId="4" fillId="0" borderId="3" xfId="0" applyNumberFormat="1" applyFont="1" applyFill="1" applyBorder="1" applyAlignment="1">
      <alignment horizontal="center"/>
    </xf>
    <xf numFmtId="3" fontId="4" fillId="0" borderId="6" xfId="0" applyNumberFormat="1" applyFont="1" applyFill="1" applyBorder="1" applyAlignment="1">
      <alignment horizontal="center"/>
    </xf>
    <xf numFmtId="3" fontId="4" fillId="0" borderId="10" xfId="0" applyNumberFormat="1" applyFont="1" applyFill="1" applyBorder="1" applyAlignment="1">
      <alignment horizontal="center"/>
    </xf>
    <xf numFmtId="0" fontId="4" fillId="0" borderId="16" xfId="0" applyFont="1" applyFill="1" applyBorder="1"/>
    <xf numFmtId="0" fontId="4" fillId="0" borderId="24" xfId="0" applyFont="1" applyFill="1" applyBorder="1"/>
    <xf numFmtId="0" fontId="4" fillId="0" borderId="17" xfId="0" applyFont="1" applyFill="1" applyBorder="1"/>
    <xf numFmtId="3" fontId="4" fillId="0" borderId="25" xfId="0" applyNumberFormat="1" applyFont="1" applyFill="1" applyBorder="1" applyAlignment="1">
      <alignment horizontal="right"/>
    </xf>
    <xf numFmtId="0" fontId="4" fillId="0" borderId="26" xfId="0" applyFont="1" applyFill="1" applyBorder="1"/>
    <xf numFmtId="3" fontId="4" fillId="0" borderId="14" xfId="0" applyNumberFormat="1" applyFont="1" applyFill="1" applyBorder="1" applyAlignment="1">
      <alignment horizontal="right"/>
    </xf>
    <xf numFmtId="3" fontId="4" fillId="0" borderId="27" xfId="0" applyNumberFormat="1" applyFont="1" applyFill="1" applyBorder="1" applyAlignment="1">
      <alignment horizontal="right"/>
    </xf>
    <xf numFmtId="3" fontId="6" fillId="0" borderId="15" xfId="1" applyNumberFormat="1" applyFont="1" applyFill="1" applyBorder="1" applyAlignment="1" applyProtection="1">
      <alignment horizontal="right"/>
    </xf>
    <xf numFmtId="3" fontId="4" fillId="0" borderId="13" xfId="0" applyNumberFormat="1" applyFont="1" applyFill="1" applyBorder="1" applyAlignment="1">
      <alignment horizontal="right"/>
    </xf>
    <xf numFmtId="3" fontId="5" fillId="0" borderId="15" xfId="0" applyNumberFormat="1" applyFont="1" applyFill="1" applyBorder="1" applyAlignment="1">
      <alignment horizontal="right"/>
    </xf>
    <xf numFmtId="3" fontId="4" fillId="0" borderId="28" xfId="0" applyNumberFormat="1" applyFont="1" applyFill="1" applyBorder="1" applyAlignment="1">
      <alignment horizontal="right"/>
    </xf>
    <xf numFmtId="3" fontId="4" fillId="0" borderId="28" xfId="0" applyNumberFormat="1" applyFont="1" applyFill="1" applyBorder="1" applyAlignment="1">
      <alignment horizontal="right" wrapText="1"/>
    </xf>
    <xf numFmtId="3" fontId="4" fillId="0" borderId="15" xfId="0" applyNumberFormat="1" applyFont="1" applyFill="1" applyBorder="1" applyAlignment="1">
      <alignment horizontal="right" wrapText="1"/>
    </xf>
    <xf numFmtId="3" fontId="4" fillId="0" borderId="25" xfId="0" applyNumberFormat="1" applyFont="1" applyFill="1" applyBorder="1" applyAlignment="1">
      <alignment horizontal="right" wrapText="1"/>
    </xf>
    <xf numFmtId="3" fontId="4" fillId="0" borderId="19" xfId="0" applyNumberFormat="1" applyFont="1" applyFill="1" applyBorder="1" applyAlignment="1">
      <alignment horizontal="right"/>
    </xf>
    <xf numFmtId="3" fontId="5" fillId="0" borderId="29" xfId="0" applyNumberFormat="1" applyFont="1" applyFill="1" applyBorder="1" applyAlignment="1">
      <alignment horizontal="right"/>
    </xf>
    <xf numFmtId="3" fontId="6" fillId="0" borderId="28" xfId="1" applyNumberFormat="1" applyFont="1" applyFill="1" applyBorder="1" applyAlignment="1" applyProtection="1">
      <alignment horizontal="right" vertical="center" wrapText="1"/>
    </xf>
    <xf numFmtId="3" fontId="4" fillId="0" borderId="10" xfId="0" applyNumberFormat="1" applyFont="1" applyFill="1" applyBorder="1" applyAlignment="1">
      <alignment horizontal="right"/>
    </xf>
    <xf numFmtId="3" fontId="5" fillId="0" borderId="13" xfId="0" applyNumberFormat="1" applyFont="1" applyFill="1" applyBorder="1" applyAlignment="1">
      <alignment horizontal="right"/>
    </xf>
    <xf numFmtId="3" fontId="5" fillId="0" borderId="14" xfId="0" applyNumberFormat="1" applyFont="1" applyFill="1" applyBorder="1" applyAlignment="1">
      <alignment horizontal="right"/>
    </xf>
    <xf numFmtId="3" fontId="4" fillId="0" borderId="13" xfId="0" applyNumberFormat="1" applyFont="1" applyFill="1" applyBorder="1" applyAlignment="1">
      <alignment horizontal="right" wrapText="1"/>
    </xf>
    <xf numFmtId="3" fontId="4" fillId="0" borderId="10" xfId="0" applyNumberFormat="1" applyFont="1" applyFill="1" applyBorder="1" applyAlignment="1">
      <alignment horizontal="right" wrapText="1"/>
    </xf>
    <xf numFmtId="3" fontId="4" fillId="0" borderId="8" xfId="0" applyNumberFormat="1" applyFont="1" applyFill="1" applyBorder="1" applyAlignment="1">
      <alignment horizontal="right"/>
    </xf>
    <xf numFmtId="3" fontId="4" fillId="0" borderId="6" xfId="0" applyNumberFormat="1" applyFont="1" applyFill="1" applyBorder="1" applyAlignment="1">
      <alignment horizontal="right" wrapText="1"/>
    </xf>
    <xf numFmtId="3" fontId="4" fillId="0" borderId="0" xfId="0" applyNumberFormat="1" applyFont="1" applyFill="1" applyBorder="1" applyAlignment="1">
      <alignment horizontal="right"/>
    </xf>
    <xf numFmtId="3" fontId="5" fillId="0" borderId="30" xfId="0" applyNumberFormat="1" applyFont="1" applyFill="1" applyBorder="1" applyAlignment="1">
      <alignment horizontal="right"/>
    </xf>
    <xf numFmtId="3" fontId="5" fillId="0" borderId="31" xfId="0" applyNumberFormat="1" applyFont="1" applyFill="1" applyBorder="1" applyAlignment="1">
      <alignment horizontal="right"/>
    </xf>
    <xf numFmtId="3" fontId="6" fillId="0" borderId="10" xfId="0" applyNumberFormat="1" applyFont="1" applyFill="1" applyBorder="1" applyAlignment="1">
      <alignment horizontal="right"/>
    </xf>
    <xf numFmtId="3" fontId="5" fillId="0" borderId="8" xfId="0" applyNumberFormat="1" applyFont="1" applyFill="1" applyBorder="1" applyAlignment="1">
      <alignment horizontal="right"/>
    </xf>
    <xf numFmtId="3" fontId="5" fillId="0" borderId="10" xfId="0" applyNumberFormat="1" applyFont="1" applyFill="1" applyBorder="1" applyAlignment="1">
      <alignment horizontal="right"/>
    </xf>
    <xf numFmtId="3" fontId="5" fillId="0" borderId="0" xfId="0" applyNumberFormat="1" applyFont="1" applyFill="1" applyBorder="1" applyAlignment="1">
      <alignment horizontal="right"/>
    </xf>
    <xf numFmtId="3" fontId="4" fillId="0" borderId="27" xfId="0" applyNumberFormat="1" applyFont="1" applyFill="1" applyBorder="1" applyAlignment="1">
      <alignment horizontal="right" wrapText="1"/>
    </xf>
    <xf numFmtId="3" fontId="4" fillId="0" borderId="32" xfId="0" applyNumberFormat="1" applyFont="1" applyFill="1" applyBorder="1" applyAlignment="1">
      <alignment horizontal="right"/>
    </xf>
    <xf numFmtId="3" fontId="6" fillId="0" borderId="8" xfId="0" applyNumberFormat="1" applyFont="1" applyFill="1" applyBorder="1" applyAlignment="1">
      <alignment horizontal="right"/>
    </xf>
    <xf numFmtId="3" fontId="5" fillId="0" borderId="28" xfId="0" applyNumberFormat="1" applyFont="1" applyFill="1" applyBorder="1" applyAlignment="1">
      <alignment horizontal="right"/>
    </xf>
    <xf numFmtId="3" fontId="4" fillId="0" borderId="14" xfId="0" applyNumberFormat="1" applyFont="1" applyFill="1" applyBorder="1" applyAlignment="1">
      <alignment horizontal="right" wrapText="1"/>
    </xf>
    <xf numFmtId="3" fontId="4" fillId="0" borderId="0" xfId="0" applyNumberFormat="1" applyFont="1" applyFill="1" applyBorder="1" applyAlignment="1">
      <alignment horizontal="right" wrapText="1"/>
    </xf>
    <xf numFmtId="3" fontId="5" fillId="0" borderId="25" xfId="0" applyNumberFormat="1" applyFont="1" applyFill="1" applyBorder="1" applyAlignment="1">
      <alignment horizontal="right"/>
    </xf>
    <xf numFmtId="3" fontId="6" fillId="0" borderId="15" xfId="0" applyNumberFormat="1" applyFont="1" applyFill="1" applyBorder="1" applyAlignment="1">
      <alignment horizontal="right"/>
    </xf>
    <xf numFmtId="3" fontId="4" fillId="0" borderId="32" xfId="0" applyNumberFormat="1" applyFont="1" applyFill="1" applyBorder="1" applyAlignment="1">
      <alignment horizontal="right" wrapText="1"/>
    </xf>
    <xf numFmtId="3" fontId="5" fillId="0" borderId="27" xfId="0" applyNumberFormat="1" applyFont="1" applyFill="1" applyBorder="1" applyAlignment="1">
      <alignment horizontal="right"/>
    </xf>
    <xf numFmtId="3" fontId="5" fillId="0" borderId="32" xfId="0" applyNumberFormat="1" applyFont="1" applyFill="1" applyBorder="1" applyAlignment="1">
      <alignment horizontal="right"/>
    </xf>
    <xf numFmtId="3" fontId="6" fillId="0" borderId="28" xfId="0" applyNumberFormat="1" applyFont="1" applyFill="1" applyBorder="1" applyAlignment="1">
      <alignment horizontal="right"/>
    </xf>
    <xf numFmtId="3" fontId="5" fillId="0" borderId="33" xfId="0" applyNumberFormat="1" applyFont="1" applyFill="1" applyBorder="1" applyAlignment="1">
      <alignment horizontal="right"/>
    </xf>
    <xf numFmtId="3" fontId="5" fillId="0" borderId="34" xfId="0" applyNumberFormat="1" applyFont="1" applyFill="1" applyBorder="1" applyAlignment="1">
      <alignment horizontal="right"/>
    </xf>
    <xf numFmtId="168" fontId="4" fillId="0" borderId="12" xfId="0" applyNumberFormat="1" applyFont="1" applyFill="1" applyBorder="1"/>
    <xf numFmtId="169" fontId="5" fillId="0" borderId="24" xfId="0" applyNumberFormat="1" applyFont="1" applyFill="1" applyBorder="1"/>
    <xf numFmtId="168" fontId="5" fillId="0" borderId="24" xfId="0" applyNumberFormat="1" applyFont="1" applyFill="1" applyBorder="1"/>
    <xf numFmtId="3" fontId="4" fillId="0" borderId="6" xfId="0" applyNumberFormat="1" applyFont="1" applyFill="1" applyBorder="1" applyAlignment="1">
      <alignment horizontal="right"/>
    </xf>
    <xf numFmtId="169" fontId="4" fillId="0" borderId="12" xfId="0" applyNumberFormat="1" applyFont="1" applyFill="1" applyBorder="1"/>
    <xf numFmtId="0" fontId="4" fillId="0" borderId="35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3" fontId="4" fillId="0" borderId="0" xfId="0" applyNumberFormat="1" applyFont="1" applyFill="1" applyAlignment="1">
      <alignment horizontal="right"/>
    </xf>
    <xf numFmtId="3" fontId="5" fillId="0" borderId="0" xfId="0" applyNumberFormat="1" applyFont="1" applyFill="1" applyAlignment="1">
      <alignment horizontal="center"/>
    </xf>
    <xf numFmtId="3" fontId="4" fillId="0" borderId="36" xfId="0" applyNumberFormat="1" applyFont="1" applyFill="1" applyBorder="1" applyAlignment="1">
      <alignment horizontal="right"/>
    </xf>
    <xf numFmtId="0" fontId="5" fillId="0" borderId="15" xfId="0" applyFont="1" applyFill="1" applyBorder="1" applyAlignment="1">
      <alignment horizontal="left"/>
    </xf>
    <xf numFmtId="0" fontId="5" fillId="0" borderId="14" xfId="0" applyFont="1" applyFill="1" applyBorder="1" applyAlignment="1">
      <alignment horizontal="left"/>
    </xf>
    <xf numFmtId="0" fontId="5" fillId="0" borderId="18" xfId="0" applyFont="1" applyFill="1" applyBorder="1" applyAlignment="1">
      <alignment horizontal="left"/>
    </xf>
    <xf numFmtId="0" fontId="5" fillId="0" borderId="13" xfId="0" applyFont="1" applyFill="1" applyBorder="1" applyAlignment="1">
      <alignment horizontal="left"/>
    </xf>
    <xf numFmtId="0" fontId="4" fillId="0" borderId="37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</cellXfs>
  <cellStyles count="2">
    <cellStyle name="Normál" xfId="0" builtinId="0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L118"/>
  <sheetViews>
    <sheetView tabSelected="1" zoomScaleNormal="100" workbookViewId="0">
      <selection activeCell="A2" sqref="A2:H2"/>
    </sheetView>
  </sheetViews>
  <sheetFormatPr defaultRowHeight="15.75" x14ac:dyDescent="0.25"/>
  <cols>
    <col min="1" max="1" width="4" style="1" customWidth="1"/>
    <col min="2" max="2" width="2.5703125" style="1" customWidth="1"/>
    <col min="3" max="3" width="3.85546875" style="1" customWidth="1"/>
    <col min="4" max="4" width="116.28515625" style="1" customWidth="1"/>
    <col min="5" max="5" width="15.7109375" style="1" customWidth="1"/>
    <col min="6" max="6" width="13.42578125" style="26" customWidth="1"/>
    <col min="7" max="7" width="12.140625" style="1" customWidth="1"/>
    <col min="8" max="8" width="10.140625" style="1" bestFit="1" customWidth="1"/>
    <col min="9" max="16384" width="9.140625" style="1"/>
  </cols>
  <sheetData>
    <row r="1" spans="1:10" x14ac:dyDescent="0.25">
      <c r="B1" s="2"/>
      <c r="C1" s="2"/>
      <c r="D1" s="120" t="s">
        <v>146</v>
      </c>
      <c r="E1" s="120"/>
      <c r="F1" s="120"/>
      <c r="G1" s="120"/>
      <c r="H1" s="120"/>
    </row>
    <row r="2" spans="1:10" x14ac:dyDescent="0.25">
      <c r="A2" s="121" t="s">
        <v>12</v>
      </c>
      <c r="B2" s="121"/>
      <c r="C2" s="121"/>
      <c r="D2" s="121"/>
      <c r="E2" s="121"/>
      <c r="F2" s="121"/>
      <c r="G2" s="121"/>
      <c r="H2" s="121"/>
    </row>
    <row r="3" spans="1:10" ht="16.5" thickBot="1" x14ac:dyDescent="0.3">
      <c r="A3" s="2"/>
      <c r="B3" s="2"/>
      <c r="C3" s="2"/>
      <c r="F3" s="122" t="s">
        <v>0</v>
      </c>
      <c r="G3" s="122"/>
      <c r="H3" s="122"/>
    </row>
    <row r="4" spans="1:10" x14ac:dyDescent="0.25">
      <c r="A4" s="3" t="s">
        <v>58</v>
      </c>
      <c r="B4" s="4"/>
      <c r="C4" s="5"/>
      <c r="D4" s="6" t="s">
        <v>1</v>
      </c>
      <c r="E4" s="65" t="s">
        <v>92</v>
      </c>
      <c r="F4" s="62" t="s">
        <v>92</v>
      </c>
      <c r="G4" s="127" t="s">
        <v>142</v>
      </c>
      <c r="H4" s="118" t="s">
        <v>143</v>
      </c>
    </row>
    <row r="5" spans="1:10" x14ac:dyDescent="0.25">
      <c r="A5" s="7"/>
      <c r="B5" s="8"/>
      <c r="C5" s="9"/>
      <c r="D5" s="10"/>
      <c r="E5" s="66" t="s">
        <v>93</v>
      </c>
      <c r="F5" s="63" t="s">
        <v>141</v>
      </c>
      <c r="G5" s="128"/>
      <c r="H5" s="119"/>
    </row>
    <row r="6" spans="1:10" x14ac:dyDescent="0.25">
      <c r="A6" s="11"/>
      <c r="B6" s="12"/>
      <c r="C6" s="13"/>
      <c r="D6" s="14"/>
      <c r="E6" s="67" t="s">
        <v>2</v>
      </c>
      <c r="F6" s="64" t="s">
        <v>2</v>
      </c>
      <c r="G6" s="128"/>
      <c r="H6" s="119"/>
    </row>
    <row r="7" spans="1:10" x14ac:dyDescent="0.25">
      <c r="A7" s="15" t="s">
        <v>3</v>
      </c>
      <c r="B7" s="126" t="s">
        <v>18</v>
      </c>
      <c r="C7" s="126"/>
      <c r="D7" s="126"/>
      <c r="E7" s="56"/>
      <c r="F7" s="59"/>
      <c r="G7" s="25"/>
      <c r="H7" s="61"/>
    </row>
    <row r="8" spans="1:10" x14ac:dyDescent="0.25">
      <c r="A8" s="17"/>
      <c r="B8" s="18" t="s">
        <v>4</v>
      </c>
      <c r="C8" s="18"/>
      <c r="D8" s="19" t="s">
        <v>24</v>
      </c>
      <c r="E8" s="75"/>
      <c r="F8" s="60"/>
      <c r="G8" s="76"/>
      <c r="H8" s="61"/>
    </row>
    <row r="9" spans="1:10" x14ac:dyDescent="0.25">
      <c r="A9" s="20"/>
      <c r="B9" s="21"/>
      <c r="C9" s="22"/>
      <c r="D9" s="23" t="s">
        <v>13</v>
      </c>
      <c r="E9" s="77"/>
      <c r="F9" s="77"/>
      <c r="G9" s="76"/>
      <c r="H9" s="61"/>
    </row>
    <row r="10" spans="1:10" x14ac:dyDescent="0.25">
      <c r="A10" s="17"/>
      <c r="B10" s="18"/>
      <c r="C10" s="24" t="s">
        <v>7</v>
      </c>
      <c r="D10" s="25" t="s">
        <v>115</v>
      </c>
      <c r="E10" s="71">
        <v>2000</v>
      </c>
      <c r="F10" s="71">
        <v>2000</v>
      </c>
      <c r="G10" s="76">
        <v>1759</v>
      </c>
      <c r="H10" s="113">
        <f>G10/F10*100</f>
        <v>87.949999999999989</v>
      </c>
    </row>
    <row r="11" spans="1:10" x14ac:dyDescent="0.25">
      <c r="A11" s="17"/>
      <c r="B11" s="18"/>
      <c r="C11" s="24" t="s">
        <v>8</v>
      </c>
      <c r="D11" s="25" t="s">
        <v>94</v>
      </c>
      <c r="E11" s="60">
        <v>813</v>
      </c>
      <c r="F11" s="60">
        <v>813</v>
      </c>
      <c r="G11" s="76">
        <v>813</v>
      </c>
      <c r="H11" s="113">
        <f t="shared" ref="H11:H30" si="0">G11/F11*100</f>
        <v>100</v>
      </c>
    </row>
    <row r="12" spans="1:10" x14ac:dyDescent="0.25">
      <c r="A12" s="17"/>
      <c r="B12" s="18"/>
      <c r="C12" s="24" t="s">
        <v>9</v>
      </c>
      <c r="D12" s="25" t="s">
        <v>95</v>
      </c>
      <c r="E12" s="60">
        <v>1296</v>
      </c>
      <c r="F12" s="60">
        <v>1296</v>
      </c>
      <c r="G12" s="76">
        <v>1216</v>
      </c>
      <c r="H12" s="113">
        <f t="shared" si="0"/>
        <v>93.827160493827151</v>
      </c>
      <c r="I12" s="26"/>
    </row>
    <row r="13" spans="1:10" x14ac:dyDescent="0.25">
      <c r="A13" s="17"/>
      <c r="B13" s="18"/>
      <c r="C13" s="24" t="s">
        <v>10</v>
      </c>
      <c r="D13" s="25" t="s">
        <v>96</v>
      </c>
      <c r="E13" s="60">
        <v>13500</v>
      </c>
      <c r="F13" s="60">
        <f>13500-3362</f>
        <v>10138</v>
      </c>
      <c r="G13" s="76">
        <v>10137</v>
      </c>
      <c r="H13" s="113">
        <f t="shared" si="0"/>
        <v>99.990136121522994</v>
      </c>
      <c r="I13" s="28"/>
    </row>
    <row r="14" spans="1:10" x14ac:dyDescent="0.25">
      <c r="A14" s="17"/>
      <c r="B14" s="18"/>
      <c r="C14" s="24" t="s">
        <v>11</v>
      </c>
      <c r="D14" s="25" t="s">
        <v>48</v>
      </c>
      <c r="E14" s="60">
        <v>56715</v>
      </c>
      <c r="F14" s="60">
        <f>56715+285</f>
        <v>57000</v>
      </c>
      <c r="G14" s="76">
        <v>57000</v>
      </c>
      <c r="H14" s="113">
        <f t="shared" si="0"/>
        <v>100</v>
      </c>
      <c r="J14" s="26"/>
    </row>
    <row r="15" spans="1:10" x14ac:dyDescent="0.25">
      <c r="A15" s="17"/>
      <c r="B15" s="18"/>
      <c r="C15" s="24" t="s">
        <v>15</v>
      </c>
      <c r="D15" s="25" t="s">
        <v>49</v>
      </c>
      <c r="E15" s="78">
        <v>4547</v>
      </c>
      <c r="F15" s="78">
        <f>4547+758</f>
        <v>5305</v>
      </c>
      <c r="G15" s="76">
        <v>5305</v>
      </c>
      <c r="H15" s="113">
        <f t="shared" si="0"/>
        <v>100</v>
      </c>
      <c r="I15" s="28"/>
      <c r="J15" s="26"/>
    </row>
    <row r="16" spans="1:10" x14ac:dyDescent="0.25">
      <c r="A16" s="17"/>
      <c r="B16" s="18"/>
      <c r="C16" s="24" t="s">
        <v>16</v>
      </c>
      <c r="D16" s="25" t="s">
        <v>50</v>
      </c>
      <c r="E16" s="78">
        <v>27880</v>
      </c>
      <c r="F16" s="78">
        <f>27880+470</f>
        <v>28350</v>
      </c>
      <c r="G16" s="76">
        <v>28350</v>
      </c>
      <c r="H16" s="113">
        <f t="shared" si="0"/>
        <v>100</v>
      </c>
      <c r="I16" s="28"/>
      <c r="J16" s="26"/>
    </row>
    <row r="17" spans="1:12" x14ac:dyDescent="0.25">
      <c r="A17" s="17"/>
      <c r="B17" s="18"/>
      <c r="C17" s="24" t="s">
        <v>17</v>
      </c>
      <c r="D17" s="25" t="s">
        <v>51</v>
      </c>
      <c r="E17" s="78">
        <v>33330</v>
      </c>
      <c r="F17" s="78">
        <f>33330-990</f>
        <v>32340</v>
      </c>
      <c r="G17" s="76">
        <v>32340</v>
      </c>
      <c r="H17" s="113">
        <f t="shared" si="0"/>
        <v>100</v>
      </c>
      <c r="I17" s="27"/>
      <c r="J17" s="26"/>
    </row>
    <row r="18" spans="1:12" x14ac:dyDescent="0.25">
      <c r="A18" s="17"/>
      <c r="B18" s="18"/>
      <c r="C18" s="24" t="s">
        <v>27</v>
      </c>
      <c r="D18" s="25" t="s">
        <v>52</v>
      </c>
      <c r="E18" s="60">
        <v>30772</v>
      </c>
      <c r="F18" s="60">
        <f>30772+5464</f>
        <v>36236</v>
      </c>
      <c r="G18" s="76">
        <v>36236</v>
      </c>
      <c r="H18" s="113">
        <f t="shared" si="0"/>
        <v>100</v>
      </c>
    </row>
    <row r="19" spans="1:12" x14ac:dyDescent="0.25">
      <c r="A19" s="17"/>
      <c r="B19" s="18"/>
      <c r="C19" s="24" t="s">
        <v>41</v>
      </c>
      <c r="D19" s="25" t="s">
        <v>53</v>
      </c>
      <c r="E19" s="60">
        <v>142545</v>
      </c>
      <c r="F19" s="60">
        <f>142545+25+1716</f>
        <v>144286</v>
      </c>
      <c r="G19" s="76">
        <v>144286</v>
      </c>
      <c r="H19" s="113">
        <f t="shared" si="0"/>
        <v>100</v>
      </c>
      <c r="I19" s="26"/>
    </row>
    <row r="20" spans="1:12" x14ac:dyDescent="0.25">
      <c r="A20" s="17"/>
      <c r="B20" s="18"/>
      <c r="C20" s="24" t="s">
        <v>42</v>
      </c>
      <c r="D20" s="25" t="s">
        <v>73</v>
      </c>
      <c r="E20" s="78">
        <v>17999</v>
      </c>
      <c r="F20" s="78">
        <v>17999</v>
      </c>
      <c r="G20" s="76">
        <v>17999</v>
      </c>
      <c r="H20" s="113">
        <f t="shared" si="0"/>
        <v>100</v>
      </c>
    </row>
    <row r="21" spans="1:12" x14ac:dyDescent="0.25">
      <c r="A21" s="17"/>
      <c r="B21" s="18"/>
      <c r="C21" s="24" t="s">
        <v>43</v>
      </c>
      <c r="D21" s="25" t="s">
        <v>74</v>
      </c>
      <c r="E21" s="78">
        <v>0</v>
      </c>
      <c r="F21" s="78">
        <f>150+68+68+67+82+34</f>
        <v>469</v>
      </c>
      <c r="G21" s="76">
        <v>469</v>
      </c>
      <c r="H21" s="113">
        <f t="shared" si="0"/>
        <v>100</v>
      </c>
      <c r="L21" s="26"/>
    </row>
    <row r="22" spans="1:12" x14ac:dyDescent="0.25">
      <c r="A22" s="17"/>
      <c r="B22" s="18"/>
      <c r="C22" s="24" t="s">
        <v>44</v>
      </c>
      <c r="D22" s="25" t="s">
        <v>75</v>
      </c>
      <c r="E22" s="78">
        <v>0</v>
      </c>
      <c r="F22" s="78">
        <f>12395+14047+4949+14474+4643+4560</f>
        <v>55068</v>
      </c>
      <c r="G22" s="76">
        <v>55068</v>
      </c>
      <c r="H22" s="113">
        <f t="shared" si="0"/>
        <v>100</v>
      </c>
      <c r="J22" s="26"/>
      <c r="K22" s="26"/>
    </row>
    <row r="23" spans="1:12" x14ac:dyDescent="0.25">
      <c r="A23" s="17"/>
      <c r="B23" s="18"/>
      <c r="C23" s="24" t="s">
        <v>45</v>
      </c>
      <c r="D23" s="25" t="s">
        <v>110</v>
      </c>
      <c r="E23" s="78">
        <v>0</v>
      </c>
      <c r="F23" s="78">
        <v>28801</v>
      </c>
      <c r="G23" s="76">
        <v>28801</v>
      </c>
      <c r="H23" s="113">
        <f t="shared" si="0"/>
        <v>100</v>
      </c>
      <c r="J23" s="26"/>
      <c r="K23" s="26"/>
    </row>
    <row r="24" spans="1:12" x14ac:dyDescent="0.25">
      <c r="A24" s="17"/>
      <c r="B24" s="18"/>
      <c r="C24" s="24" t="s">
        <v>68</v>
      </c>
      <c r="D24" s="25" t="s">
        <v>116</v>
      </c>
      <c r="E24" s="78">
        <v>0</v>
      </c>
      <c r="F24" s="78">
        <v>4527</v>
      </c>
      <c r="G24" s="76">
        <v>4527</v>
      </c>
      <c r="H24" s="113">
        <f t="shared" si="0"/>
        <v>100</v>
      </c>
      <c r="J24" s="26"/>
      <c r="K24" s="26"/>
    </row>
    <row r="25" spans="1:12" ht="31.5" x14ac:dyDescent="0.25">
      <c r="A25" s="17"/>
      <c r="B25" s="18"/>
      <c r="C25" s="24" t="s">
        <v>69</v>
      </c>
      <c r="D25" s="30" t="s">
        <v>129</v>
      </c>
      <c r="E25" s="79">
        <v>0</v>
      </c>
      <c r="F25" s="78">
        <v>643</v>
      </c>
      <c r="G25" s="76">
        <v>643</v>
      </c>
      <c r="H25" s="113">
        <f t="shared" si="0"/>
        <v>100</v>
      </c>
      <c r="J25" s="26"/>
      <c r="K25" s="26"/>
    </row>
    <row r="26" spans="1:12" x14ac:dyDescent="0.25">
      <c r="A26" s="17"/>
      <c r="B26" s="18"/>
      <c r="C26" s="24" t="s">
        <v>105</v>
      </c>
      <c r="D26" s="25" t="s">
        <v>83</v>
      </c>
      <c r="E26" s="78">
        <v>8090</v>
      </c>
      <c r="F26" s="78">
        <v>8090</v>
      </c>
      <c r="G26" s="76">
        <v>8090</v>
      </c>
      <c r="H26" s="113">
        <f t="shared" si="0"/>
        <v>100</v>
      </c>
    </row>
    <row r="27" spans="1:12" x14ac:dyDescent="0.25">
      <c r="A27" s="17"/>
      <c r="B27" s="18"/>
      <c r="C27" s="31" t="s">
        <v>111</v>
      </c>
      <c r="D27" s="25" t="s">
        <v>84</v>
      </c>
      <c r="E27" s="78">
        <v>201</v>
      </c>
      <c r="F27" s="78">
        <v>201</v>
      </c>
      <c r="G27" s="76">
        <v>0</v>
      </c>
      <c r="H27" s="113"/>
    </row>
    <row r="28" spans="1:12" x14ac:dyDescent="0.25">
      <c r="A28" s="17"/>
      <c r="B28" s="18"/>
      <c r="C28" s="31" t="s">
        <v>128</v>
      </c>
      <c r="D28" s="25" t="s">
        <v>85</v>
      </c>
      <c r="E28" s="60">
        <v>5500</v>
      </c>
      <c r="F28" s="60">
        <f>3500+2000</f>
        <v>5500</v>
      </c>
      <c r="G28" s="76">
        <v>0</v>
      </c>
      <c r="H28" s="113"/>
    </row>
    <row r="29" spans="1:12" ht="31.5" x14ac:dyDescent="0.25">
      <c r="A29" s="17"/>
      <c r="B29" s="18"/>
      <c r="C29" s="31" t="s">
        <v>130</v>
      </c>
      <c r="D29" s="30" t="s">
        <v>131</v>
      </c>
      <c r="E29" s="80">
        <v>0</v>
      </c>
      <c r="F29" s="60">
        <v>9</v>
      </c>
      <c r="G29" s="76">
        <v>0</v>
      </c>
      <c r="H29" s="113"/>
    </row>
    <row r="30" spans="1:12" ht="16.5" thickBot="1" x14ac:dyDescent="0.3">
      <c r="A30" s="17"/>
      <c r="B30" s="18"/>
      <c r="C30" s="31" t="s">
        <v>135</v>
      </c>
      <c r="D30" s="30" t="s">
        <v>136</v>
      </c>
      <c r="E30" s="81">
        <v>0</v>
      </c>
      <c r="F30" s="71">
        <v>36</v>
      </c>
      <c r="G30" s="82">
        <v>35</v>
      </c>
      <c r="H30" s="113">
        <f t="shared" si="0"/>
        <v>97.222222222222214</v>
      </c>
    </row>
    <row r="31" spans="1:12" ht="16.5" thickBot="1" x14ac:dyDescent="0.3">
      <c r="A31" s="17"/>
      <c r="B31" s="18"/>
      <c r="C31" s="31"/>
      <c r="D31" s="25" t="s">
        <v>70</v>
      </c>
      <c r="E31" s="83">
        <f>SUM(E10:E30)</f>
        <v>345188</v>
      </c>
      <c r="F31" s="83">
        <f>SUM(F10:F30)</f>
        <v>439107</v>
      </c>
      <c r="G31" s="93">
        <f>SUM(G10:G30)</f>
        <v>433074</v>
      </c>
      <c r="H31" s="115">
        <f>G31/F31*100</f>
        <v>98.62607519351775</v>
      </c>
      <c r="I31" s="26"/>
    </row>
    <row r="32" spans="1:12" ht="16.5" thickBot="1" x14ac:dyDescent="0.3">
      <c r="A32" s="17"/>
      <c r="B32" s="18"/>
      <c r="C32" s="24"/>
      <c r="D32" s="32" t="s">
        <v>56</v>
      </c>
      <c r="E32" s="83">
        <f>SUM(E31)</f>
        <v>345188</v>
      </c>
      <c r="F32" s="83">
        <f>SUM(F31)</f>
        <v>439107</v>
      </c>
      <c r="G32" s="93">
        <f>SUM(G31)</f>
        <v>433074</v>
      </c>
      <c r="H32" s="115">
        <f>G32/F32*100</f>
        <v>98.62607519351775</v>
      </c>
      <c r="I32" s="26"/>
      <c r="J32" s="1">
        <v>433074</v>
      </c>
      <c r="K32" s="26">
        <f>J32-G32</f>
        <v>0</v>
      </c>
    </row>
    <row r="33" spans="1:11" x14ac:dyDescent="0.25">
      <c r="A33" s="17"/>
      <c r="B33" s="18" t="s">
        <v>5</v>
      </c>
      <c r="C33" s="24"/>
      <c r="D33" s="33" t="s">
        <v>54</v>
      </c>
      <c r="E33" s="84"/>
      <c r="F33" s="78"/>
      <c r="G33" s="85"/>
      <c r="H33" s="68"/>
    </row>
    <row r="34" spans="1:11" x14ac:dyDescent="0.25">
      <c r="A34" s="20"/>
      <c r="B34" s="21"/>
      <c r="C34" s="21"/>
      <c r="D34" s="23" t="s">
        <v>13</v>
      </c>
      <c r="E34" s="86"/>
      <c r="F34" s="87"/>
      <c r="G34" s="76"/>
      <c r="H34" s="61"/>
    </row>
    <row r="35" spans="1:11" x14ac:dyDescent="0.25">
      <c r="A35" s="34"/>
      <c r="B35" s="35"/>
      <c r="C35" s="24" t="s">
        <v>7</v>
      </c>
      <c r="D35" s="25" t="s">
        <v>77</v>
      </c>
      <c r="E35" s="76">
        <v>250</v>
      </c>
      <c r="F35" s="73">
        <v>250</v>
      </c>
      <c r="G35" s="76">
        <v>214</v>
      </c>
      <c r="H35" s="117">
        <f>G35/F35*100</f>
        <v>85.6</v>
      </c>
    </row>
    <row r="36" spans="1:11" x14ac:dyDescent="0.25">
      <c r="A36" s="34"/>
      <c r="B36" s="35"/>
      <c r="C36" s="24" t="s">
        <v>8</v>
      </c>
      <c r="D36" s="25" t="s">
        <v>30</v>
      </c>
      <c r="E36" s="82">
        <v>3000</v>
      </c>
      <c r="F36" s="74">
        <v>3000</v>
      </c>
      <c r="G36" s="76">
        <v>3000</v>
      </c>
      <c r="H36" s="117">
        <f t="shared" ref="H36:H46" si="1">G36/F36*100</f>
        <v>100</v>
      </c>
    </row>
    <row r="37" spans="1:11" x14ac:dyDescent="0.25">
      <c r="A37" s="34"/>
      <c r="B37" s="35"/>
      <c r="C37" s="24" t="s">
        <v>9</v>
      </c>
      <c r="D37" s="25" t="s">
        <v>97</v>
      </c>
      <c r="E37" s="82">
        <v>3000</v>
      </c>
      <c r="F37" s="74">
        <v>3000</v>
      </c>
      <c r="G37" s="76">
        <v>0</v>
      </c>
      <c r="H37" s="117"/>
    </row>
    <row r="38" spans="1:11" x14ac:dyDescent="0.25">
      <c r="A38" s="17"/>
      <c r="B38" s="24"/>
      <c r="C38" s="24" t="s">
        <v>10</v>
      </c>
      <c r="D38" s="25" t="s">
        <v>25</v>
      </c>
      <c r="E38" s="82">
        <v>9000</v>
      </c>
      <c r="F38" s="74">
        <f>9000+100-2500+100+100+50-50</f>
        <v>6800</v>
      </c>
      <c r="G38" s="76">
        <v>6760</v>
      </c>
      <c r="H38" s="117">
        <f t="shared" si="1"/>
        <v>99.411764705882348</v>
      </c>
    </row>
    <row r="39" spans="1:11" x14ac:dyDescent="0.25">
      <c r="A39" s="17"/>
      <c r="B39" s="24"/>
      <c r="C39" s="24" t="s">
        <v>11</v>
      </c>
      <c r="D39" s="25" t="s">
        <v>67</v>
      </c>
      <c r="E39" s="82">
        <v>1461</v>
      </c>
      <c r="F39" s="74">
        <v>1461</v>
      </c>
      <c r="G39" s="76">
        <v>1461</v>
      </c>
      <c r="H39" s="117">
        <f t="shared" si="1"/>
        <v>100</v>
      </c>
      <c r="I39" s="26">
        <f>SUM(G38:G39)</f>
        <v>8221</v>
      </c>
    </row>
    <row r="40" spans="1:11" x14ac:dyDescent="0.25">
      <c r="A40" s="17"/>
      <c r="B40" s="24"/>
      <c r="C40" s="24" t="s">
        <v>15</v>
      </c>
      <c r="D40" s="25" t="s">
        <v>26</v>
      </c>
      <c r="E40" s="76">
        <v>10550</v>
      </c>
      <c r="F40" s="73">
        <f>10550-1900+50+100+1720</f>
        <v>10520</v>
      </c>
      <c r="G40" s="76">
        <v>10520</v>
      </c>
      <c r="H40" s="117">
        <f t="shared" si="1"/>
        <v>100</v>
      </c>
      <c r="I40" s="26"/>
    </row>
    <row r="41" spans="1:11" x14ac:dyDescent="0.25">
      <c r="A41" s="17"/>
      <c r="B41" s="24"/>
      <c r="C41" s="37" t="s">
        <v>16</v>
      </c>
      <c r="D41" s="25" t="s">
        <v>98</v>
      </c>
      <c r="E41" s="76">
        <v>1000</v>
      </c>
      <c r="F41" s="73">
        <v>1000</v>
      </c>
      <c r="G41" s="76">
        <v>1000</v>
      </c>
      <c r="H41" s="117">
        <f t="shared" si="1"/>
        <v>100</v>
      </c>
      <c r="I41" s="26"/>
    </row>
    <row r="42" spans="1:11" ht="31.5" x14ac:dyDescent="0.25">
      <c r="A42" s="17"/>
      <c r="B42" s="24"/>
      <c r="C42" s="37" t="s">
        <v>17</v>
      </c>
      <c r="D42" s="30" t="s">
        <v>78</v>
      </c>
      <c r="E42" s="88">
        <v>2200</v>
      </c>
      <c r="F42" s="73">
        <f>2200+2600</f>
        <v>4800</v>
      </c>
      <c r="G42" s="76">
        <v>4800</v>
      </c>
      <c r="H42" s="117">
        <f t="shared" si="1"/>
        <v>100</v>
      </c>
    </row>
    <row r="43" spans="1:11" x14ac:dyDescent="0.25">
      <c r="A43" s="17"/>
      <c r="B43" s="24"/>
      <c r="C43" s="37" t="s">
        <v>27</v>
      </c>
      <c r="D43" s="30" t="s">
        <v>114</v>
      </c>
      <c r="E43" s="88">
        <v>0</v>
      </c>
      <c r="F43" s="73">
        <f>150-150</f>
        <v>0</v>
      </c>
      <c r="G43" s="76">
        <v>0</v>
      </c>
      <c r="H43" s="117"/>
    </row>
    <row r="44" spans="1:11" x14ac:dyDescent="0.25">
      <c r="A44" s="17"/>
      <c r="B44" s="24"/>
      <c r="C44" s="37" t="s">
        <v>41</v>
      </c>
      <c r="D44" s="30" t="s">
        <v>124</v>
      </c>
      <c r="E44" s="89">
        <v>0</v>
      </c>
      <c r="F44" s="90">
        <v>2096</v>
      </c>
      <c r="G44" s="76">
        <v>2096</v>
      </c>
      <c r="H44" s="117">
        <f t="shared" si="1"/>
        <v>100</v>
      </c>
    </row>
    <row r="45" spans="1:11" x14ac:dyDescent="0.25">
      <c r="A45" s="17"/>
      <c r="B45" s="24"/>
      <c r="C45" s="37" t="s">
        <v>42</v>
      </c>
      <c r="D45" s="30" t="s">
        <v>127</v>
      </c>
      <c r="E45" s="88">
        <v>0</v>
      </c>
      <c r="F45" s="73">
        <v>100</v>
      </c>
      <c r="G45" s="76">
        <v>100</v>
      </c>
      <c r="H45" s="117">
        <f t="shared" si="1"/>
        <v>100</v>
      </c>
    </row>
    <row r="46" spans="1:11" ht="32.25" thickBot="1" x14ac:dyDescent="0.3">
      <c r="A46" s="17"/>
      <c r="B46" s="24"/>
      <c r="C46" s="37" t="s">
        <v>43</v>
      </c>
      <c r="D46" s="30" t="s">
        <v>140</v>
      </c>
      <c r="E46" s="91">
        <v>0</v>
      </c>
      <c r="F46" s="92">
        <v>100</v>
      </c>
      <c r="G46" s="82">
        <v>100</v>
      </c>
      <c r="H46" s="117">
        <f t="shared" si="1"/>
        <v>100</v>
      </c>
    </row>
    <row r="47" spans="1:11" ht="16.5" thickBot="1" x14ac:dyDescent="0.3">
      <c r="A47" s="17"/>
      <c r="B47" s="24"/>
      <c r="C47" s="37"/>
      <c r="D47" s="32" t="s">
        <v>55</v>
      </c>
      <c r="E47" s="93">
        <f>SUM(E35:E46)</f>
        <v>30461</v>
      </c>
      <c r="F47" s="94">
        <f>SUM(F35:F46)</f>
        <v>33127</v>
      </c>
      <c r="G47" s="93">
        <f>SUM(G35:G46)</f>
        <v>30051</v>
      </c>
      <c r="H47" s="115">
        <f>G47/F47*100</f>
        <v>90.71452289673077</v>
      </c>
      <c r="J47" s="1">
        <v>30051</v>
      </c>
      <c r="K47" s="26">
        <f>J47-G47</f>
        <v>0</v>
      </c>
    </row>
    <row r="48" spans="1:11" x14ac:dyDescent="0.25">
      <c r="A48" s="17"/>
      <c r="B48" s="38" t="s">
        <v>31</v>
      </c>
      <c r="C48" s="24"/>
      <c r="D48" s="39" t="s">
        <v>36</v>
      </c>
      <c r="E48" s="95"/>
      <c r="F48" s="96"/>
      <c r="G48" s="85"/>
      <c r="H48" s="68"/>
    </row>
    <row r="49" spans="1:8" x14ac:dyDescent="0.25">
      <c r="A49" s="17"/>
      <c r="B49" s="38"/>
      <c r="C49" s="24"/>
      <c r="D49" s="23" t="s">
        <v>13</v>
      </c>
      <c r="E49" s="97"/>
      <c r="F49" s="98"/>
      <c r="G49" s="76"/>
      <c r="H49" s="61"/>
    </row>
    <row r="50" spans="1:8" ht="31.5" x14ac:dyDescent="0.25">
      <c r="A50" s="17"/>
      <c r="B50" s="40"/>
      <c r="C50" s="24" t="s">
        <v>7</v>
      </c>
      <c r="D50" s="43" t="s">
        <v>37</v>
      </c>
      <c r="E50" s="99">
        <v>1000</v>
      </c>
      <c r="F50" s="100">
        <f>1000+350</f>
        <v>1350</v>
      </c>
      <c r="G50" s="76">
        <v>1248</v>
      </c>
      <c r="H50" s="113">
        <f>G50/F50*100</f>
        <v>92.444444444444443</v>
      </c>
    </row>
    <row r="51" spans="1:8" ht="16.5" thickBot="1" x14ac:dyDescent="0.3">
      <c r="A51" s="17"/>
      <c r="B51" s="40"/>
      <c r="C51" s="24" t="s">
        <v>8</v>
      </c>
      <c r="D51" s="41" t="s">
        <v>79</v>
      </c>
      <c r="E51" s="74">
        <v>250</v>
      </c>
      <c r="F51" s="100">
        <f>250+1100-350</f>
        <v>1000</v>
      </c>
      <c r="G51" s="82">
        <v>791</v>
      </c>
      <c r="H51" s="113">
        <f>G51/F51*100</f>
        <v>79.100000000000009</v>
      </c>
    </row>
    <row r="52" spans="1:8" ht="16.5" thickBot="1" x14ac:dyDescent="0.3">
      <c r="A52" s="17"/>
      <c r="B52" s="40"/>
      <c r="C52" s="24"/>
      <c r="D52" s="41" t="s">
        <v>80</v>
      </c>
      <c r="E52" s="83">
        <f>SUM(E50:E51)</f>
        <v>1250</v>
      </c>
      <c r="F52" s="83">
        <f>SUM(F50:F51)</f>
        <v>2350</v>
      </c>
      <c r="G52" s="93">
        <f>SUM(G50:G51)</f>
        <v>2039</v>
      </c>
      <c r="H52" s="115">
        <f>G52/F52*100</f>
        <v>86.7659574468085</v>
      </c>
    </row>
    <row r="53" spans="1:8" x14ac:dyDescent="0.25">
      <c r="A53" s="17"/>
      <c r="B53" s="38" t="s">
        <v>38</v>
      </c>
      <c r="C53" s="24"/>
      <c r="D53" s="39" t="s">
        <v>39</v>
      </c>
      <c r="E53" s="101"/>
      <c r="F53" s="102"/>
      <c r="G53" s="85"/>
      <c r="H53" s="68"/>
    </row>
    <row r="54" spans="1:8" x14ac:dyDescent="0.25">
      <c r="A54" s="17"/>
      <c r="B54" s="38"/>
      <c r="C54" s="42"/>
      <c r="D54" s="23" t="s">
        <v>13</v>
      </c>
      <c r="E54" s="102"/>
      <c r="F54" s="102"/>
      <c r="G54" s="76"/>
      <c r="H54" s="61"/>
    </row>
    <row r="55" spans="1:8" x14ac:dyDescent="0.25">
      <c r="A55" s="17"/>
      <c r="B55" s="24"/>
      <c r="C55" s="42" t="s">
        <v>7</v>
      </c>
      <c r="D55" s="41" t="s">
        <v>99</v>
      </c>
      <c r="E55" s="90">
        <v>300</v>
      </c>
      <c r="F55" s="78">
        <v>300</v>
      </c>
      <c r="G55" s="76">
        <v>106</v>
      </c>
      <c r="H55" s="113">
        <f>G55/F55*100</f>
        <v>35.333333333333336</v>
      </c>
    </row>
    <row r="56" spans="1:8" ht="31.5" x14ac:dyDescent="0.25">
      <c r="A56" s="17"/>
      <c r="B56" s="40"/>
      <c r="C56" s="24" t="s">
        <v>8</v>
      </c>
      <c r="D56" s="43" t="s">
        <v>123</v>
      </c>
      <c r="E56" s="103">
        <v>0</v>
      </c>
      <c r="F56" s="60">
        <v>5000</v>
      </c>
      <c r="G56" s="76">
        <v>5000</v>
      </c>
      <c r="H56" s="113">
        <f>G56/F56*100</f>
        <v>100</v>
      </c>
    </row>
    <row r="57" spans="1:8" ht="16.5" thickBot="1" x14ac:dyDescent="0.3">
      <c r="A57" s="17"/>
      <c r="B57" s="40"/>
      <c r="C57" s="24" t="s">
        <v>9</v>
      </c>
      <c r="D57" s="43" t="s">
        <v>139</v>
      </c>
      <c r="E57" s="104">
        <v>0</v>
      </c>
      <c r="F57" s="71">
        <v>3000</v>
      </c>
      <c r="G57" s="82">
        <v>3000</v>
      </c>
      <c r="H57" s="113">
        <f>G57/F57*100</f>
        <v>100</v>
      </c>
    </row>
    <row r="58" spans="1:8" ht="16.5" thickBot="1" x14ac:dyDescent="0.3">
      <c r="A58" s="17"/>
      <c r="B58" s="40"/>
      <c r="C58" s="24"/>
      <c r="D58" s="44" t="s">
        <v>47</v>
      </c>
      <c r="E58" s="83">
        <f>SUM(E55:E57)</f>
        <v>300</v>
      </c>
      <c r="F58" s="83">
        <f>SUM(F55:F57)</f>
        <v>8300</v>
      </c>
      <c r="G58" s="93">
        <f>SUM(G55:G57)</f>
        <v>8106</v>
      </c>
      <c r="H58" s="115">
        <f>G58/F58*100</f>
        <v>97.662650602409641</v>
      </c>
    </row>
    <row r="59" spans="1:8" x14ac:dyDescent="0.25">
      <c r="A59" s="17"/>
      <c r="B59" s="40" t="s">
        <v>88</v>
      </c>
      <c r="C59" s="24"/>
      <c r="D59" s="44" t="s">
        <v>89</v>
      </c>
      <c r="E59" s="98"/>
      <c r="F59" s="105"/>
      <c r="G59" s="85"/>
      <c r="H59" s="68"/>
    </row>
    <row r="60" spans="1:8" x14ac:dyDescent="0.25">
      <c r="A60" s="17"/>
      <c r="B60" s="40"/>
      <c r="C60" s="24"/>
      <c r="D60" s="23" t="s">
        <v>13</v>
      </c>
      <c r="E60" s="77"/>
      <c r="F60" s="77"/>
      <c r="G60" s="76"/>
      <c r="H60" s="61"/>
    </row>
    <row r="61" spans="1:8" ht="16.5" thickBot="1" x14ac:dyDescent="0.3">
      <c r="A61" s="17"/>
      <c r="B61" s="40"/>
      <c r="C61" s="24" t="s">
        <v>7</v>
      </c>
      <c r="D61" s="41" t="s">
        <v>90</v>
      </c>
      <c r="E61" s="74">
        <v>700</v>
      </c>
      <c r="F61" s="100">
        <f>700-700</f>
        <v>0</v>
      </c>
      <c r="G61" s="82">
        <v>0</v>
      </c>
      <c r="H61" s="70"/>
    </row>
    <row r="62" spans="1:8" ht="16.5" thickBot="1" x14ac:dyDescent="0.3">
      <c r="A62" s="17"/>
      <c r="B62" s="40"/>
      <c r="C62" s="24"/>
      <c r="D62" s="44" t="s">
        <v>91</v>
      </c>
      <c r="E62" s="83">
        <f>SUM(E61)</f>
        <v>700</v>
      </c>
      <c r="F62" s="83">
        <f>SUM(F61)</f>
        <v>0</v>
      </c>
      <c r="G62" s="93">
        <v>0</v>
      </c>
      <c r="H62" s="69"/>
    </row>
    <row r="63" spans="1:8" x14ac:dyDescent="0.25">
      <c r="A63" s="15" t="s">
        <v>6</v>
      </c>
      <c r="B63" s="123" t="s">
        <v>19</v>
      </c>
      <c r="C63" s="124"/>
      <c r="D63" s="125"/>
      <c r="E63" s="96"/>
      <c r="F63" s="102"/>
      <c r="G63" s="85"/>
      <c r="H63" s="68"/>
    </row>
    <row r="64" spans="1:8" x14ac:dyDescent="0.25">
      <c r="A64" s="17"/>
      <c r="B64" s="18" t="s">
        <v>4</v>
      </c>
      <c r="C64" s="24"/>
      <c r="D64" s="45" t="s">
        <v>23</v>
      </c>
      <c r="E64" s="106"/>
      <c r="F64" s="77"/>
      <c r="G64" s="76"/>
      <c r="H64" s="61"/>
    </row>
    <row r="65" spans="1:11" x14ac:dyDescent="0.25">
      <c r="A65" s="20"/>
      <c r="B65" s="21"/>
      <c r="C65" s="21"/>
      <c r="D65" s="35" t="s">
        <v>13</v>
      </c>
      <c r="E65" s="77"/>
      <c r="F65" s="77"/>
      <c r="G65" s="76"/>
      <c r="H65" s="61"/>
    </row>
    <row r="66" spans="1:11" x14ac:dyDescent="0.25">
      <c r="A66" s="17"/>
      <c r="B66" s="24"/>
      <c r="C66" s="24" t="s">
        <v>7</v>
      </c>
      <c r="D66" s="25" t="s">
        <v>22</v>
      </c>
      <c r="E66" s="60">
        <v>1600</v>
      </c>
      <c r="F66" s="60">
        <f>1600+348</f>
        <v>1948</v>
      </c>
      <c r="G66" s="76">
        <v>1948</v>
      </c>
      <c r="H66" s="117">
        <f>G66/F66*100</f>
        <v>100</v>
      </c>
    </row>
    <row r="67" spans="1:11" x14ac:dyDescent="0.25">
      <c r="A67" s="17"/>
      <c r="B67" s="24"/>
      <c r="C67" s="24" t="s">
        <v>8</v>
      </c>
      <c r="D67" s="25" t="s">
        <v>40</v>
      </c>
      <c r="E67" s="60">
        <v>1000</v>
      </c>
      <c r="F67" s="60">
        <v>1000</v>
      </c>
      <c r="G67" s="76"/>
      <c r="H67" s="117"/>
    </row>
    <row r="68" spans="1:11" ht="31.5" x14ac:dyDescent="0.25">
      <c r="A68" s="17"/>
      <c r="B68" s="24"/>
      <c r="C68" s="24" t="s">
        <v>9</v>
      </c>
      <c r="D68" s="30" t="s">
        <v>65</v>
      </c>
      <c r="E68" s="79">
        <v>450</v>
      </c>
      <c r="F68" s="78">
        <v>450</v>
      </c>
      <c r="G68" s="76"/>
      <c r="H68" s="117"/>
    </row>
    <row r="69" spans="1:11" x14ac:dyDescent="0.25">
      <c r="A69" s="17"/>
      <c r="B69" s="24"/>
      <c r="C69" s="24" t="s">
        <v>10</v>
      </c>
      <c r="D69" s="30" t="s">
        <v>101</v>
      </c>
      <c r="E69" s="79">
        <v>2911</v>
      </c>
      <c r="F69" s="78">
        <v>2911</v>
      </c>
      <c r="G69" s="76"/>
      <c r="H69" s="117"/>
    </row>
    <row r="70" spans="1:11" x14ac:dyDescent="0.25">
      <c r="A70" s="17"/>
      <c r="B70" s="24"/>
      <c r="C70" s="24" t="s">
        <v>11</v>
      </c>
      <c r="D70" s="46" t="s">
        <v>100</v>
      </c>
      <c r="E70" s="80">
        <v>10567</v>
      </c>
      <c r="F70" s="76">
        <f>10567+14</f>
        <v>10581</v>
      </c>
      <c r="G70" s="76">
        <v>9537</v>
      </c>
      <c r="H70" s="117">
        <f>G70/F70*100</f>
        <v>90.133257726112845</v>
      </c>
    </row>
    <row r="71" spans="1:11" x14ac:dyDescent="0.25">
      <c r="A71" s="17"/>
      <c r="B71" s="24"/>
      <c r="C71" s="24" t="s">
        <v>15</v>
      </c>
      <c r="D71" s="46" t="s">
        <v>108</v>
      </c>
      <c r="E71" s="81">
        <v>0</v>
      </c>
      <c r="F71" s="71">
        <v>9100</v>
      </c>
      <c r="G71" s="76">
        <v>9100</v>
      </c>
      <c r="H71" s="117">
        <f>G71/F71*100</f>
        <v>100</v>
      </c>
    </row>
    <row r="72" spans="1:11" x14ac:dyDescent="0.25">
      <c r="A72" s="17"/>
      <c r="B72" s="24"/>
      <c r="C72" s="24" t="s">
        <v>16</v>
      </c>
      <c r="D72" s="46" t="s">
        <v>113</v>
      </c>
      <c r="E72" s="107">
        <v>0</v>
      </c>
      <c r="F72" s="60">
        <v>2417</v>
      </c>
      <c r="G72" s="76">
        <v>2416</v>
      </c>
      <c r="H72" s="117">
        <f>G72/F72*100</f>
        <v>99.958626396359122</v>
      </c>
    </row>
    <row r="73" spans="1:11" ht="31.5" x14ac:dyDescent="0.25">
      <c r="A73" s="17"/>
      <c r="B73" s="24"/>
      <c r="C73" s="24" t="s">
        <v>17</v>
      </c>
      <c r="D73" s="46" t="s">
        <v>112</v>
      </c>
      <c r="E73" s="107">
        <v>0</v>
      </c>
      <c r="F73" s="60">
        <v>500</v>
      </c>
      <c r="G73" s="76"/>
      <c r="H73" s="117"/>
    </row>
    <row r="74" spans="1:11" ht="31.5" x14ac:dyDescent="0.25">
      <c r="A74" s="17"/>
      <c r="B74" s="24"/>
      <c r="C74" s="24" t="s">
        <v>118</v>
      </c>
      <c r="D74" s="46" t="s">
        <v>119</v>
      </c>
      <c r="E74" s="107">
        <v>0</v>
      </c>
      <c r="F74" s="60">
        <v>4000</v>
      </c>
      <c r="G74" s="76">
        <v>3866</v>
      </c>
      <c r="H74" s="117">
        <f>G74/F74*100</f>
        <v>96.65</v>
      </c>
    </row>
    <row r="75" spans="1:11" ht="31.5" x14ac:dyDescent="0.25">
      <c r="A75" s="17"/>
      <c r="B75" s="24"/>
      <c r="C75" s="24" t="s">
        <v>41</v>
      </c>
      <c r="D75" s="46" t="s">
        <v>120</v>
      </c>
      <c r="E75" s="107">
        <v>0</v>
      </c>
      <c r="F75" s="60">
        <v>608</v>
      </c>
      <c r="G75" s="76"/>
      <c r="H75" s="117"/>
    </row>
    <row r="76" spans="1:11" ht="31.5" x14ac:dyDescent="0.25">
      <c r="A76" s="17"/>
      <c r="B76" s="24"/>
      <c r="C76" s="24" t="s">
        <v>42</v>
      </c>
      <c r="D76" s="46" t="s">
        <v>121</v>
      </c>
      <c r="E76" s="80">
        <v>0</v>
      </c>
      <c r="F76" s="60">
        <v>556</v>
      </c>
      <c r="G76" s="76"/>
      <c r="H76" s="117"/>
    </row>
    <row r="77" spans="1:11" ht="16.5" thickBot="1" x14ac:dyDescent="0.3">
      <c r="A77" s="17"/>
      <c r="B77" s="24"/>
      <c r="C77" s="24" t="s">
        <v>43</v>
      </c>
      <c r="D77" s="46" t="s">
        <v>145</v>
      </c>
      <c r="E77" s="81"/>
      <c r="F77" s="71"/>
      <c r="G77" s="116">
        <v>210</v>
      </c>
      <c r="H77" s="117"/>
    </row>
    <row r="78" spans="1:11" ht="16.5" thickBot="1" x14ac:dyDescent="0.3">
      <c r="A78" s="17"/>
      <c r="B78" s="24"/>
      <c r="C78" s="24"/>
      <c r="D78" s="32" t="s">
        <v>20</v>
      </c>
      <c r="E78" s="83">
        <f>SUM(E66:E76)</f>
        <v>16528</v>
      </c>
      <c r="F78" s="83">
        <f>SUM(F66:F76)</f>
        <v>34071</v>
      </c>
      <c r="G78" s="93">
        <f>SUM(G66:G77)</f>
        <v>27077</v>
      </c>
      <c r="H78" s="115">
        <f>G78/F78*100</f>
        <v>79.472278477297408</v>
      </c>
      <c r="I78" s="26"/>
      <c r="J78" s="1">
        <v>27077</v>
      </c>
      <c r="K78" s="26">
        <f>J78-G78</f>
        <v>0</v>
      </c>
    </row>
    <row r="79" spans="1:11" x14ac:dyDescent="0.25">
      <c r="A79" s="17"/>
      <c r="B79" s="38" t="s">
        <v>5</v>
      </c>
      <c r="C79" s="24"/>
      <c r="D79" s="39" t="s">
        <v>28</v>
      </c>
      <c r="E79" s="101"/>
      <c r="F79" s="102"/>
      <c r="G79" s="85"/>
      <c r="H79" s="29"/>
    </row>
    <row r="80" spans="1:11" x14ac:dyDescent="0.25">
      <c r="A80" s="17"/>
      <c r="B80" s="40"/>
      <c r="C80" s="47" t="s">
        <v>7</v>
      </c>
      <c r="D80" s="48" t="s">
        <v>81</v>
      </c>
      <c r="E80" s="71">
        <v>45000</v>
      </c>
      <c r="F80" s="71">
        <f>45000-45000</f>
        <v>0</v>
      </c>
      <c r="G80" s="76">
        <v>0</v>
      </c>
      <c r="H80" s="61"/>
    </row>
    <row r="81" spans="1:11" ht="31.5" x14ac:dyDescent="0.25">
      <c r="A81" s="17"/>
      <c r="B81" s="40"/>
      <c r="C81" s="24" t="s">
        <v>8</v>
      </c>
      <c r="D81" s="49" t="s">
        <v>82</v>
      </c>
      <c r="E81" s="103">
        <v>1100</v>
      </c>
      <c r="F81" s="60">
        <f>10000-1500-7400</f>
        <v>1100</v>
      </c>
      <c r="G81" s="76">
        <v>0</v>
      </c>
      <c r="H81" s="61"/>
    </row>
    <row r="82" spans="1:11" ht="31.5" x14ac:dyDescent="0.25">
      <c r="A82" s="17"/>
      <c r="B82" s="40"/>
      <c r="C82" s="24" t="s">
        <v>102</v>
      </c>
      <c r="D82" s="49" t="s">
        <v>103</v>
      </c>
      <c r="E82" s="103">
        <v>3274</v>
      </c>
      <c r="F82" s="60">
        <v>3274</v>
      </c>
      <c r="G82" s="76">
        <v>0</v>
      </c>
      <c r="H82" s="61"/>
    </row>
    <row r="83" spans="1:11" ht="31.5" x14ac:dyDescent="0.25">
      <c r="A83" s="17"/>
      <c r="B83" s="40"/>
      <c r="C83" s="24" t="s">
        <v>10</v>
      </c>
      <c r="D83" s="49" t="s">
        <v>144</v>
      </c>
      <c r="E83" s="103">
        <v>0</v>
      </c>
      <c r="F83" s="60">
        <v>7932</v>
      </c>
      <c r="G83" s="76">
        <v>7931</v>
      </c>
      <c r="H83" s="113">
        <f>G83/F83*100</f>
        <v>99.987392839132625</v>
      </c>
    </row>
    <row r="84" spans="1:11" x14ac:dyDescent="0.25">
      <c r="A84" s="17"/>
      <c r="B84" s="40"/>
      <c r="C84" s="24" t="s">
        <v>11</v>
      </c>
      <c r="D84" s="25" t="s">
        <v>125</v>
      </c>
      <c r="E84" s="73">
        <v>0</v>
      </c>
      <c r="F84" s="60">
        <v>472</v>
      </c>
      <c r="G84" s="76">
        <v>472</v>
      </c>
      <c r="H84" s="113">
        <f>G84/F84*100</f>
        <v>100</v>
      </c>
    </row>
    <row r="85" spans="1:11" x14ac:dyDescent="0.25">
      <c r="A85" s="17"/>
      <c r="B85" s="40"/>
      <c r="C85" s="24" t="s">
        <v>15</v>
      </c>
      <c r="D85" s="25" t="s">
        <v>126</v>
      </c>
      <c r="E85" s="73">
        <v>0</v>
      </c>
      <c r="F85" s="60">
        <v>36</v>
      </c>
      <c r="G85" s="76">
        <v>36</v>
      </c>
      <c r="H85" s="113">
        <f>G85/F85*100</f>
        <v>100</v>
      </c>
    </row>
    <row r="86" spans="1:11" ht="32.25" thickBot="1" x14ac:dyDescent="0.3">
      <c r="A86" s="17"/>
      <c r="B86" s="40"/>
      <c r="C86" s="24" t="s">
        <v>133</v>
      </c>
      <c r="D86" s="30" t="s">
        <v>134</v>
      </c>
      <c r="E86" s="104">
        <v>0</v>
      </c>
      <c r="F86" s="71">
        <v>218</v>
      </c>
      <c r="G86" s="82">
        <v>218</v>
      </c>
      <c r="H86" s="113">
        <f>G86/F86*100</f>
        <v>100</v>
      </c>
    </row>
    <row r="87" spans="1:11" ht="16.5" thickBot="1" x14ac:dyDescent="0.3">
      <c r="A87" s="17"/>
      <c r="B87" s="40"/>
      <c r="C87" s="24"/>
      <c r="D87" s="32" t="s">
        <v>29</v>
      </c>
      <c r="E87" s="94">
        <f>SUM(E80:E86)</f>
        <v>49374</v>
      </c>
      <c r="F87" s="83">
        <f>SUM(F80:F86)</f>
        <v>13032</v>
      </c>
      <c r="G87" s="93">
        <f>SUM(G80:G86)</f>
        <v>8657</v>
      </c>
      <c r="H87" s="115">
        <f>G87/F87*100</f>
        <v>66.428790669122165</v>
      </c>
      <c r="J87" s="1">
        <v>8657</v>
      </c>
      <c r="K87" s="26">
        <f>J87-G87</f>
        <v>0</v>
      </c>
    </row>
    <row r="88" spans="1:11" x14ac:dyDescent="0.25">
      <c r="A88" s="15"/>
      <c r="B88" s="18" t="s">
        <v>31</v>
      </c>
      <c r="C88" s="24"/>
      <c r="D88" s="45" t="s">
        <v>66</v>
      </c>
      <c r="E88" s="101"/>
      <c r="F88" s="102"/>
      <c r="G88" s="85"/>
      <c r="H88" s="68"/>
    </row>
    <row r="89" spans="1:11" x14ac:dyDescent="0.25">
      <c r="A89" s="17"/>
      <c r="B89" s="18"/>
      <c r="C89" s="24"/>
      <c r="D89" s="35" t="s">
        <v>13</v>
      </c>
      <c r="E89" s="108"/>
      <c r="F89" s="109"/>
      <c r="G89" s="76"/>
      <c r="H89" s="61"/>
    </row>
    <row r="90" spans="1:11" x14ac:dyDescent="0.25">
      <c r="A90" s="17"/>
      <c r="B90" s="24"/>
      <c r="C90" s="24" t="s">
        <v>7</v>
      </c>
      <c r="D90" s="25" t="s">
        <v>21</v>
      </c>
      <c r="E90" s="73">
        <v>1000</v>
      </c>
      <c r="F90" s="60">
        <f>1000+170+300</f>
        <v>1470</v>
      </c>
      <c r="G90" s="76">
        <v>969</v>
      </c>
      <c r="H90" s="113">
        <f>G90/F90*100</f>
        <v>65.91836734693878</v>
      </c>
    </row>
    <row r="91" spans="1:11" x14ac:dyDescent="0.25">
      <c r="A91" s="17"/>
      <c r="B91" s="24"/>
      <c r="C91" s="24" t="s">
        <v>8</v>
      </c>
      <c r="D91" s="25" t="s">
        <v>109</v>
      </c>
      <c r="E91" s="73">
        <v>0</v>
      </c>
      <c r="F91" s="60">
        <f>17089-2417</f>
        <v>14672</v>
      </c>
      <c r="G91" s="76">
        <v>14672</v>
      </c>
      <c r="H91" s="113">
        <f>G91/F91*100</f>
        <v>100</v>
      </c>
    </row>
    <row r="92" spans="1:11" ht="32.25" thickBot="1" x14ac:dyDescent="0.3">
      <c r="A92" s="17"/>
      <c r="B92" s="24"/>
      <c r="C92" s="24" t="s">
        <v>9</v>
      </c>
      <c r="D92" s="30" t="s">
        <v>122</v>
      </c>
      <c r="E92" s="104">
        <v>0</v>
      </c>
      <c r="F92" s="71">
        <v>5000</v>
      </c>
      <c r="G92" s="82">
        <v>0</v>
      </c>
      <c r="H92" s="113"/>
    </row>
    <row r="93" spans="1:11" ht="16.5" thickBot="1" x14ac:dyDescent="0.3">
      <c r="A93" s="17"/>
      <c r="B93" s="24"/>
      <c r="C93" s="24"/>
      <c r="D93" s="32" t="s">
        <v>14</v>
      </c>
      <c r="E93" s="83">
        <f>SUM(E90:E92)</f>
        <v>1000</v>
      </c>
      <c r="F93" s="83">
        <f>SUM(F90:F92)</f>
        <v>21142</v>
      </c>
      <c r="G93" s="93">
        <f>SUM(G90:G92)</f>
        <v>15641</v>
      </c>
      <c r="H93" s="114">
        <f>G93/F93*100</f>
        <v>73.980701920348125</v>
      </c>
      <c r="J93" s="1">
        <v>15641</v>
      </c>
    </row>
    <row r="94" spans="1:11" x14ac:dyDescent="0.25">
      <c r="A94" s="15" t="s">
        <v>46</v>
      </c>
      <c r="B94" s="123" t="s">
        <v>32</v>
      </c>
      <c r="C94" s="124"/>
      <c r="D94" s="125"/>
      <c r="E94" s="96"/>
      <c r="F94" s="102"/>
      <c r="G94" s="85"/>
      <c r="H94" s="68"/>
    </row>
    <row r="95" spans="1:11" x14ac:dyDescent="0.25">
      <c r="A95" s="15"/>
      <c r="B95" s="58"/>
      <c r="C95" s="57"/>
      <c r="D95" s="35" t="s">
        <v>13</v>
      </c>
      <c r="E95" s="102"/>
      <c r="F95" s="102"/>
      <c r="G95" s="76"/>
      <c r="H95" s="61"/>
    </row>
    <row r="96" spans="1:11" x14ac:dyDescent="0.25">
      <c r="A96" s="15"/>
      <c r="B96" s="35" t="s">
        <v>4</v>
      </c>
      <c r="C96" s="57"/>
      <c r="D96" s="50" t="s">
        <v>64</v>
      </c>
      <c r="E96" s="102">
        <v>40000</v>
      </c>
      <c r="F96" s="102">
        <f>40000-32950-1229+1975-6329-682-218-567</f>
        <v>0</v>
      </c>
      <c r="G96" s="86">
        <v>0</v>
      </c>
      <c r="H96" s="61"/>
    </row>
    <row r="97" spans="1:10" x14ac:dyDescent="0.25">
      <c r="A97" s="17"/>
      <c r="B97" s="18" t="s">
        <v>5</v>
      </c>
      <c r="C97" s="18"/>
      <c r="D97" s="45" t="s">
        <v>33</v>
      </c>
      <c r="E97" s="110"/>
      <c r="F97" s="78"/>
      <c r="G97" s="76"/>
      <c r="H97" s="61"/>
    </row>
    <row r="98" spans="1:10" x14ac:dyDescent="0.25">
      <c r="A98" s="17"/>
      <c r="B98" s="24"/>
      <c r="C98" s="24" t="s">
        <v>7</v>
      </c>
      <c r="D98" s="25" t="s">
        <v>60</v>
      </c>
      <c r="E98" s="60">
        <v>500</v>
      </c>
      <c r="F98" s="60">
        <f>500-500</f>
        <v>0</v>
      </c>
      <c r="G98" s="76">
        <v>0</v>
      </c>
      <c r="H98" s="61"/>
    </row>
    <row r="99" spans="1:10" x14ac:dyDescent="0.25">
      <c r="A99" s="17"/>
      <c r="B99" s="24"/>
      <c r="C99" s="24" t="s">
        <v>8</v>
      </c>
      <c r="D99" s="25" t="s">
        <v>61</v>
      </c>
      <c r="E99" s="60">
        <v>2000</v>
      </c>
      <c r="F99" s="60">
        <f>2000-2000</f>
        <v>0</v>
      </c>
      <c r="G99" s="76">
        <v>0</v>
      </c>
      <c r="H99" s="61"/>
    </row>
    <row r="100" spans="1:10" x14ac:dyDescent="0.25">
      <c r="A100" s="17"/>
      <c r="B100" s="24"/>
      <c r="C100" s="24" t="s">
        <v>9</v>
      </c>
      <c r="D100" s="25" t="s">
        <v>62</v>
      </c>
      <c r="E100" s="60">
        <v>1000</v>
      </c>
      <c r="F100" s="60">
        <f>1000-105-895</f>
        <v>0</v>
      </c>
      <c r="G100" s="76">
        <v>0</v>
      </c>
      <c r="H100" s="16"/>
    </row>
    <row r="101" spans="1:10" x14ac:dyDescent="0.25">
      <c r="A101" s="17"/>
      <c r="B101" s="24"/>
      <c r="C101" s="24" t="s">
        <v>10</v>
      </c>
      <c r="D101" s="25" t="s">
        <v>59</v>
      </c>
      <c r="E101" s="60">
        <v>35479</v>
      </c>
      <c r="F101" s="60">
        <f>35479-13122-885-1338-1239+263-787+233</f>
        <v>18604</v>
      </c>
      <c r="G101" s="76">
        <v>0</v>
      </c>
      <c r="H101" s="61"/>
    </row>
    <row r="102" spans="1:10" x14ac:dyDescent="0.25">
      <c r="A102" s="17"/>
      <c r="B102" s="24"/>
      <c r="C102" s="24" t="s">
        <v>11</v>
      </c>
      <c r="D102" s="25" t="s">
        <v>57</v>
      </c>
      <c r="E102" s="60">
        <v>528</v>
      </c>
      <c r="F102" s="60">
        <f>528-528</f>
        <v>0</v>
      </c>
      <c r="G102" s="76">
        <v>0</v>
      </c>
      <c r="H102" s="61"/>
    </row>
    <row r="103" spans="1:10" x14ac:dyDescent="0.25">
      <c r="A103" s="17"/>
      <c r="B103" s="24"/>
      <c r="C103" s="24" t="s">
        <v>15</v>
      </c>
      <c r="D103" s="25" t="s">
        <v>63</v>
      </c>
      <c r="E103" s="60">
        <v>30000</v>
      </c>
      <c r="F103" s="60">
        <f>30000-4552-500-10160-8755-5608-425</f>
        <v>0</v>
      </c>
      <c r="G103" s="76">
        <v>0</v>
      </c>
      <c r="H103" s="61"/>
    </row>
    <row r="104" spans="1:10" x14ac:dyDescent="0.25">
      <c r="A104" s="17"/>
      <c r="B104" s="24"/>
      <c r="C104" s="24" t="s">
        <v>16</v>
      </c>
      <c r="D104" s="25" t="s">
        <v>71</v>
      </c>
      <c r="E104" s="60">
        <v>982</v>
      </c>
      <c r="F104" s="60">
        <v>982</v>
      </c>
      <c r="G104" s="76">
        <v>0</v>
      </c>
      <c r="H104" s="61"/>
    </row>
    <row r="105" spans="1:10" x14ac:dyDescent="0.25">
      <c r="A105" s="51"/>
      <c r="B105" s="52"/>
      <c r="C105" s="52" t="s">
        <v>17</v>
      </c>
      <c r="D105" s="14" t="s">
        <v>72</v>
      </c>
      <c r="E105" s="78">
        <v>2905</v>
      </c>
      <c r="F105" s="60">
        <v>2905</v>
      </c>
      <c r="G105" s="76">
        <v>0</v>
      </c>
      <c r="H105" s="16"/>
    </row>
    <row r="106" spans="1:10" x14ac:dyDescent="0.25">
      <c r="A106" s="51"/>
      <c r="B106" s="52"/>
      <c r="C106" s="52" t="s">
        <v>27</v>
      </c>
      <c r="D106" s="14" t="s">
        <v>76</v>
      </c>
      <c r="E106" s="78">
        <v>9100</v>
      </c>
      <c r="F106" s="60">
        <f>9100-9100</f>
        <v>0</v>
      </c>
      <c r="G106" s="76">
        <v>0</v>
      </c>
      <c r="H106" s="16"/>
      <c r="J106" s="26"/>
    </row>
    <row r="107" spans="1:10" x14ac:dyDescent="0.25">
      <c r="A107" s="51"/>
      <c r="B107" s="52"/>
      <c r="C107" s="52" t="s">
        <v>41</v>
      </c>
      <c r="D107" s="14" t="s">
        <v>86</v>
      </c>
      <c r="E107" s="78">
        <v>964</v>
      </c>
      <c r="F107" s="60">
        <v>964</v>
      </c>
      <c r="G107" s="76">
        <v>0</v>
      </c>
      <c r="H107" s="61"/>
    </row>
    <row r="108" spans="1:10" x14ac:dyDescent="0.25">
      <c r="A108" s="51"/>
      <c r="B108" s="52"/>
      <c r="C108" s="52" t="s">
        <v>42</v>
      </c>
      <c r="D108" s="14" t="s">
        <v>87</v>
      </c>
      <c r="E108" s="78">
        <v>540</v>
      </c>
      <c r="F108" s="60">
        <f>540+197</f>
        <v>737</v>
      </c>
      <c r="G108" s="76">
        <v>0</v>
      </c>
      <c r="H108" s="16"/>
    </row>
    <row r="109" spans="1:10" x14ac:dyDescent="0.25">
      <c r="A109" s="51"/>
      <c r="B109" s="52"/>
      <c r="C109" s="52" t="s">
        <v>43</v>
      </c>
      <c r="D109" s="14" t="s">
        <v>106</v>
      </c>
      <c r="E109" s="76">
        <v>0</v>
      </c>
      <c r="F109" s="71">
        <v>120</v>
      </c>
      <c r="G109" s="76">
        <v>0</v>
      </c>
      <c r="H109" s="16"/>
    </row>
    <row r="110" spans="1:10" x14ac:dyDescent="0.25">
      <c r="A110" s="51"/>
      <c r="B110" s="52"/>
      <c r="C110" s="52" t="s">
        <v>44</v>
      </c>
      <c r="D110" s="14" t="s">
        <v>107</v>
      </c>
      <c r="E110" s="78">
        <v>0</v>
      </c>
      <c r="F110" s="60">
        <v>129</v>
      </c>
      <c r="G110" s="76">
        <v>0</v>
      </c>
      <c r="H110" s="16"/>
    </row>
    <row r="111" spans="1:10" x14ac:dyDescent="0.25">
      <c r="A111" s="51"/>
      <c r="B111" s="52"/>
      <c r="C111" s="52" t="s">
        <v>45</v>
      </c>
      <c r="D111" s="14" t="s">
        <v>104</v>
      </c>
      <c r="E111" s="78">
        <v>0</v>
      </c>
      <c r="F111" s="60">
        <f>10000-10000</f>
        <v>0</v>
      </c>
      <c r="G111" s="76">
        <v>0</v>
      </c>
      <c r="H111" s="16"/>
      <c r="I111" s="26"/>
    </row>
    <row r="112" spans="1:10" x14ac:dyDescent="0.25">
      <c r="A112" s="51"/>
      <c r="B112" s="52"/>
      <c r="C112" s="52" t="s">
        <v>68</v>
      </c>
      <c r="D112" s="14" t="s">
        <v>117</v>
      </c>
      <c r="E112" s="78">
        <v>0</v>
      </c>
      <c r="F112" s="60">
        <f>1825+45</f>
        <v>1870</v>
      </c>
      <c r="G112" s="76">
        <v>0</v>
      </c>
      <c r="H112" s="16"/>
    </row>
    <row r="113" spans="1:8" x14ac:dyDescent="0.25">
      <c r="A113" s="51"/>
      <c r="B113" s="52"/>
      <c r="C113" s="52" t="s">
        <v>69</v>
      </c>
      <c r="D113" s="14" t="s">
        <v>132</v>
      </c>
      <c r="E113" s="78">
        <v>0</v>
      </c>
      <c r="F113" s="60">
        <v>206</v>
      </c>
      <c r="G113" s="76">
        <v>0</v>
      </c>
      <c r="H113" s="16"/>
    </row>
    <row r="114" spans="1:8" x14ac:dyDescent="0.25">
      <c r="A114" s="51"/>
      <c r="B114" s="52"/>
      <c r="C114" s="52" t="s">
        <v>105</v>
      </c>
      <c r="D114" s="14" t="s">
        <v>137</v>
      </c>
      <c r="E114" s="78">
        <v>0</v>
      </c>
      <c r="F114" s="60">
        <v>527</v>
      </c>
      <c r="G114" s="76">
        <v>0</v>
      </c>
      <c r="H114" s="16"/>
    </row>
    <row r="115" spans="1:8" ht="16.5" thickBot="1" x14ac:dyDescent="0.3">
      <c r="A115" s="51"/>
      <c r="B115" s="52"/>
      <c r="C115" s="52" t="s">
        <v>111</v>
      </c>
      <c r="D115" s="14" t="s">
        <v>138</v>
      </c>
      <c r="E115" s="71">
        <v>0</v>
      </c>
      <c r="F115" s="71">
        <v>34515</v>
      </c>
      <c r="G115" s="82">
        <v>0</v>
      </c>
      <c r="H115" s="36"/>
    </row>
    <row r="116" spans="1:8" ht="16.5" thickBot="1" x14ac:dyDescent="0.3">
      <c r="A116" s="17"/>
      <c r="B116" s="24"/>
      <c r="C116" s="24"/>
      <c r="D116" s="25" t="s">
        <v>34</v>
      </c>
      <c r="E116" s="83">
        <f>SUM(E98:E115)</f>
        <v>83998</v>
      </c>
      <c r="F116" s="83">
        <f>SUM(F98:F115)</f>
        <v>61559</v>
      </c>
      <c r="G116" s="93">
        <v>0</v>
      </c>
      <c r="H116" s="69"/>
    </row>
    <row r="117" spans="1:8" ht="16.5" thickBot="1" x14ac:dyDescent="0.3">
      <c r="A117" s="53"/>
      <c r="B117" s="54"/>
      <c r="C117" s="54"/>
      <c r="D117" s="55" t="s">
        <v>35</v>
      </c>
      <c r="E117" s="111">
        <f>E96+E116</f>
        <v>123998</v>
      </c>
      <c r="F117" s="111">
        <f>SUM(F116,F96)</f>
        <v>61559</v>
      </c>
      <c r="G117" s="112">
        <v>0</v>
      </c>
      <c r="H117" s="72"/>
    </row>
    <row r="118" spans="1:8" x14ac:dyDescent="0.25">
      <c r="H118" s="26"/>
    </row>
  </sheetData>
  <mergeCells count="8">
    <mergeCell ref="H4:H6"/>
    <mergeCell ref="D1:H1"/>
    <mergeCell ref="A2:H2"/>
    <mergeCell ref="F3:H3"/>
    <mergeCell ref="B94:D94"/>
    <mergeCell ref="B7:D7"/>
    <mergeCell ref="B63:D63"/>
    <mergeCell ref="G4:G6"/>
  </mergeCells>
  <phoneticPr fontId="1" type="noConversion"/>
  <pageMargins left="0.74803149606299213" right="0.74803149606299213" top="0.98425196850393704" bottom="0.98425196850393704" header="0.51181102362204722" footer="0.51181102362204722"/>
  <pageSetup paperSize="9" scale="49" fitToHeight="3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19.mell 2020Zárszám</vt:lpstr>
      <vt:lpstr>'19.mell 2020Zárszám'!Nyomtatási_terület</vt:lpstr>
    </vt:vector>
  </TitlesOfParts>
  <Company>Polgármesteri Hivatal Tamási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Salamon Irénke 2</cp:lastModifiedBy>
  <cp:lastPrinted>2020-02-14T09:32:12Z</cp:lastPrinted>
  <dcterms:created xsi:type="dcterms:W3CDTF">2003-01-17T07:57:49Z</dcterms:created>
  <dcterms:modified xsi:type="dcterms:W3CDTF">2021-05-25T06:52:29Z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-924900920</vt:i4>
  </property>
  <property fmtid="{D5CDD505-2E9C-101B-9397-08002B2CF9AE}" pid="3" name="_EmailSubject">
    <vt:lpwstr/>
  </property>
  <property fmtid="{D5CDD505-2E9C-101B-9397-08002B2CF9AE}" pid="4" name="_AuthorEmail">
    <vt:lpwstr>simonne@tamasi.hu</vt:lpwstr>
  </property>
  <property fmtid="{D5CDD505-2E9C-101B-9397-08002B2CF9AE}" pid="5" name="_AuthorEmailDisplayName">
    <vt:lpwstr>Simonné Horváth Andrea</vt:lpwstr>
  </property>
  <property fmtid="{D5CDD505-2E9C-101B-9397-08002B2CF9AE}" pid="6" name="_ReviewingToolsShownOnce">
    <vt:lpwstr/>
  </property>
</Properties>
</file>