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Users\Judit\Desktop\"/>
    </mc:Choice>
  </mc:AlternateContent>
  <xr:revisionPtr revIDLastSave="0" documentId="8_{8881CB14-DA10-4886-AFCA-416FCADA3BE2}" xr6:coauthVersionLast="46" xr6:coauthVersionMax="46" xr10:uidLastSave="{00000000-0000-0000-0000-000000000000}"/>
  <bookViews>
    <workbookView xWindow="-120" yWindow="-120" windowWidth="29040" windowHeight="15840" tabRatio="973" firstSheet="61" activeTab="62" xr2:uid="{00000000-000D-0000-FFFF-FFFF00000000}"/>
  </bookViews>
  <sheets>
    <sheet name="RM_TARTALOMJEGYZÉK" sheetId="237" r:id="rId1"/>
    <sheet name="RM_ALAPADATOK" sheetId="238" r:id="rId2"/>
    <sheet name="RM_ÖSSZEFÜGGÉSEK" sheetId="239" r:id="rId3"/>
    <sheet name="KV_1.1.sz.mell. (2)" sheetId="236" r:id="rId4"/>
    <sheet name="RM_1.2.sz.mell" sheetId="240" r:id="rId5"/>
    <sheet name="RM_1.3.sz.mell." sheetId="241" r:id="rId6"/>
    <sheet name="RM_1.4.sz.mell." sheetId="242" r:id="rId7"/>
    <sheet name="RM_1.1.sz.mell." sheetId="243" r:id="rId8"/>
    <sheet name="RM_2.1.sz.mell." sheetId="244" r:id="rId9"/>
    <sheet name="RM_2.2.sz.mell." sheetId="245" r:id="rId10"/>
    <sheet name="RM_ELLENŐRZÉS" sheetId="246" r:id="rId11"/>
    <sheet name="RM_3.sz.mell." sheetId="247" r:id="rId12"/>
    <sheet name="RM_4.sz.mell." sheetId="248" r:id="rId13"/>
    <sheet name="RM_5.sz.mell." sheetId="249" r:id="rId14"/>
    <sheet name="RM_6.1.sz.mell" sheetId="250" r:id="rId15"/>
    <sheet name="RM_6.1.1.sz.mell" sheetId="251" r:id="rId16"/>
    <sheet name="RM_6.1.2.sz.mell" sheetId="252" r:id="rId17"/>
    <sheet name="RM_6.1.3.sz.mell" sheetId="253" r:id="rId18"/>
    <sheet name="RM_6.2.sz.mell" sheetId="190" r:id="rId19"/>
    <sheet name="RM_6.2.1.sz.mell" sheetId="191" r:id="rId20"/>
    <sheet name="RM_6.2.2.sz.mell" sheetId="192" r:id="rId21"/>
    <sheet name="RM_6.2.3.sz.mell" sheetId="193" r:id="rId22"/>
    <sheet name="RM_6.3.sz.mell" sheetId="194" r:id="rId23"/>
    <sheet name="RM_6.3.1.sz.mell" sheetId="195" r:id="rId24"/>
    <sheet name="RM_6.3.2.sz.mell" sheetId="196" r:id="rId25"/>
    <sheet name="RM_6.3.3.sz.mell" sheetId="197" r:id="rId26"/>
    <sheet name="RM_6.4.sz.mell" sheetId="198" r:id="rId27"/>
    <sheet name="RM_6.4.1.sz.mell" sheetId="199" r:id="rId28"/>
    <sheet name="RM_6.4.2.sz.mell" sheetId="200" r:id="rId29"/>
    <sheet name="RM_6.4.3.sz.mell" sheetId="201" r:id="rId30"/>
    <sheet name="RM_6.5.sz.mell" sheetId="202" r:id="rId31"/>
    <sheet name="RM_6.5.1.sz.mell" sheetId="203" r:id="rId32"/>
    <sheet name="RM_6.5.2.sz.mell" sheetId="204" r:id="rId33"/>
    <sheet name="RM_6.5.3.sz.mell" sheetId="205" r:id="rId34"/>
    <sheet name="RM_6.6.sz.mell" sheetId="206" r:id="rId35"/>
    <sheet name="RM_6.6.1.sz.mell" sheetId="207" r:id="rId36"/>
    <sheet name="RM_6.6.2.sz.mell" sheetId="208" r:id="rId37"/>
    <sheet name="RM_6.6.3.sz.mell" sheetId="209" r:id="rId38"/>
    <sheet name="RM_6.7.sz.mell" sheetId="210" r:id="rId39"/>
    <sheet name="RM_6.7.1.sz.mell" sheetId="211" r:id="rId40"/>
    <sheet name="RM_6.7.2.sz.mell" sheetId="212" r:id="rId41"/>
    <sheet name="RM_6.7.3.sz.mell" sheetId="213" r:id="rId42"/>
    <sheet name="RM_6.8.sz.mell" sheetId="214" r:id="rId43"/>
    <sheet name="RM_6.8.1.sz.mell" sheetId="215" r:id="rId44"/>
    <sheet name="RM_6.8.2.sz.mell" sheetId="216" r:id="rId45"/>
    <sheet name="RM_6.8.3.sz.mell" sheetId="217" r:id="rId46"/>
    <sheet name="RM_6.9.sz.mell" sheetId="218" r:id="rId47"/>
    <sheet name="RM_6.9.1.sz.mell" sheetId="219" r:id="rId48"/>
    <sheet name="RM_6.9.2.sz.mell" sheetId="220" r:id="rId49"/>
    <sheet name="RM_6.9.3.sz.mell" sheetId="221" r:id="rId50"/>
    <sheet name="RM_6.10.sz.mell" sheetId="222" r:id="rId51"/>
    <sheet name="RM_6.10.1.sz.mell" sheetId="223" r:id="rId52"/>
    <sheet name="RM_6.10.2.sz.mell" sheetId="224" r:id="rId53"/>
    <sheet name="RM_6.10.3.sz.mell" sheetId="225" r:id="rId54"/>
    <sheet name="RM_6.11.sz.mell" sheetId="226" r:id="rId55"/>
    <sheet name="RM_6.11.1.sz.mell" sheetId="227" r:id="rId56"/>
    <sheet name="RM_6.11.2.sz.mell" sheetId="228" r:id="rId57"/>
    <sheet name="RM_6.11.3.sz.mell" sheetId="229" r:id="rId58"/>
    <sheet name="RM_6.12.sz.mell" sheetId="230" r:id="rId59"/>
    <sheet name="RM_6.12.1.sz.mell" sheetId="231" r:id="rId60"/>
    <sheet name="RM_6.12.2.sz.mell" sheetId="232" r:id="rId61"/>
    <sheet name="RM_6.12.3.sz.mell" sheetId="233" r:id="rId62"/>
    <sheet name="RM_7.sz.mell" sheetId="255" r:id="rId63"/>
    <sheet name="KV_8.sz.mell." sheetId="173" r:id="rId64"/>
    <sheet name="KV_9.1.sz.mell" sheetId="3" r:id="rId65"/>
    <sheet name="KV_9.1.1.sz.mell" sheetId="119" r:id="rId66"/>
    <sheet name="KV_9.1.2.sz.mell." sheetId="120" r:id="rId67"/>
    <sheet name="KV_9.1.3.sz.mell" sheetId="121" r:id="rId68"/>
    <sheet name="KV_9.2.sz.mell" sheetId="79" r:id="rId69"/>
    <sheet name="KV_9.2.1.sz.mell" sheetId="122" r:id="rId70"/>
    <sheet name="KV_9.2.2.sz.mell" sheetId="123" r:id="rId71"/>
    <sheet name="KV_9.2.3.sz.mell" sheetId="124" r:id="rId72"/>
    <sheet name="KV_9.3.sz.mell" sheetId="105" r:id="rId73"/>
    <sheet name="KV_9.3.1.sz.mell" sheetId="125" r:id="rId74"/>
    <sheet name="KV_9.3.2.sz.mell" sheetId="126" r:id="rId75"/>
    <sheet name="KV_9.3.3.sz.mell" sheetId="127" r:id="rId76"/>
    <sheet name="KV_9.4.sz.mell" sheetId="136" r:id="rId77"/>
    <sheet name="KV_9.4.1.sz.mell" sheetId="137" r:id="rId78"/>
    <sheet name="KV_9.4.2.sz.mell" sheetId="138" r:id="rId79"/>
    <sheet name="KV_9.4.3.sz.mell" sheetId="139" r:id="rId80"/>
    <sheet name="KV_9.5.sz.mell" sheetId="140" r:id="rId81"/>
    <sheet name="KV_9.5.1.sz.mell" sheetId="141" r:id="rId82"/>
    <sheet name="KV_9.5.2.sz.mell" sheetId="142" r:id="rId83"/>
    <sheet name="KV_9.5.3.sz.mell" sheetId="143" r:id="rId84"/>
    <sheet name="KV_9.6.sz.mell" sheetId="144" r:id="rId85"/>
    <sheet name="KV_9.6.1.sz.mell" sheetId="145" r:id="rId86"/>
    <sheet name="KV_9.6.2.sz.mell" sheetId="146" r:id="rId87"/>
    <sheet name="KV_9.6.3.sz.mell" sheetId="147" r:id="rId88"/>
    <sheet name="KV_9.7.sz.mell" sheetId="148" r:id="rId89"/>
    <sheet name="KV_9.7.1.sz.mell" sheetId="149" r:id="rId90"/>
    <sheet name="KV_9.7.2.sz.mell" sheetId="150" r:id="rId91"/>
    <sheet name="KV_9.7.3.sz.mell" sheetId="151" r:id="rId92"/>
    <sheet name="KV_9.8.sz.mell" sheetId="152" r:id="rId93"/>
    <sheet name="KV_9.8.1.sz.mell" sheetId="153" r:id="rId94"/>
    <sheet name="KV_9.8.2.sz.mell" sheetId="154" r:id="rId95"/>
    <sheet name="KV_9.8.3.sz.mell" sheetId="155" r:id="rId96"/>
    <sheet name="KV_9.9.sz.mell" sheetId="156" r:id="rId97"/>
    <sheet name="KV_9.9.1.sz.mell" sheetId="157" r:id="rId98"/>
    <sheet name="KV_9.9.2.sz.mell" sheetId="158" r:id="rId99"/>
    <sheet name="KV_9.9.3.sz.mell" sheetId="159" r:id="rId100"/>
    <sheet name="KV_9.10.sz.mell" sheetId="160" r:id="rId101"/>
    <sheet name="KV_9.10.1.sz.mell" sheetId="161" r:id="rId102"/>
    <sheet name="KV_9.10.2.sz.mell" sheetId="162" r:id="rId103"/>
    <sheet name="KV_9.10.3.sz.mell" sheetId="163" r:id="rId104"/>
    <sheet name="KV_9.11.sz.mell" sheetId="164" r:id="rId105"/>
    <sheet name="KV_9.11.1.sz.mell" sheetId="165" r:id="rId106"/>
    <sheet name="KV_9.11.2.sz.mell" sheetId="166" r:id="rId107"/>
    <sheet name="KV_9.11.3.sz.mell" sheetId="167" r:id="rId108"/>
    <sheet name="KV_9.12.sz.mell" sheetId="168" r:id="rId109"/>
    <sheet name="KV_9.12.1.sz.mell" sheetId="169" r:id="rId110"/>
    <sheet name="KV_9.12.2.sz.mell" sheetId="170" r:id="rId111"/>
    <sheet name="KV_9.12.3.sz.mell" sheetId="171" r:id="rId112"/>
    <sheet name="KV_10.sz.mell" sheetId="89" r:id="rId113"/>
    <sheet name="KV_1.sz.tájékoztató_t." sheetId="87" r:id="rId114"/>
    <sheet name="KV_2.sz.tájékoztató_t." sheetId="66" r:id="rId115"/>
    <sheet name="KV_3.sz.tájékoztató_t." sheetId="88" r:id="rId116"/>
    <sheet name="KV_4.sz.tájékoztató_t." sheetId="24" r:id="rId117"/>
    <sheet name="KV_5.sz.tájékoztató_t" sheetId="172" r:id="rId118"/>
    <sheet name="KV_6.sz.tájékoztató_t." sheetId="70" r:id="rId119"/>
    <sheet name="KV_7.sz.tájékoztató_t." sheetId="128" r:id="rId120"/>
  </sheets>
  <externalReferences>
    <externalReference r:id="rId121"/>
    <externalReference r:id="rId122"/>
    <externalReference r:id="rId123"/>
  </externalReferences>
  <definedNames>
    <definedName name="_xlnm.Print_Titles" localSheetId="65">'KV_9.1.1.sz.mell'!$1:$6</definedName>
    <definedName name="_xlnm.Print_Titles" localSheetId="66">'KV_9.1.2.sz.mell.'!$1:$6</definedName>
    <definedName name="_xlnm.Print_Titles" localSheetId="67">'KV_9.1.3.sz.mell'!$1:$6</definedName>
    <definedName name="_xlnm.Print_Titles" localSheetId="64">'KV_9.1.sz.mell'!$1:$6</definedName>
    <definedName name="_xlnm.Print_Titles" localSheetId="101">'KV_9.10.1.sz.mell'!$1:$6</definedName>
    <definedName name="_xlnm.Print_Titles" localSheetId="102">'KV_9.10.2.sz.mell'!$1:$6</definedName>
    <definedName name="_xlnm.Print_Titles" localSheetId="103">'KV_9.10.3.sz.mell'!$1:$6</definedName>
    <definedName name="_xlnm.Print_Titles" localSheetId="100">'KV_9.10.sz.mell'!$1:$6</definedName>
    <definedName name="_xlnm.Print_Titles" localSheetId="105">'KV_9.11.1.sz.mell'!$1:$6</definedName>
    <definedName name="_xlnm.Print_Titles" localSheetId="106">'KV_9.11.2.sz.mell'!$1:$6</definedName>
    <definedName name="_xlnm.Print_Titles" localSheetId="107">'KV_9.11.3.sz.mell'!$1:$6</definedName>
    <definedName name="_xlnm.Print_Titles" localSheetId="104">'KV_9.11.sz.mell'!$1:$6</definedName>
    <definedName name="_xlnm.Print_Titles" localSheetId="109">'KV_9.12.1.sz.mell'!$1:$6</definedName>
    <definedName name="_xlnm.Print_Titles" localSheetId="110">'KV_9.12.2.sz.mell'!$1:$6</definedName>
    <definedName name="_xlnm.Print_Titles" localSheetId="111">'KV_9.12.3.sz.mell'!$1:$6</definedName>
    <definedName name="_xlnm.Print_Titles" localSheetId="108">'KV_9.12.sz.mell'!$1:$6</definedName>
    <definedName name="_xlnm.Print_Titles" localSheetId="69">'KV_9.2.1.sz.mell'!$1:$6</definedName>
    <definedName name="_xlnm.Print_Titles" localSheetId="70">'KV_9.2.2.sz.mell'!$1:$6</definedName>
    <definedName name="_xlnm.Print_Titles" localSheetId="71">'KV_9.2.3.sz.mell'!$1:$6</definedName>
    <definedName name="_xlnm.Print_Titles" localSheetId="68">'KV_9.2.sz.mell'!$1:$6</definedName>
    <definedName name="_xlnm.Print_Titles" localSheetId="73">'KV_9.3.1.sz.mell'!$1:$6</definedName>
    <definedName name="_xlnm.Print_Titles" localSheetId="74">'KV_9.3.2.sz.mell'!$1:$6</definedName>
    <definedName name="_xlnm.Print_Titles" localSheetId="75">'KV_9.3.3.sz.mell'!$1:$6</definedName>
    <definedName name="_xlnm.Print_Titles" localSheetId="72">'KV_9.3.sz.mell'!$1:$6</definedName>
    <definedName name="_xlnm.Print_Titles" localSheetId="77">'KV_9.4.1.sz.mell'!$1:$6</definedName>
    <definedName name="_xlnm.Print_Titles" localSheetId="78">'KV_9.4.2.sz.mell'!$1:$6</definedName>
    <definedName name="_xlnm.Print_Titles" localSheetId="79">'KV_9.4.3.sz.mell'!$1:$6</definedName>
    <definedName name="_xlnm.Print_Titles" localSheetId="76">'KV_9.4.sz.mell'!$1:$6</definedName>
    <definedName name="_xlnm.Print_Titles" localSheetId="81">'KV_9.5.1.sz.mell'!$1:$6</definedName>
    <definedName name="_xlnm.Print_Titles" localSheetId="82">'KV_9.5.2.sz.mell'!$1:$6</definedName>
    <definedName name="_xlnm.Print_Titles" localSheetId="83">'KV_9.5.3.sz.mell'!$1:$6</definedName>
    <definedName name="_xlnm.Print_Titles" localSheetId="80">'KV_9.5.sz.mell'!$1:$6</definedName>
    <definedName name="_xlnm.Print_Titles" localSheetId="85">'KV_9.6.1.sz.mell'!$1:$6</definedName>
    <definedName name="_xlnm.Print_Titles" localSheetId="86">'KV_9.6.2.sz.mell'!$1:$6</definedName>
    <definedName name="_xlnm.Print_Titles" localSheetId="87">'KV_9.6.3.sz.mell'!$1:$6</definedName>
    <definedName name="_xlnm.Print_Titles" localSheetId="84">'KV_9.6.sz.mell'!$1:$6</definedName>
    <definedName name="_xlnm.Print_Titles" localSheetId="89">'KV_9.7.1.sz.mell'!$1:$6</definedName>
    <definedName name="_xlnm.Print_Titles" localSheetId="90">'KV_9.7.2.sz.mell'!$1:$6</definedName>
    <definedName name="_xlnm.Print_Titles" localSheetId="91">'KV_9.7.3.sz.mell'!$1:$6</definedName>
    <definedName name="_xlnm.Print_Titles" localSheetId="88">'KV_9.7.sz.mell'!$1:$6</definedName>
    <definedName name="_xlnm.Print_Titles" localSheetId="93">'KV_9.8.1.sz.mell'!$1:$6</definedName>
    <definedName name="_xlnm.Print_Titles" localSheetId="94">'KV_9.8.2.sz.mell'!$1:$6</definedName>
    <definedName name="_xlnm.Print_Titles" localSheetId="95">'KV_9.8.3.sz.mell'!$1:$6</definedName>
    <definedName name="_xlnm.Print_Titles" localSheetId="92">'KV_9.8.sz.mell'!$1:$6</definedName>
    <definedName name="_xlnm.Print_Titles" localSheetId="97">'KV_9.9.1.sz.mell'!$1:$6</definedName>
    <definedName name="_xlnm.Print_Titles" localSheetId="98">'KV_9.9.2.sz.mell'!$1:$6</definedName>
    <definedName name="_xlnm.Print_Titles" localSheetId="99">'KV_9.9.3.sz.mell'!$1:$6</definedName>
    <definedName name="_xlnm.Print_Titles" localSheetId="96">'KV_9.9.sz.mell'!$1:$6</definedName>
    <definedName name="_xlnm.Print_Titles" localSheetId="15">'RM_6.1.1.sz.mell'!$1:$6</definedName>
    <definedName name="_xlnm.Print_Titles" localSheetId="16">'RM_6.1.2.sz.mell'!$1:$6</definedName>
    <definedName name="_xlnm.Print_Titles" localSheetId="17">'RM_6.1.3.sz.mell'!$1:$6</definedName>
    <definedName name="_xlnm.Print_Titles" localSheetId="14">'RM_6.1.sz.mell'!$1:$6</definedName>
    <definedName name="_xlnm.Print_Titles" localSheetId="51">'RM_6.10.1.sz.mell'!$1:$7</definedName>
    <definedName name="_xlnm.Print_Titles" localSheetId="52">'RM_6.10.2.sz.mell'!$1:$7</definedName>
    <definedName name="_xlnm.Print_Titles" localSheetId="53">'RM_6.10.3.sz.mell'!$1:$7</definedName>
    <definedName name="_xlnm.Print_Titles" localSheetId="50">'RM_6.10.sz.mell'!$1:$7</definedName>
    <definedName name="_xlnm.Print_Titles" localSheetId="55">'RM_6.11.1.sz.mell'!$1:$7</definedName>
    <definedName name="_xlnm.Print_Titles" localSheetId="56">'RM_6.11.2.sz.mell'!$1:$7</definedName>
    <definedName name="_xlnm.Print_Titles" localSheetId="57">'RM_6.11.3.sz.mell'!$1:$7</definedName>
    <definedName name="_xlnm.Print_Titles" localSheetId="54">'RM_6.11.sz.mell'!$1:$7</definedName>
    <definedName name="_xlnm.Print_Titles" localSheetId="59">'RM_6.12.1.sz.mell'!$1:$7</definedName>
    <definedName name="_xlnm.Print_Titles" localSheetId="60">'RM_6.12.2.sz.mell'!$1:$7</definedName>
    <definedName name="_xlnm.Print_Titles" localSheetId="61">'RM_6.12.3.sz.mell'!$1:$7</definedName>
    <definedName name="_xlnm.Print_Titles" localSheetId="58">'RM_6.12.sz.mell'!$1:$7</definedName>
    <definedName name="_xlnm.Print_Titles" localSheetId="19">'RM_6.2.1.sz.mell'!$1:$7</definedName>
    <definedName name="_xlnm.Print_Titles" localSheetId="20">'RM_6.2.2.sz.mell'!$1:$7</definedName>
    <definedName name="_xlnm.Print_Titles" localSheetId="21">'RM_6.2.3.sz.mell'!$1:$7</definedName>
    <definedName name="_xlnm.Print_Titles" localSheetId="18">'RM_6.2.sz.mell'!$1:$7</definedName>
    <definedName name="_xlnm.Print_Titles" localSheetId="23">'RM_6.3.1.sz.mell'!$1:$7</definedName>
    <definedName name="_xlnm.Print_Titles" localSheetId="24">'RM_6.3.2.sz.mell'!$1:$7</definedName>
    <definedName name="_xlnm.Print_Titles" localSheetId="25">'RM_6.3.3.sz.mell'!$1:$7</definedName>
    <definedName name="_xlnm.Print_Titles" localSheetId="22">'RM_6.3.sz.mell'!$1:$7</definedName>
    <definedName name="_xlnm.Print_Titles" localSheetId="27">'RM_6.4.1.sz.mell'!$1:$7</definedName>
    <definedName name="_xlnm.Print_Titles" localSheetId="28">'RM_6.4.2.sz.mell'!$1:$7</definedName>
    <definedName name="_xlnm.Print_Titles" localSheetId="29">'RM_6.4.3.sz.mell'!$1:$7</definedName>
    <definedName name="_xlnm.Print_Titles" localSheetId="26">'RM_6.4.sz.mell'!$1:$7</definedName>
    <definedName name="_xlnm.Print_Titles" localSheetId="31">'RM_6.5.1.sz.mell'!$1:$7</definedName>
    <definedName name="_xlnm.Print_Titles" localSheetId="32">'RM_6.5.2.sz.mell'!$1:$7</definedName>
    <definedName name="_xlnm.Print_Titles" localSheetId="33">'RM_6.5.3.sz.mell'!$1:$7</definedName>
    <definedName name="_xlnm.Print_Titles" localSheetId="30">'RM_6.5.sz.mell'!$1:$7</definedName>
    <definedName name="_xlnm.Print_Titles" localSheetId="35">'RM_6.6.1.sz.mell'!$1:$7</definedName>
    <definedName name="_xlnm.Print_Titles" localSheetId="36">'RM_6.6.2.sz.mell'!$1:$7</definedName>
    <definedName name="_xlnm.Print_Titles" localSheetId="37">'RM_6.6.3.sz.mell'!$1:$7</definedName>
    <definedName name="_xlnm.Print_Titles" localSheetId="34">'RM_6.6.sz.mell'!$1:$7</definedName>
    <definedName name="_xlnm.Print_Titles" localSheetId="39">'RM_6.7.1.sz.mell'!$1:$7</definedName>
    <definedName name="_xlnm.Print_Titles" localSheetId="40">'RM_6.7.2.sz.mell'!$1:$7</definedName>
    <definedName name="_xlnm.Print_Titles" localSheetId="41">'RM_6.7.3.sz.mell'!$1:$7</definedName>
    <definedName name="_xlnm.Print_Titles" localSheetId="38">'RM_6.7.sz.mell'!$1:$7</definedName>
    <definedName name="_xlnm.Print_Titles" localSheetId="43">'RM_6.8.1.sz.mell'!$1:$7</definedName>
    <definedName name="_xlnm.Print_Titles" localSheetId="44">'RM_6.8.2.sz.mell'!$1:$7</definedName>
    <definedName name="_xlnm.Print_Titles" localSheetId="45">'RM_6.8.3.sz.mell'!$1:$7</definedName>
    <definedName name="_xlnm.Print_Titles" localSheetId="42">'RM_6.8.sz.mell'!$1:$7</definedName>
    <definedName name="_xlnm.Print_Titles" localSheetId="47">'RM_6.9.1.sz.mell'!$1:$7</definedName>
    <definedName name="_xlnm.Print_Titles" localSheetId="48">'RM_6.9.2.sz.mell'!$1:$7</definedName>
    <definedName name="_xlnm.Print_Titles" localSheetId="49">'RM_6.9.3.sz.mell'!$1:$7</definedName>
    <definedName name="_xlnm.Print_Titles" localSheetId="46">'RM_6.9.sz.mell'!$1:$7</definedName>
    <definedName name="_xlnm.Print_Area" localSheetId="3">'KV_1.1.sz.mell. (2)'!$A$1:$C$164</definedName>
    <definedName name="_xlnm.Print_Area" localSheetId="113">'KV_1.sz.tájékoztató_t.'!$A$1:$E$157</definedName>
    <definedName name="_xlnm.Print_Area" localSheetId="119">'KV_7.sz.tájékoztató_t.'!$A$2:$E$40</definedName>
    <definedName name="_xlnm.Print_Area" localSheetId="7">'RM_1.1.sz.mell.'!$A$1:$K$166</definedName>
    <definedName name="_xlnm.Print_Area" localSheetId="4">'RM_1.2.sz.mell'!$A$1:$K$166</definedName>
    <definedName name="_xlnm.Print_Area" localSheetId="5">'RM_1.3.sz.mell.'!$A$1:$K$166</definedName>
    <definedName name="_xlnm.Print_Area" localSheetId="6">'RM_1.4.sz.mell.'!$A$1:$K$166</definedName>
  </definedNames>
  <calcPr calcId="181029"/>
</workbook>
</file>

<file path=xl/calcChain.xml><?xml version="1.0" encoding="utf-8"?>
<calcChain xmlns="http://schemas.openxmlformats.org/spreadsheetml/2006/main">
  <c r="D25" i="255" l="1"/>
  <c r="C25" i="255"/>
  <c r="C3" i="255"/>
  <c r="E1" i="255"/>
  <c r="B1" i="255"/>
  <c r="J158" i="253"/>
  <c r="K158" i="253" s="1"/>
  <c r="J157" i="253"/>
  <c r="K157" i="253" s="1"/>
  <c r="G154" i="253"/>
  <c r="C154" i="253"/>
  <c r="J153" i="253"/>
  <c r="K153" i="253" s="1"/>
  <c r="J152" i="253"/>
  <c r="K152" i="253" s="1"/>
  <c r="J151" i="253"/>
  <c r="K151" i="253" s="1"/>
  <c r="J150" i="253"/>
  <c r="K150" i="253" s="1"/>
  <c r="J149" i="253"/>
  <c r="K149" i="253" s="1"/>
  <c r="J148" i="253"/>
  <c r="K148" i="253" s="1"/>
  <c r="J147" i="253"/>
  <c r="K147" i="253" s="1"/>
  <c r="J146" i="253"/>
  <c r="I146" i="253"/>
  <c r="H146" i="253"/>
  <c r="G146" i="253"/>
  <c r="F146" i="253"/>
  <c r="E146" i="253"/>
  <c r="D146" i="253"/>
  <c r="C146" i="253"/>
  <c r="K145" i="253"/>
  <c r="J145" i="253"/>
  <c r="K144" i="253"/>
  <c r="J144" i="253"/>
  <c r="K143" i="253"/>
  <c r="J143" i="253"/>
  <c r="K142" i="253"/>
  <c r="J142" i="253"/>
  <c r="K141" i="253"/>
  <c r="K140" i="253" s="1"/>
  <c r="J141" i="253"/>
  <c r="J140" i="253" s="1"/>
  <c r="I140" i="253"/>
  <c r="H140" i="253"/>
  <c r="G140" i="253"/>
  <c r="F140" i="253"/>
  <c r="E140" i="253"/>
  <c r="D140" i="253"/>
  <c r="C140" i="253"/>
  <c r="J139" i="253"/>
  <c r="K139" i="253" s="1"/>
  <c r="J138" i="253"/>
  <c r="K138" i="253" s="1"/>
  <c r="J137" i="253"/>
  <c r="K137" i="253" s="1"/>
  <c r="J136" i="253"/>
  <c r="K136" i="253" s="1"/>
  <c r="J135" i="253"/>
  <c r="K135" i="253" s="1"/>
  <c r="J134" i="253"/>
  <c r="K134" i="253" s="1"/>
  <c r="J133" i="253"/>
  <c r="I133" i="253"/>
  <c r="H133" i="253"/>
  <c r="G133" i="253"/>
  <c r="F133" i="253"/>
  <c r="E133" i="253"/>
  <c r="D133" i="253"/>
  <c r="C133" i="253"/>
  <c r="K132" i="253"/>
  <c r="J132" i="253"/>
  <c r="K131" i="253"/>
  <c r="J131" i="253"/>
  <c r="K130" i="253"/>
  <c r="K129" i="253" s="1"/>
  <c r="J130" i="253"/>
  <c r="J129" i="253" s="1"/>
  <c r="I129" i="253"/>
  <c r="I154" i="253" s="1"/>
  <c r="H129" i="253"/>
  <c r="H154" i="253" s="1"/>
  <c r="G129" i="253"/>
  <c r="F129" i="253"/>
  <c r="F154" i="253" s="1"/>
  <c r="E129" i="253"/>
  <c r="E154" i="253" s="1"/>
  <c r="D129" i="253"/>
  <c r="D154" i="253" s="1"/>
  <c r="C129" i="253"/>
  <c r="K127" i="253"/>
  <c r="J127" i="253"/>
  <c r="K126" i="253"/>
  <c r="J126" i="253"/>
  <c r="K125" i="253"/>
  <c r="J125" i="253"/>
  <c r="K124" i="253"/>
  <c r="J124" i="253"/>
  <c r="K123" i="253"/>
  <c r="J123" i="253"/>
  <c r="K122" i="253"/>
  <c r="J122" i="253"/>
  <c r="K121" i="253"/>
  <c r="J121" i="253"/>
  <c r="K120" i="253"/>
  <c r="J120" i="253"/>
  <c r="K119" i="253"/>
  <c r="J119" i="253"/>
  <c r="K118" i="253"/>
  <c r="J118" i="253"/>
  <c r="K117" i="253"/>
  <c r="J117" i="253"/>
  <c r="K116" i="253"/>
  <c r="J116" i="253"/>
  <c r="K115" i="253"/>
  <c r="K114" i="253" s="1"/>
  <c r="J115" i="253"/>
  <c r="J114" i="253" s="1"/>
  <c r="I114" i="253"/>
  <c r="H114" i="253"/>
  <c r="G114" i="253"/>
  <c r="F114" i="253"/>
  <c r="E114" i="253"/>
  <c r="D114" i="253"/>
  <c r="C114" i="253"/>
  <c r="J113" i="253"/>
  <c r="K113" i="253" s="1"/>
  <c r="J112" i="253"/>
  <c r="K112" i="253" s="1"/>
  <c r="J111" i="253"/>
  <c r="K111" i="253" s="1"/>
  <c r="J110" i="253"/>
  <c r="K110" i="253" s="1"/>
  <c r="J109" i="253"/>
  <c r="K109" i="253" s="1"/>
  <c r="J108" i="253"/>
  <c r="K108" i="253" s="1"/>
  <c r="J107" i="253"/>
  <c r="K107" i="253" s="1"/>
  <c r="J106" i="253"/>
  <c r="K106" i="253" s="1"/>
  <c r="J105" i="253"/>
  <c r="K105" i="253" s="1"/>
  <c r="J104" i="253"/>
  <c r="K104" i="253" s="1"/>
  <c r="J103" i="253"/>
  <c r="K103" i="253" s="1"/>
  <c r="J102" i="253"/>
  <c r="K102" i="253" s="1"/>
  <c r="J101" i="253"/>
  <c r="K101" i="253" s="1"/>
  <c r="J100" i="253"/>
  <c r="K100" i="253" s="1"/>
  <c r="J99" i="253"/>
  <c r="K99" i="253" s="1"/>
  <c r="J98" i="253"/>
  <c r="K98" i="253" s="1"/>
  <c r="J97" i="253"/>
  <c r="K97" i="253" s="1"/>
  <c r="J96" i="253"/>
  <c r="K96" i="253" s="1"/>
  <c r="J95" i="253"/>
  <c r="K95" i="253" s="1"/>
  <c r="J94" i="253"/>
  <c r="K94" i="253" s="1"/>
  <c r="J93" i="253"/>
  <c r="J128" i="253" s="1"/>
  <c r="I93" i="253"/>
  <c r="I128" i="253" s="1"/>
  <c r="I155" i="253" s="1"/>
  <c r="H93" i="253"/>
  <c r="H128" i="253" s="1"/>
  <c r="H155" i="253" s="1"/>
  <c r="G93" i="253"/>
  <c r="G128" i="253" s="1"/>
  <c r="G155" i="253" s="1"/>
  <c r="F93" i="253"/>
  <c r="F128" i="253" s="1"/>
  <c r="F155" i="253" s="1"/>
  <c r="E93" i="253"/>
  <c r="E128" i="253" s="1"/>
  <c r="E155" i="253" s="1"/>
  <c r="D93" i="253"/>
  <c r="D128" i="253" s="1"/>
  <c r="D155" i="253" s="1"/>
  <c r="C93" i="253"/>
  <c r="C128" i="253" s="1"/>
  <c r="C155" i="253" s="1"/>
  <c r="K88" i="253"/>
  <c r="J88" i="253"/>
  <c r="K87" i="253"/>
  <c r="J87" i="253"/>
  <c r="K86" i="253"/>
  <c r="J86" i="253"/>
  <c r="K85" i="253"/>
  <c r="J85" i="253"/>
  <c r="K84" i="253"/>
  <c r="J84" i="253"/>
  <c r="K83" i="253"/>
  <c r="K82" i="253" s="1"/>
  <c r="J83" i="253"/>
  <c r="J82" i="253"/>
  <c r="I82" i="253"/>
  <c r="H82" i="253"/>
  <c r="G82" i="253"/>
  <c r="F82" i="253"/>
  <c r="E82" i="253"/>
  <c r="D82" i="253"/>
  <c r="C82" i="253"/>
  <c r="J81" i="253"/>
  <c r="K81" i="253" s="1"/>
  <c r="J80" i="253"/>
  <c r="K80" i="253" s="1"/>
  <c r="J79" i="253"/>
  <c r="J78" i="253" s="1"/>
  <c r="I78" i="253"/>
  <c r="H78" i="253"/>
  <c r="H89" i="253" s="1"/>
  <c r="G78" i="253"/>
  <c r="F78" i="253"/>
  <c r="E78" i="253"/>
  <c r="D78" i="253"/>
  <c r="D89" i="253" s="1"/>
  <c r="C78" i="253"/>
  <c r="K77" i="253"/>
  <c r="J77" i="253"/>
  <c r="K76" i="253"/>
  <c r="K75" i="253" s="1"/>
  <c r="J76" i="253"/>
  <c r="J75" i="253"/>
  <c r="I75" i="253"/>
  <c r="H75" i="253"/>
  <c r="G75" i="253"/>
  <c r="F75" i="253"/>
  <c r="E75" i="253"/>
  <c r="D75" i="253"/>
  <c r="C75" i="253"/>
  <c r="J74" i="253"/>
  <c r="K74" i="253" s="1"/>
  <c r="J73" i="253"/>
  <c r="K73" i="253" s="1"/>
  <c r="J72" i="253"/>
  <c r="K72" i="253" s="1"/>
  <c r="J71" i="253"/>
  <c r="K71" i="253" s="1"/>
  <c r="J70" i="253"/>
  <c r="I70" i="253"/>
  <c r="H70" i="253"/>
  <c r="G70" i="253"/>
  <c r="F70" i="253"/>
  <c r="E70" i="253"/>
  <c r="D70" i="253"/>
  <c r="C70" i="253"/>
  <c r="K69" i="253"/>
  <c r="J69" i="253"/>
  <c r="K68" i="253"/>
  <c r="J68" i="253"/>
  <c r="K67" i="253"/>
  <c r="K66" i="253" s="1"/>
  <c r="J67" i="253"/>
  <c r="J66" i="253"/>
  <c r="J89" i="253" s="1"/>
  <c r="I66" i="253"/>
  <c r="I89" i="253" s="1"/>
  <c r="H66" i="253"/>
  <c r="G66" i="253"/>
  <c r="G89" i="253" s="1"/>
  <c r="F66" i="253"/>
  <c r="F89" i="253" s="1"/>
  <c r="E66" i="253"/>
  <c r="E89" i="253" s="1"/>
  <c r="D66" i="253"/>
  <c r="C66" i="253"/>
  <c r="C89" i="253" s="1"/>
  <c r="K64" i="253"/>
  <c r="J64" i="253"/>
  <c r="J63" i="253"/>
  <c r="K63" i="253" s="1"/>
  <c r="K62" i="253"/>
  <c r="J62" i="253"/>
  <c r="J61" i="253"/>
  <c r="K61" i="253" s="1"/>
  <c r="K60" i="253" s="1"/>
  <c r="J60" i="253"/>
  <c r="I60" i="253"/>
  <c r="H60" i="253"/>
  <c r="G60" i="253"/>
  <c r="F60" i="253"/>
  <c r="E60" i="253"/>
  <c r="D60" i="253"/>
  <c r="C60" i="253"/>
  <c r="J59" i="253"/>
  <c r="K59" i="253" s="1"/>
  <c r="J58" i="253"/>
  <c r="K58" i="253" s="1"/>
  <c r="J57" i="253"/>
  <c r="K57" i="253" s="1"/>
  <c r="J56" i="253"/>
  <c r="J55" i="253" s="1"/>
  <c r="I55" i="253"/>
  <c r="H55" i="253"/>
  <c r="G55" i="253"/>
  <c r="F55" i="253"/>
  <c r="E55" i="253"/>
  <c r="D55" i="253"/>
  <c r="C55" i="253"/>
  <c r="J54" i="253"/>
  <c r="K54" i="253" s="1"/>
  <c r="K53" i="253"/>
  <c r="J53" i="253"/>
  <c r="J52" i="253"/>
  <c r="K52" i="253" s="1"/>
  <c r="K51" i="253"/>
  <c r="J51" i="253"/>
  <c r="J50" i="253"/>
  <c r="K50" i="253" s="1"/>
  <c r="J49" i="253"/>
  <c r="I49" i="253"/>
  <c r="H49" i="253"/>
  <c r="G49" i="253"/>
  <c r="F49" i="253"/>
  <c r="E49" i="253"/>
  <c r="D49" i="253"/>
  <c r="C49" i="253"/>
  <c r="J48" i="253"/>
  <c r="K48" i="253" s="1"/>
  <c r="J47" i="253"/>
  <c r="K47" i="253" s="1"/>
  <c r="J46" i="253"/>
  <c r="K46" i="253" s="1"/>
  <c r="J45" i="253"/>
  <c r="K45" i="253" s="1"/>
  <c r="J44" i="253"/>
  <c r="K44" i="253" s="1"/>
  <c r="J43" i="253"/>
  <c r="K43" i="253" s="1"/>
  <c r="J42" i="253"/>
  <c r="K42" i="253" s="1"/>
  <c r="J41" i="253"/>
  <c r="K41" i="253" s="1"/>
  <c r="J40" i="253"/>
  <c r="K40" i="253" s="1"/>
  <c r="J39" i="253"/>
  <c r="K39" i="253" s="1"/>
  <c r="J38" i="253"/>
  <c r="K38" i="253" s="1"/>
  <c r="J37" i="253"/>
  <c r="I37" i="253"/>
  <c r="H37" i="253"/>
  <c r="G37" i="253"/>
  <c r="F37" i="253"/>
  <c r="E37" i="253"/>
  <c r="D37" i="253"/>
  <c r="C37" i="253"/>
  <c r="K36" i="253"/>
  <c r="J36" i="253"/>
  <c r="B36" i="253"/>
  <c r="J35" i="253"/>
  <c r="K35" i="253" s="1"/>
  <c r="B35" i="253"/>
  <c r="K34" i="253"/>
  <c r="J34" i="253"/>
  <c r="B34" i="253"/>
  <c r="J33" i="253"/>
  <c r="K33" i="253" s="1"/>
  <c r="B33" i="253"/>
  <c r="K32" i="253"/>
  <c r="J32" i="253"/>
  <c r="B32" i="253"/>
  <c r="J31" i="253"/>
  <c r="J29" i="253" s="1"/>
  <c r="B31" i="253"/>
  <c r="K30" i="253"/>
  <c r="J30" i="253"/>
  <c r="B30" i="253"/>
  <c r="I29" i="253"/>
  <c r="H29" i="253"/>
  <c r="G29" i="253"/>
  <c r="F29" i="253"/>
  <c r="E29" i="253"/>
  <c r="D29" i="253"/>
  <c r="C29" i="253"/>
  <c r="K28" i="253"/>
  <c r="J28" i="253"/>
  <c r="K27" i="253"/>
  <c r="J27" i="253"/>
  <c r="K26" i="253"/>
  <c r="J26" i="253"/>
  <c r="K25" i="253"/>
  <c r="J25" i="253"/>
  <c r="K24" i="253"/>
  <c r="J24" i="253"/>
  <c r="K23" i="253"/>
  <c r="K22" i="253" s="1"/>
  <c r="J23" i="253"/>
  <c r="J22" i="253"/>
  <c r="I22" i="253"/>
  <c r="H22" i="253"/>
  <c r="G22" i="253"/>
  <c r="F22" i="253"/>
  <c r="E22" i="253"/>
  <c r="D22" i="253"/>
  <c r="C22" i="253"/>
  <c r="J21" i="253"/>
  <c r="K21" i="253" s="1"/>
  <c r="J20" i="253"/>
  <c r="K20" i="253" s="1"/>
  <c r="J19" i="253"/>
  <c r="K19" i="253" s="1"/>
  <c r="J18" i="253"/>
  <c r="K18" i="253" s="1"/>
  <c r="J17" i="253"/>
  <c r="K17" i="253" s="1"/>
  <c r="J16" i="253"/>
  <c r="K16" i="253" s="1"/>
  <c r="J15" i="253"/>
  <c r="I15" i="253"/>
  <c r="H15" i="253"/>
  <c r="G15" i="253"/>
  <c r="F15" i="253"/>
  <c r="F65" i="253" s="1"/>
  <c r="F90" i="253" s="1"/>
  <c r="E15" i="253"/>
  <c r="D15" i="253"/>
  <c r="C15" i="253"/>
  <c r="K14" i="253"/>
  <c r="J14" i="253"/>
  <c r="K13" i="253"/>
  <c r="J13" i="253"/>
  <c r="K12" i="253"/>
  <c r="J12" i="253"/>
  <c r="K11" i="253"/>
  <c r="J11" i="253"/>
  <c r="K10" i="253"/>
  <c r="J10" i="253"/>
  <c r="K9" i="253"/>
  <c r="J9" i="253"/>
  <c r="K8" i="253"/>
  <c r="J8" i="253"/>
  <c r="I8" i="253"/>
  <c r="I65" i="253" s="1"/>
  <c r="I90" i="253" s="1"/>
  <c r="H8" i="253"/>
  <c r="H65" i="253" s="1"/>
  <c r="H90" i="253" s="1"/>
  <c r="G8" i="253"/>
  <c r="G65" i="253" s="1"/>
  <c r="G90" i="253" s="1"/>
  <c r="F8" i="253"/>
  <c r="E8" i="253"/>
  <c r="E65" i="253" s="1"/>
  <c r="E90" i="253" s="1"/>
  <c r="D8" i="253"/>
  <c r="D65" i="253" s="1"/>
  <c r="D90" i="253" s="1"/>
  <c r="C8" i="253"/>
  <c r="C65" i="253" s="1"/>
  <c r="C90" i="253" s="1"/>
  <c r="C156" i="253" s="1"/>
  <c r="K5" i="253"/>
  <c r="I5" i="253"/>
  <c r="H5" i="253"/>
  <c r="G5" i="253"/>
  <c r="F5" i="253"/>
  <c r="E5" i="253"/>
  <c r="D5" i="253"/>
  <c r="C5" i="253"/>
  <c r="K4" i="253"/>
  <c r="B2" i="253"/>
  <c r="B1" i="253"/>
  <c r="J158" i="252"/>
  <c r="K158" i="252" s="1"/>
  <c r="J157" i="252"/>
  <c r="K157" i="252" s="1"/>
  <c r="G154" i="252"/>
  <c r="C154" i="252"/>
  <c r="J153" i="252"/>
  <c r="K153" i="252" s="1"/>
  <c r="J152" i="252"/>
  <c r="K152" i="252" s="1"/>
  <c r="J151" i="252"/>
  <c r="K151" i="252" s="1"/>
  <c r="J150" i="252"/>
  <c r="K150" i="252" s="1"/>
  <c r="J149" i="252"/>
  <c r="K149" i="252" s="1"/>
  <c r="J148" i="252"/>
  <c r="K148" i="252" s="1"/>
  <c r="J147" i="252"/>
  <c r="K147" i="252" s="1"/>
  <c r="K146" i="252" s="1"/>
  <c r="J146" i="252"/>
  <c r="I146" i="252"/>
  <c r="H146" i="252"/>
  <c r="G146" i="252"/>
  <c r="F146" i="252"/>
  <c r="E146" i="252"/>
  <c r="D146" i="252"/>
  <c r="C146" i="252"/>
  <c r="K145" i="252"/>
  <c r="J145" i="252"/>
  <c r="K144" i="252"/>
  <c r="J144" i="252"/>
  <c r="K143" i="252"/>
  <c r="J143" i="252"/>
  <c r="K142" i="252"/>
  <c r="J142" i="252"/>
  <c r="K141" i="252"/>
  <c r="K140" i="252" s="1"/>
  <c r="J141" i="252"/>
  <c r="J140" i="252" s="1"/>
  <c r="I140" i="252"/>
  <c r="H140" i="252"/>
  <c r="G140" i="252"/>
  <c r="F140" i="252"/>
  <c r="E140" i="252"/>
  <c r="D140" i="252"/>
  <c r="C140" i="252"/>
  <c r="J139" i="252"/>
  <c r="K139" i="252" s="1"/>
  <c r="J138" i="252"/>
  <c r="K138" i="252" s="1"/>
  <c r="J137" i="252"/>
  <c r="K137" i="252" s="1"/>
  <c r="J136" i="252"/>
  <c r="K136" i="252" s="1"/>
  <c r="J135" i="252"/>
  <c r="K135" i="252" s="1"/>
  <c r="J134" i="252"/>
  <c r="K134" i="252" s="1"/>
  <c r="J133" i="252"/>
  <c r="I133" i="252"/>
  <c r="H133" i="252"/>
  <c r="G133" i="252"/>
  <c r="F133" i="252"/>
  <c r="E133" i="252"/>
  <c r="D133" i="252"/>
  <c r="C133" i="252"/>
  <c r="K132" i="252"/>
  <c r="J132" i="252"/>
  <c r="K131" i="252"/>
  <c r="J131" i="252"/>
  <c r="K130" i="252"/>
  <c r="K129" i="252" s="1"/>
  <c r="J130" i="252"/>
  <c r="J129" i="252" s="1"/>
  <c r="J154" i="252" s="1"/>
  <c r="I129" i="252"/>
  <c r="I154" i="252" s="1"/>
  <c r="H129" i="252"/>
  <c r="H154" i="252" s="1"/>
  <c r="G129" i="252"/>
  <c r="F129" i="252"/>
  <c r="F154" i="252" s="1"/>
  <c r="E129" i="252"/>
  <c r="E154" i="252" s="1"/>
  <c r="D129" i="252"/>
  <c r="D154" i="252" s="1"/>
  <c r="C129" i="252"/>
  <c r="K127" i="252"/>
  <c r="J127" i="252"/>
  <c r="K126" i="252"/>
  <c r="J126" i="252"/>
  <c r="K125" i="252"/>
  <c r="J125" i="252"/>
  <c r="K124" i="252"/>
  <c r="J124" i="252"/>
  <c r="K123" i="252"/>
  <c r="J123" i="252"/>
  <c r="K122" i="252"/>
  <c r="J122" i="252"/>
  <c r="K121" i="252"/>
  <c r="J121" i="252"/>
  <c r="K120" i="252"/>
  <c r="J120" i="252"/>
  <c r="K119" i="252"/>
  <c r="J119" i="252"/>
  <c r="K118" i="252"/>
  <c r="J118" i="252"/>
  <c r="K117" i="252"/>
  <c r="J117" i="252"/>
  <c r="K116" i="252"/>
  <c r="J116" i="252"/>
  <c r="K115" i="252"/>
  <c r="K114" i="252" s="1"/>
  <c r="J115" i="252"/>
  <c r="J114" i="252"/>
  <c r="I114" i="252"/>
  <c r="H114" i="252"/>
  <c r="G114" i="252"/>
  <c r="F114" i="252"/>
  <c r="E114" i="252"/>
  <c r="D114" i="252"/>
  <c r="C114" i="252"/>
  <c r="J113" i="252"/>
  <c r="K113" i="252" s="1"/>
  <c r="J112" i="252"/>
  <c r="K112" i="252" s="1"/>
  <c r="J111" i="252"/>
  <c r="K111" i="252" s="1"/>
  <c r="J110" i="252"/>
  <c r="K110" i="252" s="1"/>
  <c r="J109" i="252"/>
  <c r="K109" i="252" s="1"/>
  <c r="J108" i="252"/>
  <c r="K108" i="252" s="1"/>
  <c r="J107" i="252"/>
  <c r="K107" i="252" s="1"/>
  <c r="J106" i="252"/>
  <c r="K106" i="252" s="1"/>
  <c r="J105" i="252"/>
  <c r="K105" i="252" s="1"/>
  <c r="J104" i="252"/>
  <c r="K104" i="252" s="1"/>
  <c r="J103" i="252"/>
  <c r="K103" i="252" s="1"/>
  <c r="J102" i="252"/>
  <c r="K102" i="252" s="1"/>
  <c r="J101" i="252"/>
  <c r="K101" i="252" s="1"/>
  <c r="J100" i="252"/>
  <c r="K100" i="252" s="1"/>
  <c r="J99" i="252"/>
  <c r="K99" i="252" s="1"/>
  <c r="J98" i="252"/>
  <c r="K98" i="252" s="1"/>
  <c r="J97" i="252"/>
  <c r="K97" i="252" s="1"/>
  <c r="J96" i="252"/>
  <c r="K96" i="252" s="1"/>
  <c r="J95" i="252"/>
  <c r="K95" i="252" s="1"/>
  <c r="J94" i="252"/>
  <c r="K94" i="252" s="1"/>
  <c r="J93" i="252"/>
  <c r="J128" i="252" s="1"/>
  <c r="J155" i="252" s="1"/>
  <c r="I93" i="252"/>
  <c r="I128" i="252" s="1"/>
  <c r="I155" i="252" s="1"/>
  <c r="H93" i="252"/>
  <c r="H128" i="252" s="1"/>
  <c r="H155" i="252" s="1"/>
  <c r="G93" i="252"/>
  <c r="G128" i="252" s="1"/>
  <c r="G155" i="252" s="1"/>
  <c r="F93" i="252"/>
  <c r="F128" i="252" s="1"/>
  <c r="F155" i="252" s="1"/>
  <c r="E93" i="252"/>
  <c r="E128" i="252" s="1"/>
  <c r="E155" i="252" s="1"/>
  <c r="D93" i="252"/>
  <c r="D128" i="252" s="1"/>
  <c r="D155" i="252" s="1"/>
  <c r="C93" i="252"/>
  <c r="C128" i="252" s="1"/>
  <c r="C155" i="252" s="1"/>
  <c r="K88" i="252"/>
  <c r="J88" i="252"/>
  <c r="K87" i="252"/>
  <c r="J87" i="252"/>
  <c r="K86" i="252"/>
  <c r="J86" i="252"/>
  <c r="K85" i="252"/>
  <c r="J85" i="252"/>
  <c r="K84" i="252"/>
  <c r="J84" i="252"/>
  <c r="K83" i="252"/>
  <c r="K82" i="252" s="1"/>
  <c r="J83" i="252"/>
  <c r="J82" i="252"/>
  <c r="I82" i="252"/>
  <c r="H82" i="252"/>
  <c r="G82" i="252"/>
  <c r="F82" i="252"/>
  <c r="E82" i="252"/>
  <c r="D82" i="252"/>
  <c r="C82" i="252"/>
  <c r="J81" i="252"/>
  <c r="K81" i="252" s="1"/>
  <c r="J80" i="252"/>
  <c r="K80" i="252" s="1"/>
  <c r="J79" i="252"/>
  <c r="J78" i="252" s="1"/>
  <c r="I78" i="252"/>
  <c r="H78" i="252"/>
  <c r="H89" i="252" s="1"/>
  <c r="G78" i="252"/>
  <c r="F78" i="252"/>
  <c r="E78" i="252"/>
  <c r="D78" i="252"/>
  <c r="D89" i="252" s="1"/>
  <c r="C78" i="252"/>
  <c r="K77" i="252"/>
  <c r="J77" i="252"/>
  <c r="K76" i="252"/>
  <c r="K75" i="252" s="1"/>
  <c r="J76" i="252"/>
  <c r="J75" i="252" s="1"/>
  <c r="I75" i="252"/>
  <c r="H75" i="252"/>
  <c r="G75" i="252"/>
  <c r="F75" i="252"/>
  <c r="E75" i="252"/>
  <c r="D75" i="252"/>
  <c r="C75" i="252"/>
  <c r="J74" i="252"/>
  <c r="K74" i="252" s="1"/>
  <c r="J73" i="252"/>
  <c r="K73" i="252" s="1"/>
  <c r="J72" i="252"/>
  <c r="K72" i="252" s="1"/>
  <c r="J71" i="252"/>
  <c r="K71" i="252" s="1"/>
  <c r="K70" i="252" s="1"/>
  <c r="J70" i="252"/>
  <c r="I70" i="252"/>
  <c r="H70" i="252"/>
  <c r="G70" i="252"/>
  <c r="F70" i="252"/>
  <c r="E70" i="252"/>
  <c r="D70" i="252"/>
  <c r="C70" i="252"/>
  <c r="K69" i="252"/>
  <c r="J69" i="252"/>
  <c r="K68" i="252"/>
  <c r="J68" i="252"/>
  <c r="K67" i="252"/>
  <c r="K66" i="252" s="1"/>
  <c r="J67" i="252"/>
  <c r="J66" i="252" s="1"/>
  <c r="J89" i="252" s="1"/>
  <c r="I66" i="252"/>
  <c r="I89" i="252" s="1"/>
  <c r="H66" i="252"/>
  <c r="G66" i="252"/>
  <c r="G89" i="252" s="1"/>
  <c r="F66" i="252"/>
  <c r="F89" i="252" s="1"/>
  <c r="E66" i="252"/>
  <c r="E89" i="252" s="1"/>
  <c r="D66" i="252"/>
  <c r="C66" i="252"/>
  <c r="C89" i="252" s="1"/>
  <c r="K64" i="252"/>
  <c r="J64" i="252"/>
  <c r="K63" i="252"/>
  <c r="J63" i="252"/>
  <c r="K62" i="252"/>
  <c r="J62" i="252"/>
  <c r="K61" i="252"/>
  <c r="J61" i="252"/>
  <c r="K60" i="252"/>
  <c r="J60" i="252"/>
  <c r="I60" i="252"/>
  <c r="H60" i="252"/>
  <c r="G60" i="252"/>
  <c r="F60" i="252"/>
  <c r="E60" i="252"/>
  <c r="D60" i="252"/>
  <c r="C60" i="252"/>
  <c r="J59" i="252"/>
  <c r="K59" i="252" s="1"/>
  <c r="J58" i="252"/>
  <c r="K58" i="252" s="1"/>
  <c r="J57" i="252"/>
  <c r="K57" i="252" s="1"/>
  <c r="J56" i="252"/>
  <c r="J55" i="252" s="1"/>
  <c r="I55" i="252"/>
  <c r="H55" i="252"/>
  <c r="G55" i="252"/>
  <c r="F55" i="252"/>
  <c r="E55" i="252"/>
  <c r="D55" i="252"/>
  <c r="C55" i="252"/>
  <c r="K54" i="252"/>
  <c r="J54" i="252"/>
  <c r="K53" i="252"/>
  <c r="J53" i="252"/>
  <c r="K52" i="252"/>
  <c r="J52" i="252"/>
  <c r="K51" i="252"/>
  <c r="J51" i="252"/>
  <c r="K50" i="252"/>
  <c r="J50" i="252"/>
  <c r="J49" i="252" s="1"/>
  <c r="K49" i="252"/>
  <c r="I49" i="252"/>
  <c r="H49" i="252"/>
  <c r="G49" i="252"/>
  <c r="F49" i="252"/>
  <c r="E49" i="252"/>
  <c r="D49" i="252"/>
  <c r="C49" i="252"/>
  <c r="J48" i="252"/>
  <c r="K48" i="252" s="1"/>
  <c r="J47" i="252"/>
  <c r="K47" i="252" s="1"/>
  <c r="J46" i="252"/>
  <c r="K46" i="252" s="1"/>
  <c r="J45" i="252"/>
  <c r="K45" i="252" s="1"/>
  <c r="J44" i="252"/>
  <c r="K44" i="252" s="1"/>
  <c r="J43" i="252"/>
  <c r="K43" i="252" s="1"/>
  <c r="J42" i="252"/>
  <c r="K42" i="252" s="1"/>
  <c r="J41" i="252"/>
  <c r="K41" i="252" s="1"/>
  <c r="J40" i="252"/>
  <c r="K40" i="252" s="1"/>
  <c r="J39" i="252"/>
  <c r="K39" i="252" s="1"/>
  <c r="J38" i="252"/>
  <c r="K38" i="252" s="1"/>
  <c r="K37" i="252" s="1"/>
  <c r="J37" i="252"/>
  <c r="I37" i="252"/>
  <c r="H37" i="252"/>
  <c r="G37" i="252"/>
  <c r="F37" i="252"/>
  <c r="E37" i="252"/>
  <c r="D37" i="252"/>
  <c r="C37" i="252"/>
  <c r="K36" i="252"/>
  <c r="J36" i="252"/>
  <c r="B36" i="252"/>
  <c r="J35" i="252"/>
  <c r="K35" i="252" s="1"/>
  <c r="B35" i="252"/>
  <c r="K34" i="252"/>
  <c r="J34" i="252"/>
  <c r="B34" i="252"/>
  <c r="J33" i="252"/>
  <c r="K33" i="252" s="1"/>
  <c r="B33" i="252"/>
  <c r="K32" i="252"/>
  <c r="J32" i="252"/>
  <c r="B32" i="252"/>
  <c r="J31" i="252"/>
  <c r="J29" i="252" s="1"/>
  <c r="B31" i="252"/>
  <c r="K30" i="252"/>
  <c r="J30" i="252"/>
  <c r="B30" i="252"/>
  <c r="I29" i="252"/>
  <c r="H29" i="252"/>
  <c r="G29" i="252"/>
  <c r="F29" i="252"/>
  <c r="E29" i="252"/>
  <c r="D29" i="252"/>
  <c r="C29" i="252"/>
  <c r="K28" i="252"/>
  <c r="J28" i="252"/>
  <c r="K27" i="252"/>
  <c r="J27" i="252"/>
  <c r="K26" i="252"/>
  <c r="J26" i="252"/>
  <c r="K25" i="252"/>
  <c r="J25" i="252"/>
  <c r="K24" i="252"/>
  <c r="J24" i="252"/>
  <c r="K23" i="252"/>
  <c r="K22" i="252" s="1"/>
  <c r="J23" i="252"/>
  <c r="J22" i="252" s="1"/>
  <c r="I22" i="252"/>
  <c r="H22" i="252"/>
  <c r="G22" i="252"/>
  <c r="F22" i="252"/>
  <c r="E22" i="252"/>
  <c r="D22" i="252"/>
  <c r="C22" i="252"/>
  <c r="J21" i="252"/>
  <c r="K21" i="252" s="1"/>
  <c r="J20" i="252"/>
  <c r="K20" i="252" s="1"/>
  <c r="J19" i="252"/>
  <c r="K19" i="252" s="1"/>
  <c r="J18" i="252"/>
  <c r="K18" i="252" s="1"/>
  <c r="J17" i="252"/>
  <c r="K17" i="252" s="1"/>
  <c r="J16" i="252"/>
  <c r="K16" i="252" s="1"/>
  <c r="J15" i="252"/>
  <c r="I15" i="252"/>
  <c r="H15" i="252"/>
  <c r="G15" i="252"/>
  <c r="F15" i="252"/>
  <c r="F65" i="252" s="1"/>
  <c r="F90" i="252" s="1"/>
  <c r="E15" i="252"/>
  <c r="D15" i="252"/>
  <c r="C15" i="252"/>
  <c r="K14" i="252"/>
  <c r="J14" i="252"/>
  <c r="K13" i="252"/>
  <c r="J13" i="252"/>
  <c r="K12" i="252"/>
  <c r="J12" i="252"/>
  <c r="K11" i="252"/>
  <c r="J11" i="252"/>
  <c r="K10" i="252"/>
  <c r="J10" i="252"/>
  <c r="K9" i="252"/>
  <c r="J9" i="252"/>
  <c r="K8" i="252"/>
  <c r="J8" i="252"/>
  <c r="I8" i="252"/>
  <c r="I65" i="252" s="1"/>
  <c r="I90" i="252" s="1"/>
  <c r="H8" i="252"/>
  <c r="H65" i="252" s="1"/>
  <c r="H90" i="252" s="1"/>
  <c r="G8" i="252"/>
  <c r="G65" i="252" s="1"/>
  <c r="G90" i="252" s="1"/>
  <c r="F8" i="252"/>
  <c r="E8" i="252"/>
  <c r="E65" i="252" s="1"/>
  <c r="E90" i="252" s="1"/>
  <c r="D8" i="252"/>
  <c r="D65" i="252" s="1"/>
  <c r="D90" i="252" s="1"/>
  <c r="C8" i="252"/>
  <c r="C65" i="252" s="1"/>
  <c r="C90" i="252" s="1"/>
  <c r="C156" i="252" s="1"/>
  <c r="K5" i="252"/>
  <c r="I5" i="252"/>
  <c r="H5" i="252"/>
  <c r="G5" i="252"/>
  <c r="F5" i="252"/>
  <c r="E5" i="252"/>
  <c r="D5" i="252"/>
  <c r="C5" i="252"/>
  <c r="K4" i="252"/>
  <c r="B2" i="252"/>
  <c r="B1" i="252"/>
  <c r="J158" i="251"/>
  <c r="K158" i="251" s="1"/>
  <c r="J157" i="251"/>
  <c r="K157" i="251" s="1"/>
  <c r="H154" i="251"/>
  <c r="G154" i="251"/>
  <c r="D154" i="251"/>
  <c r="C154" i="251"/>
  <c r="J153" i="251"/>
  <c r="K153" i="251" s="1"/>
  <c r="J152" i="251"/>
  <c r="K152" i="251" s="1"/>
  <c r="J151" i="251"/>
  <c r="K151" i="251" s="1"/>
  <c r="J150" i="251"/>
  <c r="K150" i="251" s="1"/>
  <c r="J149" i="251"/>
  <c r="K149" i="251" s="1"/>
  <c r="J148" i="251"/>
  <c r="K148" i="251" s="1"/>
  <c r="J147" i="251"/>
  <c r="K147" i="251" s="1"/>
  <c r="J146" i="251"/>
  <c r="I146" i="251"/>
  <c r="H146" i="251"/>
  <c r="G146" i="251"/>
  <c r="F146" i="251"/>
  <c r="E146" i="251"/>
  <c r="D146" i="251"/>
  <c r="C146" i="251"/>
  <c r="K145" i="251"/>
  <c r="J145" i="251"/>
  <c r="J144" i="251"/>
  <c r="K144" i="251" s="1"/>
  <c r="K143" i="251"/>
  <c r="J143" i="251"/>
  <c r="J142" i="251"/>
  <c r="K142" i="251" s="1"/>
  <c r="K141" i="251"/>
  <c r="K140" i="251" s="1"/>
  <c r="J141" i="251"/>
  <c r="J140" i="251"/>
  <c r="I140" i="251"/>
  <c r="H140" i="251"/>
  <c r="G140" i="251"/>
  <c r="F140" i="251"/>
  <c r="E140" i="251"/>
  <c r="D140" i="251"/>
  <c r="C140" i="251"/>
  <c r="J139" i="251"/>
  <c r="K139" i="251" s="1"/>
  <c r="J138" i="251"/>
  <c r="K138" i="251" s="1"/>
  <c r="J137" i="251"/>
  <c r="K137" i="251" s="1"/>
  <c r="J136" i="251"/>
  <c r="K136" i="251" s="1"/>
  <c r="J135" i="251"/>
  <c r="K135" i="251" s="1"/>
  <c r="J134" i="251"/>
  <c r="K134" i="251" s="1"/>
  <c r="J133" i="251"/>
  <c r="I133" i="251"/>
  <c r="H133" i="251"/>
  <c r="G133" i="251"/>
  <c r="F133" i="251"/>
  <c r="E133" i="251"/>
  <c r="D133" i="251"/>
  <c r="C133" i="251"/>
  <c r="K132" i="251"/>
  <c r="J132" i="251"/>
  <c r="J131" i="251"/>
  <c r="K131" i="251" s="1"/>
  <c r="K130" i="251"/>
  <c r="K129" i="251" s="1"/>
  <c r="J130" i="251"/>
  <c r="J129" i="251"/>
  <c r="J154" i="251" s="1"/>
  <c r="I129" i="251"/>
  <c r="I154" i="251" s="1"/>
  <c r="H129" i="251"/>
  <c r="G129" i="251"/>
  <c r="F129" i="251"/>
  <c r="F154" i="251" s="1"/>
  <c r="E129" i="251"/>
  <c r="E154" i="251" s="1"/>
  <c r="D129" i="251"/>
  <c r="C129" i="251"/>
  <c r="K127" i="251"/>
  <c r="J127" i="251"/>
  <c r="J126" i="251"/>
  <c r="K126" i="251" s="1"/>
  <c r="K125" i="251"/>
  <c r="J125" i="251"/>
  <c r="J124" i="251"/>
  <c r="K124" i="251" s="1"/>
  <c r="K123" i="251"/>
  <c r="J123" i="251"/>
  <c r="J122" i="251"/>
  <c r="K122" i="251" s="1"/>
  <c r="K121" i="251"/>
  <c r="J121" i="251"/>
  <c r="J120" i="251"/>
  <c r="K120" i="251" s="1"/>
  <c r="K119" i="251"/>
  <c r="J119" i="251"/>
  <c r="J118" i="251"/>
  <c r="K118" i="251" s="1"/>
  <c r="K117" i="251"/>
  <c r="J117" i="251"/>
  <c r="J116" i="251"/>
  <c r="K116" i="251" s="1"/>
  <c r="K115" i="251"/>
  <c r="K114" i="251" s="1"/>
  <c r="J115" i="251"/>
  <c r="J114" i="251"/>
  <c r="I114" i="251"/>
  <c r="H114" i="251"/>
  <c r="G114" i="251"/>
  <c r="F114" i="251"/>
  <c r="E114" i="251"/>
  <c r="D114" i="251"/>
  <c r="C114" i="251"/>
  <c r="J113" i="251"/>
  <c r="K113" i="251" s="1"/>
  <c r="J112" i="251"/>
  <c r="K112" i="251" s="1"/>
  <c r="J111" i="251"/>
  <c r="K111" i="251" s="1"/>
  <c r="J110" i="251"/>
  <c r="K110" i="251" s="1"/>
  <c r="J109" i="251"/>
  <c r="K109" i="251" s="1"/>
  <c r="J108" i="251"/>
  <c r="K108" i="251" s="1"/>
  <c r="J107" i="251"/>
  <c r="K107" i="251" s="1"/>
  <c r="J106" i="251"/>
  <c r="K106" i="251" s="1"/>
  <c r="J105" i="251"/>
  <c r="K105" i="251" s="1"/>
  <c r="J104" i="251"/>
  <c r="K104" i="251" s="1"/>
  <c r="J103" i="251"/>
  <c r="K103" i="251" s="1"/>
  <c r="J102" i="251"/>
  <c r="K102" i="251" s="1"/>
  <c r="J101" i="251"/>
  <c r="K101" i="251" s="1"/>
  <c r="J100" i="251"/>
  <c r="K100" i="251" s="1"/>
  <c r="J99" i="251"/>
  <c r="K99" i="251" s="1"/>
  <c r="J98" i="251"/>
  <c r="K98" i="251" s="1"/>
  <c r="J97" i="251"/>
  <c r="K97" i="251" s="1"/>
  <c r="J96" i="251"/>
  <c r="K96" i="251" s="1"/>
  <c r="J95" i="251"/>
  <c r="K95" i="251" s="1"/>
  <c r="J94" i="251"/>
  <c r="K94" i="251" s="1"/>
  <c r="J93" i="251"/>
  <c r="J128" i="251" s="1"/>
  <c r="J155" i="251" s="1"/>
  <c r="I93" i="251"/>
  <c r="I128" i="251" s="1"/>
  <c r="I155" i="251" s="1"/>
  <c r="H93" i="251"/>
  <c r="H128" i="251" s="1"/>
  <c r="H155" i="251" s="1"/>
  <c r="G93" i="251"/>
  <c r="G128" i="251" s="1"/>
  <c r="G155" i="251" s="1"/>
  <c r="F93" i="251"/>
  <c r="F128" i="251" s="1"/>
  <c r="F155" i="251" s="1"/>
  <c r="E93" i="251"/>
  <c r="E128" i="251" s="1"/>
  <c r="E155" i="251" s="1"/>
  <c r="D93" i="251"/>
  <c r="D128" i="251" s="1"/>
  <c r="D155" i="251" s="1"/>
  <c r="C93" i="251"/>
  <c r="C128" i="251" s="1"/>
  <c r="C155" i="251" s="1"/>
  <c r="J88" i="251"/>
  <c r="K88" i="251" s="1"/>
  <c r="K87" i="251"/>
  <c r="J87" i="251"/>
  <c r="J86" i="251"/>
  <c r="K86" i="251" s="1"/>
  <c r="K85" i="251"/>
  <c r="J85" i="251"/>
  <c r="J84" i="251"/>
  <c r="K84" i="251" s="1"/>
  <c r="K83" i="251"/>
  <c r="K82" i="251" s="1"/>
  <c r="J83" i="251"/>
  <c r="J82" i="251"/>
  <c r="I82" i="251"/>
  <c r="H82" i="251"/>
  <c r="G82" i="251"/>
  <c r="F82" i="251"/>
  <c r="E82" i="251"/>
  <c r="D82" i="251"/>
  <c r="C82" i="251"/>
  <c r="J81" i="251"/>
  <c r="K81" i="251" s="1"/>
  <c r="J80" i="251"/>
  <c r="K80" i="251" s="1"/>
  <c r="J79" i="251"/>
  <c r="J78" i="251" s="1"/>
  <c r="I78" i="251"/>
  <c r="H78" i="251"/>
  <c r="H89" i="251" s="1"/>
  <c r="G78" i="251"/>
  <c r="F78" i="251"/>
  <c r="E78" i="251"/>
  <c r="D78" i="251"/>
  <c r="D89" i="251" s="1"/>
  <c r="C78" i="251"/>
  <c r="J77" i="251"/>
  <c r="K77" i="251" s="1"/>
  <c r="K76" i="251"/>
  <c r="J76" i="251"/>
  <c r="J75" i="251"/>
  <c r="I75" i="251"/>
  <c r="H75" i="251"/>
  <c r="G75" i="251"/>
  <c r="F75" i="251"/>
  <c r="E75" i="251"/>
  <c r="D75" i="251"/>
  <c r="C75" i="251"/>
  <c r="J74" i="251"/>
  <c r="K74" i="251" s="1"/>
  <c r="J73" i="251"/>
  <c r="K73" i="251" s="1"/>
  <c r="J72" i="251"/>
  <c r="K72" i="251" s="1"/>
  <c r="J71" i="251"/>
  <c r="K71" i="251" s="1"/>
  <c r="K70" i="251" s="1"/>
  <c r="J70" i="251"/>
  <c r="I70" i="251"/>
  <c r="H70" i="251"/>
  <c r="G70" i="251"/>
  <c r="F70" i="251"/>
  <c r="E70" i="251"/>
  <c r="D70" i="251"/>
  <c r="C70" i="251"/>
  <c r="K69" i="251"/>
  <c r="J69" i="251"/>
  <c r="J68" i="251"/>
  <c r="K68" i="251" s="1"/>
  <c r="K67" i="251"/>
  <c r="K66" i="251" s="1"/>
  <c r="J67" i="251"/>
  <c r="J66" i="251"/>
  <c r="J89" i="251" s="1"/>
  <c r="I66" i="251"/>
  <c r="I89" i="251" s="1"/>
  <c r="H66" i="251"/>
  <c r="G66" i="251"/>
  <c r="G89" i="251" s="1"/>
  <c r="F66" i="251"/>
  <c r="F89" i="251" s="1"/>
  <c r="E66" i="251"/>
  <c r="E89" i="251" s="1"/>
  <c r="D66" i="251"/>
  <c r="C66" i="251"/>
  <c r="C89" i="251" s="1"/>
  <c r="K64" i="251"/>
  <c r="J64" i="251"/>
  <c r="J63" i="251"/>
  <c r="K63" i="251" s="1"/>
  <c r="K62" i="251"/>
  <c r="J62" i="251"/>
  <c r="J61" i="251"/>
  <c r="J60" i="251" s="1"/>
  <c r="I60" i="251"/>
  <c r="H60" i="251"/>
  <c r="G60" i="251"/>
  <c r="F60" i="251"/>
  <c r="E60" i="251"/>
  <c r="D60" i="251"/>
  <c r="C60" i="251"/>
  <c r="J59" i="251"/>
  <c r="K59" i="251" s="1"/>
  <c r="J58" i="251"/>
  <c r="K58" i="251" s="1"/>
  <c r="J57" i="251"/>
  <c r="K57" i="251" s="1"/>
  <c r="J56" i="251"/>
  <c r="J55" i="251" s="1"/>
  <c r="I55" i="251"/>
  <c r="H55" i="251"/>
  <c r="G55" i="251"/>
  <c r="F55" i="251"/>
  <c r="E55" i="251"/>
  <c r="D55" i="251"/>
  <c r="C55" i="251"/>
  <c r="J54" i="251"/>
  <c r="K54" i="251" s="1"/>
  <c r="K53" i="251"/>
  <c r="J53" i="251"/>
  <c r="J52" i="251"/>
  <c r="K52" i="251" s="1"/>
  <c r="K51" i="251"/>
  <c r="J51" i="251"/>
  <c r="J50" i="251"/>
  <c r="J49" i="251" s="1"/>
  <c r="I49" i="251"/>
  <c r="H49" i="251"/>
  <c r="G49" i="251"/>
  <c r="F49" i="251"/>
  <c r="E49" i="251"/>
  <c r="D49" i="251"/>
  <c r="C49" i="251"/>
  <c r="J48" i="251"/>
  <c r="K48" i="251" s="1"/>
  <c r="J47" i="251"/>
  <c r="K47" i="251" s="1"/>
  <c r="J46" i="251"/>
  <c r="K46" i="251" s="1"/>
  <c r="J45" i="251"/>
  <c r="K45" i="251" s="1"/>
  <c r="J44" i="251"/>
  <c r="K44" i="251" s="1"/>
  <c r="J43" i="251"/>
  <c r="K43" i="251" s="1"/>
  <c r="J42" i="251"/>
  <c r="K42" i="251" s="1"/>
  <c r="J41" i="251"/>
  <c r="K41" i="251" s="1"/>
  <c r="J40" i="251"/>
  <c r="K40" i="251" s="1"/>
  <c r="J39" i="251"/>
  <c r="K39" i="251" s="1"/>
  <c r="J38" i="251"/>
  <c r="K38" i="251" s="1"/>
  <c r="I37" i="251"/>
  <c r="H37" i="251"/>
  <c r="G37" i="251"/>
  <c r="F37" i="251"/>
  <c r="E37" i="251"/>
  <c r="D37" i="251"/>
  <c r="C37" i="251"/>
  <c r="K36" i="251"/>
  <c r="J36" i="251"/>
  <c r="B36" i="251"/>
  <c r="J35" i="251"/>
  <c r="K35" i="251" s="1"/>
  <c r="B35" i="251"/>
  <c r="J34" i="251"/>
  <c r="K34" i="251" s="1"/>
  <c r="B34" i="251"/>
  <c r="J33" i="251"/>
  <c r="K33" i="251" s="1"/>
  <c r="B33" i="251"/>
  <c r="K32" i="251"/>
  <c r="J32" i="251"/>
  <c r="B32" i="251"/>
  <c r="J31" i="251"/>
  <c r="K31" i="251" s="1"/>
  <c r="B31" i="251"/>
  <c r="J30" i="251"/>
  <c r="K30" i="251" s="1"/>
  <c r="K29" i="251" s="1"/>
  <c r="B30" i="251"/>
  <c r="I29" i="251"/>
  <c r="H29" i="251"/>
  <c r="G29" i="251"/>
  <c r="F29" i="251"/>
  <c r="E29" i="251"/>
  <c r="D29" i="251"/>
  <c r="C29" i="251"/>
  <c r="J28" i="251"/>
  <c r="K28" i="251" s="1"/>
  <c r="K27" i="251"/>
  <c r="J27" i="251"/>
  <c r="J26" i="251"/>
  <c r="K26" i="251" s="1"/>
  <c r="K25" i="251"/>
  <c r="J25" i="251"/>
  <c r="J24" i="251"/>
  <c r="K24" i="251" s="1"/>
  <c r="K23" i="251"/>
  <c r="K22" i="251" s="1"/>
  <c r="J23" i="251"/>
  <c r="J22" i="251"/>
  <c r="I22" i="251"/>
  <c r="H22" i="251"/>
  <c r="G22" i="251"/>
  <c r="F22" i="251"/>
  <c r="E22" i="251"/>
  <c r="D22" i="251"/>
  <c r="C22" i="251"/>
  <c r="J21" i="251"/>
  <c r="K21" i="251" s="1"/>
  <c r="J20" i="251"/>
  <c r="K20" i="251" s="1"/>
  <c r="J19" i="251"/>
  <c r="K19" i="251" s="1"/>
  <c r="J18" i="251"/>
  <c r="K18" i="251" s="1"/>
  <c r="J17" i="251"/>
  <c r="J15" i="251" s="1"/>
  <c r="J16" i="251"/>
  <c r="K16" i="251" s="1"/>
  <c r="I15" i="251"/>
  <c r="H15" i="251"/>
  <c r="G15" i="251"/>
  <c r="F15" i="251"/>
  <c r="F65" i="251" s="1"/>
  <c r="F90" i="251" s="1"/>
  <c r="E15" i="251"/>
  <c r="D15" i="251"/>
  <c r="C15" i="251"/>
  <c r="K14" i="251"/>
  <c r="J14" i="251"/>
  <c r="J13" i="251"/>
  <c r="K13" i="251" s="1"/>
  <c r="K12" i="251"/>
  <c r="J12" i="251"/>
  <c r="J11" i="251"/>
  <c r="K11" i="251" s="1"/>
  <c r="K10" i="251"/>
  <c r="J10" i="251"/>
  <c r="J9" i="251"/>
  <c r="J8" i="251" s="1"/>
  <c r="I8" i="251"/>
  <c r="I65" i="251" s="1"/>
  <c r="I90" i="251" s="1"/>
  <c r="H8" i="251"/>
  <c r="H65" i="251" s="1"/>
  <c r="H90" i="251" s="1"/>
  <c r="G8" i="251"/>
  <c r="G65" i="251" s="1"/>
  <c r="G90" i="251" s="1"/>
  <c r="F8" i="251"/>
  <c r="E8" i="251"/>
  <c r="E65" i="251" s="1"/>
  <c r="E90" i="251" s="1"/>
  <c r="D8" i="251"/>
  <c r="D65" i="251" s="1"/>
  <c r="D90" i="251" s="1"/>
  <c r="C8" i="251"/>
  <c r="C65" i="251" s="1"/>
  <c r="C90" i="251" s="1"/>
  <c r="C156" i="251" s="1"/>
  <c r="K5" i="251"/>
  <c r="I5" i="251"/>
  <c r="H5" i="251"/>
  <c r="G5" i="251"/>
  <c r="F5" i="251"/>
  <c r="E5" i="251"/>
  <c r="D5" i="251"/>
  <c r="C5" i="251"/>
  <c r="K4" i="251"/>
  <c r="B2" i="251"/>
  <c r="B1" i="251"/>
  <c r="J158" i="250"/>
  <c r="K158" i="250" s="1"/>
  <c r="J157" i="250"/>
  <c r="K157" i="250" s="1"/>
  <c r="G154" i="250"/>
  <c r="C154" i="250"/>
  <c r="J153" i="250"/>
  <c r="K153" i="250" s="1"/>
  <c r="J152" i="250"/>
  <c r="K152" i="250" s="1"/>
  <c r="J151" i="250"/>
  <c r="K151" i="250" s="1"/>
  <c r="J150" i="250"/>
  <c r="K150" i="250" s="1"/>
  <c r="J149" i="250"/>
  <c r="K149" i="250" s="1"/>
  <c r="J148" i="250"/>
  <c r="K148" i="250" s="1"/>
  <c r="J147" i="250"/>
  <c r="K147" i="250" s="1"/>
  <c r="J146" i="250"/>
  <c r="I146" i="250"/>
  <c r="H146" i="250"/>
  <c r="G146" i="250"/>
  <c r="F146" i="250"/>
  <c r="E146" i="250"/>
  <c r="D146" i="250"/>
  <c r="C146" i="250"/>
  <c r="K145" i="250"/>
  <c r="J145" i="250"/>
  <c r="K144" i="250"/>
  <c r="J144" i="250"/>
  <c r="K143" i="250"/>
  <c r="J143" i="250"/>
  <c r="K142" i="250"/>
  <c r="J142" i="250"/>
  <c r="K141" i="250"/>
  <c r="K140" i="250" s="1"/>
  <c r="J141" i="250"/>
  <c r="J140" i="250" s="1"/>
  <c r="I140" i="250"/>
  <c r="H140" i="250"/>
  <c r="G140" i="250"/>
  <c r="F140" i="250"/>
  <c r="E140" i="250"/>
  <c r="D140" i="250"/>
  <c r="C140" i="250"/>
  <c r="J139" i="250"/>
  <c r="K139" i="250" s="1"/>
  <c r="J138" i="250"/>
  <c r="K138" i="250" s="1"/>
  <c r="J137" i="250"/>
  <c r="K137" i="250" s="1"/>
  <c r="J136" i="250"/>
  <c r="K136" i="250" s="1"/>
  <c r="J135" i="250"/>
  <c r="K135" i="250" s="1"/>
  <c r="J134" i="250"/>
  <c r="K134" i="250" s="1"/>
  <c r="J133" i="250"/>
  <c r="I133" i="250"/>
  <c r="H133" i="250"/>
  <c r="G133" i="250"/>
  <c r="F133" i="250"/>
  <c r="E133" i="250"/>
  <c r="D133" i="250"/>
  <c r="C133" i="250"/>
  <c r="K132" i="250"/>
  <c r="J132" i="250"/>
  <c r="K131" i="250"/>
  <c r="J131" i="250"/>
  <c r="K130" i="250"/>
  <c r="K129" i="250" s="1"/>
  <c r="J130" i="250"/>
  <c r="J129" i="250" s="1"/>
  <c r="J154" i="250" s="1"/>
  <c r="I129" i="250"/>
  <c r="I154" i="250" s="1"/>
  <c r="H129" i="250"/>
  <c r="H154" i="250" s="1"/>
  <c r="G129" i="250"/>
  <c r="F129" i="250"/>
  <c r="F154" i="250" s="1"/>
  <c r="E129" i="250"/>
  <c r="E154" i="250" s="1"/>
  <c r="D129" i="250"/>
  <c r="D154" i="250" s="1"/>
  <c r="C129" i="250"/>
  <c r="K127" i="250"/>
  <c r="J127" i="250"/>
  <c r="K126" i="250"/>
  <c r="J126" i="250"/>
  <c r="K125" i="250"/>
  <c r="J125" i="250"/>
  <c r="K124" i="250"/>
  <c r="J124" i="250"/>
  <c r="K123" i="250"/>
  <c r="J123" i="250"/>
  <c r="K122" i="250"/>
  <c r="J122" i="250"/>
  <c r="K121" i="250"/>
  <c r="J121" i="250"/>
  <c r="K120" i="250"/>
  <c r="J120" i="250"/>
  <c r="K119" i="250"/>
  <c r="J119" i="250"/>
  <c r="K118" i="250"/>
  <c r="J118" i="250"/>
  <c r="K117" i="250"/>
  <c r="J117" i="250"/>
  <c r="K116" i="250"/>
  <c r="J116" i="250"/>
  <c r="K115" i="250"/>
  <c r="K114" i="250" s="1"/>
  <c r="J115" i="250"/>
  <c r="J114" i="250" s="1"/>
  <c r="I114" i="250"/>
  <c r="H114" i="250"/>
  <c r="G114" i="250"/>
  <c r="F114" i="250"/>
  <c r="E114" i="250"/>
  <c r="D114" i="250"/>
  <c r="C114" i="250"/>
  <c r="J113" i="250"/>
  <c r="K113" i="250" s="1"/>
  <c r="J112" i="250"/>
  <c r="K112" i="250" s="1"/>
  <c r="J111" i="250"/>
  <c r="K111" i="250" s="1"/>
  <c r="J110" i="250"/>
  <c r="K110" i="250" s="1"/>
  <c r="J109" i="250"/>
  <c r="K109" i="250" s="1"/>
  <c r="J108" i="250"/>
  <c r="K108" i="250" s="1"/>
  <c r="J107" i="250"/>
  <c r="K107" i="250" s="1"/>
  <c r="J106" i="250"/>
  <c r="K106" i="250" s="1"/>
  <c r="J105" i="250"/>
  <c r="K105" i="250" s="1"/>
  <c r="J104" i="250"/>
  <c r="K104" i="250" s="1"/>
  <c r="J103" i="250"/>
  <c r="K103" i="250" s="1"/>
  <c r="J102" i="250"/>
  <c r="K102" i="250" s="1"/>
  <c r="J101" i="250"/>
  <c r="K101" i="250" s="1"/>
  <c r="J100" i="250"/>
  <c r="K100" i="250" s="1"/>
  <c r="J99" i="250"/>
  <c r="K99" i="250" s="1"/>
  <c r="J98" i="250"/>
  <c r="K98" i="250" s="1"/>
  <c r="J97" i="250"/>
  <c r="K97" i="250" s="1"/>
  <c r="J96" i="250"/>
  <c r="K96" i="250" s="1"/>
  <c r="J95" i="250"/>
  <c r="K95" i="250" s="1"/>
  <c r="J94" i="250"/>
  <c r="K94" i="250" s="1"/>
  <c r="K93" i="250" s="1"/>
  <c r="K128" i="250" s="1"/>
  <c r="J93" i="250"/>
  <c r="J128" i="250" s="1"/>
  <c r="I93" i="250"/>
  <c r="I128" i="250" s="1"/>
  <c r="I155" i="250" s="1"/>
  <c r="H93" i="250"/>
  <c r="H128" i="250" s="1"/>
  <c r="H155" i="250" s="1"/>
  <c r="G93" i="250"/>
  <c r="G128" i="250" s="1"/>
  <c r="G155" i="250" s="1"/>
  <c r="F93" i="250"/>
  <c r="F128" i="250" s="1"/>
  <c r="E93" i="250"/>
  <c r="E128" i="250" s="1"/>
  <c r="E155" i="250" s="1"/>
  <c r="D93" i="250"/>
  <c r="D128" i="250" s="1"/>
  <c r="D155" i="250" s="1"/>
  <c r="C93" i="250"/>
  <c r="C128" i="250" s="1"/>
  <c r="C155" i="250" s="1"/>
  <c r="K88" i="250"/>
  <c r="J88" i="250"/>
  <c r="K87" i="250"/>
  <c r="J87" i="250"/>
  <c r="K86" i="250"/>
  <c r="J86" i="250"/>
  <c r="K85" i="250"/>
  <c r="J85" i="250"/>
  <c r="K84" i="250"/>
  <c r="J84" i="250"/>
  <c r="K83" i="250"/>
  <c r="K82" i="250" s="1"/>
  <c r="J83" i="250"/>
  <c r="J82" i="250"/>
  <c r="I82" i="250"/>
  <c r="H82" i="250"/>
  <c r="G82" i="250"/>
  <c r="F82" i="250"/>
  <c r="E82" i="250"/>
  <c r="D82" i="250"/>
  <c r="C82" i="250"/>
  <c r="J81" i="250"/>
  <c r="K81" i="250" s="1"/>
  <c r="J80" i="250"/>
  <c r="K80" i="250" s="1"/>
  <c r="J79" i="250"/>
  <c r="J78" i="250" s="1"/>
  <c r="I78" i="250"/>
  <c r="H78" i="250"/>
  <c r="H89" i="250" s="1"/>
  <c r="G78" i="250"/>
  <c r="F78" i="250"/>
  <c r="E78" i="250"/>
  <c r="D78" i="250"/>
  <c r="D89" i="250" s="1"/>
  <c r="C78" i="250"/>
  <c r="K77" i="250"/>
  <c r="J77" i="250"/>
  <c r="K76" i="250"/>
  <c r="K75" i="250" s="1"/>
  <c r="J76" i="250"/>
  <c r="J75" i="250"/>
  <c r="I75" i="250"/>
  <c r="H75" i="250"/>
  <c r="G75" i="250"/>
  <c r="F75" i="250"/>
  <c r="E75" i="250"/>
  <c r="D75" i="250"/>
  <c r="C75" i="250"/>
  <c r="J74" i="250"/>
  <c r="K74" i="250" s="1"/>
  <c r="J73" i="250"/>
  <c r="K73" i="250" s="1"/>
  <c r="J72" i="250"/>
  <c r="K72" i="250" s="1"/>
  <c r="J71" i="250"/>
  <c r="K71" i="250" s="1"/>
  <c r="J70" i="250"/>
  <c r="I70" i="250"/>
  <c r="H70" i="250"/>
  <c r="G70" i="250"/>
  <c r="F70" i="250"/>
  <c r="E70" i="250"/>
  <c r="D70" i="250"/>
  <c r="C70" i="250"/>
  <c r="K69" i="250"/>
  <c r="J69" i="250"/>
  <c r="K68" i="250"/>
  <c r="J68" i="250"/>
  <c r="K67" i="250"/>
  <c r="K66" i="250" s="1"/>
  <c r="J67" i="250"/>
  <c r="J66" i="250" s="1"/>
  <c r="J89" i="250" s="1"/>
  <c r="I66" i="250"/>
  <c r="I89" i="250" s="1"/>
  <c r="H66" i="250"/>
  <c r="G66" i="250"/>
  <c r="G89" i="250" s="1"/>
  <c r="F66" i="250"/>
  <c r="F89" i="250" s="1"/>
  <c r="E66" i="250"/>
  <c r="E89" i="250" s="1"/>
  <c r="D66" i="250"/>
  <c r="C66" i="250"/>
  <c r="C89" i="250" s="1"/>
  <c r="K64" i="250"/>
  <c r="J64" i="250"/>
  <c r="K63" i="250"/>
  <c r="J63" i="250"/>
  <c r="K62" i="250"/>
  <c r="J62" i="250"/>
  <c r="K61" i="250"/>
  <c r="J61" i="250"/>
  <c r="K60" i="250"/>
  <c r="J60" i="250"/>
  <c r="I60" i="250"/>
  <c r="H60" i="250"/>
  <c r="G60" i="250"/>
  <c r="F60" i="250"/>
  <c r="E60" i="250"/>
  <c r="D60" i="250"/>
  <c r="C60" i="250"/>
  <c r="J59" i="250"/>
  <c r="K59" i="250" s="1"/>
  <c r="J58" i="250"/>
  <c r="K58" i="250" s="1"/>
  <c r="J57" i="250"/>
  <c r="K57" i="250" s="1"/>
  <c r="J56" i="250"/>
  <c r="J55" i="250" s="1"/>
  <c r="I55" i="250"/>
  <c r="H55" i="250"/>
  <c r="G55" i="250"/>
  <c r="F55" i="250"/>
  <c r="E55" i="250"/>
  <c r="D55" i="250"/>
  <c r="C55" i="250"/>
  <c r="K54" i="250"/>
  <c r="J54" i="250"/>
  <c r="K53" i="250"/>
  <c r="J53" i="250"/>
  <c r="K52" i="250"/>
  <c r="J52" i="250"/>
  <c r="K51" i="250"/>
  <c r="J51" i="250"/>
  <c r="K50" i="250"/>
  <c r="J50" i="250"/>
  <c r="J49" i="250" s="1"/>
  <c r="K49" i="250"/>
  <c r="I49" i="250"/>
  <c r="H49" i="250"/>
  <c r="G49" i="250"/>
  <c r="F49" i="250"/>
  <c r="E49" i="250"/>
  <c r="D49" i="250"/>
  <c r="C49" i="250"/>
  <c r="J48" i="250"/>
  <c r="K48" i="250" s="1"/>
  <c r="J47" i="250"/>
  <c r="K47" i="250" s="1"/>
  <c r="J46" i="250"/>
  <c r="K46" i="250" s="1"/>
  <c r="J45" i="250"/>
  <c r="K45" i="250" s="1"/>
  <c r="J44" i="250"/>
  <c r="K44" i="250" s="1"/>
  <c r="J43" i="250"/>
  <c r="K43" i="250" s="1"/>
  <c r="J42" i="250"/>
  <c r="K42" i="250" s="1"/>
  <c r="J41" i="250"/>
  <c r="K41" i="250" s="1"/>
  <c r="J40" i="250"/>
  <c r="K40" i="250" s="1"/>
  <c r="J39" i="250"/>
  <c r="K39" i="250" s="1"/>
  <c r="J38" i="250"/>
  <c r="K38" i="250" s="1"/>
  <c r="K37" i="250" s="1"/>
  <c r="J37" i="250"/>
  <c r="I37" i="250"/>
  <c r="H37" i="250"/>
  <c r="G37" i="250"/>
  <c r="F37" i="250"/>
  <c r="E37" i="250"/>
  <c r="D37" i="250"/>
  <c r="C37" i="250"/>
  <c r="K36" i="250"/>
  <c r="J36" i="250"/>
  <c r="B36" i="250"/>
  <c r="J35" i="250"/>
  <c r="K35" i="250" s="1"/>
  <c r="B35" i="250"/>
  <c r="K34" i="250"/>
  <c r="J34" i="250"/>
  <c r="B34" i="250"/>
  <c r="J33" i="250"/>
  <c r="K33" i="250" s="1"/>
  <c r="B33" i="250"/>
  <c r="K32" i="250"/>
  <c r="J32" i="250"/>
  <c r="B32" i="250"/>
  <c r="J31" i="250"/>
  <c r="J29" i="250" s="1"/>
  <c r="B31" i="250"/>
  <c r="K30" i="250"/>
  <c r="J30" i="250"/>
  <c r="B30" i="250"/>
  <c r="I29" i="250"/>
  <c r="H29" i="250"/>
  <c r="G29" i="250"/>
  <c r="F29" i="250"/>
  <c r="E29" i="250"/>
  <c r="D29" i="250"/>
  <c r="C29" i="250"/>
  <c r="K28" i="250"/>
  <c r="J28" i="250"/>
  <c r="K27" i="250"/>
  <c r="J27" i="250"/>
  <c r="K26" i="250"/>
  <c r="J26" i="250"/>
  <c r="K25" i="250"/>
  <c r="J25" i="250"/>
  <c r="K24" i="250"/>
  <c r="J24" i="250"/>
  <c r="K23" i="250"/>
  <c r="K22" i="250" s="1"/>
  <c r="J23" i="250"/>
  <c r="J22" i="250" s="1"/>
  <c r="I22" i="250"/>
  <c r="H22" i="250"/>
  <c r="G22" i="250"/>
  <c r="F22" i="250"/>
  <c r="E22" i="250"/>
  <c r="D22" i="250"/>
  <c r="C22" i="250"/>
  <c r="J21" i="250"/>
  <c r="K21" i="250" s="1"/>
  <c r="J20" i="250"/>
  <c r="K20" i="250" s="1"/>
  <c r="J19" i="250"/>
  <c r="K19" i="250" s="1"/>
  <c r="J18" i="250"/>
  <c r="K18" i="250" s="1"/>
  <c r="J17" i="250"/>
  <c r="K17" i="250" s="1"/>
  <c r="J16" i="250"/>
  <c r="K16" i="250" s="1"/>
  <c r="I15" i="250"/>
  <c r="H15" i="250"/>
  <c r="G15" i="250"/>
  <c r="F15" i="250"/>
  <c r="F65" i="250" s="1"/>
  <c r="E15" i="250"/>
  <c r="D15" i="250"/>
  <c r="C15" i="250"/>
  <c r="K14" i="250"/>
  <c r="J14" i="250"/>
  <c r="K13" i="250"/>
  <c r="J13" i="250"/>
  <c r="K12" i="250"/>
  <c r="J12" i="250"/>
  <c r="K11" i="250"/>
  <c r="J11" i="250"/>
  <c r="K10" i="250"/>
  <c r="J10" i="250"/>
  <c r="K9" i="250"/>
  <c r="J9" i="250"/>
  <c r="K8" i="250"/>
  <c r="J8" i="250"/>
  <c r="I8" i="250"/>
  <c r="I65" i="250" s="1"/>
  <c r="I90" i="250" s="1"/>
  <c r="H8" i="250"/>
  <c r="H65" i="250" s="1"/>
  <c r="H90" i="250" s="1"/>
  <c r="G8" i="250"/>
  <c r="G65" i="250" s="1"/>
  <c r="F8" i="250"/>
  <c r="E8" i="250"/>
  <c r="E65" i="250" s="1"/>
  <c r="E90" i="250" s="1"/>
  <c r="D8" i="250"/>
  <c r="D65" i="250" s="1"/>
  <c r="D90" i="250" s="1"/>
  <c r="C8" i="250"/>
  <c r="C65" i="250" s="1"/>
  <c r="I5" i="250"/>
  <c r="H5" i="250"/>
  <c r="G5" i="250"/>
  <c r="F5" i="250"/>
  <c r="E5" i="250"/>
  <c r="D5" i="250"/>
  <c r="C5" i="250"/>
  <c r="K4" i="250"/>
  <c r="B2" i="250"/>
  <c r="B1" i="250"/>
  <c r="I569" i="249"/>
  <c r="G569" i="249"/>
  <c r="F569" i="249"/>
  <c r="E569" i="249"/>
  <c r="D569" i="249"/>
  <c r="C569" i="249"/>
  <c r="B569" i="249"/>
  <c r="H568" i="249"/>
  <c r="H567" i="249"/>
  <c r="H566" i="249"/>
  <c r="H565" i="249"/>
  <c r="H531" i="249" s="1"/>
  <c r="H564" i="249"/>
  <c r="H569" i="249" s="1"/>
  <c r="I562" i="249"/>
  <c r="G562" i="249"/>
  <c r="F562" i="249"/>
  <c r="E562" i="249"/>
  <c r="D562" i="249"/>
  <c r="C562" i="249"/>
  <c r="B562" i="249"/>
  <c r="H561" i="249"/>
  <c r="H560" i="249"/>
  <c r="H559" i="249"/>
  <c r="H526" i="249" s="1"/>
  <c r="H558" i="249"/>
  <c r="H557" i="249"/>
  <c r="H556" i="249"/>
  <c r="A554" i="249"/>
  <c r="I552" i="249"/>
  <c r="G552" i="249"/>
  <c r="F552" i="249"/>
  <c r="E552" i="249"/>
  <c r="D552" i="249"/>
  <c r="C552" i="249"/>
  <c r="B552" i="249"/>
  <c r="H551" i="249"/>
  <c r="H550" i="249"/>
  <c r="H549" i="249"/>
  <c r="H548" i="249"/>
  <c r="E531" i="249" s="1"/>
  <c r="F531" i="249" s="1"/>
  <c r="H547" i="249"/>
  <c r="H552" i="249" s="1"/>
  <c r="I545" i="249"/>
  <c r="G545" i="249"/>
  <c r="F545" i="249"/>
  <c r="E545" i="249"/>
  <c r="D545" i="249"/>
  <c r="C545" i="249"/>
  <c r="B545" i="249"/>
  <c r="H544" i="249"/>
  <c r="H543" i="249"/>
  <c r="H542" i="249"/>
  <c r="E526" i="249" s="1"/>
  <c r="F526" i="249" s="1"/>
  <c r="B526" i="249" s="1"/>
  <c r="H541" i="249"/>
  <c r="H540" i="249"/>
  <c r="H539" i="249"/>
  <c r="A537" i="249"/>
  <c r="G535" i="249"/>
  <c r="D535" i="249"/>
  <c r="C535" i="249"/>
  <c r="I534" i="249"/>
  <c r="H534" i="249"/>
  <c r="E534" i="249"/>
  <c r="F534" i="249" s="1"/>
  <c r="B534" i="249" s="1"/>
  <c r="H533" i="249"/>
  <c r="I533" i="249" s="1"/>
  <c r="F533" i="249"/>
  <c r="B533" i="249" s="1"/>
  <c r="E533" i="249"/>
  <c r="H532" i="249"/>
  <c r="I532" i="249" s="1"/>
  <c r="F532" i="249"/>
  <c r="E532" i="249"/>
  <c r="I531" i="249"/>
  <c r="B531" i="249"/>
  <c r="I530" i="249"/>
  <c r="H530" i="249"/>
  <c r="E530" i="249"/>
  <c r="G529" i="249"/>
  <c r="D529" i="249"/>
  <c r="C529" i="249"/>
  <c r="H528" i="249"/>
  <c r="I528" i="249" s="1"/>
  <c r="F528" i="249"/>
  <c r="B528" i="249" s="1"/>
  <c r="E528" i="249"/>
  <c r="H527" i="249"/>
  <c r="I527" i="249" s="1"/>
  <c r="F527" i="249"/>
  <c r="E527" i="249"/>
  <c r="I526" i="249"/>
  <c r="I525" i="249"/>
  <c r="H525" i="249"/>
  <c r="E525" i="249"/>
  <c r="F525" i="249" s="1"/>
  <c r="B525" i="249" s="1"/>
  <c r="H524" i="249"/>
  <c r="I524" i="249" s="1"/>
  <c r="F524" i="249"/>
  <c r="E524" i="249"/>
  <c r="H523" i="249"/>
  <c r="F523" i="249"/>
  <c r="E523" i="249"/>
  <c r="G521" i="249"/>
  <c r="D521" i="249"/>
  <c r="C520" i="249"/>
  <c r="I514" i="249"/>
  <c r="G514" i="249"/>
  <c r="F514" i="249"/>
  <c r="E514" i="249"/>
  <c r="D514" i="249"/>
  <c r="C514" i="249"/>
  <c r="B514" i="249"/>
  <c r="H513" i="249"/>
  <c r="H512" i="249"/>
  <c r="H478" i="249" s="1"/>
  <c r="I478" i="249" s="1"/>
  <c r="H511" i="249"/>
  <c r="H510" i="249"/>
  <c r="H476" i="249" s="1"/>
  <c r="I476" i="249" s="1"/>
  <c r="H509" i="249"/>
  <c r="I507" i="249"/>
  <c r="G507" i="249"/>
  <c r="F507" i="249"/>
  <c r="E507" i="249"/>
  <c r="D507" i="249"/>
  <c r="C507" i="249"/>
  <c r="B507" i="249"/>
  <c r="H506" i="249"/>
  <c r="H473" i="249" s="1"/>
  <c r="H505" i="249"/>
  <c r="H504" i="249"/>
  <c r="H471" i="249" s="1"/>
  <c r="I471" i="249" s="1"/>
  <c r="H503" i="249"/>
  <c r="H502" i="249"/>
  <c r="H469" i="249" s="1"/>
  <c r="H501" i="249"/>
  <c r="H507" i="249" s="1"/>
  <c r="A499" i="249"/>
  <c r="I497" i="249"/>
  <c r="G497" i="249"/>
  <c r="F497" i="249"/>
  <c r="E497" i="249"/>
  <c r="D497" i="249"/>
  <c r="C497" i="249"/>
  <c r="B497" i="249"/>
  <c r="H496" i="249"/>
  <c r="H495" i="249"/>
  <c r="E478" i="249" s="1"/>
  <c r="F478" i="249" s="1"/>
  <c r="H494" i="249"/>
  <c r="H493" i="249"/>
  <c r="H492" i="249"/>
  <c r="I490" i="249"/>
  <c r="G490" i="249"/>
  <c r="F490" i="249"/>
  <c r="E490" i="249"/>
  <c r="D490" i="249"/>
  <c r="C490" i="249"/>
  <c r="B490" i="249"/>
  <c r="H489" i="249"/>
  <c r="E473" i="249" s="1"/>
  <c r="F473" i="249" s="1"/>
  <c r="H488" i="249"/>
  <c r="H487" i="249"/>
  <c r="H486" i="249"/>
  <c r="H485" i="249"/>
  <c r="E469" i="249" s="1"/>
  <c r="F469" i="249" s="1"/>
  <c r="B469" i="249" s="1"/>
  <c r="H484" i="249"/>
  <c r="A482" i="249"/>
  <c r="G480" i="249"/>
  <c r="D480" i="249"/>
  <c r="C480" i="249"/>
  <c r="H479" i="249"/>
  <c r="I479" i="249" s="1"/>
  <c r="E479" i="249"/>
  <c r="F479" i="249" s="1"/>
  <c r="B479" i="249" s="1"/>
  <c r="B478" i="249"/>
  <c r="H477" i="249"/>
  <c r="I477" i="249" s="1"/>
  <c r="E477" i="249"/>
  <c r="F477" i="249" s="1"/>
  <c r="B477" i="249" s="1"/>
  <c r="F476" i="249"/>
  <c r="B476" i="249" s="1"/>
  <c r="E476" i="249"/>
  <c r="H475" i="249"/>
  <c r="I475" i="249" s="1"/>
  <c r="E475" i="249"/>
  <c r="F475" i="249" s="1"/>
  <c r="G474" i="249"/>
  <c r="D474" i="249"/>
  <c r="C474" i="249"/>
  <c r="I473" i="249"/>
  <c r="H472" i="249"/>
  <c r="I472" i="249" s="1"/>
  <c r="E472" i="249"/>
  <c r="F472" i="249" s="1"/>
  <c r="F471" i="249"/>
  <c r="B471" i="249" s="1"/>
  <c r="E471" i="249"/>
  <c r="H470" i="249"/>
  <c r="I470" i="249" s="1"/>
  <c r="E470" i="249"/>
  <c r="F470" i="249" s="1"/>
  <c r="I469" i="249"/>
  <c r="H468" i="249"/>
  <c r="H474" i="249" s="1"/>
  <c r="E468" i="249"/>
  <c r="F468" i="249" s="1"/>
  <c r="G466" i="249"/>
  <c r="D466" i="249"/>
  <c r="C465" i="249"/>
  <c r="I458" i="249"/>
  <c r="G458" i="249"/>
  <c r="F458" i="249"/>
  <c r="E458" i="249"/>
  <c r="D458" i="249"/>
  <c r="C458" i="249"/>
  <c r="B458" i="249"/>
  <c r="H457" i="249"/>
  <c r="H456" i="249"/>
  <c r="H422" i="249" s="1"/>
  <c r="I422" i="249" s="1"/>
  <c r="H455" i="249"/>
  <c r="H454" i="249"/>
  <c r="H453" i="249"/>
  <c r="I451" i="249"/>
  <c r="G451" i="249"/>
  <c r="F451" i="249"/>
  <c r="E451" i="249"/>
  <c r="D451" i="249"/>
  <c r="C451" i="249"/>
  <c r="B451" i="249"/>
  <c r="H450" i="249"/>
  <c r="H417" i="249" s="1"/>
  <c r="I417" i="249" s="1"/>
  <c r="H449" i="249"/>
  <c r="H448" i="249"/>
  <c r="H415" i="249" s="1"/>
  <c r="I415" i="249" s="1"/>
  <c r="H447" i="249"/>
  <c r="H446" i="249"/>
  <c r="H413" i="249" s="1"/>
  <c r="I413" i="249" s="1"/>
  <c r="H445" i="249"/>
  <c r="A443" i="249"/>
  <c r="I441" i="249"/>
  <c r="G441" i="249"/>
  <c r="F441" i="249"/>
  <c r="E441" i="249"/>
  <c r="D441" i="249"/>
  <c r="C441" i="249"/>
  <c r="B441" i="249"/>
  <c r="H440" i="249"/>
  <c r="H439" i="249"/>
  <c r="E422" i="249" s="1"/>
  <c r="H438" i="249"/>
  <c r="H437" i="249"/>
  <c r="H436" i="249"/>
  <c r="I434" i="249"/>
  <c r="G434" i="249"/>
  <c r="F434" i="249"/>
  <c r="E434" i="249"/>
  <c r="D434" i="249"/>
  <c r="C434" i="249"/>
  <c r="B434" i="249"/>
  <c r="H433" i="249"/>
  <c r="E417" i="249" s="1"/>
  <c r="F417" i="249" s="1"/>
  <c r="B417" i="249" s="1"/>
  <c r="H432" i="249"/>
  <c r="H431" i="249"/>
  <c r="E415" i="249" s="1"/>
  <c r="F415" i="249" s="1"/>
  <c r="H430" i="249"/>
  <c r="H429" i="249"/>
  <c r="H428" i="249"/>
  <c r="A426" i="249"/>
  <c r="G424" i="249"/>
  <c r="D424" i="249"/>
  <c r="C424" i="249"/>
  <c r="H423" i="249"/>
  <c r="I423" i="249" s="1"/>
  <c r="E423" i="249"/>
  <c r="F423" i="249" s="1"/>
  <c r="F422" i="249"/>
  <c r="B422" i="249" s="1"/>
  <c r="H421" i="249"/>
  <c r="I421" i="249" s="1"/>
  <c r="E421" i="249"/>
  <c r="F421" i="249" s="1"/>
  <c r="B421" i="249" s="1"/>
  <c r="H419" i="249"/>
  <c r="I419" i="249" s="1"/>
  <c r="E419" i="249"/>
  <c r="G418" i="249"/>
  <c r="D418" i="249"/>
  <c r="C418" i="249"/>
  <c r="H416" i="249"/>
  <c r="I416" i="249" s="1"/>
  <c r="E416" i="249"/>
  <c r="F416" i="249" s="1"/>
  <c r="B416" i="249" s="1"/>
  <c r="B415" i="249"/>
  <c r="H414" i="249"/>
  <c r="I414" i="249" s="1"/>
  <c r="E414" i="249"/>
  <c r="F414" i="249" s="1"/>
  <c r="B414" i="249" s="1"/>
  <c r="F413" i="249"/>
  <c r="B413" i="249" s="1"/>
  <c r="E413" i="249"/>
  <c r="H412" i="249"/>
  <c r="E412" i="249"/>
  <c r="F412" i="249" s="1"/>
  <c r="G410" i="249"/>
  <c r="D410" i="249"/>
  <c r="C409" i="249"/>
  <c r="I402" i="249"/>
  <c r="G402" i="249"/>
  <c r="F402" i="249"/>
  <c r="E402" i="249"/>
  <c r="D402" i="249"/>
  <c r="C402" i="249"/>
  <c r="B402" i="249"/>
  <c r="H401" i="249"/>
  <c r="H400" i="249"/>
  <c r="H366" i="249" s="1"/>
  <c r="H399" i="249"/>
  <c r="H398" i="249"/>
  <c r="H364" i="249" s="1"/>
  <c r="I364" i="249" s="1"/>
  <c r="H397" i="249"/>
  <c r="I395" i="249"/>
  <c r="G395" i="249"/>
  <c r="F395" i="249"/>
  <c r="E395" i="249"/>
  <c r="D395" i="249"/>
  <c r="C395" i="249"/>
  <c r="B395" i="249"/>
  <c r="H394" i="249"/>
  <c r="H361" i="249" s="1"/>
  <c r="H393" i="249"/>
  <c r="H392" i="249"/>
  <c r="H359" i="249" s="1"/>
  <c r="I359" i="249" s="1"/>
  <c r="H391" i="249"/>
  <c r="H390" i="249"/>
  <c r="H357" i="249" s="1"/>
  <c r="I357" i="249" s="1"/>
  <c r="B357" i="249" s="1"/>
  <c r="H389" i="249"/>
  <c r="A387" i="249"/>
  <c r="I385" i="249"/>
  <c r="G385" i="249"/>
  <c r="F385" i="249"/>
  <c r="E385" i="249"/>
  <c r="D385" i="249"/>
  <c r="C385" i="249"/>
  <c r="B385" i="249"/>
  <c r="H384" i="249"/>
  <c r="H383" i="249"/>
  <c r="E366" i="249" s="1"/>
  <c r="F366" i="249" s="1"/>
  <c r="B366" i="249" s="1"/>
  <c r="H382" i="249"/>
  <c r="H381" i="249"/>
  <c r="E364" i="249" s="1"/>
  <c r="F364" i="249" s="1"/>
  <c r="B364" i="249" s="1"/>
  <c r="H380" i="249"/>
  <c r="I378" i="249"/>
  <c r="G378" i="249"/>
  <c r="F378" i="249"/>
  <c r="E378" i="249"/>
  <c r="D378" i="249"/>
  <c r="C378" i="249"/>
  <c r="B378" i="249"/>
  <c r="H377" i="249"/>
  <c r="E361" i="249" s="1"/>
  <c r="F361" i="249" s="1"/>
  <c r="H376" i="249"/>
  <c r="H375" i="249"/>
  <c r="E359" i="249" s="1"/>
  <c r="H374" i="249"/>
  <c r="H373" i="249"/>
  <c r="E357" i="249" s="1"/>
  <c r="F357" i="249" s="1"/>
  <c r="H372" i="249"/>
  <c r="H378" i="249" s="1"/>
  <c r="A370" i="249"/>
  <c r="G368" i="249"/>
  <c r="D368" i="249"/>
  <c r="C368" i="249"/>
  <c r="H367" i="249"/>
  <c r="I367" i="249" s="1"/>
  <c r="E367" i="249"/>
  <c r="F367" i="249" s="1"/>
  <c r="I366" i="249"/>
  <c r="H365" i="249"/>
  <c r="I365" i="249" s="1"/>
  <c r="E365" i="249"/>
  <c r="F365" i="249" s="1"/>
  <c r="H363" i="249"/>
  <c r="I363" i="249" s="1"/>
  <c r="E363" i="249"/>
  <c r="F363" i="249" s="1"/>
  <c r="G362" i="249"/>
  <c r="D362" i="249"/>
  <c r="C362" i="249"/>
  <c r="I361" i="249"/>
  <c r="B361" i="249" s="1"/>
  <c r="H360" i="249"/>
  <c r="I360" i="249" s="1"/>
  <c r="E360" i="249"/>
  <c r="F360" i="249" s="1"/>
  <c r="F359" i="249"/>
  <c r="H358" i="249"/>
  <c r="I358" i="249" s="1"/>
  <c r="E358" i="249"/>
  <c r="F358" i="249" s="1"/>
  <c r="B358" i="249" s="1"/>
  <c r="H356" i="249"/>
  <c r="E356" i="249"/>
  <c r="G354" i="249"/>
  <c r="D354" i="249"/>
  <c r="C353" i="249"/>
  <c r="I346" i="249"/>
  <c r="G346" i="249"/>
  <c r="F346" i="249"/>
  <c r="E346" i="249"/>
  <c r="D346" i="249"/>
  <c r="C346" i="249"/>
  <c r="B346" i="249"/>
  <c r="H345" i="249"/>
  <c r="H344" i="249"/>
  <c r="H310" i="249" s="1"/>
  <c r="I310" i="249" s="1"/>
  <c r="H343" i="249"/>
  <c r="H342" i="249"/>
  <c r="H341" i="249"/>
  <c r="I339" i="249"/>
  <c r="G339" i="249"/>
  <c r="F339" i="249"/>
  <c r="E339" i="249"/>
  <c r="D339" i="249"/>
  <c r="C339" i="249"/>
  <c r="B339" i="249"/>
  <c r="H338" i="249"/>
  <c r="H305" i="249" s="1"/>
  <c r="I305" i="249" s="1"/>
  <c r="H337" i="249"/>
  <c r="H336" i="249"/>
  <c r="H303" i="249" s="1"/>
  <c r="H335" i="249"/>
  <c r="H334" i="249"/>
  <c r="H301" i="249" s="1"/>
  <c r="I301" i="249" s="1"/>
  <c r="H333" i="249"/>
  <c r="H339" i="249" s="1"/>
  <c r="A331" i="249"/>
  <c r="I329" i="249"/>
  <c r="G329" i="249"/>
  <c r="F329" i="249"/>
  <c r="E329" i="249"/>
  <c r="D329" i="249"/>
  <c r="C329" i="249"/>
  <c r="B329" i="249"/>
  <c r="H328" i="249"/>
  <c r="H327" i="249"/>
  <c r="E310" i="249" s="1"/>
  <c r="H326" i="249"/>
  <c r="H325" i="249"/>
  <c r="H324" i="249"/>
  <c r="I322" i="249"/>
  <c r="G322" i="249"/>
  <c r="F322" i="249"/>
  <c r="E322" i="249"/>
  <c r="D322" i="249"/>
  <c r="C322" i="249"/>
  <c r="B322" i="249"/>
  <c r="H321" i="249"/>
  <c r="E305" i="249" s="1"/>
  <c r="H320" i="249"/>
  <c r="H319" i="249"/>
  <c r="E303" i="249" s="1"/>
  <c r="F303" i="249" s="1"/>
  <c r="B303" i="249" s="1"/>
  <c r="H318" i="249"/>
  <c r="H317" i="249"/>
  <c r="E301" i="249" s="1"/>
  <c r="H316" i="249"/>
  <c r="H322" i="249" s="1"/>
  <c r="A314" i="249"/>
  <c r="G312" i="249"/>
  <c r="D312" i="249"/>
  <c r="C312" i="249"/>
  <c r="H311" i="249"/>
  <c r="I311" i="249" s="1"/>
  <c r="E311" i="249"/>
  <c r="F311" i="249" s="1"/>
  <c r="B311" i="249" s="1"/>
  <c r="F310" i="249"/>
  <c r="H309" i="249"/>
  <c r="I309" i="249" s="1"/>
  <c r="E309" i="249"/>
  <c r="F309" i="249" s="1"/>
  <c r="H307" i="249"/>
  <c r="I307" i="249" s="1"/>
  <c r="E307" i="249"/>
  <c r="G306" i="249"/>
  <c r="D306" i="249"/>
  <c r="C306" i="249"/>
  <c r="F305" i="249"/>
  <c r="H304" i="249"/>
  <c r="I304" i="249" s="1"/>
  <c r="E304" i="249"/>
  <c r="F304" i="249" s="1"/>
  <c r="B304" i="249" s="1"/>
  <c r="I303" i="249"/>
  <c r="H302" i="249"/>
  <c r="I302" i="249" s="1"/>
  <c r="E302" i="249"/>
  <c r="F302" i="249" s="1"/>
  <c r="B302" i="249" s="1"/>
  <c r="F301" i="249"/>
  <c r="B301" i="249" s="1"/>
  <c r="H300" i="249"/>
  <c r="E300" i="249"/>
  <c r="F300" i="249" s="1"/>
  <c r="G298" i="249"/>
  <c r="D298" i="249"/>
  <c r="C297" i="249"/>
  <c r="I289" i="249"/>
  <c r="G289" i="249"/>
  <c r="F289" i="249"/>
  <c r="E289" i="249"/>
  <c r="D289" i="249"/>
  <c r="C289" i="249"/>
  <c r="B289" i="249"/>
  <c r="H288" i="249"/>
  <c r="H287" i="249"/>
  <c r="H253" i="249" s="1"/>
  <c r="H286" i="249"/>
  <c r="H285" i="249"/>
  <c r="H284" i="249"/>
  <c r="I282" i="249"/>
  <c r="G282" i="249"/>
  <c r="F282" i="249"/>
  <c r="E282" i="249"/>
  <c r="D282" i="249"/>
  <c r="C282" i="249"/>
  <c r="B282" i="249"/>
  <c r="H281" i="249"/>
  <c r="H248" i="249" s="1"/>
  <c r="I248" i="249" s="1"/>
  <c r="H280" i="249"/>
  <c r="H279" i="249"/>
  <c r="H246" i="249" s="1"/>
  <c r="I246" i="249" s="1"/>
  <c r="H278" i="249"/>
  <c r="H277" i="249"/>
  <c r="H244" i="249" s="1"/>
  <c r="I244" i="249" s="1"/>
  <c r="H276" i="249"/>
  <c r="A274" i="249"/>
  <c r="I272" i="249"/>
  <c r="G272" i="249"/>
  <c r="F272" i="249"/>
  <c r="E272" i="249"/>
  <c r="D272" i="249"/>
  <c r="C272" i="249"/>
  <c r="B272" i="249"/>
  <c r="H271" i="249"/>
  <c r="H270" i="249"/>
  <c r="H269" i="249"/>
  <c r="H268" i="249"/>
  <c r="H267" i="249"/>
  <c r="I265" i="249"/>
  <c r="G265" i="249"/>
  <c r="F265" i="249"/>
  <c r="E265" i="249"/>
  <c r="D265" i="249"/>
  <c r="C265" i="249"/>
  <c r="B265" i="249"/>
  <c r="H264" i="249"/>
  <c r="H263" i="249"/>
  <c r="H262" i="249"/>
  <c r="E246" i="249" s="1"/>
  <c r="H261" i="249"/>
  <c r="H260" i="249"/>
  <c r="H259" i="249"/>
  <c r="A257" i="249"/>
  <c r="G255" i="249"/>
  <c r="D255" i="249"/>
  <c r="C255" i="249"/>
  <c r="H254" i="249"/>
  <c r="I254" i="249" s="1"/>
  <c r="E254" i="249"/>
  <c r="F254" i="249" s="1"/>
  <c r="B254" i="249" s="1"/>
  <c r="I253" i="249"/>
  <c r="E253" i="249"/>
  <c r="F253" i="249" s="1"/>
  <c r="B253" i="249" s="1"/>
  <c r="H252" i="249"/>
  <c r="I252" i="249" s="1"/>
  <c r="E252" i="249"/>
  <c r="F252" i="249" s="1"/>
  <c r="H251" i="249"/>
  <c r="I251" i="249" s="1"/>
  <c r="H250" i="249"/>
  <c r="I250" i="249" s="1"/>
  <c r="I255" i="249" s="1"/>
  <c r="E250" i="249"/>
  <c r="F250" i="249" s="1"/>
  <c r="G249" i="249"/>
  <c r="E249" i="249"/>
  <c r="D249" i="249"/>
  <c r="C249" i="249"/>
  <c r="E248" i="249"/>
  <c r="F248" i="249" s="1"/>
  <c r="H247" i="249"/>
  <c r="I247" i="249" s="1"/>
  <c r="E247" i="249"/>
  <c r="F247" i="249" s="1"/>
  <c r="F246" i="249"/>
  <c r="B246" i="249" s="1"/>
  <c r="H245" i="249"/>
  <c r="I245" i="249" s="1"/>
  <c r="E245" i="249"/>
  <c r="F245" i="249" s="1"/>
  <c r="B245" i="249" s="1"/>
  <c r="E244" i="249"/>
  <c r="F244" i="249" s="1"/>
  <c r="H243" i="249"/>
  <c r="E243" i="249"/>
  <c r="F243" i="249" s="1"/>
  <c r="G241" i="249"/>
  <c r="D241" i="249"/>
  <c r="C240" i="249"/>
  <c r="I232" i="249"/>
  <c r="G232" i="249"/>
  <c r="F232" i="249"/>
  <c r="E232" i="249"/>
  <c r="D232" i="249"/>
  <c r="C232" i="249"/>
  <c r="B232" i="249"/>
  <c r="H231" i="249"/>
  <c r="H230" i="249"/>
  <c r="H229" i="249"/>
  <c r="H228" i="249"/>
  <c r="H227" i="249"/>
  <c r="I225" i="249"/>
  <c r="G225" i="249"/>
  <c r="F225" i="249"/>
  <c r="E225" i="249"/>
  <c r="D225" i="249"/>
  <c r="C225" i="249"/>
  <c r="B225" i="249"/>
  <c r="H224" i="249"/>
  <c r="H223" i="249"/>
  <c r="H222" i="249"/>
  <c r="H189" i="249" s="1"/>
  <c r="I189" i="249" s="1"/>
  <c r="B189" i="249" s="1"/>
  <c r="H221" i="249"/>
  <c r="H220" i="249"/>
  <c r="H219" i="249"/>
  <c r="A217" i="249"/>
  <c r="I215" i="249"/>
  <c r="G215" i="249"/>
  <c r="F215" i="249"/>
  <c r="E215" i="249"/>
  <c r="D215" i="249"/>
  <c r="C215" i="249"/>
  <c r="B215" i="249"/>
  <c r="H214" i="249"/>
  <c r="H213" i="249"/>
  <c r="E196" i="249" s="1"/>
  <c r="F196" i="249" s="1"/>
  <c r="B196" i="249" s="1"/>
  <c r="H212" i="249"/>
  <c r="H211" i="249"/>
  <c r="H210" i="249"/>
  <c r="I208" i="249"/>
  <c r="G208" i="249"/>
  <c r="F208" i="249"/>
  <c r="E208" i="249"/>
  <c r="D208" i="249"/>
  <c r="C208" i="249"/>
  <c r="B208" i="249"/>
  <c r="H207" i="249"/>
  <c r="E191" i="249" s="1"/>
  <c r="F191" i="249" s="1"/>
  <c r="B191" i="249" s="1"/>
  <c r="H206" i="249"/>
  <c r="H205" i="249"/>
  <c r="E189" i="249" s="1"/>
  <c r="F189" i="249" s="1"/>
  <c r="H204" i="249"/>
  <c r="H203" i="249"/>
  <c r="E187" i="249" s="1"/>
  <c r="F187" i="249" s="1"/>
  <c r="B187" i="249" s="1"/>
  <c r="H202" i="249"/>
  <c r="A200" i="249"/>
  <c r="G198" i="249"/>
  <c r="D198" i="249"/>
  <c r="C198" i="249"/>
  <c r="H197" i="249"/>
  <c r="I197" i="249" s="1"/>
  <c r="E197" i="249"/>
  <c r="F197" i="249" s="1"/>
  <c r="H196" i="249"/>
  <c r="I196" i="249" s="1"/>
  <c r="H195" i="249"/>
  <c r="I195" i="249" s="1"/>
  <c r="E195" i="249"/>
  <c r="F195" i="249" s="1"/>
  <c r="H193" i="249"/>
  <c r="I193" i="249" s="1"/>
  <c r="E193" i="249"/>
  <c r="G192" i="249"/>
  <c r="D192" i="249"/>
  <c r="C192" i="249"/>
  <c r="H191" i="249"/>
  <c r="I191" i="249" s="1"/>
  <c r="H190" i="249"/>
  <c r="I190" i="249" s="1"/>
  <c r="E190" i="249"/>
  <c r="F190" i="249" s="1"/>
  <c r="B190" i="249" s="1"/>
  <c r="H188" i="249"/>
  <c r="I188" i="249" s="1"/>
  <c r="E188" i="249"/>
  <c r="F188" i="249" s="1"/>
  <c r="B188" i="249" s="1"/>
  <c r="H187" i="249"/>
  <c r="I187" i="249" s="1"/>
  <c r="H186" i="249"/>
  <c r="E186" i="249"/>
  <c r="F186" i="249" s="1"/>
  <c r="G184" i="249"/>
  <c r="D184" i="249"/>
  <c r="C183" i="249"/>
  <c r="G177" i="249"/>
  <c r="F177" i="249"/>
  <c r="E177" i="249"/>
  <c r="D177" i="249"/>
  <c r="C177" i="249"/>
  <c r="B177" i="249"/>
  <c r="H176" i="249"/>
  <c r="H175" i="249"/>
  <c r="H141" i="249" s="1"/>
  <c r="H174" i="249"/>
  <c r="H140" i="249" s="1"/>
  <c r="I140" i="249" s="1"/>
  <c r="H173" i="249"/>
  <c r="H172" i="249"/>
  <c r="G170" i="249"/>
  <c r="F170" i="249"/>
  <c r="E170" i="249"/>
  <c r="D170" i="249"/>
  <c r="C170" i="249"/>
  <c r="B170" i="249"/>
  <c r="H169" i="249"/>
  <c r="H136" i="249" s="1"/>
  <c r="I136" i="249" s="1"/>
  <c r="B136" i="249" s="1"/>
  <c r="H168" i="249"/>
  <c r="H167" i="249"/>
  <c r="H134" i="249" s="1"/>
  <c r="I134" i="249" s="1"/>
  <c r="H166" i="249"/>
  <c r="H165" i="249"/>
  <c r="H164" i="249"/>
  <c r="H170" i="249" s="1"/>
  <c r="A162" i="249"/>
  <c r="G160" i="249"/>
  <c r="F160" i="249"/>
  <c r="E160" i="249"/>
  <c r="D160" i="249"/>
  <c r="C160" i="249"/>
  <c r="B160" i="249"/>
  <c r="H159" i="249"/>
  <c r="E142" i="249" s="1"/>
  <c r="F142" i="249" s="1"/>
  <c r="H158" i="249"/>
  <c r="H157" i="249"/>
  <c r="H156" i="249"/>
  <c r="E139" i="249" s="1"/>
  <c r="H155" i="249"/>
  <c r="G153" i="249"/>
  <c r="F153" i="249"/>
  <c r="E153" i="249"/>
  <c r="D153" i="249"/>
  <c r="C153" i="249"/>
  <c r="B153" i="249"/>
  <c r="H152" i="249"/>
  <c r="E136" i="249" s="1"/>
  <c r="F136" i="249" s="1"/>
  <c r="H151" i="249"/>
  <c r="H150" i="249"/>
  <c r="E134" i="249" s="1"/>
  <c r="H149" i="249"/>
  <c r="H148" i="249"/>
  <c r="E132" i="249" s="1"/>
  <c r="F132" i="249" s="1"/>
  <c r="H147" i="249"/>
  <c r="H153" i="249" s="1"/>
  <c r="A145" i="249"/>
  <c r="G143" i="249"/>
  <c r="D143" i="249"/>
  <c r="C143" i="249"/>
  <c r="H142" i="249"/>
  <c r="I142" i="249" s="1"/>
  <c r="I141" i="249"/>
  <c r="F141" i="249"/>
  <c r="E141" i="249"/>
  <c r="B141" i="249"/>
  <c r="E140" i="249"/>
  <c r="F140" i="249" s="1"/>
  <c r="I139" i="249"/>
  <c r="H139" i="249"/>
  <c r="F139" i="249"/>
  <c r="B139" i="249" s="1"/>
  <c r="H138" i="249"/>
  <c r="I138" i="249" s="1"/>
  <c r="G137" i="249"/>
  <c r="E137" i="249"/>
  <c r="D137" i="249"/>
  <c r="C137" i="249"/>
  <c r="H135" i="249"/>
  <c r="I135" i="249" s="1"/>
  <c r="E135" i="249"/>
  <c r="F135" i="249" s="1"/>
  <c r="B135" i="249" s="1"/>
  <c r="F134" i="249"/>
  <c r="B134" i="249" s="1"/>
  <c r="H133" i="249"/>
  <c r="I133" i="249" s="1"/>
  <c r="E133" i="249"/>
  <c r="F133" i="249" s="1"/>
  <c r="I132" i="249"/>
  <c r="H132" i="249"/>
  <c r="B132" i="249"/>
  <c r="H131" i="249"/>
  <c r="E131" i="249"/>
  <c r="F131" i="249" s="1"/>
  <c r="G129" i="249"/>
  <c r="D129" i="249"/>
  <c r="C128" i="249"/>
  <c r="I120" i="249"/>
  <c r="G120" i="249"/>
  <c r="F120" i="249"/>
  <c r="E120" i="249"/>
  <c r="D120" i="249"/>
  <c r="C120" i="249"/>
  <c r="B120" i="249"/>
  <c r="H119" i="249"/>
  <c r="H118" i="249"/>
  <c r="H117" i="249"/>
  <c r="H116" i="249"/>
  <c r="H115" i="249"/>
  <c r="I113" i="249"/>
  <c r="G113" i="249"/>
  <c r="F113" i="249"/>
  <c r="E113" i="249"/>
  <c r="D113" i="249"/>
  <c r="C113" i="249"/>
  <c r="B113" i="249"/>
  <c r="H112" i="249"/>
  <c r="H111" i="249"/>
  <c r="H110" i="249"/>
  <c r="H109" i="249"/>
  <c r="H108" i="249"/>
  <c r="H107" i="249"/>
  <c r="H113" i="249" s="1"/>
  <c r="A105" i="249"/>
  <c r="I103" i="249"/>
  <c r="G103" i="249"/>
  <c r="F103" i="249"/>
  <c r="E103" i="249"/>
  <c r="D103" i="249"/>
  <c r="C103" i="249"/>
  <c r="B103" i="249"/>
  <c r="H102" i="249"/>
  <c r="H101" i="249"/>
  <c r="E84" i="249" s="1"/>
  <c r="F84" i="249" s="1"/>
  <c r="H100" i="249"/>
  <c r="H103" i="249" s="1"/>
  <c r="H99" i="249"/>
  <c r="H98" i="249"/>
  <c r="I96" i="249"/>
  <c r="G96" i="249"/>
  <c r="F96" i="249"/>
  <c r="E96" i="249"/>
  <c r="D96" i="249"/>
  <c r="C96" i="249"/>
  <c r="B96" i="249"/>
  <c r="H95" i="249"/>
  <c r="E79" i="249" s="1"/>
  <c r="H94" i="249"/>
  <c r="H93" i="249"/>
  <c r="H92" i="249"/>
  <c r="H91" i="249"/>
  <c r="E75" i="249" s="1"/>
  <c r="F75" i="249" s="1"/>
  <c r="B75" i="249" s="1"/>
  <c r="H90" i="249"/>
  <c r="H96" i="249" s="1"/>
  <c r="A88" i="249"/>
  <c r="G86" i="249"/>
  <c r="D86" i="249"/>
  <c r="C86" i="249"/>
  <c r="H85" i="249"/>
  <c r="I85" i="249" s="1"/>
  <c r="E85" i="249"/>
  <c r="F85" i="249" s="1"/>
  <c r="B85" i="249" s="1"/>
  <c r="H84" i="249"/>
  <c r="I84" i="249" s="1"/>
  <c r="H83" i="249"/>
  <c r="I83" i="249" s="1"/>
  <c r="F82" i="249"/>
  <c r="E82" i="249"/>
  <c r="H81" i="249"/>
  <c r="I81" i="249" s="1"/>
  <c r="F81" i="249"/>
  <c r="B81" i="249" s="1"/>
  <c r="E81" i="249"/>
  <c r="G80" i="249"/>
  <c r="D80" i="249"/>
  <c r="C80" i="249"/>
  <c r="I79" i="249"/>
  <c r="H79" i="249"/>
  <c r="F79" i="249"/>
  <c r="B79" i="249" s="1"/>
  <c r="I78" i="249"/>
  <c r="H78" i="249"/>
  <c r="E78" i="249"/>
  <c r="F78" i="249" s="1"/>
  <c r="B78" i="249" s="1"/>
  <c r="I77" i="249"/>
  <c r="H77" i="249"/>
  <c r="F77" i="249"/>
  <c r="B77" i="249" s="1"/>
  <c r="E77" i="249"/>
  <c r="H76" i="249"/>
  <c r="I76" i="249" s="1"/>
  <c r="E76" i="249"/>
  <c r="F76" i="249" s="1"/>
  <c r="I75" i="249"/>
  <c r="H75" i="249"/>
  <c r="H74" i="249"/>
  <c r="H80" i="249" s="1"/>
  <c r="E74" i="249"/>
  <c r="E80" i="249" s="1"/>
  <c r="G72" i="249"/>
  <c r="D72" i="249"/>
  <c r="C71" i="249"/>
  <c r="I66" i="249"/>
  <c r="G66" i="249"/>
  <c r="F66" i="249"/>
  <c r="E66" i="249"/>
  <c r="D66" i="249"/>
  <c r="C66" i="249"/>
  <c r="B66" i="249"/>
  <c r="H65" i="249"/>
  <c r="H64" i="249"/>
  <c r="H63" i="249"/>
  <c r="H62" i="249"/>
  <c r="H66" i="249" s="1"/>
  <c r="H61" i="249"/>
  <c r="I59" i="249"/>
  <c r="G59" i="249"/>
  <c r="F59" i="249"/>
  <c r="E59" i="249"/>
  <c r="D59" i="249"/>
  <c r="C59" i="249"/>
  <c r="B59" i="249"/>
  <c r="H58" i="249"/>
  <c r="H24" i="249" s="1"/>
  <c r="I24" i="249" s="1"/>
  <c r="H57" i="249"/>
  <c r="H56" i="249"/>
  <c r="H22" i="249" s="1"/>
  <c r="I22" i="249" s="1"/>
  <c r="H55" i="249"/>
  <c r="H54" i="249"/>
  <c r="H20" i="249" s="1"/>
  <c r="I20" i="249" s="1"/>
  <c r="H53" i="249"/>
  <c r="H59" i="249" s="1"/>
  <c r="A51" i="249"/>
  <c r="I49" i="249"/>
  <c r="G49" i="249"/>
  <c r="F49" i="249"/>
  <c r="E49" i="249"/>
  <c r="D49" i="249"/>
  <c r="C49" i="249"/>
  <c r="B49" i="249"/>
  <c r="H48" i="249"/>
  <c r="H47" i="249"/>
  <c r="H46" i="249"/>
  <c r="H45" i="249"/>
  <c r="H49" i="249" s="1"/>
  <c r="H44" i="249"/>
  <c r="I42" i="249"/>
  <c r="G42" i="249"/>
  <c r="F42" i="249"/>
  <c r="E42" i="249"/>
  <c r="D42" i="249"/>
  <c r="C42" i="249"/>
  <c r="B42" i="249"/>
  <c r="H41" i="249"/>
  <c r="H40" i="249"/>
  <c r="H39" i="249"/>
  <c r="E22" i="249" s="1"/>
  <c r="F22" i="249" s="1"/>
  <c r="B22" i="249" s="1"/>
  <c r="H38" i="249"/>
  <c r="H37" i="249"/>
  <c r="H36" i="249"/>
  <c r="H42" i="249" s="1"/>
  <c r="A34" i="249"/>
  <c r="G31" i="249"/>
  <c r="D31" i="249"/>
  <c r="C31" i="249"/>
  <c r="H30" i="249"/>
  <c r="I30" i="249" s="1"/>
  <c r="E30" i="249"/>
  <c r="F30" i="249" s="1"/>
  <c r="I29" i="249"/>
  <c r="H29" i="249"/>
  <c r="F29" i="249"/>
  <c r="B29" i="249" s="1"/>
  <c r="E29" i="249"/>
  <c r="H28" i="249"/>
  <c r="I28" i="249" s="1"/>
  <c r="E28" i="249"/>
  <c r="F28" i="249" s="1"/>
  <c r="I27" i="249"/>
  <c r="H27" i="249"/>
  <c r="H26" i="249"/>
  <c r="I26" i="249" s="1"/>
  <c r="E26" i="249"/>
  <c r="G25" i="249"/>
  <c r="D25" i="249"/>
  <c r="C25" i="249"/>
  <c r="F24" i="249"/>
  <c r="E24" i="249"/>
  <c r="H23" i="249"/>
  <c r="I23" i="249" s="1"/>
  <c r="E23" i="249"/>
  <c r="F23" i="249" s="1"/>
  <c r="B23" i="249" s="1"/>
  <c r="H21" i="249"/>
  <c r="I21" i="249" s="1"/>
  <c r="E21" i="249"/>
  <c r="F21" i="249" s="1"/>
  <c r="B21" i="249" s="1"/>
  <c r="F20" i="249"/>
  <c r="E20" i="249"/>
  <c r="H19" i="249"/>
  <c r="E19" i="249"/>
  <c r="F19" i="249" s="1"/>
  <c r="G17" i="249"/>
  <c r="D17" i="249"/>
  <c r="C16" i="249"/>
  <c r="H7" i="249"/>
  <c r="G7" i="249"/>
  <c r="I6" i="249"/>
  <c r="I5" i="249"/>
  <c r="I7" i="249" s="1"/>
  <c r="H3" i="249"/>
  <c r="J1" i="249"/>
  <c r="E25" i="248"/>
  <c r="D25" i="248"/>
  <c r="B25" i="248"/>
  <c r="H24" i="248"/>
  <c r="I24" i="248" s="1"/>
  <c r="I23" i="248"/>
  <c r="H23" i="248"/>
  <c r="H22" i="248"/>
  <c r="I22" i="248" s="1"/>
  <c r="I21" i="248"/>
  <c r="H21" i="248"/>
  <c r="H20" i="248"/>
  <c r="I20" i="248" s="1"/>
  <c r="I19" i="248"/>
  <c r="H19" i="248"/>
  <c r="H18" i="248"/>
  <c r="I18" i="248" s="1"/>
  <c r="I17" i="248"/>
  <c r="H17" i="248"/>
  <c r="H16" i="248"/>
  <c r="I16" i="248" s="1"/>
  <c r="I15" i="248"/>
  <c r="H15" i="248"/>
  <c r="H14" i="248"/>
  <c r="I14" i="248" s="1"/>
  <c r="I13" i="248"/>
  <c r="H13" i="248"/>
  <c r="H12" i="248"/>
  <c r="I12" i="248" s="1"/>
  <c r="I11" i="248"/>
  <c r="H11" i="248"/>
  <c r="H10" i="248"/>
  <c r="I10" i="248" s="1"/>
  <c r="I9" i="248"/>
  <c r="H9" i="248"/>
  <c r="H8" i="248"/>
  <c r="I8" i="248" s="1"/>
  <c r="I7" i="248"/>
  <c r="H7" i="248"/>
  <c r="H25" i="248" s="1"/>
  <c r="I5" i="248"/>
  <c r="H5" i="248"/>
  <c r="G5" i="248"/>
  <c r="F5" i="248"/>
  <c r="E5" i="248"/>
  <c r="D5" i="248"/>
  <c r="I4" i="248"/>
  <c r="C1" i="248"/>
  <c r="E25" i="247"/>
  <c r="D25" i="247"/>
  <c r="B25" i="247"/>
  <c r="H24" i="247"/>
  <c r="I24" i="247" s="1"/>
  <c r="I23" i="247"/>
  <c r="H23" i="247"/>
  <c r="H22" i="247"/>
  <c r="I22" i="247" s="1"/>
  <c r="I21" i="247"/>
  <c r="H21" i="247"/>
  <c r="H20" i="247"/>
  <c r="I20" i="247" s="1"/>
  <c r="I19" i="247"/>
  <c r="H19" i="247"/>
  <c r="H18" i="247"/>
  <c r="I18" i="247" s="1"/>
  <c r="I17" i="247"/>
  <c r="H17" i="247"/>
  <c r="H16" i="247"/>
  <c r="I16" i="247" s="1"/>
  <c r="I15" i="247"/>
  <c r="H15" i="247"/>
  <c r="H14" i="247"/>
  <c r="I14" i="247" s="1"/>
  <c r="I13" i="247"/>
  <c r="H13" i="247"/>
  <c r="H12" i="247"/>
  <c r="I12" i="247" s="1"/>
  <c r="I11" i="247"/>
  <c r="H11" i="247"/>
  <c r="H10" i="247"/>
  <c r="I10" i="247" s="1"/>
  <c r="I9" i="247"/>
  <c r="H9" i="247"/>
  <c r="H8" i="247"/>
  <c r="I8" i="247" s="1"/>
  <c r="I7" i="247"/>
  <c r="H7" i="247"/>
  <c r="H25" i="247" s="1"/>
  <c r="F5" i="247"/>
  <c r="E5" i="247"/>
  <c r="D5" i="247"/>
  <c r="I4" i="247"/>
  <c r="C1" i="247"/>
  <c r="D38" i="246"/>
  <c r="B38" i="246"/>
  <c r="E38" i="246" s="1"/>
  <c r="E37" i="246"/>
  <c r="D37" i="246"/>
  <c r="B37" i="246"/>
  <c r="D36" i="246"/>
  <c r="E36" i="246" s="1"/>
  <c r="B36" i="246"/>
  <c r="A34" i="246"/>
  <c r="D32" i="246"/>
  <c r="E32" i="246" s="1"/>
  <c r="B32" i="246"/>
  <c r="D31" i="246"/>
  <c r="B31" i="246"/>
  <c r="E31" i="246" s="1"/>
  <c r="D30" i="246"/>
  <c r="B30" i="246"/>
  <c r="E30" i="246" s="1"/>
  <c r="A28" i="246"/>
  <c r="D26" i="246"/>
  <c r="B26" i="246"/>
  <c r="E26" i="246" s="1"/>
  <c r="E25" i="246"/>
  <c r="D25" i="246"/>
  <c r="B25" i="246"/>
  <c r="D24" i="246"/>
  <c r="E24" i="246" s="1"/>
  <c r="B24" i="246"/>
  <c r="A22" i="246"/>
  <c r="D20" i="246"/>
  <c r="E20" i="246" s="1"/>
  <c r="B20" i="246"/>
  <c r="D19" i="246"/>
  <c r="B19" i="246"/>
  <c r="E19" i="246" s="1"/>
  <c r="D18" i="246"/>
  <c r="B18" i="246"/>
  <c r="E18" i="246" s="1"/>
  <c r="A16" i="246"/>
  <c r="D14" i="246"/>
  <c r="B14" i="246"/>
  <c r="E14" i="246" s="1"/>
  <c r="E13" i="246"/>
  <c r="D13" i="246"/>
  <c r="B13" i="246"/>
  <c r="D12" i="246"/>
  <c r="E12" i="246" s="1"/>
  <c r="B12" i="246"/>
  <c r="A10" i="246"/>
  <c r="D8" i="246"/>
  <c r="E8" i="246" s="1"/>
  <c r="B8" i="246"/>
  <c r="D7" i="246"/>
  <c r="B7" i="246"/>
  <c r="E7" i="246" s="1"/>
  <c r="D6" i="246"/>
  <c r="B6" i="246"/>
  <c r="E6" i="246" s="1"/>
  <c r="A4" i="246"/>
  <c r="H32" i="245"/>
  <c r="D32" i="245"/>
  <c r="C32" i="245"/>
  <c r="H30" i="245"/>
  <c r="G30" i="245"/>
  <c r="I29" i="245"/>
  <c r="E29" i="245"/>
  <c r="I28" i="245"/>
  <c r="E28" i="245"/>
  <c r="I27" i="245"/>
  <c r="E27" i="245"/>
  <c r="I26" i="245"/>
  <c r="E26" i="245"/>
  <c r="I25" i="245"/>
  <c r="E25" i="245"/>
  <c r="I24" i="245"/>
  <c r="E24" i="245"/>
  <c r="D24" i="245"/>
  <c r="C24" i="245"/>
  <c r="I23" i="245"/>
  <c r="E23" i="245"/>
  <c r="I22" i="245"/>
  <c r="E22" i="245"/>
  <c r="I21" i="245"/>
  <c r="E21" i="245"/>
  <c r="I20" i="245"/>
  <c r="E20" i="245"/>
  <c r="I19" i="245"/>
  <c r="I30" i="245" s="1"/>
  <c r="E19" i="245"/>
  <c r="E18" i="245" s="1"/>
  <c r="E30" i="245" s="1"/>
  <c r="I18" i="245"/>
  <c r="D18" i="245"/>
  <c r="D30" i="245" s="1"/>
  <c r="C18" i="245"/>
  <c r="C30" i="245" s="1"/>
  <c r="H17" i="245"/>
  <c r="H31" i="245" s="1"/>
  <c r="G17" i="245"/>
  <c r="G31" i="245" s="1"/>
  <c r="D17" i="245"/>
  <c r="D31" i="245" s="1"/>
  <c r="C17" i="245"/>
  <c r="G32" i="245" s="1"/>
  <c r="I16" i="245"/>
  <c r="E16" i="245"/>
  <c r="I15" i="245"/>
  <c r="E15" i="245"/>
  <c r="I14" i="245"/>
  <c r="E14" i="245"/>
  <c r="I13" i="245"/>
  <c r="E13" i="245"/>
  <c r="I12" i="245"/>
  <c r="E12" i="245"/>
  <c r="I11" i="245"/>
  <c r="E11" i="245"/>
  <c r="I10" i="245"/>
  <c r="E10" i="245"/>
  <c r="I9" i="245"/>
  <c r="E9" i="245"/>
  <c r="I8" i="245"/>
  <c r="E8" i="245"/>
  <c r="I7" i="245"/>
  <c r="E7" i="245"/>
  <c r="I6" i="245"/>
  <c r="I17" i="245" s="1"/>
  <c r="E6" i="245"/>
  <c r="E17" i="245" s="1"/>
  <c r="G4" i="245"/>
  <c r="E4" i="245"/>
  <c r="I4" i="245" s="1"/>
  <c r="D4" i="245"/>
  <c r="H4" i="245" s="1"/>
  <c r="C4" i="245"/>
  <c r="I2" i="245"/>
  <c r="J1" i="245"/>
  <c r="H31" i="244"/>
  <c r="C31" i="244"/>
  <c r="H29" i="244"/>
  <c r="G29" i="244"/>
  <c r="I28" i="244"/>
  <c r="E28" i="244"/>
  <c r="I27" i="244"/>
  <c r="E27" i="244"/>
  <c r="I26" i="244"/>
  <c r="E26" i="244"/>
  <c r="I25" i="244"/>
  <c r="E25" i="244"/>
  <c r="E24" i="244" s="1"/>
  <c r="I24" i="244"/>
  <c r="D24" i="244"/>
  <c r="C24" i="244"/>
  <c r="I23" i="244"/>
  <c r="E23" i="244"/>
  <c r="I22" i="244"/>
  <c r="E22" i="244"/>
  <c r="I21" i="244"/>
  <c r="E21" i="244"/>
  <c r="I20" i="244"/>
  <c r="E20" i="244"/>
  <c r="E19" i="244" s="1"/>
  <c r="I19" i="244"/>
  <c r="I29" i="244" s="1"/>
  <c r="D19" i="244"/>
  <c r="D29" i="244" s="1"/>
  <c r="C19" i="244"/>
  <c r="C29" i="244" s="1"/>
  <c r="H18" i="244"/>
  <c r="H30" i="244" s="1"/>
  <c r="G18" i="244"/>
  <c r="G30" i="244" s="1"/>
  <c r="E18" i="244"/>
  <c r="D18" i="244"/>
  <c r="D30" i="244" s="1"/>
  <c r="C18" i="244"/>
  <c r="G31" i="244" s="1"/>
  <c r="I17" i="244"/>
  <c r="I16" i="244"/>
  <c r="E16" i="244"/>
  <c r="I15" i="244"/>
  <c r="E15" i="244"/>
  <c r="I14" i="244"/>
  <c r="E14" i="244"/>
  <c r="I13" i="244"/>
  <c r="E13" i="244"/>
  <c r="I12" i="244"/>
  <c r="E12" i="244"/>
  <c r="I11" i="244"/>
  <c r="E11" i="244"/>
  <c r="I10" i="244"/>
  <c r="E10" i="244"/>
  <c r="I9" i="244"/>
  <c r="E9" i="244"/>
  <c r="I8" i="244"/>
  <c r="E8" i="244"/>
  <c r="I7" i="244"/>
  <c r="E7" i="244"/>
  <c r="I6" i="244"/>
  <c r="I18" i="244" s="1"/>
  <c r="E6" i="244"/>
  <c r="G4" i="244"/>
  <c r="E4" i="244"/>
  <c r="I4" i="244" s="1"/>
  <c r="D4" i="244"/>
  <c r="H4" i="244" s="1"/>
  <c r="C4" i="244"/>
  <c r="I2" i="244"/>
  <c r="J1" i="244"/>
  <c r="K159" i="243"/>
  <c r="J159" i="243"/>
  <c r="J158" i="243"/>
  <c r="K158" i="243" s="1"/>
  <c r="K157" i="243"/>
  <c r="J157" i="243"/>
  <c r="J156" i="243"/>
  <c r="K156" i="243" s="1"/>
  <c r="K155" i="243"/>
  <c r="J155" i="243"/>
  <c r="J154" i="243"/>
  <c r="K154" i="243" s="1"/>
  <c r="K153" i="243"/>
  <c r="K152" i="243" s="1"/>
  <c r="J153" i="243"/>
  <c r="J152" i="243"/>
  <c r="I152" i="243"/>
  <c r="H152" i="243"/>
  <c r="G152" i="243"/>
  <c r="F152" i="243"/>
  <c r="E152" i="243"/>
  <c r="D152" i="243"/>
  <c r="C152" i="243"/>
  <c r="J151" i="243"/>
  <c r="K151" i="243" s="1"/>
  <c r="K150" i="243"/>
  <c r="J150" i="243"/>
  <c r="J149" i="243"/>
  <c r="K149" i="243" s="1"/>
  <c r="K148" i="243"/>
  <c r="K147" i="243" s="1"/>
  <c r="J148" i="243"/>
  <c r="J147" i="243"/>
  <c r="I147" i="243"/>
  <c r="H147" i="243"/>
  <c r="G147" i="243"/>
  <c r="F147" i="243"/>
  <c r="E147" i="243"/>
  <c r="D147" i="243"/>
  <c r="C147" i="243"/>
  <c r="K146" i="243"/>
  <c r="J146" i="243"/>
  <c r="J145" i="243"/>
  <c r="K145" i="243" s="1"/>
  <c r="K144" i="243"/>
  <c r="J144" i="243"/>
  <c r="J143" i="243"/>
  <c r="K143" i="243" s="1"/>
  <c r="K142" i="243"/>
  <c r="J142" i="243"/>
  <c r="J141" i="243"/>
  <c r="K141" i="243" s="1"/>
  <c r="K140" i="243" s="1"/>
  <c r="J140" i="243"/>
  <c r="I140" i="243"/>
  <c r="H140" i="243"/>
  <c r="G140" i="243"/>
  <c r="F140" i="243"/>
  <c r="E140" i="243"/>
  <c r="D140" i="243"/>
  <c r="C140" i="243"/>
  <c r="K139" i="243"/>
  <c r="J139" i="243"/>
  <c r="J138" i="243"/>
  <c r="K138" i="243" s="1"/>
  <c r="K137" i="243"/>
  <c r="K136" i="243" s="1"/>
  <c r="K160" i="243" s="1"/>
  <c r="J137" i="243"/>
  <c r="J136" i="243"/>
  <c r="J160" i="243" s="1"/>
  <c r="I136" i="243"/>
  <c r="I160" i="243" s="1"/>
  <c r="H136" i="243"/>
  <c r="H160" i="243" s="1"/>
  <c r="G136" i="243"/>
  <c r="G160" i="243" s="1"/>
  <c r="F136" i="243"/>
  <c r="F160" i="243" s="1"/>
  <c r="E136" i="243"/>
  <c r="E160" i="243" s="1"/>
  <c r="D136" i="243"/>
  <c r="D160" i="243" s="1"/>
  <c r="C136" i="243"/>
  <c r="C160" i="243" s="1"/>
  <c r="J134" i="243"/>
  <c r="K134" i="243" s="1"/>
  <c r="J133" i="243"/>
  <c r="K133" i="243" s="1"/>
  <c r="J132" i="243"/>
  <c r="K132" i="243" s="1"/>
  <c r="J131" i="243"/>
  <c r="K131" i="243" s="1"/>
  <c r="J130" i="243"/>
  <c r="K130" i="243" s="1"/>
  <c r="J129" i="243"/>
  <c r="K129" i="243" s="1"/>
  <c r="J128" i="243"/>
  <c r="K128" i="243" s="1"/>
  <c r="J127" i="243"/>
  <c r="K127" i="243" s="1"/>
  <c r="J126" i="243"/>
  <c r="K126" i="243" s="1"/>
  <c r="J125" i="243"/>
  <c r="K125" i="243" s="1"/>
  <c r="J124" i="243"/>
  <c r="K124" i="243" s="1"/>
  <c r="J123" i="243"/>
  <c r="K123" i="243" s="1"/>
  <c r="J122" i="243"/>
  <c r="K122" i="243" s="1"/>
  <c r="J121" i="243"/>
  <c r="I121" i="243"/>
  <c r="H121" i="243"/>
  <c r="G121" i="243"/>
  <c r="F121" i="243"/>
  <c r="E121" i="243"/>
  <c r="D121" i="243"/>
  <c r="C121" i="243"/>
  <c r="K120" i="243"/>
  <c r="J120" i="243"/>
  <c r="K119" i="243"/>
  <c r="J119" i="243"/>
  <c r="K118" i="243"/>
  <c r="J118" i="243"/>
  <c r="K117" i="243"/>
  <c r="J117" i="243"/>
  <c r="K116" i="243"/>
  <c r="J116" i="243"/>
  <c r="K115" i="243"/>
  <c r="J115" i="243"/>
  <c r="K114" i="243"/>
  <c r="J114" i="243"/>
  <c r="K113" i="243"/>
  <c r="J113" i="243"/>
  <c r="K112" i="243"/>
  <c r="J112" i="243"/>
  <c r="K111" i="243"/>
  <c r="J111" i="243"/>
  <c r="K110" i="243"/>
  <c r="J110" i="243"/>
  <c r="K109" i="243"/>
  <c r="J109" i="243"/>
  <c r="K108" i="243"/>
  <c r="J108" i="243"/>
  <c r="J107" i="243"/>
  <c r="K107" i="243" s="1"/>
  <c r="K106" i="243"/>
  <c r="J106" i="243"/>
  <c r="J105" i="243"/>
  <c r="K105" i="243" s="1"/>
  <c r="K104" i="243"/>
  <c r="J104" i="243"/>
  <c r="J103" i="243"/>
  <c r="K103" i="243" s="1"/>
  <c r="K102" i="243"/>
  <c r="J102" i="243"/>
  <c r="J101" i="243"/>
  <c r="K101" i="243" s="1"/>
  <c r="J100" i="243"/>
  <c r="J135" i="243" s="1"/>
  <c r="J161" i="243" s="1"/>
  <c r="I100" i="243"/>
  <c r="I135" i="243" s="1"/>
  <c r="I161" i="243" s="1"/>
  <c r="H100" i="243"/>
  <c r="H135" i="243" s="1"/>
  <c r="H161" i="243" s="1"/>
  <c r="G100" i="243"/>
  <c r="G135" i="243" s="1"/>
  <c r="G161" i="243" s="1"/>
  <c r="F100" i="243"/>
  <c r="F135" i="243" s="1"/>
  <c r="F161" i="243" s="1"/>
  <c r="E100" i="243"/>
  <c r="E135" i="243" s="1"/>
  <c r="E161" i="243" s="1"/>
  <c r="D100" i="243"/>
  <c r="D135" i="243" s="1"/>
  <c r="D161" i="243" s="1"/>
  <c r="C100" i="243"/>
  <c r="C135" i="243" s="1"/>
  <c r="C161" i="243" s="1"/>
  <c r="K98" i="243"/>
  <c r="I98" i="243"/>
  <c r="H98" i="243"/>
  <c r="G98" i="243"/>
  <c r="F98" i="243"/>
  <c r="E98" i="243"/>
  <c r="D98" i="243"/>
  <c r="C97" i="243"/>
  <c r="K96" i="243"/>
  <c r="K164" i="243" s="1"/>
  <c r="K91" i="243"/>
  <c r="J91" i="243"/>
  <c r="J90" i="243"/>
  <c r="K90" i="243" s="1"/>
  <c r="K89" i="243"/>
  <c r="J89" i="243"/>
  <c r="J88" i="243"/>
  <c r="K88" i="243" s="1"/>
  <c r="K87" i="243"/>
  <c r="J87" i="243"/>
  <c r="J86" i="243"/>
  <c r="K86" i="243" s="1"/>
  <c r="K85" i="243" s="1"/>
  <c r="J85" i="243"/>
  <c r="I85" i="243"/>
  <c r="H85" i="243"/>
  <c r="G85" i="243"/>
  <c r="F85" i="243"/>
  <c r="E85" i="243"/>
  <c r="D85" i="243"/>
  <c r="C85" i="243"/>
  <c r="K84" i="243"/>
  <c r="J84" i="243"/>
  <c r="J83" i="243"/>
  <c r="K83" i="243" s="1"/>
  <c r="K82" i="243"/>
  <c r="J82" i="243"/>
  <c r="J81" i="243"/>
  <c r="I81" i="243"/>
  <c r="H81" i="243"/>
  <c r="G81" i="243"/>
  <c r="F81" i="243"/>
  <c r="F92" i="243" s="1"/>
  <c r="F166" i="243" s="1"/>
  <c r="E81" i="243"/>
  <c r="D81" i="243"/>
  <c r="C81" i="243"/>
  <c r="K80" i="243"/>
  <c r="J80" i="243"/>
  <c r="J79" i="243"/>
  <c r="K79" i="243" s="1"/>
  <c r="K78" i="243" s="1"/>
  <c r="J78" i="243"/>
  <c r="I78" i="243"/>
  <c r="H78" i="243"/>
  <c r="G78" i="243"/>
  <c r="F78" i="243"/>
  <c r="E78" i="243"/>
  <c r="D78" i="243"/>
  <c r="C78" i="243"/>
  <c r="K77" i="243"/>
  <c r="J77" i="243"/>
  <c r="J76" i="243"/>
  <c r="K76" i="243" s="1"/>
  <c r="J75" i="243"/>
  <c r="K75" i="243" s="1"/>
  <c r="J74" i="243"/>
  <c r="J73" i="243" s="1"/>
  <c r="J92" i="243" s="1"/>
  <c r="J166" i="243" s="1"/>
  <c r="I73" i="243"/>
  <c r="H73" i="243"/>
  <c r="G73" i="243"/>
  <c r="F73" i="243"/>
  <c r="E73" i="243"/>
  <c r="D73" i="243"/>
  <c r="C73" i="243"/>
  <c r="K72" i="243"/>
  <c r="J72" i="243"/>
  <c r="K71" i="243"/>
  <c r="J71" i="243"/>
  <c r="K70" i="243"/>
  <c r="J70" i="243"/>
  <c r="K69" i="243"/>
  <c r="J69" i="243"/>
  <c r="I69" i="243"/>
  <c r="I92" i="243" s="1"/>
  <c r="I166" i="243" s="1"/>
  <c r="H69" i="243"/>
  <c r="H92" i="243" s="1"/>
  <c r="H166" i="243" s="1"/>
  <c r="G69" i="243"/>
  <c r="G92" i="243" s="1"/>
  <c r="G166" i="243" s="1"/>
  <c r="F69" i="243"/>
  <c r="E69" i="243"/>
  <c r="E92" i="243" s="1"/>
  <c r="E166" i="243" s="1"/>
  <c r="D69" i="243"/>
  <c r="D92" i="243" s="1"/>
  <c r="D166" i="243" s="1"/>
  <c r="C69" i="243"/>
  <c r="C92" i="243" s="1"/>
  <c r="C166" i="243" s="1"/>
  <c r="J67" i="243"/>
  <c r="K67" i="243" s="1"/>
  <c r="K66" i="243"/>
  <c r="J66" i="243"/>
  <c r="J65" i="243"/>
  <c r="K65" i="243" s="1"/>
  <c r="K64" i="243"/>
  <c r="J64" i="243"/>
  <c r="J63" i="243" s="1"/>
  <c r="I63" i="243"/>
  <c r="H63" i="243"/>
  <c r="G63" i="243"/>
  <c r="F63" i="243"/>
  <c r="E63" i="243"/>
  <c r="D63" i="243"/>
  <c r="C63" i="243"/>
  <c r="J62" i="243"/>
  <c r="K62" i="243" s="1"/>
  <c r="J61" i="243"/>
  <c r="K61" i="243" s="1"/>
  <c r="J60" i="243"/>
  <c r="K60" i="243" s="1"/>
  <c r="J59" i="243"/>
  <c r="K59" i="243" s="1"/>
  <c r="J58" i="243"/>
  <c r="I58" i="243"/>
  <c r="H58" i="243"/>
  <c r="G58" i="243"/>
  <c r="F58" i="243"/>
  <c r="E58" i="243"/>
  <c r="D58" i="243"/>
  <c r="C58" i="243"/>
  <c r="K57" i="243"/>
  <c r="J57" i="243"/>
  <c r="J56" i="243"/>
  <c r="K56" i="243" s="1"/>
  <c r="K55" i="243"/>
  <c r="J55" i="243"/>
  <c r="J54" i="243"/>
  <c r="K54" i="243" s="1"/>
  <c r="K53" i="243"/>
  <c r="K52" i="243" s="1"/>
  <c r="J53" i="243"/>
  <c r="J52" i="243" s="1"/>
  <c r="I52" i="243"/>
  <c r="H52" i="243"/>
  <c r="G52" i="243"/>
  <c r="F52" i="243"/>
  <c r="E52" i="243"/>
  <c r="D52" i="243"/>
  <c r="C52" i="243"/>
  <c r="J51" i="243"/>
  <c r="K51" i="243" s="1"/>
  <c r="J50" i="243"/>
  <c r="K50" i="243" s="1"/>
  <c r="J49" i="243"/>
  <c r="K49" i="243" s="1"/>
  <c r="J48" i="243"/>
  <c r="K48" i="243" s="1"/>
  <c r="J47" i="243"/>
  <c r="K47" i="243" s="1"/>
  <c r="J46" i="243"/>
  <c r="K46" i="243" s="1"/>
  <c r="J45" i="243"/>
  <c r="K45" i="243" s="1"/>
  <c r="J44" i="243"/>
  <c r="K44" i="243" s="1"/>
  <c r="J43" i="243"/>
  <c r="K43" i="243" s="1"/>
  <c r="J42" i="243"/>
  <c r="K42" i="243" s="1"/>
  <c r="J41" i="243"/>
  <c r="J40" i="243" s="1"/>
  <c r="I40" i="243"/>
  <c r="H40" i="243"/>
  <c r="G40" i="243"/>
  <c r="F40" i="243"/>
  <c r="E40" i="243"/>
  <c r="D40" i="243"/>
  <c r="C40" i="243"/>
  <c r="K39" i="243"/>
  <c r="J39" i="243"/>
  <c r="K38" i="243"/>
  <c r="J38" i="243"/>
  <c r="J37" i="243"/>
  <c r="K37" i="243" s="1"/>
  <c r="K36" i="243"/>
  <c r="J36" i="243"/>
  <c r="J35" i="243"/>
  <c r="K35" i="243" s="1"/>
  <c r="K34" i="243"/>
  <c r="J34" i="243"/>
  <c r="J33" i="243"/>
  <c r="J32" i="243" s="1"/>
  <c r="I32" i="243"/>
  <c r="H32" i="243"/>
  <c r="G32" i="243"/>
  <c r="F32" i="243"/>
  <c r="E32" i="243"/>
  <c r="D32" i="243"/>
  <c r="C32" i="243"/>
  <c r="J31" i="243"/>
  <c r="K31" i="243" s="1"/>
  <c r="J30" i="243"/>
  <c r="K30" i="243" s="1"/>
  <c r="J29" i="243"/>
  <c r="K29" i="243" s="1"/>
  <c r="J28" i="243"/>
  <c r="K28" i="243" s="1"/>
  <c r="J27" i="243"/>
  <c r="K27" i="243" s="1"/>
  <c r="J26" i="243"/>
  <c r="J25" i="243" s="1"/>
  <c r="I25" i="243"/>
  <c r="H25" i="243"/>
  <c r="H68" i="243" s="1"/>
  <c r="G25" i="243"/>
  <c r="F25" i="243"/>
  <c r="E25" i="243"/>
  <c r="D25" i="243"/>
  <c r="D68" i="243" s="1"/>
  <c r="C25" i="243"/>
  <c r="J24" i="243"/>
  <c r="K24" i="243" s="1"/>
  <c r="K23" i="243"/>
  <c r="J23" i="243"/>
  <c r="J22" i="243"/>
  <c r="K22" i="243" s="1"/>
  <c r="K21" i="243"/>
  <c r="J21" i="243"/>
  <c r="J20" i="243"/>
  <c r="K20" i="243" s="1"/>
  <c r="K19" i="243"/>
  <c r="J19" i="243"/>
  <c r="J18" i="243" s="1"/>
  <c r="I18" i="243"/>
  <c r="H18" i="243"/>
  <c r="G18" i="243"/>
  <c r="F18" i="243"/>
  <c r="E18" i="243"/>
  <c r="D18" i="243"/>
  <c r="C18" i="243"/>
  <c r="J17" i="243"/>
  <c r="K17" i="243" s="1"/>
  <c r="J16" i="243"/>
  <c r="K16" i="243" s="1"/>
  <c r="J15" i="243"/>
  <c r="K15" i="243" s="1"/>
  <c r="J14" i="243"/>
  <c r="K14" i="243" s="1"/>
  <c r="J13" i="243"/>
  <c r="K13" i="243" s="1"/>
  <c r="J12" i="243"/>
  <c r="K12" i="243" s="1"/>
  <c r="J11" i="243"/>
  <c r="J68" i="243" s="1"/>
  <c r="I11" i="243"/>
  <c r="I68" i="243" s="1"/>
  <c r="H11" i="243"/>
  <c r="G11" i="243"/>
  <c r="G68" i="243" s="1"/>
  <c r="F11" i="243"/>
  <c r="F68" i="243" s="1"/>
  <c r="E11" i="243"/>
  <c r="E68" i="243" s="1"/>
  <c r="D11" i="243"/>
  <c r="C11" i="243"/>
  <c r="C68" i="243" s="1"/>
  <c r="C8" i="243"/>
  <c r="A4" i="243"/>
  <c r="A3" i="243"/>
  <c r="B1" i="243"/>
  <c r="K159" i="242"/>
  <c r="J159" i="242"/>
  <c r="J158" i="242"/>
  <c r="K158" i="242" s="1"/>
  <c r="K157" i="242"/>
  <c r="J157" i="242"/>
  <c r="J156" i="242"/>
  <c r="K156" i="242" s="1"/>
  <c r="K155" i="242"/>
  <c r="J155" i="242"/>
  <c r="J154" i="242"/>
  <c r="K154" i="242" s="1"/>
  <c r="K153" i="242"/>
  <c r="J153" i="242"/>
  <c r="J152" i="242" s="1"/>
  <c r="I152" i="242"/>
  <c r="H152" i="242"/>
  <c r="G152" i="242"/>
  <c r="F152" i="242"/>
  <c r="E152" i="242"/>
  <c r="D152" i="242"/>
  <c r="C152" i="242"/>
  <c r="J151" i="242"/>
  <c r="K151" i="242" s="1"/>
  <c r="K150" i="242"/>
  <c r="J150" i="242"/>
  <c r="J149" i="242"/>
  <c r="K149" i="242" s="1"/>
  <c r="K148" i="242"/>
  <c r="K147" i="242" s="1"/>
  <c r="J148" i="242"/>
  <c r="J147" i="242"/>
  <c r="I147" i="242"/>
  <c r="H147" i="242"/>
  <c r="G147" i="242"/>
  <c r="F147" i="242"/>
  <c r="E147" i="242"/>
  <c r="D147" i="242"/>
  <c r="C147" i="242"/>
  <c r="K146" i="242"/>
  <c r="J146" i="242"/>
  <c r="J145" i="242"/>
  <c r="K145" i="242" s="1"/>
  <c r="K144" i="242"/>
  <c r="J144" i="242"/>
  <c r="J143" i="242"/>
  <c r="K143" i="242" s="1"/>
  <c r="K142" i="242"/>
  <c r="J142" i="242"/>
  <c r="J141" i="242"/>
  <c r="K141" i="242" s="1"/>
  <c r="J140" i="242"/>
  <c r="I140" i="242"/>
  <c r="H140" i="242"/>
  <c r="G140" i="242"/>
  <c r="F140" i="242"/>
  <c r="E140" i="242"/>
  <c r="D140" i="242"/>
  <c r="C140" i="242"/>
  <c r="K139" i="242"/>
  <c r="J139" i="242"/>
  <c r="J138" i="242"/>
  <c r="K138" i="242" s="1"/>
  <c r="K137" i="242"/>
  <c r="K136" i="242" s="1"/>
  <c r="J137" i="242"/>
  <c r="J136" i="242"/>
  <c r="J160" i="242" s="1"/>
  <c r="I136" i="242"/>
  <c r="I160" i="242" s="1"/>
  <c r="H136" i="242"/>
  <c r="H160" i="242" s="1"/>
  <c r="G136" i="242"/>
  <c r="G160" i="242" s="1"/>
  <c r="F136" i="242"/>
  <c r="F160" i="242" s="1"/>
  <c r="E136" i="242"/>
  <c r="E160" i="242" s="1"/>
  <c r="D136" i="242"/>
  <c r="D160" i="242" s="1"/>
  <c r="C136" i="242"/>
  <c r="C160" i="242" s="1"/>
  <c r="K134" i="242"/>
  <c r="J134" i="242"/>
  <c r="J133" i="242"/>
  <c r="K133" i="242" s="1"/>
  <c r="K132" i="242"/>
  <c r="J132" i="242"/>
  <c r="J131" i="242"/>
  <c r="K131" i="242" s="1"/>
  <c r="K130" i="242"/>
  <c r="J130" i="242"/>
  <c r="J129" i="242"/>
  <c r="K129" i="242" s="1"/>
  <c r="K128" i="242"/>
  <c r="J128" i="242"/>
  <c r="J127" i="242"/>
  <c r="K127" i="242" s="1"/>
  <c r="K126" i="242"/>
  <c r="J126" i="242"/>
  <c r="J125" i="242"/>
  <c r="K125" i="242" s="1"/>
  <c r="K124" i="242"/>
  <c r="J124" i="242"/>
  <c r="J123" i="242"/>
  <c r="K123" i="242" s="1"/>
  <c r="K122" i="242"/>
  <c r="K121" i="242" s="1"/>
  <c r="J122" i="242"/>
  <c r="J121" i="242"/>
  <c r="I121" i="242"/>
  <c r="H121" i="242"/>
  <c r="G121" i="242"/>
  <c r="F121" i="242"/>
  <c r="E121" i="242"/>
  <c r="D121" i="242"/>
  <c r="C121" i="242"/>
  <c r="K120" i="242"/>
  <c r="J120" i="242"/>
  <c r="K119" i="242"/>
  <c r="J119" i="242"/>
  <c r="K118" i="242"/>
  <c r="J118" i="242"/>
  <c r="K117" i="242"/>
  <c r="J117" i="242"/>
  <c r="K116" i="242"/>
  <c r="J116" i="242"/>
  <c r="K115" i="242"/>
  <c r="J115" i="242"/>
  <c r="K114" i="242"/>
  <c r="J114" i="242"/>
  <c r="J113" i="242"/>
  <c r="K113" i="242" s="1"/>
  <c r="K112" i="242"/>
  <c r="J112" i="242"/>
  <c r="J111" i="242"/>
  <c r="K111" i="242" s="1"/>
  <c r="K110" i="242"/>
  <c r="J110" i="242"/>
  <c r="J109" i="242"/>
  <c r="K109" i="242" s="1"/>
  <c r="K108" i="242"/>
  <c r="J108" i="242"/>
  <c r="J107" i="242"/>
  <c r="K107" i="242" s="1"/>
  <c r="K106" i="242"/>
  <c r="J106" i="242"/>
  <c r="J105" i="242"/>
  <c r="K105" i="242" s="1"/>
  <c r="K104" i="242"/>
  <c r="J104" i="242"/>
  <c r="J103" i="242"/>
  <c r="K103" i="242" s="1"/>
  <c r="K102" i="242"/>
  <c r="J102" i="242"/>
  <c r="J101" i="242"/>
  <c r="K101" i="242" s="1"/>
  <c r="J100" i="242"/>
  <c r="J135" i="242" s="1"/>
  <c r="I100" i="242"/>
  <c r="I135" i="242" s="1"/>
  <c r="I161" i="242" s="1"/>
  <c r="H100" i="242"/>
  <c r="H135" i="242" s="1"/>
  <c r="G100" i="242"/>
  <c r="G135" i="242" s="1"/>
  <c r="G161" i="242" s="1"/>
  <c r="F100" i="242"/>
  <c r="F135" i="242" s="1"/>
  <c r="E100" i="242"/>
  <c r="E135" i="242" s="1"/>
  <c r="E161" i="242" s="1"/>
  <c r="D100" i="242"/>
  <c r="D135" i="242" s="1"/>
  <c r="C100" i="242"/>
  <c r="C135" i="242" s="1"/>
  <c r="C161" i="242" s="1"/>
  <c r="G98" i="242"/>
  <c r="C97" i="242"/>
  <c r="K96" i="242"/>
  <c r="K164" i="242" s="1"/>
  <c r="K91" i="242"/>
  <c r="J91" i="242"/>
  <c r="J90" i="242"/>
  <c r="K90" i="242" s="1"/>
  <c r="K89" i="242"/>
  <c r="J89" i="242"/>
  <c r="J88" i="242"/>
  <c r="K88" i="242" s="1"/>
  <c r="K87" i="242"/>
  <c r="J87" i="242"/>
  <c r="J86" i="242"/>
  <c r="K86" i="242" s="1"/>
  <c r="K85" i="242" s="1"/>
  <c r="J85" i="242"/>
  <c r="I85" i="242"/>
  <c r="H85" i="242"/>
  <c r="G85" i="242"/>
  <c r="F85" i="242"/>
  <c r="E85" i="242"/>
  <c r="D85" i="242"/>
  <c r="C85" i="242"/>
  <c r="K84" i="242"/>
  <c r="J84" i="242"/>
  <c r="J83" i="242"/>
  <c r="K83" i="242" s="1"/>
  <c r="K82" i="242"/>
  <c r="K81" i="242" s="1"/>
  <c r="J82" i="242"/>
  <c r="J81" i="242"/>
  <c r="I81" i="242"/>
  <c r="H81" i="242"/>
  <c r="G81" i="242"/>
  <c r="F81" i="242"/>
  <c r="F92" i="242" s="1"/>
  <c r="F166" i="242" s="1"/>
  <c r="E81" i="242"/>
  <c r="D81" i="242"/>
  <c r="C81" i="242"/>
  <c r="K80" i="242"/>
  <c r="J80" i="242"/>
  <c r="J79" i="242"/>
  <c r="K79" i="242" s="1"/>
  <c r="K78" i="242" s="1"/>
  <c r="J78" i="242"/>
  <c r="I78" i="242"/>
  <c r="H78" i="242"/>
  <c r="G78" i="242"/>
  <c r="F78" i="242"/>
  <c r="E78" i="242"/>
  <c r="D78" i="242"/>
  <c r="C78" i="242"/>
  <c r="K77" i="242"/>
  <c r="J77" i="242"/>
  <c r="J76" i="242"/>
  <c r="K76" i="242" s="1"/>
  <c r="K75" i="242"/>
  <c r="J75" i="242"/>
  <c r="J74" i="242"/>
  <c r="J73" i="242" s="1"/>
  <c r="J92" i="242" s="1"/>
  <c r="J166" i="242" s="1"/>
  <c r="I73" i="242"/>
  <c r="H73" i="242"/>
  <c r="G73" i="242"/>
  <c r="F73" i="242"/>
  <c r="E73" i="242"/>
  <c r="D73" i="242"/>
  <c r="C73" i="242"/>
  <c r="J72" i="242"/>
  <c r="K72" i="242" s="1"/>
  <c r="K71" i="242"/>
  <c r="J71" i="242"/>
  <c r="J70" i="242"/>
  <c r="K70" i="242" s="1"/>
  <c r="J69" i="242"/>
  <c r="I69" i="242"/>
  <c r="I92" i="242" s="1"/>
  <c r="I166" i="242" s="1"/>
  <c r="H69" i="242"/>
  <c r="H92" i="242" s="1"/>
  <c r="H166" i="242" s="1"/>
  <c r="G69" i="242"/>
  <c r="G92" i="242" s="1"/>
  <c r="G166" i="242" s="1"/>
  <c r="F69" i="242"/>
  <c r="E69" i="242"/>
  <c r="E92" i="242" s="1"/>
  <c r="E166" i="242" s="1"/>
  <c r="D69" i="242"/>
  <c r="D92" i="242" s="1"/>
  <c r="D166" i="242" s="1"/>
  <c r="C69" i="242"/>
  <c r="C92" i="242" s="1"/>
  <c r="C166" i="242" s="1"/>
  <c r="J67" i="242"/>
  <c r="K67" i="242" s="1"/>
  <c r="K66" i="242"/>
  <c r="J66" i="242"/>
  <c r="J65" i="242"/>
  <c r="K65" i="242" s="1"/>
  <c r="K64" i="242"/>
  <c r="K63" i="242" s="1"/>
  <c r="J64" i="242"/>
  <c r="J63" i="242" s="1"/>
  <c r="I63" i="242"/>
  <c r="H63" i="242"/>
  <c r="G63" i="242"/>
  <c r="F63" i="242"/>
  <c r="E63" i="242"/>
  <c r="D63" i="242"/>
  <c r="C63" i="242"/>
  <c r="J62" i="242"/>
  <c r="K62" i="242" s="1"/>
  <c r="K61" i="242"/>
  <c r="J61" i="242"/>
  <c r="J60" i="242"/>
  <c r="K60" i="242" s="1"/>
  <c r="K59" i="242"/>
  <c r="J59" i="242"/>
  <c r="J58" i="242"/>
  <c r="I58" i="242"/>
  <c r="H58" i="242"/>
  <c r="G58" i="242"/>
  <c r="F58" i="242"/>
  <c r="E58" i="242"/>
  <c r="D58" i="242"/>
  <c r="C58" i="242"/>
  <c r="K57" i="242"/>
  <c r="J57" i="242"/>
  <c r="J56" i="242"/>
  <c r="K56" i="242" s="1"/>
  <c r="K55" i="242"/>
  <c r="J55" i="242"/>
  <c r="J54" i="242"/>
  <c r="K54" i="242" s="1"/>
  <c r="K53" i="242"/>
  <c r="J53" i="242"/>
  <c r="J52" i="242" s="1"/>
  <c r="I52" i="242"/>
  <c r="H52" i="242"/>
  <c r="G52" i="242"/>
  <c r="F52" i="242"/>
  <c r="E52" i="242"/>
  <c r="D52" i="242"/>
  <c r="C52" i="242"/>
  <c r="J51" i="242"/>
  <c r="K51" i="242" s="1"/>
  <c r="K50" i="242"/>
  <c r="J50" i="242"/>
  <c r="J49" i="242"/>
  <c r="K49" i="242" s="1"/>
  <c r="K48" i="242"/>
  <c r="J48" i="242"/>
  <c r="J47" i="242"/>
  <c r="K47" i="242" s="1"/>
  <c r="K46" i="242"/>
  <c r="J46" i="242"/>
  <c r="J45" i="242"/>
  <c r="K45" i="242" s="1"/>
  <c r="K44" i="242"/>
  <c r="J44" i="242"/>
  <c r="J43" i="242"/>
  <c r="K43" i="242" s="1"/>
  <c r="K42" i="242"/>
  <c r="J42" i="242"/>
  <c r="J41" i="242"/>
  <c r="J40" i="242" s="1"/>
  <c r="I40" i="242"/>
  <c r="H40" i="242"/>
  <c r="G40" i="242"/>
  <c r="F40" i="242"/>
  <c r="E40" i="242"/>
  <c r="D40" i="242"/>
  <c r="C40" i="242"/>
  <c r="K39" i="242"/>
  <c r="J39" i="242"/>
  <c r="B39" i="242"/>
  <c r="K38" i="242"/>
  <c r="J38" i="242"/>
  <c r="B38" i="242"/>
  <c r="K37" i="242"/>
  <c r="J37" i="242"/>
  <c r="B37" i="242"/>
  <c r="J36" i="242"/>
  <c r="K36" i="242" s="1"/>
  <c r="B36" i="242"/>
  <c r="J35" i="242"/>
  <c r="K35" i="242" s="1"/>
  <c r="B35" i="242"/>
  <c r="K34" i="242"/>
  <c r="J34" i="242"/>
  <c r="B34" i="242"/>
  <c r="K33" i="242"/>
  <c r="J33" i="242"/>
  <c r="B33" i="242"/>
  <c r="J32" i="242"/>
  <c r="I32" i="242"/>
  <c r="H32" i="242"/>
  <c r="G32" i="242"/>
  <c r="F32" i="242"/>
  <c r="E32" i="242"/>
  <c r="D32" i="242"/>
  <c r="C32" i="242"/>
  <c r="K31" i="242"/>
  <c r="J31" i="242"/>
  <c r="J30" i="242"/>
  <c r="K30" i="242" s="1"/>
  <c r="K29" i="242"/>
  <c r="J29" i="242"/>
  <c r="J28" i="242"/>
  <c r="K28" i="242" s="1"/>
  <c r="K27" i="242"/>
  <c r="J27" i="242"/>
  <c r="J26" i="242"/>
  <c r="K26" i="242" s="1"/>
  <c r="K25" i="242" s="1"/>
  <c r="J25" i="242"/>
  <c r="I25" i="242"/>
  <c r="H25" i="242"/>
  <c r="G25" i="242"/>
  <c r="F25" i="242"/>
  <c r="E25" i="242"/>
  <c r="D25" i="242"/>
  <c r="C25" i="242"/>
  <c r="K24" i="242"/>
  <c r="J24" i="242"/>
  <c r="J23" i="242"/>
  <c r="K23" i="242" s="1"/>
  <c r="K22" i="242"/>
  <c r="J22" i="242"/>
  <c r="J21" i="242"/>
  <c r="K21" i="242" s="1"/>
  <c r="K20" i="242"/>
  <c r="J20" i="242"/>
  <c r="J19" i="242"/>
  <c r="J18" i="242" s="1"/>
  <c r="I18" i="242"/>
  <c r="H18" i="242"/>
  <c r="H68" i="242" s="1"/>
  <c r="G18" i="242"/>
  <c r="F18" i="242"/>
  <c r="E18" i="242"/>
  <c r="D18" i="242"/>
  <c r="D68" i="242" s="1"/>
  <c r="C18" i="242"/>
  <c r="J17" i="242"/>
  <c r="K17" i="242" s="1"/>
  <c r="K16" i="242"/>
  <c r="J16" i="242"/>
  <c r="J15" i="242"/>
  <c r="K15" i="242" s="1"/>
  <c r="K14" i="242"/>
  <c r="J14" i="242"/>
  <c r="J13" i="242"/>
  <c r="K13" i="242" s="1"/>
  <c r="K12" i="242"/>
  <c r="K11" i="242" s="1"/>
  <c r="J12" i="242"/>
  <c r="J11" i="242" s="1"/>
  <c r="J68" i="242" s="1"/>
  <c r="I11" i="242"/>
  <c r="I68" i="242" s="1"/>
  <c r="H11" i="242"/>
  <c r="G11" i="242"/>
  <c r="G68" i="242" s="1"/>
  <c r="F11" i="242"/>
  <c r="F68" i="242" s="1"/>
  <c r="E11" i="242"/>
  <c r="E68" i="242" s="1"/>
  <c r="D11" i="242"/>
  <c r="C11" i="242"/>
  <c r="C68" i="242" s="1"/>
  <c r="K9" i="242"/>
  <c r="K98" i="242" s="1"/>
  <c r="I9" i="242"/>
  <c r="I98" i="242" s="1"/>
  <c r="H9" i="242"/>
  <c r="H98" i="242" s="1"/>
  <c r="G9" i="242"/>
  <c r="F9" i="242"/>
  <c r="F98" i="242" s="1"/>
  <c r="E9" i="242"/>
  <c r="E98" i="242" s="1"/>
  <c r="D9" i="242"/>
  <c r="D98" i="242" s="1"/>
  <c r="C8" i="242"/>
  <c r="A4" i="242"/>
  <c r="A3" i="242"/>
  <c r="B1" i="242"/>
  <c r="K164" i="241"/>
  <c r="K159" i="241"/>
  <c r="J159" i="241"/>
  <c r="J158" i="241"/>
  <c r="K158" i="241" s="1"/>
  <c r="K157" i="241"/>
  <c r="J157" i="241"/>
  <c r="J156" i="241"/>
  <c r="K156" i="241" s="1"/>
  <c r="K155" i="241"/>
  <c r="J155" i="241"/>
  <c r="J154" i="241"/>
  <c r="K154" i="241" s="1"/>
  <c r="K153" i="241"/>
  <c r="K152" i="241" s="1"/>
  <c r="J153" i="241"/>
  <c r="J152" i="241"/>
  <c r="I152" i="241"/>
  <c r="H152" i="241"/>
  <c r="G152" i="241"/>
  <c r="F152" i="241"/>
  <c r="E152" i="241"/>
  <c r="D152" i="241"/>
  <c r="C152" i="241"/>
  <c r="J151" i="241"/>
  <c r="K151" i="241" s="1"/>
  <c r="J150" i="241"/>
  <c r="K150" i="241" s="1"/>
  <c r="J149" i="241"/>
  <c r="K149" i="241" s="1"/>
  <c r="J148" i="241"/>
  <c r="K148" i="241" s="1"/>
  <c r="J147" i="241"/>
  <c r="I147" i="241"/>
  <c r="H147" i="241"/>
  <c r="G147" i="241"/>
  <c r="F147" i="241"/>
  <c r="E147" i="241"/>
  <c r="D147" i="241"/>
  <c r="C147" i="241"/>
  <c r="K146" i="241"/>
  <c r="J146" i="241"/>
  <c r="J145" i="241"/>
  <c r="K145" i="241" s="1"/>
  <c r="K144" i="241"/>
  <c r="J144" i="241"/>
  <c r="J143" i="241"/>
  <c r="K143" i="241" s="1"/>
  <c r="K142" i="241"/>
  <c r="J142" i="241"/>
  <c r="J141" i="241"/>
  <c r="J140" i="241" s="1"/>
  <c r="I140" i="241"/>
  <c r="H140" i="241"/>
  <c r="G140" i="241"/>
  <c r="F140" i="241"/>
  <c r="E140" i="241"/>
  <c r="D140" i="241"/>
  <c r="C140" i="241"/>
  <c r="J139" i="241"/>
  <c r="K139" i="241" s="1"/>
  <c r="J138" i="241"/>
  <c r="K138" i="241" s="1"/>
  <c r="J137" i="241"/>
  <c r="K137" i="241" s="1"/>
  <c r="K136" i="241" s="1"/>
  <c r="J136" i="241"/>
  <c r="J160" i="241" s="1"/>
  <c r="I136" i="241"/>
  <c r="I160" i="241" s="1"/>
  <c r="H136" i="241"/>
  <c r="H160" i="241" s="1"/>
  <c r="G136" i="241"/>
  <c r="G160" i="241" s="1"/>
  <c r="F136" i="241"/>
  <c r="F160" i="241" s="1"/>
  <c r="E136" i="241"/>
  <c r="E160" i="241" s="1"/>
  <c r="D136" i="241"/>
  <c r="D160" i="241" s="1"/>
  <c r="C136" i="241"/>
  <c r="C160" i="241" s="1"/>
  <c r="J134" i="241"/>
  <c r="K134" i="241" s="1"/>
  <c r="J133" i="241"/>
  <c r="K133" i="241" s="1"/>
  <c r="J132" i="241"/>
  <c r="K132" i="241" s="1"/>
  <c r="J131" i="241"/>
  <c r="K131" i="241" s="1"/>
  <c r="J130" i="241"/>
  <c r="K130" i="241" s="1"/>
  <c r="J129" i="241"/>
  <c r="K129" i="241" s="1"/>
  <c r="J128" i="241"/>
  <c r="K128" i="241" s="1"/>
  <c r="J127" i="241"/>
  <c r="K127" i="241" s="1"/>
  <c r="J126" i="241"/>
  <c r="K126" i="241" s="1"/>
  <c r="J125" i="241"/>
  <c r="K125" i="241" s="1"/>
  <c r="J124" i="241"/>
  <c r="K124" i="241" s="1"/>
  <c r="J123" i="241"/>
  <c r="K123" i="241" s="1"/>
  <c r="J122" i="241"/>
  <c r="K122" i="241" s="1"/>
  <c r="K121" i="241" s="1"/>
  <c r="J121" i="241"/>
  <c r="I121" i="241"/>
  <c r="H121" i="241"/>
  <c r="G121" i="241"/>
  <c r="F121" i="241"/>
  <c r="E121" i="241"/>
  <c r="D121" i="241"/>
  <c r="C121" i="241"/>
  <c r="K120" i="241"/>
  <c r="J120" i="241"/>
  <c r="J119" i="241"/>
  <c r="K119" i="241" s="1"/>
  <c r="K118" i="241"/>
  <c r="J118" i="241"/>
  <c r="J117" i="241"/>
  <c r="K117" i="241" s="1"/>
  <c r="K116" i="241"/>
  <c r="J116" i="241"/>
  <c r="J115" i="241"/>
  <c r="K115" i="241" s="1"/>
  <c r="K114" i="241"/>
  <c r="J114" i="241"/>
  <c r="J113" i="241"/>
  <c r="K113" i="241" s="1"/>
  <c r="K112" i="241"/>
  <c r="J112" i="241"/>
  <c r="J111" i="241"/>
  <c r="K111" i="241" s="1"/>
  <c r="K110" i="241"/>
  <c r="J110" i="241"/>
  <c r="J109" i="241"/>
  <c r="K109" i="241" s="1"/>
  <c r="K108" i="241"/>
  <c r="J108" i="241"/>
  <c r="J107" i="241"/>
  <c r="K107" i="241" s="1"/>
  <c r="K106" i="241"/>
  <c r="J106" i="241"/>
  <c r="J105" i="241"/>
  <c r="K105" i="241" s="1"/>
  <c r="K104" i="241"/>
  <c r="J104" i="241"/>
  <c r="J103" i="241"/>
  <c r="K103" i="241" s="1"/>
  <c r="K102" i="241"/>
  <c r="J102" i="241"/>
  <c r="J101" i="241"/>
  <c r="J100" i="241" s="1"/>
  <c r="J135" i="241" s="1"/>
  <c r="J161" i="241" s="1"/>
  <c r="I100" i="241"/>
  <c r="I135" i="241" s="1"/>
  <c r="I161" i="241" s="1"/>
  <c r="H100" i="241"/>
  <c r="H135" i="241" s="1"/>
  <c r="H161" i="241" s="1"/>
  <c r="G100" i="241"/>
  <c r="G135" i="241" s="1"/>
  <c r="G161" i="241" s="1"/>
  <c r="F100" i="241"/>
  <c r="F135" i="241" s="1"/>
  <c r="F161" i="241" s="1"/>
  <c r="E100" i="241"/>
  <c r="E135" i="241" s="1"/>
  <c r="E161" i="241" s="1"/>
  <c r="D100" i="241"/>
  <c r="D135" i="241" s="1"/>
  <c r="D161" i="241" s="1"/>
  <c r="C100" i="241"/>
  <c r="C135" i="241" s="1"/>
  <c r="C161" i="241" s="1"/>
  <c r="H98" i="241"/>
  <c r="G98" i="241"/>
  <c r="D98" i="241"/>
  <c r="C97" i="241"/>
  <c r="K96" i="241"/>
  <c r="K91" i="241"/>
  <c r="J91" i="241"/>
  <c r="J90" i="241"/>
  <c r="K90" i="241" s="1"/>
  <c r="K89" i="241"/>
  <c r="J89" i="241"/>
  <c r="J88" i="241"/>
  <c r="K88" i="241" s="1"/>
  <c r="K87" i="241"/>
  <c r="J87" i="241"/>
  <c r="J86" i="241"/>
  <c r="J85" i="241" s="1"/>
  <c r="I85" i="241"/>
  <c r="H85" i="241"/>
  <c r="G85" i="241"/>
  <c r="F85" i="241"/>
  <c r="E85" i="241"/>
  <c r="D85" i="241"/>
  <c r="C85" i="241"/>
  <c r="J84" i="241"/>
  <c r="K84" i="241" s="1"/>
  <c r="J83" i="241"/>
  <c r="K83" i="241" s="1"/>
  <c r="J82" i="241"/>
  <c r="K82" i="241" s="1"/>
  <c r="K81" i="241" s="1"/>
  <c r="J81" i="241"/>
  <c r="I81" i="241"/>
  <c r="H81" i="241"/>
  <c r="G81" i="241"/>
  <c r="F81" i="241"/>
  <c r="F92" i="241" s="1"/>
  <c r="F166" i="241" s="1"/>
  <c r="E81" i="241"/>
  <c r="D81" i="241"/>
  <c r="C81" i="241"/>
  <c r="K80" i="241"/>
  <c r="J80" i="241"/>
  <c r="J79" i="241"/>
  <c r="J78" i="241" s="1"/>
  <c r="I78" i="241"/>
  <c r="H78" i="241"/>
  <c r="G78" i="241"/>
  <c r="F78" i="241"/>
  <c r="E78" i="241"/>
  <c r="D78" i="241"/>
  <c r="C78" i="241"/>
  <c r="J77" i="241"/>
  <c r="K77" i="241" s="1"/>
  <c r="J76" i="241"/>
  <c r="K76" i="241" s="1"/>
  <c r="J75" i="241"/>
  <c r="K75" i="241" s="1"/>
  <c r="J74" i="241"/>
  <c r="J73" i="241" s="1"/>
  <c r="I73" i="241"/>
  <c r="H73" i="241"/>
  <c r="G73" i="241"/>
  <c r="F73" i="241"/>
  <c r="E73" i="241"/>
  <c r="D73" i="241"/>
  <c r="C73" i="241"/>
  <c r="J72" i="241"/>
  <c r="K72" i="241" s="1"/>
  <c r="K71" i="241"/>
  <c r="J71" i="241"/>
  <c r="J70" i="241"/>
  <c r="J69" i="241" s="1"/>
  <c r="J92" i="241" s="1"/>
  <c r="J166" i="241" s="1"/>
  <c r="I69" i="241"/>
  <c r="I92" i="241" s="1"/>
  <c r="I166" i="241" s="1"/>
  <c r="H69" i="241"/>
  <c r="H92" i="241" s="1"/>
  <c r="H166" i="241" s="1"/>
  <c r="G69" i="241"/>
  <c r="G92" i="241" s="1"/>
  <c r="G166" i="241" s="1"/>
  <c r="F69" i="241"/>
  <c r="E69" i="241"/>
  <c r="E92" i="241" s="1"/>
  <c r="E166" i="241" s="1"/>
  <c r="D69" i="241"/>
  <c r="D92" i="241" s="1"/>
  <c r="D166" i="241" s="1"/>
  <c r="C69" i="241"/>
  <c r="C92" i="241" s="1"/>
  <c r="C166" i="241" s="1"/>
  <c r="J67" i="241"/>
  <c r="K67" i="241" s="1"/>
  <c r="K66" i="241"/>
  <c r="J66" i="241"/>
  <c r="J65" i="241"/>
  <c r="K65" i="241" s="1"/>
  <c r="K64" i="241"/>
  <c r="K63" i="241" s="1"/>
  <c r="J64" i="241"/>
  <c r="J63" i="241"/>
  <c r="I63" i="241"/>
  <c r="H63" i="241"/>
  <c r="G63" i="241"/>
  <c r="F63" i="241"/>
  <c r="E63" i="241"/>
  <c r="D63" i="241"/>
  <c r="C63" i="241"/>
  <c r="J62" i="241"/>
  <c r="K62" i="241" s="1"/>
  <c r="J61" i="241"/>
  <c r="K61" i="241" s="1"/>
  <c r="J60" i="241"/>
  <c r="K60" i="241" s="1"/>
  <c r="J59" i="241"/>
  <c r="K59" i="241" s="1"/>
  <c r="J58" i="241"/>
  <c r="I58" i="241"/>
  <c r="H58" i="241"/>
  <c r="G58" i="241"/>
  <c r="F58" i="241"/>
  <c r="E58" i="241"/>
  <c r="D58" i="241"/>
  <c r="C58" i="241"/>
  <c r="K57" i="241"/>
  <c r="J57" i="241"/>
  <c r="J56" i="241"/>
  <c r="K56" i="241" s="1"/>
  <c r="K55" i="241"/>
  <c r="J55" i="241"/>
  <c r="J54" i="241"/>
  <c r="K54" i="241" s="1"/>
  <c r="K53" i="241"/>
  <c r="K52" i="241" s="1"/>
  <c r="J53" i="241"/>
  <c r="J52" i="241"/>
  <c r="I52" i="241"/>
  <c r="H52" i="241"/>
  <c r="G52" i="241"/>
  <c r="F52" i="241"/>
  <c r="E52" i="241"/>
  <c r="D52" i="241"/>
  <c r="C52" i="241"/>
  <c r="J51" i="241"/>
  <c r="K51" i="241" s="1"/>
  <c r="J50" i="241"/>
  <c r="K50" i="241" s="1"/>
  <c r="J49" i="241"/>
  <c r="K49" i="241" s="1"/>
  <c r="J48" i="241"/>
  <c r="K48" i="241" s="1"/>
  <c r="J47" i="241"/>
  <c r="K47" i="241" s="1"/>
  <c r="J46" i="241"/>
  <c r="K46" i="241" s="1"/>
  <c r="J45" i="241"/>
  <c r="K45" i="241" s="1"/>
  <c r="J44" i="241"/>
  <c r="K44" i="241" s="1"/>
  <c r="J43" i="241"/>
  <c r="K43" i="241" s="1"/>
  <c r="J42" i="241"/>
  <c r="K42" i="241" s="1"/>
  <c r="J41" i="241"/>
  <c r="J40" i="241" s="1"/>
  <c r="I40" i="241"/>
  <c r="H40" i="241"/>
  <c r="G40" i="241"/>
  <c r="F40" i="241"/>
  <c r="E40" i="241"/>
  <c r="D40" i="241"/>
  <c r="C40" i="241"/>
  <c r="J39" i="241"/>
  <c r="K39" i="241" s="1"/>
  <c r="B39" i="241"/>
  <c r="J38" i="241"/>
  <c r="K38" i="241" s="1"/>
  <c r="B38" i="241"/>
  <c r="K37" i="241"/>
  <c r="J37" i="241"/>
  <c r="B37" i="241"/>
  <c r="J36" i="241"/>
  <c r="K36" i="241" s="1"/>
  <c r="B36" i="241"/>
  <c r="J35" i="241"/>
  <c r="K35" i="241" s="1"/>
  <c r="B35" i="241"/>
  <c r="J34" i="241"/>
  <c r="K34" i="241" s="1"/>
  <c r="B34" i="241"/>
  <c r="K33" i="241"/>
  <c r="K32" i="241" s="1"/>
  <c r="J33" i="241"/>
  <c r="B33" i="241"/>
  <c r="J32" i="241"/>
  <c r="I32" i="241"/>
  <c r="H32" i="241"/>
  <c r="G32" i="241"/>
  <c r="F32" i="241"/>
  <c r="E32" i="241"/>
  <c r="D32" i="241"/>
  <c r="C32" i="241"/>
  <c r="K31" i="241"/>
  <c r="J31" i="241"/>
  <c r="J30" i="241"/>
  <c r="K30" i="241" s="1"/>
  <c r="K29" i="241"/>
  <c r="J29" i="241"/>
  <c r="J28" i="241"/>
  <c r="K28" i="241" s="1"/>
  <c r="K27" i="241"/>
  <c r="J27" i="241"/>
  <c r="J26" i="241"/>
  <c r="J25" i="241" s="1"/>
  <c r="I25" i="241"/>
  <c r="H25" i="241"/>
  <c r="G25" i="241"/>
  <c r="F25" i="241"/>
  <c r="E25" i="241"/>
  <c r="D25" i="241"/>
  <c r="C25" i="241"/>
  <c r="J24" i="241"/>
  <c r="K24" i="241" s="1"/>
  <c r="J23" i="241"/>
  <c r="K23" i="241" s="1"/>
  <c r="J22" i="241"/>
  <c r="K22" i="241" s="1"/>
  <c r="J21" i="241"/>
  <c r="K21" i="241" s="1"/>
  <c r="J20" i="241"/>
  <c r="K20" i="241" s="1"/>
  <c r="J19" i="241"/>
  <c r="J18" i="241" s="1"/>
  <c r="I18" i="241"/>
  <c r="H18" i="241"/>
  <c r="H68" i="241" s="1"/>
  <c r="G18" i="241"/>
  <c r="F18" i="241"/>
  <c r="E18" i="241"/>
  <c r="D18" i="241"/>
  <c r="D68" i="241" s="1"/>
  <c r="C18" i="241"/>
  <c r="J17" i="241"/>
  <c r="K17" i="241" s="1"/>
  <c r="K16" i="241"/>
  <c r="J16" i="241"/>
  <c r="J15" i="241"/>
  <c r="K15" i="241" s="1"/>
  <c r="K14" i="241"/>
  <c r="J14" i="241"/>
  <c r="J13" i="241"/>
  <c r="K13" i="241" s="1"/>
  <c r="K12" i="241"/>
  <c r="K11" i="241" s="1"/>
  <c r="J12" i="241"/>
  <c r="J11" i="241"/>
  <c r="I11" i="241"/>
  <c r="I68" i="241" s="1"/>
  <c r="H11" i="241"/>
  <c r="G11" i="241"/>
  <c r="G68" i="241" s="1"/>
  <c r="F11" i="241"/>
  <c r="F68" i="241" s="1"/>
  <c r="E11" i="241"/>
  <c r="E68" i="241" s="1"/>
  <c r="D11" i="241"/>
  <c r="C11" i="241"/>
  <c r="C68" i="241" s="1"/>
  <c r="K9" i="241"/>
  <c r="K98" i="241" s="1"/>
  <c r="I9" i="241"/>
  <c r="I98" i="241" s="1"/>
  <c r="H9" i="241"/>
  <c r="G9" i="241"/>
  <c r="F9" i="241"/>
  <c r="F98" i="241" s="1"/>
  <c r="E9" i="241"/>
  <c r="E98" i="241" s="1"/>
  <c r="D9" i="241"/>
  <c r="C8" i="241"/>
  <c r="A4" i="241"/>
  <c r="A3" i="241"/>
  <c r="B1" i="241"/>
  <c r="K159" i="240"/>
  <c r="J159" i="240"/>
  <c r="J158" i="240"/>
  <c r="K158" i="240" s="1"/>
  <c r="K157" i="240"/>
  <c r="J157" i="240"/>
  <c r="J156" i="240"/>
  <c r="K156" i="240" s="1"/>
  <c r="K155" i="240"/>
  <c r="J155" i="240"/>
  <c r="J154" i="240"/>
  <c r="K154" i="240" s="1"/>
  <c r="K153" i="240"/>
  <c r="K152" i="240" s="1"/>
  <c r="J153" i="240"/>
  <c r="J152" i="240"/>
  <c r="I152" i="240"/>
  <c r="H152" i="240"/>
  <c r="G152" i="240"/>
  <c r="F152" i="240"/>
  <c r="E152" i="240"/>
  <c r="D152" i="240"/>
  <c r="C152" i="240"/>
  <c r="J151" i="240"/>
  <c r="K151" i="240" s="1"/>
  <c r="J150" i="240"/>
  <c r="K150" i="240" s="1"/>
  <c r="J149" i="240"/>
  <c r="K149" i="240" s="1"/>
  <c r="J148" i="240"/>
  <c r="K148" i="240" s="1"/>
  <c r="J147" i="240"/>
  <c r="I147" i="240"/>
  <c r="H147" i="240"/>
  <c r="G147" i="240"/>
  <c r="F147" i="240"/>
  <c r="E147" i="240"/>
  <c r="D147" i="240"/>
  <c r="C147" i="240"/>
  <c r="K146" i="240"/>
  <c r="J146" i="240"/>
  <c r="J145" i="240"/>
  <c r="K145" i="240" s="1"/>
  <c r="K144" i="240"/>
  <c r="J144" i="240"/>
  <c r="J143" i="240"/>
  <c r="K143" i="240" s="1"/>
  <c r="K142" i="240"/>
  <c r="J142" i="240"/>
  <c r="J141" i="240"/>
  <c r="J140" i="240" s="1"/>
  <c r="I140" i="240"/>
  <c r="H140" i="240"/>
  <c r="G140" i="240"/>
  <c r="F140" i="240"/>
  <c r="E140" i="240"/>
  <c r="D140" i="240"/>
  <c r="C140" i="240"/>
  <c r="J139" i="240"/>
  <c r="K139" i="240" s="1"/>
  <c r="J138" i="240"/>
  <c r="K138" i="240" s="1"/>
  <c r="J137" i="240"/>
  <c r="K137" i="240" s="1"/>
  <c r="K136" i="240" s="1"/>
  <c r="J136" i="240"/>
  <c r="J160" i="240" s="1"/>
  <c r="I136" i="240"/>
  <c r="I160" i="240" s="1"/>
  <c r="H136" i="240"/>
  <c r="H160" i="240" s="1"/>
  <c r="G136" i="240"/>
  <c r="G160" i="240" s="1"/>
  <c r="F136" i="240"/>
  <c r="F160" i="240" s="1"/>
  <c r="E136" i="240"/>
  <c r="E160" i="240" s="1"/>
  <c r="D136" i="240"/>
  <c r="D160" i="240" s="1"/>
  <c r="C136" i="240"/>
  <c r="C160" i="240" s="1"/>
  <c r="J134" i="240"/>
  <c r="K134" i="240" s="1"/>
  <c r="J133" i="240"/>
  <c r="K133" i="240" s="1"/>
  <c r="J132" i="240"/>
  <c r="K132" i="240" s="1"/>
  <c r="J131" i="240"/>
  <c r="K131" i="240" s="1"/>
  <c r="J130" i="240"/>
  <c r="K130" i="240" s="1"/>
  <c r="J129" i="240"/>
  <c r="K129" i="240" s="1"/>
  <c r="J128" i="240"/>
  <c r="K128" i="240" s="1"/>
  <c r="J127" i="240"/>
  <c r="K127" i="240" s="1"/>
  <c r="J126" i="240"/>
  <c r="K126" i="240" s="1"/>
  <c r="J125" i="240"/>
  <c r="K125" i="240" s="1"/>
  <c r="J124" i="240"/>
  <c r="K124" i="240" s="1"/>
  <c r="J123" i="240"/>
  <c r="K123" i="240" s="1"/>
  <c r="J122" i="240"/>
  <c r="K122" i="240" s="1"/>
  <c r="J121" i="240"/>
  <c r="I121" i="240"/>
  <c r="H121" i="240"/>
  <c r="G121" i="240"/>
  <c r="F121" i="240"/>
  <c r="E121" i="240"/>
  <c r="D121" i="240"/>
  <c r="C121" i="240"/>
  <c r="K120" i="240"/>
  <c r="J120" i="240"/>
  <c r="K119" i="240"/>
  <c r="J119" i="240"/>
  <c r="K118" i="240"/>
  <c r="J118" i="240"/>
  <c r="K117" i="240"/>
  <c r="J117" i="240"/>
  <c r="K116" i="240"/>
  <c r="J116" i="240"/>
  <c r="K115" i="240"/>
  <c r="J115" i="240"/>
  <c r="K114" i="240"/>
  <c r="J114" i="240"/>
  <c r="K113" i="240"/>
  <c r="J113" i="240"/>
  <c r="K112" i="240"/>
  <c r="J112" i="240"/>
  <c r="K111" i="240"/>
  <c r="J111" i="240"/>
  <c r="K110" i="240"/>
  <c r="J110" i="240"/>
  <c r="K109" i="240"/>
  <c r="J109" i="240"/>
  <c r="K108" i="240"/>
  <c r="J108" i="240"/>
  <c r="J107" i="240"/>
  <c r="K107" i="240" s="1"/>
  <c r="K106" i="240"/>
  <c r="J106" i="240"/>
  <c r="J105" i="240"/>
  <c r="K105" i="240" s="1"/>
  <c r="K104" i="240"/>
  <c r="J104" i="240"/>
  <c r="J103" i="240"/>
  <c r="K103" i="240" s="1"/>
  <c r="K102" i="240"/>
  <c r="J102" i="240"/>
  <c r="J101" i="240"/>
  <c r="K101" i="240" s="1"/>
  <c r="J100" i="240"/>
  <c r="J135" i="240" s="1"/>
  <c r="J161" i="240" s="1"/>
  <c r="I100" i="240"/>
  <c r="I135" i="240" s="1"/>
  <c r="I161" i="240" s="1"/>
  <c r="H100" i="240"/>
  <c r="H135" i="240" s="1"/>
  <c r="H161" i="240" s="1"/>
  <c r="G100" i="240"/>
  <c r="G135" i="240" s="1"/>
  <c r="F100" i="240"/>
  <c r="F135" i="240" s="1"/>
  <c r="F161" i="240" s="1"/>
  <c r="E100" i="240"/>
  <c r="E135" i="240" s="1"/>
  <c r="E161" i="240" s="1"/>
  <c r="D100" i="240"/>
  <c r="D135" i="240" s="1"/>
  <c r="D161" i="240" s="1"/>
  <c r="C100" i="240"/>
  <c r="C135" i="240" s="1"/>
  <c r="G98" i="240"/>
  <c r="C97" i="240"/>
  <c r="K96" i="240"/>
  <c r="K164" i="240" s="1"/>
  <c r="K91" i="240"/>
  <c r="J91" i="240"/>
  <c r="J90" i="240"/>
  <c r="K90" i="240" s="1"/>
  <c r="K89" i="240"/>
  <c r="J89" i="240"/>
  <c r="J88" i="240"/>
  <c r="K88" i="240" s="1"/>
  <c r="K87" i="240"/>
  <c r="J87" i="240"/>
  <c r="J86" i="240"/>
  <c r="K86" i="240" s="1"/>
  <c r="K85" i="240" s="1"/>
  <c r="J85" i="240"/>
  <c r="I85" i="240"/>
  <c r="H85" i="240"/>
  <c r="G85" i="240"/>
  <c r="F85" i="240"/>
  <c r="E85" i="240"/>
  <c r="D85" i="240"/>
  <c r="C85" i="240"/>
  <c r="K84" i="240"/>
  <c r="J84" i="240"/>
  <c r="J83" i="240"/>
  <c r="K83" i="240" s="1"/>
  <c r="K82" i="240"/>
  <c r="J82" i="240"/>
  <c r="J81" i="240"/>
  <c r="I81" i="240"/>
  <c r="H81" i="240"/>
  <c r="G81" i="240"/>
  <c r="F81" i="240"/>
  <c r="F92" i="240" s="1"/>
  <c r="F166" i="240" s="1"/>
  <c r="E81" i="240"/>
  <c r="D81" i="240"/>
  <c r="C81" i="240"/>
  <c r="K80" i="240"/>
  <c r="J80" i="240"/>
  <c r="J79" i="240"/>
  <c r="K79" i="240" s="1"/>
  <c r="K78" i="240" s="1"/>
  <c r="J78" i="240"/>
  <c r="I78" i="240"/>
  <c r="H78" i="240"/>
  <c r="G78" i="240"/>
  <c r="F78" i="240"/>
  <c r="E78" i="240"/>
  <c r="D78" i="240"/>
  <c r="C78" i="240"/>
  <c r="K77" i="240"/>
  <c r="J77" i="240"/>
  <c r="J76" i="240"/>
  <c r="K76" i="240" s="1"/>
  <c r="K75" i="240"/>
  <c r="J75" i="240"/>
  <c r="J74" i="240"/>
  <c r="J73" i="240" s="1"/>
  <c r="J92" i="240" s="1"/>
  <c r="J166" i="240" s="1"/>
  <c r="I73" i="240"/>
  <c r="H73" i="240"/>
  <c r="G73" i="240"/>
  <c r="F73" i="240"/>
  <c r="E73" i="240"/>
  <c r="D73" i="240"/>
  <c r="C73" i="240"/>
  <c r="J72" i="240"/>
  <c r="K72" i="240" s="1"/>
  <c r="K71" i="240"/>
  <c r="J71" i="240"/>
  <c r="J70" i="240"/>
  <c r="K70" i="240" s="1"/>
  <c r="J69" i="240"/>
  <c r="I69" i="240"/>
  <c r="I92" i="240" s="1"/>
  <c r="I166" i="240" s="1"/>
  <c r="H69" i="240"/>
  <c r="H92" i="240" s="1"/>
  <c r="G69" i="240"/>
  <c r="G92" i="240" s="1"/>
  <c r="F69" i="240"/>
  <c r="E69" i="240"/>
  <c r="E92" i="240" s="1"/>
  <c r="E166" i="240" s="1"/>
  <c r="D69" i="240"/>
  <c r="D92" i="240" s="1"/>
  <c r="C69" i="240"/>
  <c r="C92" i="240" s="1"/>
  <c r="J67" i="240"/>
  <c r="K67" i="240" s="1"/>
  <c r="K66" i="240"/>
  <c r="J66" i="240"/>
  <c r="J65" i="240"/>
  <c r="K65" i="240" s="1"/>
  <c r="K64" i="240"/>
  <c r="K63" i="240" s="1"/>
  <c r="J64" i="240"/>
  <c r="J63" i="240" s="1"/>
  <c r="I63" i="240"/>
  <c r="H63" i="240"/>
  <c r="G63" i="240"/>
  <c r="F63" i="240"/>
  <c r="E63" i="240"/>
  <c r="D63" i="240"/>
  <c r="C63" i="240"/>
  <c r="J62" i="240"/>
  <c r="K62" i="240" s="1"/>
  <c r="K61" i="240"/>
  <c r="J61" i="240"/>
  <c r="J60" i="240"/>
  <c r="K60" i="240" s="1"/>
  <c r="K59" i="240"/>
  <c r="K58" i="240" s="1"/>
  <c r="J59" i="240"/>
  <c r="J58" i="240"/>
  <c r="I58" i="240"/>
  <c r="H58" i="240"/>
  <c r="G58" i="240"/>
  <c r="F58" i="240"/>
  <c r="E58" i="240"/>
  <c r="D58" i="240"/>
  <c r="C58" i="240"/>
  <c r="K57" i="240"/>
  <c r="J57" i="240"/>
  <c r="J56" i="240"/>
  <c r="K56" i="240" s="1"/>
  <c r="K55" i="240"/>
  <c r="J55" i="240"/>
  <c r="J54" i="240"/>
  <c r="K54" i="240" s="1"/>
  <c r="K53" i="240"/>
  <c r="K52" i="240" s="1"/>
  <c r="J53" i="240"/>
  <c r="J52" i="240" s="1"/>
  <c r="I52" i="240"/>
  <c r="H52" i="240"/>
  <c r="G52" i="240"/>
  <c r="F52" i="240"/>
  <c r="E52" i="240"/>
  <c r="D52" i="240"/>
  <c r="C52" i="240"/>
  <c r="J51" i="240"/>
  <c r="K51" i="240" s="1"/>
  <c r="K50" i="240"/>
  <c r="J50" i="240"/>
  <c r="J49" i="240"/>
  <c r="K49" i="240" s="1"/>
  <c r="K48" i="240"/>
  <c r="J48" i="240"/>
  <c r="J47" i="240"/>
  <c r="K47" i="240" s="1"/>
  <c r="K46" i="240"/>
  <c r="J46" i="240"/>
  <c r="J45" i="240"/>
  <c r="K45" i="240" s="1"/>
  <c r="K44" i="240"/>
  <c r="J44" i="240"/>
  <c r="J43" i="240"/>
  <c r="K43" i="240" s="1"/>
  <c r="K42" i="240"/>
  <c r="J42" i="240"/>
  <c r="J41" i="240"/>
  <c r="J40" i="240" s="1"/>
  <c r="I40" i="240"/>
  <c r="H40" i="240"/>
  <c r="G40" i="240"/>
  <c r="F40" i="240"/>
  <c r="E40" i="240"/>
  <c r="D40" i="240"/>
  <c r="C40" i="240"/>
  <c r="J39" i="240"/>
  <c r="K39" i="240" s="1"/>
  <c r="B39" i="240"/>
  <c r="K38" i="240"/>
  <c r="J38" i="240"/>
  <c r="B38" i="240"/>
  <c r="K37" i="240"/>
  <c r="J37" i="240"/>
  <c r="B37" i="240"/>
  <c r="J36" i="240"/>
  <c r="K36" i="240" s="1"/>
  <c r="B36" i="240"/>
  <c r="J35" i="240"/>
  <c r="K35" i="240" s="1"/>
  <c r="B35" i="240"/>
  <c r="J34" i="240"/>
  <c r="K34" i="240" s="1"/>
  <c r="B34" i="240"/>
  <c r="K33" i="240"/>
  <c r="J33" i="240"/>
  <c r="B33" i="240"/>
  <c r="J32" i="240"/>
  <c r="I32" i="240"/>
  <c r="H32" i="240"/>
  <c r="G32" i="240"/>
  <c r="F32" i="240"/>
  <c r="E32" i="240"/>
  <c r="D32" i="240"/>
  <c r="C32" i="240"/>
  <c r="K31" i="240"/>
  <c r="J31" i="240"/>
  <c r="J30" i="240"/>
  <c r="K30" i="240" s="1"/>
  <c r="K29" i="240"/>
  <c r="J29" i="240"/>
  <c r="J28" i="240"/>
  <c r="K28" i="240" s="1"/>
  <c r="K27" i="240"/>
  <c r="J27" i="240"/>
  <c r="J26" i="240"/>
  <c r="J25" i="240" s="1"/>
  <c r="I25" i="240"/>
  <c r="H25" i="240"/>
  <c r="G25" i="240"/>
  <c r="F25" i="240"/>
  <c r="E25" i="240"/>
  <c r="D25" i="240"/>
  <c r="C25" i="240"/>
  <c r="J24" i="240"/>
  <c r="K24" i="240" s="1"/>
  <c r="J23" i="240"/>
  <c r="K23" i="240" s="1"/>
  <c r="J22" i="240"/>
  <c r="K22" i="240" s="1"/>
  <c r="J21" i="240"/>
  <c r="K21" i="240" s="1"/>
  <c r="J20" i="240"/>
  <c r="K20" i="240" s="1"/>
  <c r="J19" i="240"/>
  <c r="J18" i="240" s="1"/>
  <c r="I18" i="240"/>
  <c r="H18" i="240"/>
  <c r="H68" i="240" s="1"/>
  <c r="G18" i="240"/>
  <c r="F18" i="240"/>
  <c r="E18" i="240"/>
  <c r="D18" i="240"/>
  <c r="D68" i="240" s="1"/>
  <c r="C18" i="240"/>
  <c r="J17" i="240"/>
  <c r="K17" i="240" s="1"/>
  <c r="K16" i="240"/>
  <c r="J16" i="240"/>
  <c r="J15" i="240"/>
  <c r="K15" i="240" s="1"/>
  <c r="K14" i="240"/>
  <c r="J14" i="240"/>
  <c r="J13" i="240"/>
  <c r="K13" i="240" s="1"/>
  <c r="K12" i="240"/>
  <c r="J12" i="240"/>
  <c r="J11" i="240"/>
  <c r="I11" i="240"/>
  <c r="I68" i="240" s="1"/>
  <c r="H11" i="240"/>
  <c r="G11" i="240"/>
  <c r="G68" i="240" s="1"/>
  <c r="F11" i="240"/>
  <c r="F68" i="240" s="1"/>
  <c r="E11" i="240"/>
  <c r="E68" i="240" s="1"/>
  <c r="D11" i="240"/>
  <c r="C11" i="240"/>
  <c r="C68" i="240" s="1"/>
  <c r="K9" i="240"/>
  <c r="K98" i="240" s="1"/>
  <c r="I9" i="240"/>
  <c r="I98" i="240" s="1"/>
  <c r="H9" i="240"/>
  <c r="H98" i="240" s="1"/>
  <c r="G9" i="240"/>
  <c r="F9" i="240"/>
  <c r="F98" i="240" s="1"/>
  <c r="E9" i="240"/>
  <c r="E98" i="240" s="1"/>
  <c r="D9" i="240"/>
  <c r="D98" i="240" s="1"/>
  <c r="C8" i="240"/>
  <c r="A4" i="240"/>
  <c r="A3" i="240"/>
  <c r="B1" i="240"/>
  <c r="A25" i="239"/>
  <c r="A19" i="239"/>
  <c r="A6" i="239"/>
  <c r="A37" i="239" s="1"/>
  <c r="M13" i="238"/>
  <c r="M15" i="238" s="1"/>
  <c r="M11" i="238"/>
  <c r="O11" i="238" s="1"/>
  <c r="D7" i="238"/>
  <c r="R1" i="238"/>
  <c r="B34" i="237"/>
  <c r="C33" i="237"/>
  <c r="B33" i="237"/>
  <c r="C32" i="237"/>
  <c r="B32" i="237"/>
  <c r="C31" i="237"/>
  <c r="B31" i="237"/>
  <c r="C30" i="237"/>
  <c r="B30" i="237"/>
  <c r="C29" i="237"/>
  <c r="B29" i="237"/>
  <c r="C28" i="237"/>
  <c r="B28" i="237"/>
  <c r="C27" i="237"/>
  <c r="B27" i="237"/>
  <c r="C26" i="237"/>
  <c r="B26" i="237"/>
  <c r="C25" i="237"/>
  <c r="B25" i="237"/>
  <c r="C24" i="237"/>
  <c r="B24" i="237"/>
  <c r="B23" i="237"/>
  <c r="B18" i="237"/>
  <c r="B12" i="237"/>
  <c r="B11" i="237"/>
  <c r="B10" i="237"/>
  <c r="B9" i="237"/>
  <c r="B2" i="236"/>
  <c r="C10" i="236"/>
  <c r="C17" i="236"/>
  <c r="C24" i="236"/>
  <c r="C31" i="236"/>
  <c r="C39" i="236"/>
  <c r="C51" i="236"/>
  <c r="C57" i="236"/>
  <c r="C62" i="236"/>
  <c r="C68" i="236"/>
  <c r="C72" i="236"/>
  <c r="C77" i="236"/>
  <c r="C80" i="236"/>
  <c r="C84" i="236"/>
  <c r="C95" i="236"/>
  <c r="C162" i="236" s="1"/>
  <c r="C98" i="236"/>
  <c r="C119" i="236"/>
  <c r="C134" i="236"/>
  <c r="C138" i="236"/>
  <c r="C145" i="236"/>
  <c r="C150" i="236"/>
  <c r="B3" i="233"/>
  <c r="C10" i="233"/>
  <c r="D10" i="233"/>
  <c r="E10" i="233"/>
  <c r="F10" i="233"/>
  <c r="G10" i="233"/>
  <c r="H10" i="233"/>
  <c r="I10" i="233"/>
  <c r="J11" i="233"/>
  <c r="K11" i="233" s="1"/>
  <c r="J12" i="233"/>
  <c r="K12" i="233" s="1"/>
  <c r="J13" i="233"/>
  <c r="K13" i="233" s="1"/>
  <c r="J14" i="233"/>
  <c r="K14" i="233" s="1"/>
  <c r="J15" i="233"/>
  <c r="K15" i="233" s="1"/>
  <c r="J16" i="233"/>
  <c r="K16" i="233" s="1"/>
  <c r="J17" i="233"/>
  <c r="K17" i="233" s="1"/>
  <c r="J18" i="233"/>
  <c r="K18" i="233" s="1"/>
  <c r="J19" i="233"/>
  <c r="K19" i="233" s="1"/>
  <c r="J20" i="233"/>
  <c r="K20" i="233" s="1"/>
  <c r="J21" i="233"/>
  <c r="K21" i="233" s="1"/>
  <c r="C22" i="233"/>
  <c r="D22" i="233"/>
  <c r="E22" i="233"/>
  <c r="F22" i="233"/>
  <c r="G22" i="233"/>
  <c r="H22" i="233"/>
  <c r="I22" i="233"/>
  <c r="J23" i="233"/>
  <c r="J24" i="233"/>
  <c r="K24" i="233" s="1"/>
  <c r="J25" i="233"/>
  <c r="K25" i="233" s="1"/>
  <c r="J26" i="233"/>
  <c r="K26" i="233" s="1"/>
  <c r="C28" i="233"/>
  <c r="D28" i="233"/>
  <c r="E28" i="233"/>
  <c r="F28" i="233"/>
  <c r="G28" i="233"/>
  <c r="H28" i="233"/>
  <c r="I28" i="233"/>
  <c r="J29" i="233"/>
  <c r="K29" i="233"/>
  <c r="J30" i="233"/>
  <c r="J31" i="233"/>
  <c r="K31" i="233" s="1"/>
  <c r="C32" i="233"/>
  <c r="D32" i="233"/>
  <c r="E32" i="233"/>
  <c r="F32" i="233"/>
  <c r="G32" i="233"/>
  <c r="H32" i="233"/>
  <c r="I32" i="233"/>
  <c r="J33" i="233"/>
  <c r="J34" i="233"/>
  <c r="K34" i="233" s="1"/>
  <c r="J35" i="233"/>
  <c r="K35" i="233" s="1"/>
  <c r="J36" i="233"/>
  <c r="K36" i="233" s="1"/>
  <c r="J37" i="233"/>
  <c r="K37" i="233" s="1"/>
  <c r="C39" i="233"/>
  <c r="D39" i="233"/>
  <c r="E39" i="233"/>
  <c r="F39" i="233"/>
  <c r="G39" i="233"/>
  <c r="H39" i="233"/>
  <c r="I39" i="233"/>
  <c r="J40" i="233"/>
  <c r="J41" i="233"/>
  <c r="K41" i="233" s="1"/>
  <c r="J42" i="233"/>
  <c r="K42" i="233" s="1"/>
  <c r="C45" i="233"/>
  <c r="D45" i="233"/>
  <c r="E45" i="233"/>
  <c r="E57" i="233" s="1"/>
  <c r="F45" i="233"/>
  <c r="G45" i="233"/>
  <c r="H45" i="233"/>
  <c r="I45" i="233"/>
  <c r="J46" i="233"/>
  <c r="J47" i="233"/>
  <c r="K47" i="233" s="1"/>
  <c r="J48" i="233"/>
  <c r="K48" i="233" s="1"/>
  <c r="J49" i="233"/>
  <c r="K49" i="233" s="1"/>
  <c r="J50" i="233"/>
  <c r="K50" i="233" s="1"/>
  <c r="C51" i="233"/>
  <c r="D51" i="233"/>
  <c r="E51" i="233"/>
  <c r="F51" i="233"/>
  <c r="G51" i="233"/>
  <c r="H51" i="233"/>
  <c r="I51" i="233"/>
  <c r="I57" i="233"/>
  <c r="J52" i="233"/>
  <c r="K52" i="233"/>
  <c r="J53" i="233"/>
  <c r="K53" i="233"/>
  <c r="J54" i="233"/>
  <c r="K54" i="233"/>
  <c r="J55" i="233"/>
  <c r="K55" i="233"/>
  <c r="J56" i="233"/>
  <c r="K56" i="233"/>
  <c r="J59" i="233"/>
  <c r="K59" i="233"/>
  <c r="J60" i="233"/>
  <c r="K60" i="233"/>
  <c r="B3" i="232"/>
  <c r="C10" i="232"/>
  <c r="D10" i="232"/>
  <c r="E10" i="232"/>
  <c r="F10" i="232"/>
  <c r="G10" i="232"/>
  <c r="H10" i="232"/>
  <c r="I10" i="232"/>
  <c r="J11" i="232"/>
  <c r="K11" i="232"/>
  <c r="J12" i="232"/>
  <c r="K12" i="232"/>
  <c r="J13" i="232"/>
  <c r="K13" i="232"/>
  <c r="J14" i="232"/>
  <c r="K14" i="232"/>
  <c r="J15" i="232"/>
  <c r="K15" i="232"/>
  <c r="J16" i="232"/>
  <c r="K16" i="232"/>
  <c r="J17" i="232"/>
  <c r="K17" i="232"/>
  <c r="J18" i="232"/>
  <c r="K18" i="232"/>
  <c r="J19" i="232"/>
  <c r="K19" i="232"/>
  <c r="J20" i="232"/>
  <c r="K20" i="232"/>
  <c r="J21" i="232"/>
  <c r="K21" i="232"/>
  <c r="C22" i="232"/>
  <c r="D22" i="232"/>
  <c r="E22" i="232"/>
  <c r="F22" i="232"/>
  <c r="G22" i="232"/>
  <c r="H22" i="232"/>
  <c r="I22" i="232"/>
  <c r="J23" i="232"/>
  <c r="K23" i="232" s="1"/>
  <c r="J24" i="232"/>
  <c r="K24" i="232"/>
  <c r="J25" i="232"/>
  <c r="K25" i="232" s="1"/>
  <c r="J26" i="232"/>
  <c r="K26" i="232"/>
  <c r="C28" i="232"/>
  <c r="D28" i="232"/>
  <c r="E28" i="232"/>
  <c r="F28" i="232"/>
  <c r="G28" i="232"/>
  <c r="H28" i="232"/>
  <c r="I28" i="232"/>
  <c r="J29" i="232"/>
  <c r="J30" i="232"/>
  <c r="K30" i="232" s="1"/>
  <c r="J31" i="232"/>
  <c r="K31" i="232"/>
  <c r="C32" i="232"/>
  <c r="D32" i="232"/>
  <c r="E32" i="232"/>
  <c r="F32" i="232"/>
  <c r="G32" i="232"/>
  <c r="H32" i="232"/>
  <c r="I32" i="232"/>
  <c r="J33" i="232"/>
  <c r="K33" i="232"/>
  <c r="J34" i="232"/>
  <c r="J35" i="232"/>
  <c r="K35" i="232"/>
  <c r="J36" i="232"/>
  <c r="K36" i="232" s="1"/>
  <c r="J37" i="232"/>
  <c r="K37" i="232"/>
  <c r="C39" i="232"/>
  <c r="D39" i="232"/>
  <c r="E39" i="232"/>
  <c r="F39" i="232"/>
  <c r="G39" i="232"/>
  <c r="H39" i="232"/>
  <c r="I39" i="232"/>
  <c r="J40" i="232"/>
  <c r="K40" i="232"/>
  <c r="J41" i="232"/>
  <c r="K41" i="232"/>
  <c r="J42" i="232"/>
  <c r="C45" i="232"/>
  <c r="D45" i="232"/>
  <c r="E45" i="232"/>
  <c r="F45" i="232"/>
  <c r="G45" i="232"/>
  <c r="G57" i="232" s="1"/>
  <c r="H45" i="232"/>
  <c r="I45" i="232"/>
  <c r="J46" i="232"/>
  <c r="K46" i="232"/>
  <c r="J47" i="232"/>
  <c r="J48" i="232"/>
  <c r="K48" i="232"/>
  <c r="J49" i="232"/>
  <c r="K49" i="232" s="1"/>
  <c r="J50" i="232"/>
  <c r="K50" i="232"/>
  <c r="C51" i="232"/>
  <c r="D51" i="232"/>
  <c r="E51" i="232"/>
  <c r="F51" i="232"/>
  <c r="G51" i="232"/>
  <c r="H51" i="232"/>
  <c r="I51" i="232"/>
  <c r="J52" i="232"/>
  <c r="K52" i="232" s="1"/>
  <c r="J53" i="232"/>
  <c r="J54" i="232"/>
  <c r="K54" i="232"/>
  <c r="J55" i="232"/>
  <c r="K55" i="232"/>
  <c r="J56" i="232"/>
  <c r="K56" i="232"/>
  <c r="J59" i="232"/>
  <c r="K59" i="232"/>
  <c r="J60" i="232"/>
  <c r="K60" i="232" s="1"/>
  <c r="B3" i="231"/>
  <c r="C10" i="231"/>
  <c r="D10" i="231"/>
  <c r="E10" i="231"/>
  <c r="F10" i="231"/>
  <c r="G10" i="231"/>
  <c r="H10" i="231"/>
  <c r="I10" i="231"/>
  <c r="J11" i="231"/>
  <c r="K11" i="231"/>
  <c r="J12" i="231"/>
  <c r="K12" i="231" s="1"/>
  <c r="J13" i="231"/>
  <c r="K13" i="231"/>
  <c r="J14" i="231"/>
  <c r="J15" i="231"/>
  <c r="K15" i="231"/>
  <c r="J16" i="231"/>
  <c r="K16" i="231" s="1"/>
  <c r="J17" i="231"/>
  <c r="K17" i="231"/>
  <c r="J18" i="231"/>
  <c r="K18" i="231" s="1"/>
  <c r="J19" i="231"/>
  <c r="K19" i="231"/>
  <c r="J20" i="231"/>
  <c r="K20" i="231" s="1"/>
  <c r="J21" i="231"/>
  <c r="K21" i="231"/>
  <c r="C22" i="231"/>
  <c r="D22" i="231"/>
  <c r="E22" i="231"/>
  <c r="F22" i="231"/>
  <c r="G22" i="231"/>
  <c r="H22" i="231"/>
  <c r="I22" i="231"/>
  <c r="J23" i="231"/>
  <c r="J24" i="231"/>
  <c r="K24" i="231" s="1"/>
  <c r="J25" i="231"/>
  <c r="K25" i="231"/>
  <c r="J26" i="231"/>
  <c r="K26" i="231" s="1"/>
  <c r="C28" i="231"/>
  <c r="D28" i="231"/>
  <c r="E28" i="231"/>
  <c r="F28" i="231"/>
  <c r="G28" i="231"/>
  <c r="H28" i="231"/>
  <c r="I28" i="231"/>
  <c r="J29" i="231"/>
  <c r="K29" i="231" s="1"/>
  <c r="J30" i="231"/>
  <c r="J31" i="231"/>
  <c r="K31" i="231"/>
  <c r="C32" i="231"/>
  <c r="D32" i="231"/>
  <c r="E32" i="231"/>
  <c r="F32" i="231"/>
  <c r="G32" i="231"/>
  <c r="H32" i="231"/>
  <c r="I32" i="231"/>
  <c r="J33" i="231"/>
  <c r="J34" i="231"/>
  <c r="K34" i="231"/>
  <c r="J35" i="231"/>
  <c r="K35" i="231"/>
  <c r="J36" i="231"/>
  <c r="K36" i="231"/>
  <c r="J37" i="231"/>
  <c r="K37" i="231"/>
  <c r="C39" i="231"/>
  <c r="D39" i="231"/>
  <c r="E39" i="231"/>
  <c r="F39" i="231"/>
  <c r="G39" i="231"/>
  <c r="H39" i="231"/>
  <c r="I39" i="231"/>
  <c r="J40" i="231"/>
  <c r="K40" i="231" s="1"/>
  <c r="J41" i="231"/>
  <c r="K41" i="231"/>
  <c r="J42" i="231"/>
  <c r="K42" i="231" s="1"/>
  <c r="C45" i="231"/>
  <c r="D45" i="231"/>
  <c r="E45" i="231"/>
  <c r="E57" i="231" s="1"/>
  <c r="F45" i="231"/>
  <c r="G45" i="231"/>
  <c r="H45" i="231"/>
  <c r="I45" i="231"/>
  <c r="J46" i="231"/>
  <c r="K46" i="231"/>
  <c r="J47" i="231"/>
  <c r="K47" i="231" s="1"/>
  <c r="J48" i="231"/>
  <c r="K48" i="231"/>
  <c r="J49" i="231"/>
  <c r="K49" i="231" s="1"/>
  <c r="J50" i="231"/>
  <c r="K50" i="231"/>
  <c r="C51" i="231"/>
  <c r="D51" i="231"/>
  <c r="E51" i="231"/>
  <c r="F51" i="231"/>
  <c r="G51" i="231"/>
  <c r="H51" i="231"/>
  <c r="I51" i="231"/>
  <c r="J52" i="231"/>
  <c r="K52" i="231" s="1"/>
  <c r="J53" i="231"/>
  <c r="K53" i="231"/>
  <c r="J54" i="231"/>
  <c r="J55" i="231"/>
  <c r="K55" i="231" s="1"/>
  <c r="J56" i="231"/>
  <c r="K56" i="231"/>
  <c r="J59" i="231"/>
  <c r="K59" i="231" s="1"/>
  <c r="J60" i="231"/>
  <c r="K60" i="231"/>
  <c r="B2" i="230"/>
  <c r="B2" i="231" s="1"/>
  <c r="B2" i="232" s="1"/>
  <c r="B2" i="233"/>
  <c r="C10" i="230"/>
  <c r="D10" i="230"/>
  <c r="E10" i="230"/>
  <c r="F10" i="230"/>
  <c r="G10" i="230"/>
  <c r="H10" i="230"/>
  <c r="I10" i="230"/>
  <c r="J11" i="230"/>
  <c r="K11" i="230" s="1"/>
  <c r="J12" i="230"/>
  <c r="J13" i="230"/>
  <c r="K13" i="230"/>
  <c r="J14" i="230"/>
  <c r="K14" i="230" s="1"/>
  <c r="J15" i="230"/>
  <c r="K15" i="230"/>
  <c r="J16" i="230"/>
  <c r="K16" i="230" s="1"/>
  <c r="J17" i="230"/>
  <c r="K17" i="230" s="1"/>
  <c r="J18" i="230"/>
  <c r="K18" i="230" s="1"/>
  <c r="J19" i="230"/>
  <c r="K19" i="230" s="1"/>
  <c r="J20" i="230"/>
  <c r="K20" i="230" s="1"/>
  <c r="J21" i="230"/>
  <c r="K21" i="230" s="1"/>
  <c r="C22" i="230"/>
  <c r="D22" i="230"/>
  <c r="E22" i="230"/>
  <c r="F22" i="230"/>
  <c r="G22" i="230"/>
  <c r="H22" i="230"/>
  <c r="I22" i="230"/>
  <c r="J23" i="230"/>
  <c r="K23" i="230" s="1"/>
  <c r="J24" i="230"/>
  <c r="K24" i="230"/>
  <c r="J25" i="230"/>
  <c r="K25" i="230" s="1"/>
  <c r="J26" i="230"/>
  <c r="K26" i="230"/>
  <c r="C28" i="230"/>
  <c r="D28" i="230"/>
  <c r="E28" i="230"/>
  <c r="F28" i="230"/>
  <c r="G28" i="230"/>
  <c r="H28" i="230"/>
  <c r="I28" i="230"/>
  <c r="J29" i="230"/>
  <c r="K29" i="230"/>
  <c r="J30" i="230"/>
  <c r="K30" i="230" s="1"/>
  <c r="J31" i="230"/>
  <c r="K31" i="230"/>
  <c r="C32" i="230"/>
  <c r="D32" i="230"/>
  <c r="E32" i="230"/>
  <c r="F32" i="230"/>
  <c r="G32" i="230"/>
  <c r="H32" i="230"/>
  <c r="I32" i="230"/>
  <c r="J33" i="230"/>
  <c r="J34" i="230"/>
  <c r="K34" i="230" s="1"/>
  <c r="J35" i="230"/>
  <c r="K35" i="230" s="1"/>
  <c r="J36" i="230"/>
  <c r="K36" i="230" s="1"/>
  <c r="J37" i="230"/>
  <c r="K37" i="230" s="1"/>
  <c r="C39" i="230"/>
  <c r="D39" i="230"/>
  <c r="E39" i="230"/>
  <c r="F39" i="230"/>
  <c r="G39" i="230"/>
  <c r="H39" i="230"/>
  <c r="I39" i="230"/>
  <c r="J40" i="230"/>
  <c r="K40" i="230" s="1"/>
  <c r="J41" i="230"/>
  <c r="J42" i="230"/>
  <c r="K42" i="230" s="1"/>
  <c r="C45" i="230"/>
  <c r="D45" i="230"/>
  <c r="E45" i="230"/>
  <c r="E57" i="230" s="1"/>
  <c r="F45" i="230"/>
  <c r="G45" i="230"/>
  <c r="H45" i="230"/>
  <c r="I45" i="230"/>
  <c r="I57" i="230" s="1"/>
  <c r="J46" i="230"/>
  <c r="J47" i="230"/>
  <c r="K47" i="230" s="1"/>
  <c r="J48" i="230"/>
  <c r="K48" i="230"/>
  <c r="J49" i="230"/>
  <c r="K49" i="230" s="1"/>
  <c r="J50" i="230"/>
  <c r="K50" i="230"/>
  <c r="C51" i="230"/>
  <c r="D51" i="230"/>
  <c r="E51" i="230"/>
  <c r="F51" i="230"/>
  <c r="G51" i="230"/>
  <c r="G57" i="230" s="1"/>
  <c r="H51" i="230"/>
  <c r="I51" i="230"/>
  <c r="J52" i="230"/>
  <c r="K52" i="230"/>
  <c r="J53" i="230"/>
  <c r="J54" i="230"/>
  <c r="K54" i="230" s="1"/>
  <c r="J55" i="230"/>
  <c r="K55" i="230" s="1"/>
  <c r="J56" i="230"/>
  <c r="K56" i="230" s="1"/>
  <c r="J59" i="230"/>
  <c r="K59" i="230" s="1"/>
  <c r="J60" i="230"/>
  <c r="K60" i="230"/>
  <c r="B3" i="229"/>
  <c r="C10" i="229"/>
  <c r="D10" i="229"/>
  <c r="E10" i="229"/>
  <c r="F10" i="229"/>
  <c r="G10" i="229"/>
  <c r="H10" i="229"/>
  <c r="I10" i="229"/>
  <c r="J11" i="229"/>
  <c r="K11" i="229" s="1"/>
  <c r="J12" i="229"/>
  <c r="K12" i="229"/>
  <c r="J13" i="229"/>
  <c r="K13" i="229" s="1"/>
  <c r="J14" i="229"/>
  <c r="K14" i="229" s="1"/>
  <c r="J15" i="229"/>
  <c r="K15" i="229" s="1"/>
  <c r="J16" i="229"/>
  <c r="K16" i="229" s="1"/>
  <c r="J17" i="229"/>
  <c r="K17" i="229" s="1"/>
  <c r="J18" i="229"/>
  <c r="K18" i="229" s="1"/>
  <c r="J19" i="229"/>
  <c r="K19" i="229" s="1"/>
  <c r="J20" i="229"/>
  <c r="K20" i="229"/>
  <c r="J21" i="229"/>
  <c r="K21" i="229" s="1"/>
  <c r="C22" i="229"/>
  <c r="D22" i="229"/>
  <c r="E22" i="229"/>
  <c r="F22" i="229"/>
  <c r="G22" i="229"/>
  <c r="H22" i="229"/>
  <c r="I22" i="229"/>
  <c r="J23" i="229"/>
  <c r="K23" i="229"/>
  <c r="J24" i="229"/>
  <c r="K24" i="229"/>
  <c r="J25" i="229"/>
  <c r="K25" i="229"/>
  <c r="J26" i="229"/>
  <c r="K26" i="229"/>
  <c r="C28" i="229"/>
  <c r="D28" i="229"/>
  <c r="E28" i="229"/>
  <c r="F28" i="229"/>
  <c r="G28" i="229"/>
  <c r="H28" i="229"/>
  <c r="I28" i="229"/>
  <c r="J29" i="229"/>
  <c r="K29" i="229" s="1"/>
  <c r="J30" i="229"/>
  <c r="K30" i="229" s="1"/>
  <c r="J31" i="229"/>
  <c r="K31" i="229" s="1"/>
  <c r="C32" i="229"/>
  <c r="D32" i="229"/>
  <c r="E32" i="229"/>
  <c r="F32" i="229"/>
  <c r="G32" i="229"/>
  <c r="H32" i="229"/>
  <c r="I32" i="229"/>
  <c r="J33" i="229"/>
  <c r="J34" i="229"/>
  <c r="K34" i="229"/>
  <c r="J35" i="229"/>
  <c r="K35" i="229" s="1"/>
  <c r="J36" i="229"/>
  <c r="K36" i="229"/>
  <c r="J37" i="229"/>
  <c r="K37" i="229" s="1"/>
  <c r="C39" i="229"/>
  <c r="D39" i="229"/>
  <c r="E39" i="229"/>
  <c r="F39" i="229"/>
  <c r="G39" i="229"/>
  <c r="H39" i="229"/>
  <c r="I39" i="229"/>
  <c r="J40" i="229"/>
  <c r="K40" i="229"/>
  <c r="J41" i="229"/>
  <c r="K41" i="229"/>
  <c r="J42" i="229"/>
  <c r="K42" i="229"/>
  <c r="C45" i="229"/>
  <c r="D45" i="229"/>
  <c r="E45" i="229"/>
  <c r="F45" i="229"/>
  <c r="G45" i="229"/>
  <c r="H45" i="229"/>
  <c r="I45" i="229"/>
  <c r="J46" i="229"/>
  <c r="K46" i="229" s="1"/>
  <c r="J47" i="229"/>
  <c r="K47" i="229" s="1"/>
  <c r="J48" i="229"/>
  <c r="K48" i="229" s="1"/>
  <c r="J49" i="229"/>
  <c r="K49" i="229" s="1"/>
  <c r="J50" i="229"/>
  <c r="K50" i="229" s="1"/>
  <c r="C51" i="229"/>
  <c r="D51" i="229"/>
  <c r="E51" i="229"/>
  <c r="E57" i="229"/>
  <c r="F51" i="229"/>
  <c r="G51" i="229"/>
  <c r="G57" i="229"/>
  <c r="H51" i="229"/>
  <c r="I51" i="229"/>
  <c r="I57" i="229"/>
  <c r="J52" i="229"/>
  <c r="J53" i="229"/>
  <c r="K53" i="229" s="1"/>
  <c r="J54" i="229"/>
  <c r="K54" i="229" s="1"/>
  <c r="J55" i="229"/>
  <c r="K55" i="229" s="1"/>
  <c r="J56" i="229"/>
  <c r="K56" i="229" s="1"/>
  <c r="J59" i="229"/>
  <c r="K59" i="229" s="1"/>
  <c r="J60" i="229"/>
  <c r="K60" i="229"/>
  <c r="B3" i="228"/>
  <c r="C10" i="228"/>
  <c r="D10" i="228"/>
  <c r="E10" i="228"/>
  <c r="F10" i="228"/>
  <c r="G10" i="228"/>
  <c r="H10" i="228"/>
  <c r="I10" i="228"/>
  <c r="J11" i="228"/>
  <c r="K11" i="228" s="1"/>
  <c r="J12" i="228"/>
  <c r="K12" i="228"/>
  <c r="J13" i="228"/>
  <c r="K13" i="228" s="1"/>
  <c r="J14" i="228"/>
  <c r="K14" i="228" s="1"/>
  <c r="J15" i="228"/>
  <c r="K15" i="228" s="1"/>
  <c r="J16" i="228"/>
  <c r="K16" i="228" s="1"/>
  <c r="J17" i="228"/>
  <c r="K17" i="228" s="1"/>
  <c r="J18" i="228"/>
  <c r="K18" i="228" s="1"/>
  <c r="J19" i="228"/>
  <c r="K19" i="228" s="1"/>
  <c r="J20" i="228"/>
  <c r="K20" i="228"/>
  <c r="J21" i="228"/>
  <c r="K21" i="228" s="1"/>
  <c r="C22" i="228"/>
  <c r="D22" i="228"/>
  <c r="E22" i="228"/>
  <c r="F22" i="228"/>
  <c r="G22" i="228"/>
  <c r="H22" i="228"/>
  <c r="I22" i="228"/>
  <c r="J23" i="228"/>
  <c r="K23" i="228"/>
  <c r="J24" i="228"/>
  <c r="J25" i="228"/>
  <c r="K25" i="228" s="1"/>
  <c r="J26" i="228"/>
  <c r="K26" i="228" s="1"/>
  <c r="C28" i="228"/>
  <c r="D28" i="228"/>
  <c r="E28" i="228"/>
  <c r="F28" i="228"/>
  <c r="G28" i="228"/>
  <c r="H28" i="228"/>
  <c r="I28" i="228"/>
  <c r="J29" i="228"/>
  <c r="K29" i="228" s="1"/>
  <c r="J30" i="228"/>
  <c r="K30" i="228"/>
  <c r="J31" i="228"/>
  <c r="K31" i="228" s="1"/>
  <c r="C32" i="228"/>
  <c r="D32" i="228"/>
  <c r="E32" i="228"/>
  <c r="F32" i="228"/>
  <c r="G32" i="228"/>
  <c r="H32" i="228"/>
  <c r="I32" i="228"/>
  <c r="J33" i="228"/>
  <c r="K33" i="228" s="1"/>
  <c r="J34" i="228"/>
  <c r="K34" i="228"/>
  <c r="J35" i="228"/>
  <c r="K35" i="228" s="1"/>
  <c r="J36" i="228"/>
  <c r="K36" i="228"/>
  <c r="J37" i="228"/>
  <c r="K37" i="228" s="1"/>
  <c r="C39" i="228"/>
  <c r="D39" i="228"/>
  <c r="E39" i="228"/>
  <c r="F39" i="228"/>
  <c r="G39" i="228"/>
  <c r="H39" i="228"/>
  <c r="I39" i="228"/>
  <c r="J40" i="228"/>
  <c r="K40" i="228"/>
  <c r="J41" i="228"/>
  <c r="J42" i="228"/>
  <c r="K42" i="228" s="1"/>
  <c r="C45" i="228"/>
  <c r="C57" i="228" s="1"/>
  <c r="D45" i="228"/>
  <c r="E45" i="228"/>
  <c r="F45" i="228"/>
  <c r="G45" i="228"/>
  <c r="H45" i="228"/>
  <c r="I45" i="228"/>
  <c r="J46" i="228"/>
  <c r="K46" i="228"/>
  <c r="J47" i="228"/>
  <c r="J48" i="228"/>
  <c r="K48" i="228" s="1"/>
  <c r="J49" i="228"/>
  <c r="K49" i="228"/>
  <c r="J50" i="228"/>
  <c r="K50" i="228" s="1"/>
  <c r="C51" i="228"/>
  <c r="D51" i="228"/>
  <c r="E51" i="228"/>
  <c r="E57" i="228"/>
  <c r="F51" i="228"/>
  <c r="G51" i="228"/>
  <c r="H51" i="228"/>
  <c r="I51" i="228"/>
  <c r="I57" i="228"/>
  <c r="J52" i="228"/>
  <c r="K52" i="228"/>
  <c r="J53" i="228"/>
  <c r="K53" i="228"/>
  <c r="J54" i="228"/>
  <c r="K54" i="228"/>
  <c r="J55" i="228"/>
  <c r="K55" i="228"/>
  <c r="J56" i="228"/>
  <c r="K56" i="228"/>
  <c r="J59" i="228"/>
  <c r="K59" i="228"/>
  <c r="J60" i="228"/>
  <c r="K60" i="228"/>
  <c r="B3" i="227"/>
  <c r="C10" i="227"/>
  <c r="D10" i="227"/>
  <c r="E10" i="227"/>
  <c r="F10" i="227"/>
  <c r="G10" i="227"/>
  <c r="H10" i="227"/>
  <c r="I10" i="227"/>
  <c r="J11" i="227"/>
  <c r="K11" i="227"/>
  <c r="J12" i="227"/>
  <c r="J13" i="227"/>
  <c r="K13" i="227" s="1"/>
  <c r="J14" i="227"/>
  <c r="K14" i="227" s="1"/>
  <c r="J15" i="227"/>
  <c r="K15" i="227" s="1"/>
  <c r="J16" i="227"/>
  <c r="K16" i="227" s="1"/>
  <c r="J17" i="227"/>
  <c r="K17" i="227" s="1"/>
  <c r="J18" i="227"/>
  <c r="K18" i="227" s="1"/>
  <c r="J19" i="227"/>
  <c r="K19" i="227"/>
  <c r="J20" i="227"/>
  <c r="K20" i="227" s="1"/>
  <c r="J21" i="227"/>
  <c r="K21" i="227" s="1"/>
  <c r="C22" i="227"/>
  <c r="D22" i="227"/>
  <c r="E22" i="227"/>
  <c r="F22" i="227"/>
  <c r="G22" i="227"/>
  <c r="H22" i="227"/>
  <c r="I22" i="227"/>
  <c r="J23" i="227"/>
  <c r="J24" i="227"/>
  <c r="K24" i="227" s="1"/>
  <c r="J25" i="227"/>
  <c r="K25" i="227" s="1"/>
  <c r="J26" i="227"/>
  <c r="K26" i="227" s="1"/>
  <c r="C28" i="227"/>
  <c r="D28" i="227"/>
  <c r="E28" i="227"/>
  <c r="F28" i="227"/>
  <c r="G28" i="227"/>
  <c r="H28" i="227"/>
  <c r="I28" i="227"/>
  <c r="J29" i="227"/>
  <c r="K29" i="227"/>
  <c r="J30" i="227"/>
  <c r="J31" i="227"/>
  <c r="K31" i="227" s="1"/>
  <c r="C32" i="227"/>
  <c r="D32" i="227"/>
  <c r="E32" i="227"/>
  <c r="F32" i="227"/>
  <c r="G32" i="227"/>
  <c r="H32" i="227"/>
  <c r="I32" i="227"/>
  <c r="J33" i="227"/>
  <c r="J34" i="227"/>
  <c r="K34" i="227"/>
  <c r="J35" i="227"/>
  <c r="K35" i="227" s="1"/>
  <c r="J36" i="227"/>
  <c r="K36" i="227" s="1"/>
  <c r="J37" i="227"/>
  <c r="K37" i="227" s="1"/>
  <c r="C39" i="227"/>
  <c r="D39" i="227"/>
  <c r="E39" i="227"/>
  <c r="F39" i="227"/>
  <c r="G39" i="227"/>
  <c r="H39" i="227"/>
  <c r="I39" i="227"/>
  <c r="J40" i="227"/>
  <c r="J41" i="227"/>
  <c r="K41" i="227" s="1"/>
  <c r="J42" i="227"/>
  <c r="K42" i="227" s="1"/>
  <c r="C45" i="227"/>
  <c r="D45" i="227"/>
  <c r="E45" i="227"/>
  <c r="F45" i="227"/>
  <c r="G45" i="227"/>
  <c r="H45" i="227"/>
  <c r="I45" i="227"/>
  <c r="J46" i="227"/>
  <c r="J47" i="227"/>
  <c r="K47" i="227" s="1"/>
  <c r="J48" i="227"/>
  <c r="K48" i="227" s="1"/>
  <c r="J49" i="227"/>
  <c r="K49" i="227"/>
  <c r="J50" i="227"/>
  <c r="K50" i="227" s="1"/>
  <c r="C51" i="227"/>
  <c r="D51" i="227"/>
  <c r="E51" i="227"/>
  <c r="F51" i="227"/>
  <c r="G51" i="227"/>
  <c r="H51" i="227"/>
  <c r="I51" i="227"/>
  <c r="I57" i="227"/>
  <c r="J52" i="227"/>
  <c r="K52" i="227" s="1"/>
  <c r="J53" i="227"/>
  <c r="K53" i="227"/>
  <c r="J54" i="227"/>
  <c r="K54" i="227" s="1"/>
  <c r="J55" i="227"/>
  <c r="K55" i="227"/>
  <c r="J56" i="227"/>
  <c r="K56" i="227" s="1"/>
  <c r="J59" i="227"/>
  <c r="K59" i="227"/>
  <c r="J60" i="227"/>
  <c r="K60" i="227" s="1"/>
  <c r="B2" i="226"/>
  <c r="B2" i="227"/>
  <c r="B2" i="228" s="1"/>
  <c r="B2" i="229" s="1"/>
  <c r="C10" i="226"/>
  <c r="D10" i="226"/>
  <c r="E10" i="226"/>
  <c r="F10" i="226"/>
  <c r="G10" i="226"/>
  <c r="H10" i="226"/>
  <c r="I10" i="226"/>
  <c r="J11" i="226"/>
  <c r="K11" i="226" s="1"/>
  <c r="J12" i="226"/>
  <c r="K12" i="226"/>
  <c r="J13" i="226"/>
  <c r="K13" i="226" s="1"/>
  <c r="J14" i="226"/>
  <c r="K14" i="226"/>
  <c r="J15" i="226"/>
  <c r="K15" i="226" s="1"/>
  <c r="J16" i="226"/>
  <c r="K16" i="226"/>
  <c r="J17" i="226"/>
  <c r="K17" i="226" s="1"/>
  <c r="J18" i="226"/>
  <c r="K18" i="226"/>
  <c r="J19" i="226"/>
  <c r="K19" i="226" s="1"/>
  <c r="J20" i="226"/>
  <c r="K20" i="226"/>
  <c r="J21" i="226"/>
  <c r="K21" i="226" s="1"/>
  <c r="C22" i="226"/>
  <c r="D22" i="226"/>
  <c r="E22" i="226"/>
  <c r="F22" i="226"/>
  <c r="G22" i="226"/>
  <c r="H22" i="226"/>
  <c r="I22" i="226"/>
  <c r="J23" i="226"/>
  <c r="K23" i="226" s="1"/>
  <c r="J24" i="226"/>
  <c r="J25" i="226"/>
  <c r="K25" i="226" s="1"/>
  <c r="J26" i="226"/>
  <c r="K26" i="226"/>
  <c r="C28" i="226"/>
  <c r="D28" i="226"/>
  <c r="E28" i="226"/>
  <c r="F28" i="226"/>
  <c r="G28" i="226"/>
  <c r="H28" i="226"/>
  <c r="I28" i="226"/>
  <c r="J29" i="226"/>
  <c r="J30" i="226"/>
  <c r="K30" i="226" s="1"/>
  <c r="J31" i="226"/>
  <c r="K31" i="226"/>
  <c r="C32" i="226"/>
  <c r="D32" i="226"/>
  <c r="E32" i="226"/>
  <c r="F32" i="226"/>
  <c r="G32" i="226"/>
  <c r="H32" i="226"/>
  <c r="I32" i="226"/>
  <c r="J33" i="226"/>
  <c r="K33" i="226" s="1"/>
  <c r="J34" i="226"/>
  <c r="J35" i="226"/>
  <c r="K35" i="226"/>
  <c r="J36" i="226"/>
  <c r="K36" i="226" s="1"/>
  <c r="J37" i="226"/>
  <c r="K37" i="226"/>
  <c r="C39" i="226"/>
  <c r="D39" i="226"/>
  <c r="E39" i="226"/>
  <c r="F39" i="226"/>
  <c r="G39" i="226"/>
  <c r="H39" i="226"/>
  <c r="I39" i="226"/>
  <c r="J40" i="226"/>
  <c r="K40" i="226"/>
  <c r="J41" i="226"/>
  <c r="K41" i="226" s="1"/>
  <c r="J42" i="226"/>
  <c r="K42" i="226" s="1"/>
  <c r="C45" i="226"/>
  <c r="C57" i="226" s="1"/>
  <c r="D45" i="226"/>
  <c r="E45" i="226"/>
  <c r="F45" i="226"/>
  <c r="G45" i="226"/>
  <c r="H45" i="226"/>
  <c r="I45" i="226"/>
  <c r="J46" i="226"/>
  <c r="K46" i="226" s="1"/>
  <c r="J47" i="226"/>
  <c r="K47" i="226"/>
  <c r="J48" i="226"/>
  <c r="K48" i="226" s="1"/>
  <c r="J49" i="226"/>
  <c r="K49" i="226"/>
  <c r="J50" i="226"/>
  <c r="K50" i="226" s="1"/>
  <c r="C51" i="226"/>
  <c r="D51" i="226"/>
  <c r="E51" i="226"/>
  <c r="F51" i="226"/>
  <c r="G51" i="226"/>
  <c r="H51" i="226"/>
  <c r="I51" i="226"/>
  <c r="J52" i="226"/>
  <c r="K52" i="226" s="1"/>
  <c r="J53" i="226"/>
  <c r="J54" i="226"/>
  <c r="K54" i="226" s="1"/>
  <c r="J55" i="226"/>
  <c r="K55" i="226"/>
  <c r="J56" i="226"/>
  <c r="K56" i="226" s="1"/>
  <c r="J59" i="226"/>
  <c r="K59" i="226"/>
  <c r="J60" i="226"/>
  <c r="K60" i="226" s="1"/>
  <c r="B3" i="225"/>
  <c r="C10" i="225"/>
  <c r="D10" i="225"/>
  <c r="E10" i="225"/>
  <c r="F10" i="225"/>
  <c r="G10" i="225"/>
  <c r="H10" i="225"/>
  <c r="I10" i="225"/>
  <c r="J11" i="225"/>
  <c r="K11" i="225" s="1"/>
  <c r="J12" i="225"/>
  <c r="K12" i="225" s="1"/>
  <c r="J13" i="225"/>
  <c r="K13" i="225"/>
  <c r="J14" i="225"/>
  <c r="K14" i="225" s="1"/>
  <c r="J15" i="225"/>
  <c r="K15" i="225" s="1"/>
  <c r="J16" i="225"/>
  <c r="K16" i="225" s="1"/>
  <c r="J17" i="225"/>
  <c r="K17" i="225"/>
  <c r="J18" i="225"/>
  <c r="K18" i="225" s="1"/>
  <c r="J19" i="225"/>
  <c r="K19" i="225" s="1"/>
  <c r="J20" i="225"/>
  <c r="K20" i="225" s="1"/>
  <c r="J21" i="225"/>
  <c r="K21" i="225"/>
  <c r="C22" i="225"/>
  <c r="D22" i="225"/>
  <c r="E22" i="225"/>
  <c r="F22" i="225"/>
  <c r="G22" i="225"/>
  <c r="H22" i="225"/>
  <c r="I22" i="225"/>
  <c r="J23" i="225"/>
  <c r="K23" i="225" s="1"/>
  <c r="J24" i="225"/>
  <c r="K24" i="225"/>
  <c r="J25" i="225"/>
  <c r="K25" i="225" s="1"/>
  <c r="J26" i="225"/>
  <c r="K26" i="225"/>
  <c r="C28" i="225"/>
  <c r="D28" i="225"/>
  <c r="E28" i="225"/>
  <c r="F28" i="225"/>
  <c r="G28" i="225"/>
  <c r="H28" i="225"/>
  <c r="I28" i="225"/>
  <c r="J29" i="225"/>
  <c r="K29" i="225"/>
  <c r="J30" i="225"/>
  <c r="J31" i="225"/>
  <c r="K31" i="225"/>
  <c r="C32" i="225"/>
  <c r="D32" i="225"/>
  <c r="E32" i="225"/>
  <c r="F32" i="225"/>
  <c r="G32" i="225"/>
  <c r="H32" i="225"/>
  <c r="I32" i="225"/>
  <c r="J33" i="225"/>
  <c r="K33" i="225"/>
  <c r="J34" i="225"/>
  <c r="K34" i="225" s="1"/>
  <c r="J35" i="225"/>
  <c r="K35" i="225" s="1"/>
  <c r="J36" i="225"/>
  <c r="K36" i="225" s="1"/>
  <c r="J37" i="225"/>
  <c r="K37" i="225"/>
  <c r="C39" i="225"/>
  <c r="D39" i="225"/>
  <c r="E39" i="225"/>
  <c r="F39" i="225"/>
  <c r="G39" i="225"/>
  <c r="H39" i="225"/>
  <c r="I39" i="225"/>
  <c r="J40" i="225"/>
  <c r="K40" i="225" s="1"/>
  <c r="J41" i="225"/>
  <c r="K41" i="225"/>
  <c r="J42" i="225"/>
  <c r="K42" i="225" s="1"/>
  <c r="C45" i="225"/>
  <c r="D45" i="225"/>
  <c r="E45" i="225"/>
  <c r="F45" i="225"/>
  <c r="F57" i="225" s="1"/>
  <c r="G45" i="225"/>
  <c r="H45" i="225"/>
  <c r="I45" i="225"/>
  <c r="J46" i="225"/>
  <c r="J47" i="225"/>
  <c r="K47" i="225" s="1"/>
  <c r="J48" i="225"/>
  <c r="K48" i="225" s="1"/>
  <c r="J49" i="225"/>
  <c r="K49" i="225"/>
  <c r="J50" i="225"/>
  <c r="K50" i="225" s="1"/>
  <c r="C51" i="225"/>
  <c r="D51" i="225"/>
  <c r="E51" i="225"/>
  <c r="F51" i="225"/>
  <c r="G51" i="225"/>
  <c r="H51" i="225"/>
  <c r="I51" i="225"/>
  <c r="J52" i="225"/>
  <c r="K52" i="225"/>
  <c r="J53" i="225"/>
  <c r="J54" i="225"/>
  <c r="K54" i="225" s="1"/>
  <c r="J55" i="225"/>
  <c r="K55" i="225"/>
  <c r="J56" i="225"/>
  <c r="K56" i="225" s="1"/>
  <c r="J59" i="225"/>
  <c r="K59" i="225" s="1"/>
  <c r="J60" i="225"/>
  <c r="K60" i="225" s="1"/>
  <c r="B3" i="224"/>
  <c r="C10" i="224"/>
  <c r="D10" i="224"/>
  <c r="E10" i="224"/>
  <c r="F10" i="224"/>
  <c r="G10" i="224"/>
  <c r="H10" i="224"/>
  <c r="I10" i="224"/>
  <c r="J11" i="224"/>
  <c r="K11" i="224" s="1"/>
  <c r="J12" i="224"/>
  <c r="K12" i="224" s="1"/>
  <c r="J13" i="224"/>
  <c r="K13" i="224"/>
  <c r="J14" i="224"/>
  <c r="K14" i="224" s="1"/>
  <c r="J15" i="224"/>
  <c r="K15" i="224"/>
  <c r="J16" i="224"/>
  <c r="K16" i="224" s="1"/>
  <c r="J17" i="224"/>
  <c r="K17" i="224" s="1"/>
  <c r="J18" i="224"/>
  <c r="K18" i="224" s="1"/>
  <c r="J19" i="224"/>
  <c r="K19" i="224" s="1"/>
  <c r="J20" i="224"/>
  <c r="K20" i="224" s="1"/>
  <c r="J21" i="224"/>
  <c r="K21" i="224"/>
  <c r="C22" i="224"/>
  <c r="D22" i="224"/>
  <c r="E22" i="224"/>
  <c r="F22" i="224"/>
  <c r="G22" i="224"/>
  <c r="H22" i="224"/>
  <c r="I22" i="224"/>
  <c r="J23" i="224"/>
  <c r="K23" i="224" s="1"/>
  <c r="J24" i="224"/>
  <c r="J25" i="224"/>
  <c r="K25" i="224"/>
  <c r="J26" i="224"/>
  <c r="K26" i="224" s="1"/>
  <c r="C28" i="224"/>
  <c r="D28" i="224"/>
  <c r="E28" i="224"/>
  <c r="F28" i="224"/>
  <c r="G28" i="224"/>
  <c r="H28" i="224"/>
  <c r="I28" i="224"/>
  <c r="J29" i="224"/>
  <c r="K29" i="224"/>
  <c r="J30" i="224"/>
  <c r="K30" i="224" s="1"/>
  <c r="J31" i="224"/>
  <c r="K31" i="224"/>
  <c r="C32" i="224"/>
  <c r="D32" i="224"/>
  <c r="E32" i="224"/>
  <c r="F32" i="224"/>
  <c r="G32" i="224"/>
  <c r="H32" i="224"/>
  <c r="I32" i="224"/>
  <c r="J33" i="224"/>
  <c r="K33" i="224" s="1"/>
  <c r="J34" i="224"/>
  <c r="J35" i="224"/>
  <c r="K35" i="224"/>
  <c r="J36" i="224"/>
  <c r="K36" i="224" s="1"/>
  <c r="J37" i="224"/>
  <c r="K37" i="224"/>
  <c r="C39" i="224"/>
  <c r="D39" i="224"/>
  <c r="E39" i="224"/>
  <c r="F39" i="224"/>
  <c r="G39" i="224"/>
  <c r="H39" i="224"/>
  <c r="I39" i="224"/>
  <c r="J40" i="224"/>
  <c r="K40" i="224"/>
  <c r="J41" i="224"/>
  <c r="K41" i="224" s="1"/>
  <c r="J42" i="224"/>
  <c r="K42" i="224"/>
  <c r="C45" i="224"/>
  <c r="D45" i="224"/>
  <c r="E45" i="224"/>
  <c r="F45" i="224"/>
  <c r="G45" i="224"/>
  <c r="H45" i="224"/>
  <c r="I45" i="224"/>
  <c r="I57" i="224" s="1"/>
  <c r="J46" i="224"/>
  <c r="K46" i="224" s="1"/>
  <c r="J47" i="224"/>
  <c r="K47" i="224"/>
  <c r="J48" i="224"/>
  <c r="K48" i="224" s="1"/>
  <c r="J49" i="224"/>
  <c r="K49" i="224"/>
  <c r="J50" i="224"/>
  <c r="K50" i="224" s="1"/>
  <c r="C51" i="224"/>
  <c r="D51" i="224"/>
  <c r="E51" i="224"/>
  <c r="F51" i="224"/>
  <c r="G51" i="224"/>
  <c r="H51" i="224"/>
  <c r="I51" i="224"/>
  <c r="J52" i="224"/>
  <c r="K52" i="224" s="1"/>
  <c r="J53" i="224"/>
  <c r="K53" i="224" s="1"/>
  <c r="J54" i="224"/>
  <c r="K54" i="224" s="1"/>
  <c r="J55" i="224"/>
  <c r="K55" i="224" s="1"/>
  <c r="J56" i="224"/>
  <c r="K56" i="224"/>
  <c r="J59" i="224"/>
  <c r="K59" i="224" s="1"/>
  <c r="J60" i="224"/>
  <c r="K60" i="224" s="1"/>
  <c r="B3" i="223"/>
  <c r="C10" i="223"/>
  <c r="D10" i="223"/>
  <c r="E10" i="223"/>
  <c r="F10" i="223"/>
  <c r="G10" i="223"/>
  <c r="H10" i="223"/>
  <c r="I10" i="223"/>
  <c r="J11" i="223"/>
  <c r="J12" i="223"/>
  <c r="K12" i="223"/>
  <c r="J13" i="223"/>
  <c r="K13" i="223" s="1"/>
  <c r="J14" i="223"/>
  <c r="K14" i="223"/>
  <c r="J15" i="223"/>
  <c r="K15" i="223" s="1"/>
  <c r="J16" i="223"/>
  <c r="K16" i="223"/>
  <c r="J17" i="223"/>
  <c r="K17" i="223" s="1"/>
  <c r="J18" i="223"/>
  <c r="K18" i="223"/>
  <c r="J19" i="223"/>
  <c r="K19" i="223" s="1"/>
  <c r="J20" i="223"/>
  <c r="K20" i="223"/>
  <c r="J21" i="223"/>
  <c r="K21" i="223" s="1"/>
  <c r="C22" i="223"/>
  <c r="D22" i="223"/>
  <c r="E22" i="223"/>
  <c r="F22" i="223"/>
  <c r="G22" i="223"/>
  <c r="H22" i="223"/>
  <c r="I22" i="223"/>
  <c r="J23" i="223"/>
  <c r="J24" i="223"/>
  <c r="K24" i="223"/>
  <c r="J25" i="223"/>
  <c r="K25" i="223" s="1"/>
  <c r="J26" i="223"/>
  <c r="K26" i="223"/>
  <c r="C28" i="223"/>
  <c r="D28" i="223"/>
  <c r="E28" i="223"/>
  <c r="F28" i="223"/>
  <c r="G28" i="223"/>
  <c r="H28" i="223"/>
  <c r="I28" i="223"/>
  <c r="J29" i="223"/>
  <c r="K29" i="223" s="1"/>
  <c r="J30" i="223"/>
  <c r="K30" i="223" s="1"/>
  <c r="J31" i="223"/>
  <c r="K31" i="223"/>
  <c r="C32" i="223"/>
  <c r="D32" i="223"/>
  <c r="E32" i="223"/>
  <c r="F32" i="223"/>
  <c r="G32" i="223"/>
  <c r="H32" i="223"/>
  <c r="I32" i="223"/>
  <c r="J33" i="223"/>
  <c r="J34" i="223"/>
  <c r="K34" i="223" s="1"/>
  <c r="J35" i="223"/>
  <c r="K35" i="223"/>
  <c r="J36" i="223"/>
  <c r="K36" i="223" s="1"/>
  <c r="J37" i="223"/>
  <c r="K37" i="223" s="1"/>
  <c r="C39" i="223"/>
  <c r="D39" i="223"/>
  <c r="E39" i="223"/>
  <c r="F39" i="223"/>
  <c r="G39" i="223"/>
  <c r="H39" i="223"/>
  <c r="I39" i="223"/>
  <c r="J40" i="223"/>
  <c r="J41" i="223"/>
  <c r="K41" i="223" s="1"/>
  <c r="J42" i="223"/>
  <c r="K42" i="223" s="1"/>
  <c r="C45" i="223"/>
  <c r="C57" i="223" s="1"/>
  <c r="D45" i="223"/>
  <c r="E45" i="223"/>
  <c r="F45" i="223"/>
  <c r="G45" i="223"/>
  <c r="H45" i="223"/>
  <c r="I45" i="223"/>
  <c r="J46" i="223"/>
  <c r="J47" i="223"/>
  <c r="K47" i="223" s="1"/>
  <c r="J48" i="223"/>
  <c r="K48" i="223"/>
  <c r="J49" i="223"/>
  <c r="K49" i="223" s="1"/>
  <c r="J50" i="223"/>
  <c r="K50" i="223" s="1"/>
  <c r="C51" i="223"/>
  <c r="D51" i="223"/>
  <c r="E51" i="223"/>
  <c r="F51" i="223"/>
  <c r="G51" i="223"/>
  <c r="G57" i="223"/>
  <c r="H51" i="223"/>
  <c r="I51" i="223"/>
  <c r="J52" i="223"/>
  <c r="K52" i="223"/>
  <c r="J53" i="223"/>
  <c r="J54" i="223"/>
  <c r="K54" i="223" s="1"/>
  <c r="J55" i="223"/>
  <c r="K55" i="223" s="1"/>
  <c r="J56" i="223"/>
  <c r="K56" i="223" s="1"/>
  <c r="J59" i="223"/>
  <c r="K59" i="223"/>
  <c r="J60" i="223"/>
  <c r="K60" i="223" s="1"/>
  <c r="B2" i="222"/>
  <c r="B2" i="223" s="1"/>
  <c r="B2" i="224" s="1"/>
  <c r="B2" i="225" s="1"/>
  <c r="C10" i="222"/>
  <c r="D10" i="222"/>
  <c r="E10" i="222"/>
  <c r="F10" i="222"/>
  <c r="G10" i="222"/>
  <c r="H10" i="222"/>
  <c r="I10" i="222"/>
  <c r="J11" i="222"/>
  <c r="K11" i="222"/>
  <c r="J12" i="222"/>
  <c r="K12" i="222" s="1"/>
  <c r="J13" i="222"/>
  <c r="K13" i="222"/>
  <c r="J14" i="222"/>
  <c r="K14" i="222" s="1"/>
  <c r="J15" i="222"/>
  <c r="K15" i="222"/>
  <c r="J16" i="222"/>
  <c r="K16" i="222" s="1"/>
  <c r="J17" i="222"/>
  <c r="K17" i="222"/>
  <c r="J18" i="222"/>
  <c r="K18" i="222" s="1"/>
  <c r="J19" i="222"/>
  <c r="K19" i="222"/>
  <c r="J20" i="222"/>
  <c r="K20" i="222" s="1"/>
  <c r="J21" i="222"/>
  <c r="K21" i="222"/>
  <c r="C22" i="222"/>
  <c r="D22" i="222"/>
  <c r="E22" i="222"/>
  <c r="F22" i="222"/>
  <c r="G22" i="222"/>
  <c r="H22" i="222"/>
  <c r="I22" i="222"/>
  <c r="J23" i="222"/>
  <c r="J24" i="222"/>
  <c r="K24" i="222" s="1"/>
  <c r="J25" i="222"/>
  <c r="K25" i="222"/>
  <c r="J26" i="222"/>
  <c r="K26" i="222" s="1"/>
  <c r="C28" i="222"/>
  <c r="D28" i="222"/>
  <c r="E28" i="222"/>
  <c r="F28" i="222"/>
  <c r="G28" i="222"/>
  <c r="H28" i="222"/>
  <c r="I28" i="222"/>
  <c r="J29" i="222"/>
  <c r="K29" i="222" s="1"/>
  <c r="J30" i="222"/>
  <c r="K30" i="222" s="1"/>
  <c r="J31" i="222"/>
  <c r="K31" i="222" s="1"/>
  <c r="C32" i="222"/>
  <c r="D32" i="222"/>
  <c r="E32" i="222"/>
  <c r="F32" i="222"/>
  <c r="G32" i="222"/>
  <c r="H32" i="222"/>
  <c r="I32" i="222"/>
  <c r="J33" i="222"/>
  <c r="K33" i="222"/>
  <c r="J34" i="222"/>
  <c r="K34" i="222" s="1"/>
  <c r="J35" i="222"/>
  <c r="K35" i="222"/>
  <c r="J36" i="222"/>
  <c r="K36" i="222" s="1"/>
  <c r="J37" i="222"/>
  <c r="K37" i="222"/>
  <c r="C39" i="222"/>
  <c r="D39" i="222"/>
  <c r="E39" i="222"/>
  <c r="F39" i="222"/>
  <c r="G39" i="222"/>
  <c r="H39" i="222"/>
  <c r="I39" i="222"/>
  <c r="J40" i="222"/>
  <c r="K40" i="222"/>
  <c r="J41" i="222"/>
  <c r="K41" i="222" s="1"/>
  <c r="J42" i="222"/>
  <c r="K42" i="222" s="1"/>
  <c r="C45" i="222"/>
  <c r="D45" i="222"/>
  <c r="E45" i="222"/>
  <c r="F45" i="222"/>
  <c r="G45" i="222"/>
  <c r="H45" i="222"/>
  <c r="I45" i="222"/>
  <c r="J46" i="222"/>
  <c r="J47" i="222"/>
  <c r="K47" i="222" s="1"/>
  <c r="J48" i="222"/>
  <c r="K48" i="222"/>
  <c r="J49" i="222"/>
  <c r="K49" i="222" s="1"/>
  <c r="J50" i="222"/>
  <c r="K50" i="222" s="1"/>
  <c r="C51" i="222"/>
  <c r="D51" i="222"/>
  <c r="E51" i="222"/>
  <c r="F51" i="222"/>
  <c r="G51" i="222"/>
  <c r="H51" i="222"/>
  <c r="I51" i="222"/>
  <c r="J52" i="222"/>
  <c r="J53" i="222"/>
  <c r="K53" i="222" s="1"/>
  <c r="J54" i="222"/>
  <c r="K54" i="222"/>
  <c r="J55" i="222"/>
  <c r="K55" i="222" s="1"/>
  <c r="J56" i="222"/>
  <c r="K56" i="222" s="1"/>
  <c r="J59" i="222"/>
  <c r="K59" i="222" s="1"/>
  <c r="J60" i="222"/>
  <c r="K60" i="222"/>
  <c r="B3" i="221"/>
  <c r="C10" i="221"/>
  <c r="D10" i="221"/>
  <c r="E10" i="221"/>
  <c r="F10" i="221"/>
  <c r="G10" i="221"/>
  <c r="H10" i="221"/>
  <c r="I10" i="221"/>
  <c r="J11" i="221"/>
  <c r="J12" i="221"/>
  <c r="K12" i="221"/>
  <c r="J13" i="221"/>
  <c r="K13" i="221" s="1"/>
  <c r="J14" i="221"/>
  <c r="K14" i="221"/>
  <c r="J15" i="221"/>
  <c r="K15" i="221" s="1"/>
  <c r="J16" i="221"/>
  <c r="K16" i="221"/>
  <c r="J17" i="221"/>
  <c r="K17" i="221" s="1"/>
  <c r="J18" i="221"/>
  <c r="K18" i="221"/>
  <c r="J19" i="221"/>
  <c r="K19" i="221" s="1"/>
  <c r="J20" i="221"/>
  <c r="K20" i="221"/>
  <c r="J21" i="221"/>
  <c r="K21" i="221" s="1"/>
  <c r="C22" i="221"/>
  <c r="D22" i="221"/>
  <c r="E22" i="221"/>
  <c r="F22" i="221"/>
  <c r="G22" i="221"/>
  <c r="H22" i="221"/>
  <c r="I22" i="221"/>
  <c r="J23" i="221"/>
  <c r="K23" i="221" s="1"/>
  <c r="J24" i="221"/>
  <c r="K24" i="221"/>
  <c r="J25" i="221"/>
  <c r="K25" i="221" s="1"/>
  <c r="J26" i="221"/>
  <c r="K26" i="221" s="1"/>
  <c r="C28" i="221"/>
  <c r="D28" i="221"/>
  <c r="E28" i="221"/>
  <c r="F28" i="221"/>
  <c r="G28" i="221"/>
  <c r="H28" i="221"/>
  <c r="I28" i="221"/>
  <c r="J29" i="221"/>
  <c r="J30" i="221"/>
  <c r="K30" i="221" s="1"/>
  <c r="J31" i="221"/>
  <c r="K31" i="221"/>
  <c r="C32" i="221"/>
  <c r="D32" i="221"/>
  <c r="E32" i="221"/>
  <c r="F32" i="221"/>
  <c r="G32" i="221"/>
  <c r="H32" i="221"/>
  <c r="I32" i="221"/>
  <c r="J33" i="221"/>
  <c r="J34" i="221"/>
  <c r="K34" i="221" s="1"/>
  <c r="J35" i="221"/>
  <c r="K35" i="221" s="1"/>
  <c r="J36" i="221"/>
  <c r="K36" i="221" s="1"/>
  <c r="J37" i="221"/>
  <c r="K37" i="221"/>
  <c r="C39" i="221"/>
  <c r="D39" i="221"/>
  <c r="E39" i="221"/>
  <c r="F39" i="221"/>
  <c r="G39" i="221"/>
  <c r="H39" i="221"/>
  <c r="I39" i="221"/>
  <c r="J40" i="221"/>
  <c r="K40" i="221" s="1"/>
  <c r="J41" i="221"/>
  <c r="K41" i="221"/>
  <c r="J42" i="221"/>
  <c r="K42" i="221" s="1"/>
  <c r="C45" i="221"/>
  <c r="D45" i="221"/>
  <c r="E45" i="221"/>
  <c r="F45" i="221"/>
  <c r="G45" i="221"/>
  <c r="H45" i="221"/>
  <c r="I45" i="221"/>
  <c r="J46" i="221"/>
  <c r="J47" i="221"/>
  <c r="K47" i="221"/>
  <c r="J48" i="221"/>
  <c r="K48" i="221" s="1"/>
  <c r="J49" i="221"/>
  <c r="K49" i="221"/>
  <c r="J50" i="221"/>
  <c r="K50" i="221" s="1"/>
  <c r="C51" i="221"/>
  <c r="D51" i="221"/>
  <c r="D57" i="221"/>
  <c r="E51" i="221"/>
  <c r="F51" i="221"/>
  <c r="G51" i="221"/>
  <c r="G57" i="221" s="1"/>
  <c r="H51" i="221"/>
  <c r="I51" i="221"/>
  <c r="J52" i="221"/>
  <c r="K52" i="221" s="1"/>
  <c r="J53" i="221"/>
  <c r="K53" i="221" s="1"/>
  <c r="J54" i="221"/>
  <c r="K54" i="221"/>
  <c r="J55" i="221"/>
  <c r="K55" i="221" s="1"/>
  <c r="J56" i="221"/>
  <c r="K56" i="221" s="1"/>
  <c r="J59" i="221"/>
  <c r="K59" i="221"/>
  <c r="J60" i="221"/>
  <c r="K60" i="221" s="1"/>
  <c r="B3" i="220"/>
  <c r="C10" i="220"/>
  <c r="D10" i="220"/>
  <c r="E10" i="220"/>
  <c r="F10" i="220"/>
  <c r="G10" i="220"/>
  <c r="H10" i="220"/>
  <c r="I10" i="220"/>
  <c r="J11" i="220"/>
  <c r="J12" i="220"/>
  <c r="K12" i="220"/>
  <c r="J13" i="220"/>
  <c r="K13" i="220" s="1"/>
  <c r="J14" i="220"/>
  <c r="K14" i="220"/>
  <c r="J15" i="220"/>
  <c r="K15" i="220" s="1"/>
  <c r="J16" i="220"/>
  <c r="K16" i="220" s="1"/>
  <c r="J17" i="220"/>
  <c r="K17" i="220" s="1"/>
  <c r="J18" i="220"/>
  <c r="K18" i="220" s="1"/>
  <c r="J19" i="220"/>
  <c r="K19" i="220" s="1"/>
  <c r="J20" i="220"/>
  <c r="K20" i="220"/>
  <c r="J21" i="220"/>
  <c r="K21" i="220" s="1"/>
  <c r="C22" i="220"/>
  <c r="D22" i="220"/>
  <c r="E22" i="220"/>
  <c r="F22" i="220"/>
  <c r="G22" i="220"/>
  <c r="H22" i="220"/>
  <c r="I22" i="220"/>
  <c r="J23" i="220"/>
  <c r="K23" i="220"/>
  <c r="J24" i="220"/>
  <c r="K24" i="220" s="1"/>
  <c r="J25" i="220"/>
  <c r="K25" i="220"/>
  <c r="J26" i="220"/>
  <c r="K26" i="220" s="1"/>
  <c r="C28" i="220"/>
  <c r="D28" i="220"/>
  <c r="E28" i="220"/>
  <c r="F28" i="220"/>
  <c r="G28" i="220"/>
  <c r="H28" i="220"/>
  <c r="I28" i="220"/>
  <c r="J29" i="220"/>
  <c r="K29" i="220" s="1"/>
  <c r="J30" i="220"/>
  <c r="K30" i="220"/>
  <c r="J31" i="220"/>
  <c r="K31" i="220" s="1"/>
  <c r="C32" i="220"/>
  <c r="D32" i="220"/>
  <c r="E32" i="220"/>
  <c r="F32" i="220"/>
  <c r="G32" i="220"/>
  <c r="H32" i="220"/>
  <c r="I32" i="220"/>
  <c r="J33" i="220"/>
  <c r="J34" i="220"/>
  <c r="K34" i="220" s="1"/>
  <c r="J35" i="220"/>
  <c r="K35" i="220"/>
  <c r="J36" i="220"/>
  <c r="K36" i="220" s="1"/>
  <c r="J37" i="220"/>
  <c r="K37" i="220"/>
  <c r="C39" i="220"/>
  <c r="D39" i="220"/>
  <c r="E39" i="220"/>
  <c r="F39" i="220"/>
  <c r="G39" i="220"/>
  <c r="H39" i="220"/>
  <c r="I39" i="220"/>
  <c r="J40" i="220"/>
  <c r="K40" i="220" s="1"/>
  <c r="J41" i="220"/>
  <c r="K41" i="220"/>
  <c r="J42" i="220"/>
  <c r="K42" i="220" s="1"/>
  <c r="C45" i="220"/>
  <c r="D45" i="220"/>
  <c r="E45" i="220"/>
  <c r="F45" i="220"/>
  <c r="G45" i="220"/>
  <c r="H45" i="220"/>
  <c r="I45" i="220"/>
  <c r="J46" i="220"/>
  <c r="K46" i="220" s="1"/>
  <c r="J47" i="220"/>
  <c r="K47" i="220"/>
  <c r="J48" i="220"/>
  <c r="K48" i="220" s="1"/>
  <c r="J49" i="220"/>
  <c r="K49" i="220"/>
  <c r="J50" i="220"/>
  <c r="K50" i="220" s="1"/>
  <c r="C51" i="220"/>
  <c r="D51" i="220"/>
  <c r="E51" i="220"/>
  <c r="F51" i="220"/>
  <c r="G51" i="220"/>
  <c r="H51" i="220"/>
  <c r="I51" i="220"/>
  <c r="J52" i="220"/>
  <c r="J53" i="220"/>
  <c r="K53" i="220"/>
  <c r="J54" i="220"/>
  <c r="K54" i="220" s="1"/>
  <c r="J55" i="220"/>
  <c r="K55" i="220"/>
  <c r="J56" i="220"/>
  <c r="K56" i="220" s="1"/>
  <c r="J59" i="220"/>
  <c r="K59" i="220"/>
  <c r="J60" i="220"/>
  <c r="K60" i="220" s="1"/>
  <c r="B3" i="219"/>
  <c r="C10" i="219"/>
  <c r="D10" i="219"/>
  <c r="E10" i="219"/>
  <c r="F10" i="219"/>
  <c r="G10" i="219"/>
  <c r="H10" i="219"/>
  <c r="I10" i="219"/>
  <c r="J11" i="219"/>
  <c r="K11" i="219" s="1"/>
  <c r="J12" i="219"/>
  <c r="K12" i="219" s="1"/>
  <c r="J13" i="219"/>
  <c r="K13" i="219" s="1"/>
  <c r="J14" i="219"/>
  <c r="K14" i="219" s="1"/>
  <c r="J15" i="219"/>
  <c r="K15" i="219" s="1"/>
  <c r="J16" i="219"/>
  <c r="K16" i="219" s="1"/>
  <c r="J17" i="219"/>
  <c r="K17" i="219" s="1"/>
  <c r="J18" i="219"/>
  <c r="K18" i="219" s="1"/>
  <c r="J19" i="219"/>
  <c r="K19" i="219" s="1"/>
  <c r="J20" i="219"/>
  <c r="K20" i="219" s="1"/>
  <c r="J21" i="219"/>
  <c r="K21" i="219" s="1"/>
  <c r="C22" i="219"/>
  <c r="D22" i="219"/>
  <c r="E22" i="219"/>
  <c r="F22" i="219"/>
  <c r="G22" i="219"/>
  <c r="H22" i="219"/>
  <c r="I22" i="219"/>
  <c r="J23" i="219"/>
  <c r="K23" i="219"/>
  <c r="J24" i="219"/>
  <c r="K24" i="219"/>
  <c r="J25" i="219"/>
  <c r="K25" i="219"/>
  <c r="J26" i="219"/>
  <c r="K26" i="219"/>
  <c r="C28" i="219"/>
  <c r="D28" i="219"/>
  <c r="E28" i="219"/>
  <c r="F28" i="219"/>
  <c r="G28" i="219"/>
  <c r="H28" i="219"/>
  <c r="I28" i="219"/>
  <c r="J29" i="219"/>
  <c r="J30" i="219"/>
  <c r="K30" i="219"/>
  <c r="J31" i="219"/>
  <c r="K31" i="219"/>
  <c r="C32" i="219"/>
  <c r="D32" i="219"/>
  <c r="E32" i="219"/>
  <c r="F32" i="219"/>
  <c r="G32" i="219"/>
  <c r="H32" i="219"/>
  <c r="I32" i="219"/>
  <c r="J33" i="219"/>
  <c r="K33" i="219" s="1"/>
  <c r="J34" i="219"/>
  <c r="K34" i="219" s="1"/>
  <c r="J35" i="219"/>
  <c r="K35" i="219" s="1"/>
  <c r="J36" i="219"/>
  <c r="K36" i="219" s="1"/>
  <c r="J37" i="219"/>
  <c r="K37" i="219" s="1"/>
  <c r="C39" i="219"/>
  <c r="D39" i="219"/>
  <c r="E39" i="219"/>
  <c r="F39" i="219"/>
  <c r="G39" i="219"/>
  <c r="H39" i="219"/>
  <c r="I39" i="219"/>
  <c r="J40" i="219"/>
  <c r="J41" i="219"/>
  <c r="K41" i="219" s="1"/>
  <c r="J42" i="219"/>
  <c r="K42" i="219" s="1"/>
  <c r="C45" i="219"/>
  <c r="D45" i="219"/>
  <c r="E45" i="219"/>
  <c r="F45" i="219"/>
  <c r="G45" i="219"/>
  <c r="H45" i="219"/>
  <c r="I45" i="219"/>
  <c r="J46" i="219"/>
  <c r="K46" i="219"/>
  <c r="J47" i="219"/>
  <c r="K47" i="219"/>
  <c r="J48" i="219"/>
  <c r="K48" i="219"/>
  <c r="J49" i="219"/>
  <c r="K49" i="219"/>
  <c r="J50" i="219"/>
  <c r="K50" i="219"/>
  <c r="C51" i="219"/>
  <c r="D51" i="219"/>
  <c r="E51" i="219"/>
  <c r="F51" i="219"/>
  <c r="G51" i="219"/>
  <c r="H51" i="219"/>
  <c r="I51" i="219"/>
  <c r="J52" i="219"/>
  <c r="K52" i="219" s="1"/>
  <c r="J53" i="219"/>
  <c r="K53" i="219" s="1"/>
  <c r="J54" i="219"/>
  <c r="K54" i="219" s="1"/>
  <c r="J55" i="219"/>
  <c r="K55" i="219" s="1"/>
  <c r="J56" i="219"/>
  <c r="K56" i="219" s="1"/>
  <c r="J59" i="219"/>
  <c r="K59" i="219" s="1"/>
  <c r="J60" i="219"/>
  <c r="K60" i="219" s="1"/>
  <c r="B2" i="218"/>
  <c r="B2" i="219" s="1"/>
  <c r="B2" i="220" s="1"/>
  <c r="B2" i="221" s="1"/>
  <c r="C10" i="218"/>
  <c r="D10" i="218"/>
  <c r="E10" i="218"/>
  <c r="F10" i="218"/>
  <c r="G10" i="218"/>
  <c r="H10" i="218"/>
  <c r="I10" i="218"/>
  <c r="J11" i="218"/>
  <c r="K11" i="218"/>
  <c r="J12" i="218"/>
  <c r="K12" i="218"/>
  <c r="J13" i="218"/>
  <c r="K13" i="218"/>
  <c r="J14" i="218"/>
  <c r="K14" i="218"/>
  <c r="J15" i="218"/>
  <c r="K15" i="218"/>
  <c r="J16" i="218"/>
  <c r="K16" i="218"/>
  <c r="J17" i="218"/>
  <c r="K17" i="218"/>
  <c r="J18" i="218"/>
  <c r="K18" i="218"/>
  <c r="J19" i="218"/>
  <c r="K19" i="218"/>
  <c r="J20" i="218"/>
  <c r="K20" i="218"/>
  <c r="J21" i="218"/>
  <c r="K21" i="218"/>
  <c r="C22" i="218"/>
  <c r="D22" i="218"/>
  <c r="E22" i="218"/>
  <c r="F22" i="218"/>
  <c r="G22" i="218"/>
  <c r="H22" i="218"/>
  <c r="I22" i="218"/>
  <c r="J23" i="218"/>
  <c r="K23" i="218" s="1"/>
  <c r="J24" i="218"/>
  <c r="K24" i="218" s="1"/>
  <c r="J25" i="218"/>
  <c r="K25" i="218" s="1"/>
  <c r="J26" i="218"/>
  <c r="K26" i="218" s="1"/>
  <c r="C28" i="218"/>
  <c r="D28" i="218"/>
  <c r="E28" i="218"/>
  <c r="F28" i="218"/>
  <c r="G28" i="218"/>
  <c r="H28" i="218"/>
  <c r="I28" i="218"/>
  <c r="J29" i="218"/>
  <c r="K29" i="218"/>
  <c r="J30" i="218"/>
  <c r="K30" i="218"/>
  <c r="J31" i="218"/>
  <c r="K31" i="218"/>
  <c r="C32" i="218"/>
  <c r="D32" i="218"/>
  <c r="E32" i="218"/>
  <c r="F32" i="218"/>
  <c r="G32" i="218"/>
  <c r="H32" i="218"/>
  <c r="I32" i="218"/>
  <c r="J33" i="218"/>
  <c r="K33" i="218" s="1"/>
  <c r="J34" i="218"/>
  <c r="K34" i="218" s="1"/>
  <c r="J35" i="218"/>
  <c r="K35" i="218" s="1"/>
  <c r="J36" i="218"/>
  <c r="K36" i="218" s="1"/>
  <c r="J37" i="218"/>
  <c r="K37" i="218" s="1"/>
  <c r="C39" i="218"/>
  <c r="D39" i="218"/>
  <c r="E39" i="218"/>
  <c r="F39" i="218"/>
  <c r="G39" i="218"/>
  <c r="H39" i="218"/>
  <c r="I39" i="218"/>
  <c r="J40" i="218"/>
  <c r="K40" i="218"/>
  <c r="J41" i="218"/>
  <c r="J42" i="218"/>
  <c r="K42" i="218" s="1"/>
  <c r="C45" i="218"/>
  <c r="D45" i="218"/>
  <c r="E45" i="218"/>
  <c r="F45" i="218"/>
  <c r="G45" i="218"/>
  <c r="H45" i="218"/>
  <c r="I45" i="218"/>
  <c r="J46" i="218"/>
  <c r="K46" i="218"/>
  <c r="J47" i="218"/>
  <c r="K47" i="218"/>
  <c r="J48" i="218"/>
  <c r="K48" i="218" s="1"/>
  <c r="J49" i="218"/>
  <c r="K49" i="218"/>
  <c r="J50" i="218"/>
  <c r="K50" i="218" s="1"/>
  <c r="C51" i="218"/>
  <c r="D51" i="218"/>
  <c r="E51" i="218"/>
  <c r="F51" i="218"/>
  <c r="G51" i="218"/>
  <c r="H51" i="218"/>
  <c r="I51" i="218"/>
  <c r="J52" i="218"/>
  <c r="J53" i="218"/>
  <c r="K53" i="218"/>
  <c r="J54" i="218"/>
  <c r="K54" i="218" s="1"/>
  <c r="J55" i="218"/>
  <c r="K55" i="218"/>
  <c r="J56" i="218"/>
  <c r="K56" i="218" s="1"/>
  <c r="J59" i="218"/>
  <c r="K59" i="218"/>
  <c r="J60" i="218"/>
  <c r="K60" i="218" s="1"/>
  <c r="B3" i="217"/>
  <c r="C10" i="217"/>
  <c r="D10" i="217"/>
  <c r="E10" i="217"/>
  <c r="F10" i="217"/>
  <c r="G10" i="217"/>
  <c r="H10" i="217"/>
  <c r="I10" i="217"/>
  <c r="J11" i="217"/>
  <c r="J12" i="217"/>
  <c r="K12" i="217" s="1"/>
  <c r="J13" i="217"/>
  <c r="K13" i="217"/>
  <c r="J14" i="217"/>
  <c r="K14" i="217" s="1"/>
  <c r="J15" i="217"/>
  <c r="K15" i="217"/>
  <c r="J16" i="217"/>
  <c r="K16" i="217" s="1"/>
  <c r="J17" i="217"/>
  <c r="K17" i="217"/>
  <c r="J18" i="217"/>
  <c r="K18" i="217" s="1"/>
  <c r="J19" i="217"/>
  <c r="K19" i="217"/>
  <c r="J20" i="217"/>
  <c r="K20" i="217" s="1"/>
  <c r="J21" i="217"/>
  <c r="K21" i="217"/>
  <c r="C22" i="217"/>
  <c r="D22" i="217"/>
  <c r="E22" i="217"/>
  <c r="F22" i="217"/>
  <c r="G22" i="217"/>
  <c r="H22" i="217"/>
  <c r="I22" i="217"/>
  <c r="J23" i="217"/>
  <c r="J24" i="217"/>
  <c r="K24" i="217" s="1"/>
  <c r="J25" i="217"/>
  <c r="K25" i="217"/>
  <c r="J26" i="217"/>
  <c r="K26" i="217" s="1"/>
  <c r="C28" i="217"/>
  <c r="D28" i="217"/>
  <c r="E28" i="217"/>
  <c r="F28" i="217"/>
  <c r="G28" i="217"/>
  <c r="H28" i="217"/>
  <c r="I28" i="217"/>
  <c r="J29" i="217"/>
  <c r="K29" i="217"/>
  <c r="J30" i="217"/>
  <c r="K30" i="217"/>
  <c r="J31" i="217"/>
  <c r="K31" i="217"/>
  <c r="C32" i="217"/>
  <c r="D32" i="217"/>
  <c r="E32" i="217"/>
  <c r="F32" i="217"/>
  <c r="G32" i="217"/>
  <c r="H32" i="217"/>
  <c r="I32" i="217"/>
  <c r="J33" i="217"/>
  <c r="K33" i="217"/>
  <c r="J34" i="217"/>
  <c r="K34" i="217" s="1"/>
  <c r="J35" i="217"/>
  <c r="K35" i="217"/>
  <c r="J36" i="217"/>
  <c r="K36" i="217" s="1"/>
  <c r="J37" i="217"/>
  <c r="K37" i="217"/>
  <c r="C39" i="217"/>
  <c r="D39" i="217"/>
  <c r="E39" i="217"/>
  <c r="F39" i="217"/>
  <c r="G39" i="217"/>
  <c r="H39" i="217"/>
  <c r="I39" i="217"/>
  <c r="J40" i="217"/>
  <c r="K40" i="217"/>
  <c r="J41" i="217"/>
  <c r="K41" i="217"/>
  <c r="J42" i="217"/>
  <c r="K42" i="217"/>
  <c r="C45" i="217"/>
  <c r="D45" i="217"/>
  <c r="E45" i="217"/>
  <c r="F45" i="217"/>
  <c r="G45" i="217"/>
  <c r="H45" i="217"/>
  <c r="I45" i="217"/>
  <c r="J46" i="217"/>
  <c r="K46" i="217" s="1"/>
  <c r="J47" i="217"/>
  <c r="K47" i="217"/>
  <c r="J48" i="217"/>
  <c r="K48" i="217" s="1"/>
  <c r="J49" i="217"/>
  <c r="K49" i="217"/>
  <c r="J50" i="217"/>
  <c r="K50" i="217" s="1"/>
  <c r="C51" i="217"/>
  <c r="D51" i="217"/>
  <c r="E51" i="217"/>
  <c r="F51" i="217"/>
  <c r="G51" i="217"/>
  <c r="H51" i="217"/>
  <c r="I51" i="217"/>
  <c r="J52" i="217"/>
  <c r="J53" i="217"/>
  <c r="K53" i="217"/>
  <c r="J54" i="217"/>
  <c r="K54" i="217" s="1"/>
  <c r="J55" i="217"/>
  <c r="K55" i="217"/>
  <c r="J56" i="217"/>
  <c r="K56" i="217" s="1"/>
  <c r="J59" i="217"/>
  <c r="K59" i="217"/>
  <c r="J60" i="217"/>
  <c r="K60" i="217" s="1"/>
  <c r="B3" i="216"/>
  <c r="C10" i="216"/>
  <c r="D10" i="216"/>
  <c r="E10" i="216"/>
  <c r="F10" i="216"/>
  <c r="G10" i="216"/>
  <c r="H10" i="216"/>
  <c r="I10" i="216"/>
  <c r="J11" i="216"/>
  <c r="K11" i="216" s="1"/>
  <c r="J12" i="216"/>
  <c r="K12" i="216" s="1"/>
  <c r="J13" i="216"/>
  <c r="K13" i="216" s="1"/>
  <c r="J14" i="216"/>
  <c r="K14" i="216" s="1"/>
  <c r="J15" i="216"/>
  <c r="K15" i="216" s="1"/>
  <c r="J16" i="216"/>
  <c r="K16" i="216" s="1"/>
  <c r="J17" i="216"/>
  <c r="K17" i="216" s="1"/>
  <c r="J18" i="216"/>
  <c r="K18" i="216" s="1"/>
  <c r="J19" i="216"/>
  <c r="K19" i="216" s="1"/>
  <c r="J20" i="216"/>
  <c r="K20" i="216" s="1"/>
  <c r="J21" i="216"/>
  <c r="K21" i="216" s="1"/>
  <c r="C22" i="216"/>
  <c r="D22" i="216"/>
  <c r="E22" i="216"/>
  <c r="F22" i="216"/>
  <c r="G22" i="216"/>
  <c r="H22" i="216"/>
  <c r="I22" i="216"/>
  <c r="J23" i="216"/>
  <c r="K23" i="216"/>
  <c r="J24" i="216"/>
  <c r="J25" i="216"/>
  <c r="K25" i="216" s="1"/>
  <c r="J26" i="216"/>
  <c r="K26" i="216" s="1"/>
  <c r="C28" i="216"/>
  <c r="D28" i="216"/>
  <c r="E28" i="216"/>
  <c r="F28" i="216"/>
  <c r="G28" i="216"/>
  <c r="H28" i="216"/>
  <c r="I28" i="216"/>
  <c r="J29" i="216"/>
  <c r="K29" i="216"/>
  <c r="J30" i="216"/>
  <c r="K30" i="216"/>
  <c r="J31" i="216"/>
  <c r="K31" i="216"/>
  <c r="C32" i="216"/>
  <c r="D32" i="216"/>
  <c r="E32" i="216"/>
  <c r="F32" i="216"/>
  <c r="G32" i="216"/>
  <c r="H32" i="216"/>
  <c r="I32" i="216"/>
  <c r="J33" i="216"/>
  <c r="K33" i="216" s="1"/>
  <c r="J34" i="216"/>
  <c r="J35" i="216"/>
  <c r="K35" i="216"/>
  <c r="J36" i="216"/>
  <c r="K36" i="216"/>
  <c r="J37" i="216"/>
  <c r="K37" i="216"/>
  <c r="C39" i="216"/>
  <c r="D39" i="216"/>
  <c r="E39" i="216"/>
  <c r="F39" i="216"/>
  <c r="G39" i="216"/>
  <c r="H39" i="216"/>
  <c r="I39" i="216"/>
  <c r="J40" i="216"/>
  <c r="K40" i="216" s="1"/>
  <c r="J41" i="216"/>
  <c r="K41" i="216" s="1"/>
  <c r="J42" i="216"/>
  <c r="K42" i="216" s="1"/>
  <c r="C45" i="216"/>
  <c r="D45" i="216"/>
  <c r="E45" i="216"/>
  <c r="F45" i="216"/>
  <c r="G45" i="216"/>
  <c r="H45" i="216"/>
  <c r="I45" i="216"/>
  <c r="J46" i="216"/>
  <c r="K46" i="216"/>
  <c r="J47" i="216"/>
  <c r="K47" i="216"/>
  <c r="J48" i="216"/>
  <c r="K48" i="216"/>
  <c r="J49" i="216"/>
  <c r="K49" i="216"/>
  <c r="J50" i="216"/>
  <c r="K50" i="216"/>
  <c r="C51" i="216"/>
  <c r="D51" i="216"/>
  <c r="E51" i="216"/>
  <c r="F51" i="216"/>
  <c r="G51" i="216"/>
  <c r="H51" i="216"/>
  <c r="I51" i="216"/>
  <c r="J52" i="216"/>
  <c r="J53" i="216"/>
  <c r="K53" i="216"/>
  <c r="J54" i="216"/>
  <c r="K54" i="216"/>
  <c r="J55" i="216"/>
  <c r="K55" i="216"/>
  <c r="J56" i="216"/>
  <c r="K56" i="216"/>
  <c r="J59" i="216"/>
  <c r="K59" i="216"/>
  <c r="J60" i="216"/>
  <c r="K60" i="216"/>
  <c r="B3" i="215"/>
  <c r="C10" i="215"/>
  <c r="D10" i="215"/>
  <c r="E10" i="215"/>
  <c r="F10" i="215"/>
  <c r="G10" i="215"/>
  <c r="H10" i="215"/>
  <c r="I10" i="215"/>
  <c r="J11" i="215"/>
  <c r="J12" i="215"/>
  <c r="K12" i="215" s="1"/>
  <c r="J13" i="215"/>
  <c r="K13" i="215" s="1"/>
  <c r="J14" i="215"/>
  <c r="K14" i="215" s="1"/>
  <c r="J15" i="215"/>
  <c r="K15" i="215" s="1"/>
  <c r="J16" i="215"/>
  <c r="K16" i="215" s="1"/>
  <c r="J17" i="215"/>
  <c r="K17" i="215" s="1"/>
  <c r="J18" i="215"/>
  <c r="K18" i="215" s="1"/>
  <c r="J19" i="215"/>
  <c r="K19" i="215" s="1"/>
  <c r="J20" i="215"/>
  <c r="K20" i="215" s="1"/>
  <c r="J21" i="215"/>
  <c r="K21" i="215" s="1"/>
  <c r="C22" i="215"/>
  <c r="D22" i="215"/>
  <c r="E22" i="215"/>
  <c r="F22" i="215"/>
  <c r="G22" i="215"/>
  <c r="H22" i="215"/>
  <c r="I22" i="215"/>
  <c r="J23" i="215"/>
  <c r="K23" i="215"/>
  <c r="J24" i="215"/>
  <c r="K24" i="215"/>
  <c r="J25" i="215"/>
  <c r="K25" i="215"/>
  <c r="J26" i="215"/>
  <c r="K26" i="215"/>
  <c r="C28" i="215"/>
  <c r="D28" i="215"/>
  <c r="E28" i="215"/>
  <c r="F28" i="215"/>
  <c r="G28" i="215"/>
  <c r="H28" i="215"/>
  <c r="I28" i="215"/>
  <c r="J29" i="215"/>
  <c r="K29" i="215" s="1"/>
  <c r="J30" i="215"/>
  <c r="K30" i="215" s="1"/>
  <c r="J31" i="215"/>
  <c r="K31" i="215" s="1"/>
  <c r="C32" i="215"/>
  <c r="D32" i="215"/>
  <c r="E32" i="215"/>
  <c r="F32" i="215"/>
  <c r="G32" i="215"/>
  <c r="H32" i="215"/>
  <c r="I32" i="215"/>
  <c r="J33" i="215"/>
  <c r="J34" i="215"/>
  <c r="K34" i="215" s="1"/>
  <c r="J35" i="215"/>
  <c r="K35" i="215" s="1"/>
  <c r="J36" i="215"/>
  <c r="K36" i="215" s="1"/>
  <c r="J37" i="215"/>
  <c r="K37" i="215" s="1"/>
  <c r="C39" i="215"/>
  <c r="D39" i="215"/>
  <c r="E39" i="215"/>
  <c r="F39" i="215"/>
  <c r="G39" i="215"/>
  <c r="H39" i="215"/>
  <c r="I39" i="215"/>
  <c r="J40" i="215"/>
  <c r="J41" i="215"/>
  <c r="K41" i="215" s="1"/>
  <c r="J42" i="215"/>
  <c r="K42" i="215" s="1"/>
  <c r="C45" i="215"/>
  <c r="D45" i="215"/>
  <c r="E45" i="215"/>
  <c r="E57" i="215" s="1"/>
  <c r="F45" i="215"/>
  <c r="G45" i="215"/>
  <c r="H45" i="215"/>
  <c r="I45" i="215"/>
  <c r="J46" i="215"/>
  <c r="J47" i="215"/>
  <c r="K47" i="215" s="1"/>
  <c r="J48" i="215"/>
  <c r="K48" i="215" s="1"/>
  <c r="J49" i="215"/>
  <c r="K49" i="215" s="1"/>
  <c r="J50" i="215"/>
  <c r="K50" i="215" s="1"/>
  <c r="C51" i="215"/>
  <c r="D51" i="215"/>
  <c r="E51" i="215"/>
  <c r="F51" i="215"/>
  <c r="G51" i="215"/>
  <c r="H51" i="215"/>
  <c r="I51" i="215"/>
  <c r="I57" i="215"/>
  <c r="J52" i="215"/>
  <c r="K52" i="215"/>
  <c r="J53" i="215"/>
  <c r="K53" i="215"/>
  <c r="J54" i="215"/>
  <c r="K54" i="215"/>
  <c r="J55" i="215"/>
  <c r="K55" i="215"/>
  <c r="J56" i="215"/>
  <c r="K56" i="215"/>
  <c r="J59" i="215"/>
  <c r="K59" i="215"/>
  <c r="J60" i="215"/>
  <c r="K60" i="215"/>
  <c r="B2" i="214"/>
  <c r="B2" i="215"/>
  <c r="B2" i="216" s="1"/>
  <c r="B2" i="217" s="1"/>
  <c r="C10" i="214"/>
  <c r="D10" i="214"/>
  <c r="E10" i="214"/>
  <c r="F10" i="214"/>
  <c r="G10" i="214"/>
  <c r="H10" i="214"/>
  <c r="I10" i="214"/>
  <c r="J11" i="214"/>
  <c r="K11" i="214" s="1"/>
  <c r="J12" i="214"/>
  <c r="K12" i="214" s="1"/>
  <c r="J13" i="214"/>
  <c r="K13" i="214" s="1"/>
  <c r="J14" i="214"/>
  <c r="K14" i="214" s="1"/>
  <c r="J15" i="214"/>
  <c r="K15" i="214" s="1"/>
  <c r="J16" i="214"/>
  <c r="K16" i="214" s="1"/>
  <c r="J17" i="214"/>
  <c r="K17" i="214" s="1"/>
  <c r="J18" i="214"/>
  <c r="K18" i="214" s="1"/>
  <c r="J19" i="214"/>
  <c r="K19" i="214" s="1"/>
  <c r="J20" i="214"/>
  <c r="K20" i="214" s="1"/>
  <c r="J21" i="214"/>
  <c r="K21" i="214" s="1"/>
  <c r="C22" i="214"/>
  <c r="D22" i="214"/>
  <c r="E22" i="214"/>
  <c r="F22" i="214"/>
  <c r="G22" i="214"/>
  <c r="H22" i="214"/>
  <c r="I22" i="214"/>
  <c r="J23" i="214"/>
  <c r="K23" i="214"/>
  <c r="J24" i="214"/>
  <c r="J25" i="214"/>
  <c r="K25" i="214" s="1"/>
  <c r="J26" i="214"/>
  <c r="K26" i="214" s="1"/>
  <c r="C28" i="214"/>
  <c r="D28" i="214"/>
  <c r="E28" i="214"/>
  <c r="F28" i="214"/>
  <c r="G28" i="214"/>
  <c r="H28" i="214"/>
  <c r="I28" i="214"/>
  <c r="J29" i="214"/>
  <c r="K29" i="214"/>
  <c r="J30" i="214"/>
  <c r="K30" i="214"/>
  <c r="J31" i="214"/>
  <c r="K31" i="214"/>
  <c r="C32" i="214"/>
  <c r="D32" i="214"/>
  <c r="E32" i="214"/>
  <c r="F32" i="214"/>
  <c r="G32" i="214"/>
  <c r="H32" i="214"/>
  <c r="I32" i="214"/>
  <c r="J33" i="214"/>
  <c r="J34" i="214"/>
  <c r="K34" i="214"/>
  <c r="J35" i="214"/>
  <c r="K35" i="214"/>
  <c r="J36" i="214"/>
  <c r="K36" i="214"/>
  <c r="J37" i="214"/>
  <c r="K37" i="214"/>
  <c r="C39" i="214"/>
  <c r="D39" i="214"/>
  <c r="E39" i="214"/>
  <c r="F39" i="214"/>
  <c r="G39" i="214"/>
  <c r="H39" i="214"/>
  <c r="I39" i="214"/>
  <c r="J40" i="214"/>
  <c r="J41" i="214"/>
  <c r="K41" i="214"/>
  <c r="J42" i="214"/>
  <c r="K42" i="214"/>
  <c r="C45" i="214"/>
  <c r="D45" i="214"/>
  <c r="E45" i="214"/>
  <c r="F45" i="214"/>
  <c r="G45" i="214"/>
  <c r="H45" i="214"/>
  <c r="I45" i="214"/>
  <c r="J46" i="214"/>
  <c r="K46" i="214" s="1"/>
  <c r="J47" i="214"/>
  <c r="K47" i="214" s="1"/>
  <c r="J48" i="214"/>
  <c r="K48" i="214" s="1"/>
  <c r="J49" i="214"/>
  <c r="K49" i="214" s="1"/>
  <c r="J50" i="214"/>
  <c r="K50" i="214" s="1"/>
  <c r="C51" i="214"/>
  <c r="D51" i="214"/>
  <c r="E51" i="214"/>
  <c r="F51" i="214"/>
  <c r="G51" i="214"/>
  <c r="H51" i="214"/>
  <c r="I51" i="214"/>
  <c r="J52" i="214"/>
  <c r="K52" i="214"/>
  <c r="J53" i="214"/>
  <c r="K53" i="214"/>
  <c r="J54" i="214"/>
  <c r="K54" i="214"/>
  <c r="J55" i="214"/>
  <c r="K55" i="214"/>
  <c r="J56" i="214"/>
  <c r="K56" i="214"/>
  <c r="J59" i="214"/>
  <c r="K59" i="214"/>
  <c r="J60" i="214"/>
  <c r="K60" i="214"/>
  <c r="B3" i="213"/>
  <c r="C10" i="213"/>
  <c r="D10" i="213"/>
  <c r="E10" i="213"/>
  <c r="F10" i="213"/>
  <c r="G10" i="213"/>
  <c r="H10" i="213"/>
  <c r="I10" i="213"/>
  <c r="J11" i="213"/>
  <c r="K11" i="213"/>
  <c r="J12" i="213"/>
  <c r="K12" i="213"/>
  <c r="J13" i="213"/>
  <c r="K13" i="213"/>
  <c r="J14" i="213"/>
  <c r="K14" i="213" s="1"/>
  <c r="J15" i="213"/>
  <c r="K15" i="213"/>
  <c r="J16" i="213"/>
  <c r="K16" i="213" s="1"/>
  <c r="J17" i="213"/>
  <c r="K17" i="213" s="1"/>
  <c r="J18" i="213"/>
  <c r="K18" i="213" s="1"/>
  <c r="J19" i="213"/>
  <c r="K19" i="213" s="1"/>
  <c r="J20" i="213"/>
  <c r="K20" i="213" s="1"/>
  <c r="J21" i="213"/>
  <c r="K21" i="213" s="1"/>
  <c r="C22" i="213"/>
  <c r="D22" i="213"/>
  <c r="E22" i="213"/>
  <c r="F22" i="213"/>
  <c r="G22" i="213"/>
  <c r="H22" i="213"/>
  <c r="I22" i="213"/>
  <c r="J23" i="213"/>
  <c r="K23" i="213" s="1"/>
  <c r="J24" i="213"/>
  <c r="K24" i="213"/>
  <c r="J25" i="213"/>
  <c r="K25" i="213" s="1"/>
  <c r="J26" i="213"/>
  <c r="K26" i="213"/>
  <c r="C28" i="213"/>
  <c r="D28" i="213"/>
  <c r="E28" i="213"/>
  <c r="F28" i="213"/>
  <c r="G28" i="213"/>
  <c r="H28" i="213"/>
  <c r="I28" i="213"/>
  <c r="J29" i="213"/>
  <c r="J30" i="213"/>
  <c r="K30" i="213" s="1"/>
  <c r="J31" i="213"/>
  <c r="K31" i="213"/>
  <c r="C32" i="213"/>
  <c r="D32" i="213"/>
  <c r="E32" i="213"/>
  <c r="F32" i="213"/>
  <c r="G32" i="213"/>
  <c r="H32" i="213"/>
  <c r="I32" i="213"/>
  <c r="J33" i="213"/>
  <c r="K33" i="213" s="1"/>
  <c r="J34" i="213"/>
  <c r="K34" i="213" s="1"/>
  <c r="J35" i="213"/>
  <c r="K35" i="213" s="1"/>
  <c r="J36" i="213"/>
  <c r="K36" i="213" s="1"/>
  <c r="J37" i="213"/>
  <c r="K37" i="213" s="1"/>
  <c r="C39" i="213"/>
  <c r="D39" i="213"/>
  <c r="E39" i="213"/>
  <c r="F39" i="213"/>
  <c r="G39" i="213"/>
  <c r="H39" i="213"/>
  <c r="I39" i="213"/>
  <c r="J40" i="213"/>
  <c r="K40" i="213" s="1"/>
  <c r="J41" i="213"/>
  <c r="K41" i="213"/>
  <c r="J42" i="213"/>
  <c r="K42" i="213"/>
  <c r="C45" i="213"/>
  <c r="D45" i="213"/>
  <c r="E45" i="213"/>
  <c r="F45" i="213"/>
  <c r="G45" i="213"/>
  <c r="H45" i="213"/>
  <c r="I45" i="213"/>
  <c r="J46" i="213"/>
  <c r="J47" i="213"/>
  <c r="K47" i="213"/>
  <c r="J48" i="213"/>
  <c r="K48" i="213"/>
  <c r="J49" i="213"/>
  <c r="K49" i="213"/>
  <c r="J50" i="213"/>
  <c r="K50" i="213"/>
  <c r="C51" i="213"/>
  <c r="C57" i="213"/>
  <c r="D51" i="213"/>
  <c r="D57" i="213"/>
  <c r="E51" i="213"/>
  <c r="F51" i="213"/>
  <c r="G51" i="213"/>
  <c r="G57" i="213"/>
  <c r="H51" i="213"/>
  <c r="I51" i="213"/>
  <c r="J52" i="213"/>
  <c r="K52" i="213"/>
  <c r="J53" i="213"/>
  <c r="K53" i="213"/>
  <c r="J54" i="213"/>
  <c r="K54" i="213"/>
  <c r="J55" i="213"/>
  <c r="K55" i="213"/>
  <c r="J56" i="213"/>
  <c r="K56" i="213"/>
  <c r="J59" i="213"/>
  <c r="K59" i="213"/>
  <c r="J60" i="213"/>
  <c r="K60" i="213"/>
  <c r="B3" i="212"/>
  <c r="C10" i="212"/>
  <c r="D10" i="212"/>
  <c r="E10" i="212"/>
  <c r="F10" i="212"/>
  <c r="G10" i="212"/>
  <c r="H10" i="212"/>
  <c r="I10" i="212"/>
  <c r="J11" i="212"/>
  <c r="K11" i="212"/>
  <c r="J12" i="212"/>
  <c r="K12" i="212"/>
  <c r="J13" i="212"/>
  <c r="K13" i="212"/>
  <c r="J14" i="212"/>
  <c r="K14" i="212"/>
  <c r="J15" i="212"/>
  <c r="K15" i="212"/>
  <c r="J16" i="212"/>
  <c r="K16" i="212"/>
  <c r="J17" i="212"/>
  <c r="K17" i="212"/>
  <c r="J18" i="212"/>
  <c r="K18" i="212"/>
  <c r="J19" i="212"/>
  <c r="K19" i="212"/>
  <c r="J20" i="212"/>
  <c r="K20" i="212"/>
  <c r="J21" i="212"/>
  <c r="K21" i="212"/>
  <c r="C22" i="212"/>
  <c r="D22" i="212"/>
  <c r="E22" i="212"/>
  <c r="F22" i="212"/>
  <c r="G22" i="212"/>
  <c r="H22" i="212"/>
  <c r="I22" i="212"/>
  <c r="J23" i="212"/>
  <c r="J24" i="212"/>
  <c r="K24" i="212"/>
  <c r="J25" i="212"/>
  <c r="K25" i="212"/>
  <c r="J26" i="212"/>
  <c r="K26" i="212"/>
  <c r="C28" i="212"/>
  <c r="D28" i="212"/>
  <c r="E28" i="212"/>
  <c r="F28" i="212"/>
  <c r="G28" i="212"/>
  <c r="H28" i="212"/>
  <c r="I28" i="212"/>
  <c r="J29" i="212"/>
  <c r="K29" i="212" s="1"/>
  <c r="J30" i="212"/>
  <c r="K30" i="212" s="1"/>
  <c r="J31" i="212"/>
  <c r="K31" i="212" s="1"/>
  <c r="C32" i="212"/>
  <c r="D32" i="212"/>
  <c r="E32" i="212"/>
  <c r="F32" i="212"/>
  <c r="G32" i="212"/>
  <c r="H32" i="212"/>
  <c r="I32" i="212"/>
  <c r="J33" i="212"/>
  <c r="K33" i="212"/>
  <c r="J34" i="212"/>
  <c r="K34" i="212"/>
  <c r="J35" i="212"/>
  <c r="K35" i="212"/>
  <c r="J36" i="212"/>
  <c r="K36" i="212"/>
  <c r="J37" i="212"/>
  <c r="K37" i="212"/>
  <c r="C39" i="212"/>
  <c r="D39" i="212"/>
  <c r="E39" i="212"/>
  <c r="F39" i="212"/>
  <c r="G39" i="212"/>
  <c r="H39" i="212"/>
  <c r="I39" i="212"/>
  <c r="J40" i="212"/>
  <c r="K40" i="212" s="1"/>
  <c r="J41" i="212"/>
  <c r="J42" i="212"/>
  <c r="K42" i="212"/>
  <c r="C45" i="212"/>
  <c r="D45" i="212"/>
  <c r="D57" i="212" s="1"/>
  <c r="E45" i="212"/>
  <c r="F45" i="212"/>
  <c r="G45" i="212"/>
  <c r="H45" i="212"/>
  <c r="I45" i="212"/>
  <c r="J46" i="212"/>
  <c r="K46" i="212" s="1"/>
  <c r="J47" i="212"/>
  <c r="K47" i="212" s="1"/>
  <c r="J48" i="212"/>
  <c r="K48" i="212" s="1"/>
  <c r="J49" i="212"/>
  <c r="K49" i="212" s="1"/>
  <c r="J50" i="212"/>
  <c r="K50" i="212" s="1"/>
  <c r="C51" i="212"/>
  <c r="D51" i="212"/>
  <c r="E51" i="212"/>
  <c r="F51" i="212"/>
  <c r="G51" i="212"/>
  <c r="H51" i="212"/>
  <c r="I51" i="212"/>
  <c r="J52" i="212"/>
  <c r="J53" i="212"/>
  <c r="K53" i="212"/>
  <c r="J54" i="212"/>
  <c r="K54" i="212"/>
  <c r="J55" i="212"/>
  <c r="K55" i="212"/>
  <c r="J56" i="212"/>
  <c r="K56" i="212"/>
  <c r="J59" i="212"/>
  <c r="K59" i="212"/>
  <c r="J60" i="212"/>
  <c r="K60" i="212"/>
  <c r="B3" i="211"/>
  <c r="C10" i="211"/>
  <c r="D10" i="211"/>
  <c r="E10" i="211"/>
  <c r="F10" i="211"/>
  <c r="G10" i="211"/>
  <c r="H10" i="211"/>
  <c r="I10" i="211"/>
  <c r="J11" i="211"/>
  <c r="J12" i="211"/>
  <c r="K12" i="211" s="1"/>
  <c r="J13" i="211"/>
  <c r="K13" i="211" s="1"/>
  <c r="J14" i="211"/>
  <c r="K14" i="211" s="1"/>
  <c r="J15" i="211"/>
  <c r="K15" i="211" s="1"/>
  <c r="J16" i="211"/>
  <c r="K16" i="211" s="1"/>
  <c r="J17" i="211"/>
  <c r="K17" i="211" s="1"/>
  <c r="J18" i="211"/>
  <c r="K18" i="211" s="1"/>
  <c r="J19" i="211"/>
  <c r="K19" i="211" s="1"/>
  <c r="J20" i="211"/>
  <c r="K20" i="211" s="1"/>
  <c r="J21" i="211"/>
  <c r="K21" i="211" s="1"/>
  <c r="C22" i="211"/>
  <c r="D22" i="211"/>
  <c r="E22" i="211"/>
  <c r="F22" i="211"/>
  <c r="G22" i="211"/>
  <c r="H22" i="211"/>
  <c r="I22" i="211"/>
  <c r="J23" i="211"/>
  <c r="K23" i="211"/>
  <c r="J24" i="211"/>
  <c r="K24" i="211"/>
  <c r="J25" i="211"/>
  <c r="K25" i="211"/>
  <c r="J26" i="211"/>
  <c r="K26" i="211"/>
  <c r="C28" i="211"/>
  <c r="D28" i="211"/>
  <c r="E28" i="211"/>
  <c r="F28" i="211"/>
  <c r="G28" i="211"/>
  <c r="H28" i="211"/>
  <c r="I28" i="211"/>
  <c r="J29" i="211"/>
  <c r="J30" i="211"/>
  <c r="K30" i="211"/>
  <c r="J31" i="211"/>
  <c r="K31" i="211"/>
  <c r="C32" i="211"/>
  <c r="D32" i="211"/>
  <c r="E32" i="211"/>
  <c r="F32" i="211"/>
  <c r="G32" i="211"/>
  <c r="H32" i="211"/>
  <c r="I32" i="211"/>
  <c r="J33" i="211"/>
  <c r="J34" i="211"/>
  <c r="K34" i="211"/>
  <c r="J35" i="211"/>
  <c r="K35" i="211"/>
  <c r="J36" i="211"/>
  <c r="K36" i="211"/>
  <c r="J37" i="211"/>
  <c r="K37" i="211"/>
  <c r="C39" i="211"/>
  <c r="D39" i="211"/>
  <c r="E39" i="211"/>
  <c r="F39" i="211"/>
  <c r="G39" i="211"/>
  <c r="H39" i="211"/>
  <c r="I39" i="211"/>
  <c r="J40" i="211"/>
  <c r="K40" i="211" s="1"/>
  <c r="J41" i="211"/>
  <c r="K41" i="211" s="1"/>
  <c r="J42" i="211"/>
  <c r="K42" i="211" s="1"/>
  <c r="C45" i="211"/>
  <c r="C57" i="211" s="1"/>
  <c r="D45" i="211"/>
  <c r="E45" i="211"/>
  <c r="F45" i="211"/>
  <c r="G45" i="211"/>
  <c r="G57" i="211" s="1"/>
  <c r="H45" i="211"/>
  <c r="I45" i="211"/>
  <c r="J46" i="211"/>
  <c r="K46" i="211"/>
  <c r="J47" i="211"/>
  <c r="J48" i="211"/>
  <c r="K48" i="211" s="1"/>
  <c r="J49" i="211"/>
  <c r="K49" i="211" s="1"/>
  <c r="J50" i="211"/>
  <c r="K50" i="211" s="1"/>
  <c r="C51" i="211"/>
  <c r="D51" i="211"/>
  <c r="E51" i="211"/>
  <c r="F51" i="211"/>
  <c r="G51" i="211"/>
  <c r="H51" i="211"/>
  <c r="I51" i="211"/>
  <c r="J52" i="211"/>
  <c r="J53" i="211"/>
  <c r="K53" i="211"/>
  <c r="J54" i="211"/>
  <c r="K54" i="211"/>
  <c r="J55" i="211"/>
  <c r="K55" i="211"/>
  <c r="J56" i="211"/>
  <c r="K56" i="211"/>
  <c r="J59" i="211"/>
  <c r="K59" i="211" s="1"/>
  <c r="J60" i="211"/>
  <c r="K60" i="211" s="1"/>
  <c r="B2" i="210"/>
  <c r="B2" i="211" s="1"/>
  <c r="B2" i="212" s="1"/>
  <c r="B2" i="213" s="1"/>
  <c r="C10" i="210"/>
  <c r="D10" i="210"/>
  <c r="E10" i="210"/>
  <c r="F10" i="210"/>
  <c r="G10" i="210"/>
  <c r="H10" i="210"/>
  <c r="I10" i="210"/>
  <c r="J11" i="210"/>
  <c r="J12" i="210"/>
  <c r="K12" i="210" s="1"/>
  <c r="J13" i="210"/>
  <c r="K13" i="210" s="1"/>
  <c r="J14" i="210"/>
  <c r="K14" i="210" s="1"/>
  <c r="J15" i="210"/>
  <c r="K15" i="210" s="1"/>
  <c r="J16" i="210"/>
  <c r="K16" i="210" s="1"/>
  <c r="J17" i="210"/>
  <c r="K17" i="210" s="1"/>
  <c r="J18" i="210"/>
  <c r="K18" i="210" s="1"/>
  <c r="J19" i="210"/>
  <c r="K19" i="210" s="1"/>
  <c r="J20" i="210"/>
  <c r="K20" i="210" s="1"/>
  <c r="J21" i="210"/>
  <c r="K21" i="210" s="1"/>
  <c r="C22" i="210"/>
  <c r="D22" i="210"/>
  <c r="E22" i="210"/>
  <c r="F22" i="210"/>
  <c r="G22" i="210"/>
  <c r="H22" i="210"/>
  <c r="I22" i="210"/>
  <c r="J23" i="210"/>
  <c r="J24" i="210"/>
  <c r="K24" i="210" s="1"/>
  <c r="J25" i="210"/>
  <c r="K25" i="210" s="1"/>
  <c r="J26" i="210"/>
  <c r="K26" i="210" s="1"/>
  <c r="C28" i="210"/>
  <c r="D28" i="210"/>
  <c r="E28" i="210"/>
  <c r="F28" i="210"/>
  <c r="G28" i="210"/>
  <c r="H28" i="210"/>
  <c r="I28" i="210"/>
  <c r="J29" i="210"/>
  <c r="J30" i="210"/>
  <c r="K30" i="210" s="1"/>
  <c r="J31" i="210"/>
  <c r="K31" i="210" s="1"/>
  <c r="C32" i="210"/>
  <c r="D32" i="210"/>
  <c r="E32" i="210"/>
  <c r="F32" i="210"/>
  <c r="G32" i="210"/>
  <c r="H32" i="210"/>
  <c r="I32" i="210"/>
  <c r="J33" i="210"/>
  <c r="J34" i="210"/>
  <c r="K34" i="210" s="1"/>
  <c r="J35" i="210"/>
  <c r="K35" i="210" s="1"/>
  <c r="J36" i="210"/>
  <c r="K36" i="210" s="1"/>
  <c r="J37" i="210"/>
  <c r="K37" i="210" s="1"/>
  <c r="C39" i="210"/>
  <c r="D39" i="210"/>
  <c r="E39" i="210"/>
  <c r="F39" i="210"/>
  <c r="G39" i="210"/>
  <c r="H39" i="210"/>
  <c r="I39" i="210"/>
  <c r="J40" i="210"/>
  <c r="J41" i="210"/>
  <c r="K41" i="210" s="1"/>
  <c r="J42" i="210"/>
  <c r="K42" i="210" s="1"/>
  <c r="C45" i="210"/>
  <c r="D45" i="210"/>
  <c r="E45" i="210"/>
  <c r="F45" i="210"/>
  <c r="G45" i="210"/>
  <c r="H45" i="210"/>
  <c r="I45" i="210"/>
  <c r="J46" i="210"/>
  <c r="J47" i="210"/>
  <c r="K47" i="210" s="1"/>
  <c r="J48" i="210"/>
  <c r="K48" i="210" s="1"/>
  <c r="J49" i="210"/>
  <c r="K49" i="210" s="1"/>
  <c r="J50" i="210"/>
  <c r="K50" i="210" s="1"/>
  <c r="C51" i="210"/>
  <c r="D51" i="210"/>
  <c r="E51" i="210"/>
  <c r="F51" i="210"/>
  <c r="G51" i="210"/>
  <c r="H51" i="210"/>
  <c r="I51" i="210"/>
  <c r="J52" i="210"/>
  <c r="J53" i="210"/>
  <c r="K53" i="210" s="1"/>
  <c r="J54" i="210"/>
  <c r="K54" i="210" s="1"/>
  <c r="J55" i="210"/>
  <c r="K55" i="210" s="1"/>
  <c r="J56" i="210"/>
  <c r="K56" i="210" s="1"/>
  <c r="J59" i="210"/>
  <c r="K59" i="210" s="1"/>
  <c r="J60" i="210"/>
  <c r="K60" i="210" s="1"/>
  <c r="B3" i="209"/>
  <c r="C10" i="209"/>
  <c r="D10" i="209"/>
  <c r="E10" i="209"/>
  <c r="F10" i="209"/>
  <c r="G10" i="209"/>
  <c r="H10" i="209"/>
  <c r="I10" i="209"/>
  <c r="J11" i="209"/>
  <c r="J12" i="209"/>
  <c r="K12" i="209"/>
  <c r="J13" i="209"/>
  <c r="K13" i="209"/>
  <c r="J14" i="209"/>
  <c r="K14" i="209"/>
  <c r="J15" i="209"/>
  <c r="K15" i="209"/>
  <c r="J16" i="209"/>
  <c r="K16" i="209"/>
  <c r="J17" i="209"/>
  <c r="K17" i="209"/>
  <c r="J18" i="209"/>
  <c r="K18" i="209"/>
  <c r="J19" i="209"/>
  <c r="K19" i="209"/>
  <c r="J20" i="209"/>
  <c r="K20" i="209"/>
  <c r="J21" i="209"/>
  <c r="K21" i="209"/>
  <c r="C22" i="209"/>
  <c r="D22" i="209"/>
  <c r="E22" i="209"/>
  <c r="F22" i="209"/>
  <c r="G22" i="209"/>
  <c r="H22" i="209"/>
  <c r="I22" i="209"/>
  <c r="J23" i="209"/>
  <c r="K23" i="209" s="1"/>
  <c r="J24" i="209"/>
  <c r="K24" i="209" s="1"/>
  <c r="J25" i="209"/>
  <c r="K25" i="209" s="1"/>
  <c r="J26" i="209"/>
  <c r="K26" i="209" s="1"/>
  <c r="C28" i="209"/>
  <c r="D28" i="209"/>
  <c r="E28" i="209"/>
  <c r="F28" i="209"/>
  <c r="G28" i="209"/>
  <c r="H28" i="209"/>
  <c r="I28" i="209"/>
  <c r="J29" i="209"/>
  <c r="K29" i="209"/>
  <c r="J30" i="209"/>
  <c r="K30" i="209"/>
  <c r="J31" i="209"/>
  <c r="K31" i="209"/>
  <c r="C32" i="209"/>
  <c r="D32" i="209"/>
  <c r="E32" i="209"/>
  <c r="F32" i="209"/>
  <c r="G32" i="209"/>
  <c r="H32" i="209"/>
  <c r="I32" i="209"/>
  <c r="J33" i="209"/>
  <c r="K33" i="209" s="1"/>
  <c r="J34" i="209"/>
  <c r="K34" i="209" s="1"/>
  <c r="J35" i="209"/>
  <c r="K35" i="209" s="1"/>
  <c r="J36" i="209"/>
  <c r="K36" i="209" s="1"/>
  <c r="J37" i="209"/>
  <c r="K37" i="209" s="1"/>
  <c r="C39" i="209"/>
  <c r="D39" i="209"/>
  <c r="E39" i="209"/>
  <c r="F39" i="209"/>
  <c r="G39" i="209"/>
  <c r="H39" i="209"/>
  <c r="I39" i="209"/>
  <c r="J40" i="209"/>
  <c r="K40" i="209"/>
  <c r="J41" i="209"/>
  <c r="J42" i="209"/>
  <c r="K42" i="209" s="1"/>
  <c r="C45" i="209"/>
  <c r="D45" i="209"/>
  <c r="E45" i="209"/>
  <c r="F45" i="209"/>
  <c r="G45" i="209"/>
  <c r="H45" i="209"/>
  <c r="I45" i="209"/>
  <c r="J46" i="209"/>
  <c r="K46" i="209"/>
  <c r="J47" i="209"/>
  <c r="K47" i="209"/>
  <c r="J48" i="209"/>
  <c r="K48" i="209"/>
  <c r="J49" i="209"/>
  <c r="K49" i="209"/>
  <c r="J50" i="209"/>
  <c r="K50" i="209"/>
  <c r="C51" i="209"/>
  <c r="D51" i="209"/>
  <c r="E51" i="209"/>
  <c r="F51" i="209"/>
  <c r="G51" i="209"/>
  <c r="H51" i="209"/>
  <c r="I51" i="209"/>
  <c r="J52" i="209"/>
  <c r="K52" i="209" s="1"/>
  <c r="J53" i="209"/>
  <c r="J54" i="209"/>
  <c r="K54" i="209"/>
  <c r="J55" i="209"/>
  <c r="K55" i="209"/>
  <c r="J56" i="209"/>
  <c r="K56" i="209"/>
  <c r="J59" i="209"/>
  <c r="K59" i="209"/>
  <c r="J60" i="209"/>
  <c r="K60" i="209"/>
  <c r="B3" i="208"/>
  <c r="C10" i="208"/>
  <c r="D10" i="208"/>
  <c r="E10" i="208"/>
  <c r="F10" i="208"/>
  <c r="G10" i="208"/>
  <c r="H10" i="208"/>
  <c r="I10" i="208"/>
  <c r="J11" i="208"/>
  <c r="K11" i="208"/>
  <c r="J12" i="208"/>
  <c r="K12" i="208"/>
  <c r="J13" i="208"/>
  <c r="K13" i="208"/>
  <c r="J14" i="208"/>
  <c r="K14" i="208"/>
  <c r="J15" i="208"/>
  <c r="K15" i="208"/>
  <c r="J16" i="208"/>
  <c r="K16" i="208"/>
  <c r="J17" i="208"/>
  <c r="K17" i="208"/>
  <c r="J18" i="208"/>
  <c r="K18" i="208"/>
  <c r="J19" i="208"/>
  <c r="K19" i="208"/>
  <c r="J20" i="208"/>
  <c r="K20" i="208"/>
  <c r="J21" i="208"/>
  <c r="K21" i="208"/>
  <c r="C22" i="208"/>
  <c r="D22" i="208"/>
  <c r="E22" i="208"/>
  <c r="F22" i="208"/>
  <c r="G22" i="208"/>
  <c r="H22" i="208"/>
  <c r="I22" i="208"/>
  <c r="J23" i="208"/>
  <c r="K23" i="208" s="1"/>
  <c r="J24" i="208"/>
  <c r="K24" i="208" s="1"/>
  <c r="J25" i="208"/>
  <c r="K25" i="208" s="1"/>
  <c r="J26" i="208"/>
  <c r="K26" i="208" s="1"/>
  <c r="C28" i="208"/>
  <c r="D28" i="208"/>
  <c r="E28" i="208"/>
  <c r="F28" i="208"/>
  <c r="G28" i="208"/>
  <c r="H28" i="208"/>
  <c r="I28" i="208"/>
  <c r="J29" i="208"/>
  <c r="K29" i="208"/>
  <c r="J30" i="208"/>
  <c r="K30" i="208"/>
  <c r="J31" i="208"/>
  <c r="K31" i="208"/>
  <c r="C32" i="208"/>
  <c r="D32" i="208"/>
  <c r="E32" i="208"/>
  <c r="F32" i="208"/>
  <c r="G32" i="208"/>
  <c r="H32" i="208"/>
  <c r="I32" i="208"/>
  <c r="J33" i="208"/>
  <c r="K33" i="208" s="1"/>
  <c r="J34" i="208"/>
  <c r="K34" i="208" s="1"/>
  <c r="J35" i="208"/>
  <c r="K35" i="208" s="1"/>
  <c r="J36" i="208"/>
  <c r="K36" i="208" s="1"/>
  <c r="J37" i="208"/>
  <c r="K37" i="208" s="1"/>
  <c r="C39" i="208"/>
  <c r="D39" i="208"/>
  <c r="E39" i="208"/>
  <c r="F39" i="208"/>
  <c r="G39" i="208"/>
  <c r="H39" i="208"/>
  <c r="I39" i="208"/>
  <c r="J40" i="208"/>
  <c r="K40" i="208"/>
  <c r="J41" i="208"/>
  <c r="K41" i="208"/>
  <c r="J42" i="208"/>
  <c r="K42" i="208"/>
  <c r="C45" i="208"/>
  <c r="D45" i="208"/>
  <c r="E45" i="208"/>
  <c r="F45" i="208"/>
  <c r="G45" i="208"/>
  <c r="H45" i="208"/>
  <c r="I45" i="208"/>
  <c r="J46" i="208"/>
  <c r="K46" i="208" s="1"/>
  <c r="J47" i="208"/>
  <c r="K47" i="208" s="1"/>
  <c r="J48" i="208"/>
  <c r="K48" i="208" s="1"/>
  <c r="J49" i="208"/>
  <c r="K49" i="208" s="1"/>
  <c r="J50" i="208"/>
  <c r="K50" i="208" s="1"/>
  <c r="C51" i="208"/>
  <c r="D51" i="208"/>
  <c r="E51" i="208"/>
  <c r="F51" i="208"/>
  <c r="G51" i="208"/>
  <c r="G57" i="208" s="1"/>
  <c r="H51" i="208"/>
  <c r="I51" i="208"/>
  <c r="J52" i="208"/>
  <c r="K52" i="208" s="1"/>
  <c r="J53" i="208"/>
  <c r="K53" i="208" s="1"/>
  <c r="J54" i="208"/>
  <c r="K54" i="208" s="1"/>
  <c r="J55" i="208"/>
  <c r="K55" i="208" s="1"/>
  <c r="J56" i="208"/>
  <c r="K56" i="208" s="1"/>
  <c r="J59" i="208"/>
  <c r="K59" i="208" s="1"/>
  <c r="J60" i="208"/>
  <c r="K60" i="208" s="1"/>
  <c r="B3" i="207"/>
  <c r="C10" i="207"/>
  <c r="D10" i="207"/>
  <c r="E10" i="207"/>
  <c r="F10" i="207"/>
  <c r="G10" i="207"/>
  <c r="H10" i="207"/>
  <c r="I10" i="207"/>
  <c r="J11" i="207"/>
  <c r="K11" i="207" s="1"/>
  <c r="J12" i="207"/>
  <c r="J13" i="207"/>
  <c r="K13" i="207"/>
  <c r="J14" i="207"/>
  <c r="K14" i="207"/>
  <c r="J15" i="207"/>
  <c r="K15" i="207"/>
  <c r="J16" i="207"/>
  <c r="K16" i="207"/>
  <c r="J17" i="207"/>
  <c r="K17" i="207"/>
  <c r="J18" i="207"/>
  <c r="K18" i="207"/>
  <c r="J19" i="207"/>
  <c r="K19" i="207"/>
  <c r="J20" i="207"/>
  <c r="K20" i="207"/>
  <c r="J21" i="207"/>
  <c r="K21" i="207"/>
  <c r="C22" i="207"/>
  <c r="D22" i="207"/>
  <c r="E22" i="207"/>
  <c r="F22" i="207"/>
  <c r="G22" i="207"/>
  <c r="H22" i="207"/>
  <c r="I22" i="207"/>
  <c r="J23" i="207"/>
  <c r="K23" i="207" s="1"/>
  <c r="J24" i="207"/>
  <c r="K24" i="207" s="1"/>
  <c r="J25" i="207"/>
  <c r="K25" i="207" s="1"/>
  <c r="J26" i="207"/>
  <c r="K26" i="207" s="1"/>
  <c r="C28" i="207"/>
  <c r="D28" i="207"/>
  <c r="E28" i="207"/>
  <c r="F28" i="207"/>
  <c r="G28" i="207"/>
  <c r="H28" i="207"/>
  <c r="I28" i="207"/>
  <c r="J29" i="207"/>
  <c r="J30" i="207"/>
  <c r="K30" i="207" s="1"/>
  <c r="J31" i="207"/>
  <c r="K31" i="207" s="1"/>
  <c r="C32" i="207"/>
  <c r="D32" i="207"/>
  <c r="E32" i="207"/>
  <c r="F32" i="207"/>
  <c r="G32" i="207"/>
  <c r="H32" i="207"/>
  <c r="I32" i="207"/>
  <c r="J33" i="207"/>
  <c r="K33" i="207"/>
  <c r="J34" i="207"/>
  <c r="K34" i="207"/>
  <c r="J35" i="207"/>
  <c r="K35" i="207"/>
  <c r="J36" i="207"/>
  <c r="K36" i="207"/>
  <c r="J37" i="207"/>
  <c r="K37" i="207"/>
  <c r="C39" i="207"/>
  <c r="D39" i="207"/>
  <c r="E39" i="207"/>
  <c r="F39" i="207"/>
  <c r="G39" i="207"/>
  <c r="H39" i="207"/>
  <c r="I39" i="207"/>
  <c r="J40" i="207"/>
  <c r="K40" i="207" s="1"/>
  <c r="J41" i="207"/>
  <c r="K41" i="207" s="1"/>
  <c r="J42" i="207"/>
  <c r="K42" i="207" s="1"/>
  <c r="C45" i="207"/>
  <c r="C57" i="207" s="1"/>
  <c r="D45" i="207"/>
  <c r="E45" i="207"/>
  <c r="F45" i="207"/>
  <c r="G45" i="207"/>
  <c r="G57" i="207" s="1"/>
  <c r="H45" i="207"/>
  <c r="I45" i="207"/>
  <c r="J46" i="207"/>
  <c r="K46" i="207"/>
  <c r="J47" i="207"/>
  <c r="J48" i="207"/>
  <c r="K48" i="207" s="1"/>
  <c r="J49" i="207"/>
  <c r="K49" i="207" s="1"/>
  <c r="J50" i="207"/>
  <c r="K50" i="207" s="1"/>
  <c r="C51" i="207"/>
  <c r="D51" i="207"/>
  <c r="E51" i="207"/>
  <c r="F51" i="207"/>
  <c r="G51" i="207"/>
  <c r="H51" i="207"/>
  <c r="I51" i="207"/>
  <c r="J52" i="207"/>
  <c r="K52" i="207" s="1"/>
  <c r="J53" i="207"/>
  <c r="K53" i="207" s="1"/>
  <c r="J54" i="207"/>
  <c r="J55" i="207"/>
  <c r="K55" i="207"/>
  <c r="J56" i="207"/>
  <c r="K56" i="207"/>
  <c r="D57" i="207"/>
  <c r="J59" i="207"/>
  <c r="K59" i="207"/>
  <c r="J60" i="207"/>
  <c r="K60" i="207"/>
  <c r="B2" i="206"/>
  <c r="B2" i="207"/>
  <c r="B2" i="208" s="1"/>
  <c r="B2" i="209" s="1"/>
  <c r="C10" i="206"/>
  <c r="D10" i="206"/>
  <c r="E10" i="206"/>
  <c r="F10" i="206"/>
  <c r="G10" i="206"/>
  <c r="H10" i="206"/>
  <c r="I10" i="206"/>
  <c r="J11" i="206"/>
  <c r="K11" i="206" s="1"/>
  <c r="J12" i="206"/>
  <c r="K12" i="206" s="1"/>
  <c r="J13" i="206"/>
  <c r="K13" i="206" s="1"/>
  <c r="J14" i="206"/>
  <c r="K14" i="206" s="1"/>
  <c r="J15" i="206"/>
  <c r="K15" i="206" s="1"/>
  <c r="J16" i="206"/>
  <c r="K16" i="206" s="1"/>
  <c r="J17" i="206"/>
  <c r="K17" i="206" s="1"/>
  <c r="J18" i="206"/>
  <c r="K18" i="206" s="1"/>
  <c r="J19" i="206"/>
  <c r="K19" i="206" s="1"/>
  <c r="J20" i="206"/>
  <c r="K20" i="206" s="1"/>
  <c r="J21" i="206"/>
  <c r="K21" i="206" s="1"/>
  <c r="C22" i="206"/>
  <c r="D22" i="206"/>
  <c r="E22" i="206"/>
  <c r="F22" i="206"/>
  <c r="G22" i="206"/>
  <c r="H22" i="206"/>
  <c r="I22" i="206"/>
  <c r="J23" i="206"/>
  <c r="K23" i="206"/>
  <c r="J24" i="206"/>
  <c r="K24" i="206"/>
  <c r="J25" i="206"/>
  <c r="K25" i="206"/>
  <c r="J26" i="206"/>
  <c r="K26" i="206"/>
  <c r="C28" i="206"/>
  <c r="D28" i="206"/>
  <c r="E28" i="206"/>
  <c r="F28" i="206"/>
  <c r="G28" i="206"/>
  <c r="H28" i="206"/>
  <c r="I28" i="206"/>
  <c r="J29" i="206"/>
  <c r="J30" i="206"/>
  <c r="K30" i="206"/>
  <c r="J31" i="206"/>
  <c r="K31" i="206"/>
  <c r="C32" i="206"/>
  <c r="D32" i="206"/>
  <c r="E32" i="206"/>
  <c r="F32" i="206"/>
  <c r="G32" i="206"/>
  <c r="H32" i="206"/>
  <c r="I32" i="206"/>
  <c r="J33" i="206"/>
  <c r="K33" i="206" s="1"/>
  <c r="J34" i="206"/>
  <c r="K34" i="206" s="1"/>
  <c r="J35" i="206"/>
  <c r="K35" i="206" s="1"/>
  <c r="J36" i="206"/>
  <c r="K36" i="206" s="1"/>
  <c r="J37" i="206"/>
  <c r="K37" i="206" s="1"/>
  <c r="C39" i="206"/>
  <c r="D39" i="206"/>
  <c r="E39" i="206"/>
  <c r="F39" i="206"/>
  <c r="G39" i="206"/>
  <c r="H39" i="206"/>
  <c r="I39" i="206"/>
  <c r="J40" i="206"/>
  <c r="J41" i="206"/>
  <c r="K41" i="206" s="1"/>
  <c r="J42" i="206"/>
  <c r="K42" i="206" s="1"/>
  <c r="C45" i="206"/>
  <c r="D45" i="206"/>
  <c r="E45" i="206"/>
  <c r="F45" i="206"/>
  <c r="G45" i="206"/>
  <c r="H45" i="206"/>
  <c r="I45" i="206"/>
  <c r="J46" i="206"/>
  <c r="J47" i="206"/>
  <c r="K47" i="206"/>
  <c r="J48" i="206"/>
  <c r="K48" i="206"/>
  <c r="J49" i="206"/>
  <c r="K49" i="206"/>
  <c r="J50" i="206"/>
  <c r="K50" i="206"/>
  <c r="C51" i="206"/>
  <c r="D51" i="206"/>
  <c r="E51" i="206"/>
  <c r="F51" i="206"/>
  <c r="G51" i="206"/>
  <c r="H51" i="206"/>
  <c r="H57" i="206" s="1"/>
  <c r="I51" i="206"/>
  <c r="J52" i="206"/>
  <c r="K52" i="206" s="1"/>
  <c r="J53" i="206"/>
  <c r="K53" i="206" s="1"/>
  <c r="J54" i="206"/>
  <c r="K54" i="206" s="1"/>
  <c r="J55" i="206"/>
  <c r="K55" i="206" s="1"/>
  <c r="J56" i="206"/>
  <c r="K56" i="206" s="1"/>
  <c r="J59" i="206"/>
  <c r="K59" i="206" s="1"/>
  <c r="J60" i="206"/>
  <c r="K60" i="206" s="1"/>
  <c r="B3" i="205"/>
  <c r="C10" i="205"/>
  <c r="D10" i="205"/>
  <c r="E10" i="205"/>
  <c r="F10" i="205"/>
  <c r="G10" i="205"/>
  <c r="H10" i="205"/>
  <c r="I10" i="205"/>
  <c r="J11" i="205"/>
  <c r="K11" i="205" s="1"/>
  <c r="J12" i="205"/>
  <c r="J13" i="205"/>
  <c r="K13" i="205"/>
  <c r="J14" i="205"/>
  <c r="K14" i="205"/>
  <c r="J15" i="205"/>
  <c r="K15" i="205"/>
  <c r="J16" i="205"/>
  <c r="K16" i="205"/>
  <c r="J17" i="205"/>
  <c r="K17" i="205"/>
  <c r="J18" i="205"/>
  <c r="K18" i="205"/>
  <c r="J19" i="205"/>
  <c r="K19" i="205"/>
  <c r="J20" i="205"/>
  <c r="K20" i="205"/>
  <c r="J21" i="205"/>
  <c r="K21" i="205"/>
  <c r="C22" i="205"/>
  <c r="D22" i="205"/>
  <c r="E22" i="205"/>
  <c r="F22" i="205"/>
  <c r="G22" i="205"/>
  <c r="H22" i="205"/>
  <c r="I22" i="205"/>
  <c r="J23" i="205"/>
  <c r="K23" i="205" s="1"/>
  <c r="J24" i="205"/>
  <c r="K24" i="205" s="1"/>
  <c r="J25" i="205"/>
  <c r="K25" i="205" s="1"/>
  <c r="J26" i="205"/>
  <c r="K26" i="205" s="1"/>
  <c r="C28" i="205"/>
  <c r="D28" i="205"/>
  <c r="E28" i="205"/>
  <c r="F28" i="205"/>
  <c r="G28" i="205"/>
  <c r="H28" i="205"/>
  <c r="I28" i="205"/>
  <c r="J29" i="205"/>
  <c r="K29" i="205"/>
  <c r="J30" i="205"/>
  <c r="J31" i="205"/>
  <c r="K31" i="205" s="1"/>
  <c r="C32" i="205"/>
  <c r="D32" i="205"/>
  <c r="E32" i="205"/>
  <c r="F32" i="205"/>
  <c r="G32" i="205"/>
  <c r="H32" i="205"/>
  <c r="I32" i="205"/>
  <c r="J33" i="205"/>
  <c r="J34" i="205"/>
  <c r="K34" i="205" s="1"/>
  <c r="J35" i="205"/>
  <c r="K35" i="205" s="1"/>
  <c r="J36" i="205"/>
  <c r="K36" i="205" s="1"/>
  <c r="J37" i="205"/>
  <c r="K37" i="205" s="1"/>
  <c r="C39" i="205"/>
  <c r="D39" i="205"/>
  <c r="E39" i="205"/>
  <c r="F39" i="205"/>
  <c r="G39" i="205"/>
  <c r="H39" i="205"/>
  <c r="I39" i="205"/>
  <c r="J40" i="205"/>
  <c r="K40" i="205"/>
  <c r="J41" i="205"/>
  <c r="J42" i="205"/>
  <c r="K42" i="205" s="1"/>
  <c r="C45" i="205"/>
  <c r="D45" i="205"/>
  <c r="E45" i="205"/>
  <c r="F45" i="205"/>
  <c r="G45" i="205"/>
  <c r="H45" i="205"/>
  <c r="I45" i="205"/>
  <c r="J46" i="205"/>
  <c r="K46" i="205"/>
  <c r="J47" i="205"/>
  <c r="J48" i="205"/>
  <c r="K48" i="205" s="1"/>
  <c r="J49" i="205"/>
  <c r="K49" i="205" s="1"/>
  <c r="J50" i="205"/>
  <c r="K50" i="205" s="1"/>
  <c r="C51" i="205"/>
  <c r="D51" i="205"/>
  <c r="E51" i="205"/>
  <c r="F51" i="205"/>
  <c r="G51" i="205"/>
  <c r="H51" i="205"/>
  <c r="I51" i="205"/>
  <c r="J52" i="205"/>
  <c r="K52" i="205"/>
  <c r="J53" i="205"/>
  <c r="J54" i="205"/>
  <c r="K54" i="205" s="1"/>
  <c r="J55" i="205"/>
  <c r="K55" i="205" s="1"/>
  <c r="J56" i="205"/>
  <c r="K56" i="205" s="1"/>
  <c r="J59" i="205"/>
  <c r="K59" i="205" s="1"/>
  <c r="J60" i="205"/>
  <c r="K60" i="205" s="1"/>
  <c r="B3" i="204"/>
  <c r="C10" i="204"/>
  <c r="D10" i="204"/>
  <c r="E10" i="204"/>
  <c r="F10" i="204"/>
  <c r="G10" i="204"/>
  <c r="H10" i="204"/>
  <c r="I10" i="204"/>
  <c r="J11" i="204"/>
  <c r="K11" i="204" s="1"/>
  <c r="J12" i="204"/>
  <c r="J13" i="204"/>
  <c r="K13" i="204"/>
  <c r="J14" i="204"/>
  <c r="K14" i="204"/>
  <c r="J15" i="204"/>
  <c r="K15" i="204"/>
  <c r="J16" i="204"/>
  <c r="K16" i="204"/>
  <c r="J17" i="204"/>
  <c r="K17" i="204"/>
  <c r="J18" i="204"/>
  <c r="K18" i="204"/>
  <c r="J19" i="204"/>
  <c r="K19" i="204"/>
  <c r="J20" i="204"/>
  <c r="K20" i="204"/>
  <c r="J21" i="204"/>
  <c r="K21" i="204"/>
  <c r="C22" i="204"/>
  <c r="D22" i="204"/>
  <c r="E22" i="204"/>
  <c r="F22" i="204"/>
  <c r="G22" i="204"/>
  <c r="H22" i="204"/>
  <c r="I22" i="204"/>
  <c r="J23" i="204"/>
  <c r="K23" i="204" s="1"/>
  <c r="J24" i="204"/>
  <c r="K24" i="204" s="1"/>
  <c r="J25" i="204"/>
  <c r="K25" i="204" s="1"/>
  <c r="J26" i="204"/>
  <c r="K26" i="204" s="1"/>
  <c r="C28" i="204"/>
  <c r="D28" i="204"/>
  <c r="E28" i="204"/>
  <c r="F28" i="204"/>
  <c r="G28" i="204"/>
  <c r="H28" i="204"/>
  <c r="I28" i="204"/>
  <c r="J29" i="204"/>
  <c r="K29" i="204"/>
  <c r="J30" i="204"/>
  <c r="K30" i="204"/>
  <c r="J31" i="204"/>
  <c r="K31" i="204"/>
  <c r="C32" i="204"/>
  <c r="D32" i="204"/>
  <c r="E32" i="204"/>
  <c r="F32" i="204"/>
  <c r="G32" i="204"/>
  <c r="H32" i="204"/>
  <c r="I32" i="204"/>
  <c r="J33" i="204"/>
  <c r="K33" i="204" s="1"/>
  <c r="J34" i="204"/>
  <c r="K34" i="204" s="1"/>
  <c r="J35" i="204"/>
  <c r="K35" i="204" s="1"/>
  <c r="J36" i="204"/>
  <c r="K36" i="204" s="1"/>
  <c r="J37" i="204"/>
  <c r="K37" i="204" s="1"/>
  <c r="C39" i="204"/>
  <c r="D39" i="204"/>
  <c r="E39" i="204"/>
  <c r="F39" i="204"/>
  <c r="G39" i="204"/>
  <c r="H39" i="204"/>
  <c r="I39" i="204"/>
  <c r="J40" i="204"/>
  <c r="J41" i="204"/>
  <c r="K41" i="204" s="1"/>
  <c r="J42" i="204"/>
  <c r="K42" i="204" s="1"/>
  <c r="C45" i="204"/>
  <c r="D45" i="204"/>
  <c r="E45" i="204"/>
  <c r="F45" i="204"/>
  <c r="G45" i="204"/>
  <c r="H45" i="204"/>
  <c r="I45" i="204"/>
  <c r="J46" i="204"/>
  <c r="J47" i="204"/>
  <c r="K47" i="204" s="1"/>
  <c r="J48" i="204"/>
  <c r="K48" i="204" s="1"/>
  <c r="J49" i="204"/>
  <c r="K49" i="204" s="1"/>
  <c r="J50" i="204"/>
  <c r="K50" i="204" s="1"/>
  <c r="C51" i="204"/>
  <c r="D51" i="204"/>
  <c r="E51" i="204"/>
  <c r="F51" i="204"/>
  <c r="G51" i="204"/>
  <c r="H51" i="204"/>
  <c r="I51" i="204"/>
  <c r="J52" i="204"/>
  <c r="K52" i="204"/>
  <c r="J53" i="204"/>
  <c r="K53" i="204"/>
  <c r="J54" i="204"/>
  <c r="K54" i="204"/>
  <c r="J55" i="204"/>
  <c r="K55" i="204"/>
  <c r="J56" i="204"/>
  <c r="K56" i="204"/>
  <c r="J59" i="204"/>
  <c r="K59" i="204"/>
  <c r="J60" i="204"/>
  <c r="K60" i="204"/>
  <c r="B3" i="203"/>
  <c r="C10" i="203"/>
  <c r="D10" i="203"/>
  <c r="E10" i="203"/>
  <c r="F10" i="203"/>
  <c r="G10" i="203"/>
  <c r="H10" i="203"/>
  <c r="I10" i="203"/>
  <c r="J11" i="203"/>
  <c r="K11" i="203"/>
  <c r="J12" i="203"/>
  <c r="K12" i="203"/>
  <c r="J13" i="203"/>
  <c r="K13" i="203"/>
  <c r="J14" i="203"/>
  <c r="K14" i="203"/>
  <c r="J15" i="203"/>
  <c r="K15" i="203"/>
  <c r="J16" i="203"/>
  <c r="K16" i="203"/>
  <c r="J17" i="203"/>
  <c r="K17" i="203"/>
  <c r="J18" i="203"/>
  <c r="K18" i="203"/>
  <c r="J19" i="203"/>
  <c r="K19" i="203"/>
  <c r="J20" i="203"/>
  <c r="K20" i="203"/>
  <c r="J21" i="203"/>
  <c r="K21" i="203"/>
  <c r="C22" i="203"/>
  <c r="D22" i="203"/>
  <c r="E22" i="203"/>
  <c r="F22" i="203"/>
  <c r="G22" i="203"/>
  <c r="H22" i="203"/>
  <c r="I22" i="203"/>
  <c r="J23" i="203"/>
  <c r="K23" i="203" s="1"/>
  <c r="J24" i="203"/>
  <c r="K24" i="203" s="1"/>
  <c r="J25" i="203"/>
  <c r="K25" i="203" s="1"/>
  <c r="J26" i="203"/>
  <c r="K26" i="203" s="1"/>
  <c r="C28" i="203"/>
  <c r="D28" i="203"/>
  <c r="E28" i="203"/>
  <c r="F28" i="203"/>
  <c r="G28" i="203"/>
  <c r="H28" i="203"/>
  <c r="I28" i="203"/>
  <c r="J29" i="203"/>
  <c r="J30" i="203"/>
  <c r="K30" i="203" s="1"/>
  <c r="J31" i="203"/>
  <c r="K31" i="203" s="1"/>
  <c r="C32" i="203"/>
  <c r="D32" i="203"/>
  <c r="E32" i="203"/>
  <c r="F32" i="203"/>
  <c r="G32" i="203"/>
  <c r="H32" i="203"/>
  <c r="I32" i="203"/>
  <c r="J33" i="203"/>
  <c r="K33" i="203"/>
  <c r="J34" i="203"/>
  <c r="K34" i="203"/>
  <c r="J35" i="203"/>
  <c r="K35" i="203"/>
  <c r="J36" i="203"/>
  <c r="K36" i="203"/>
  <c r="J37" i="203"/>
  <c r="K37" i="203"/>
  <c r="C39" i="203"/>
  <c r="D39" i="203"/>
  <c r="E39" i="203"/>
  <c r="F39" i="203"/>
  <c r="G39" i="203"/>
  <c r="H39" i="203"/>
  <c r="I39" i="203"/>
  <c r="J40" i="203"/>
  <c r="K40" i="203" s="1"/>
  <c r="J41" i="203"/>
  <c r="K41" i="203" s="1"/>
  <c r="J42" i="203"/>
  <c r="K42" i="203" s="1"/>
  <c r="C45" i="203"/>
  <c r="D45" i="203"/>
  <c r="E45" i="203"/>
  <c r="F45" i="203"/>
  <c r="G45" i="203"/>
  <c r="H45" i="203"/>
  <c r="I45" i="203"/>
  <c r="J46" i="203"/>
  <c r="K46" i="203"/>
  <c r="J47" i="203"/>
  <c r="J48" i="203"/>
  <c r="K48" i="203" s="1"/>
  <c r="J49" i="203"/>
  <c r="K49" i="203" s="1"/>
  <c r="J50" i="203"/>
  <c r="K50" i="203" s="1"/>
  <c r="C51" i="203"/>
  <c r="D51" i="203"/>
  <c r="E51" i="203"/>
  <c r="F51" i="203"/>
  <c r="G51" i="203"/>
  <c r="H51" i="203"/>
  <c r="I51" i="203"/>
  <c r="J52" i="203"/>
  <c r="K52" i="203"/>
  <c r="J53" i="203"/>
  <c r="K53" i="203"/>
  <c r="J54" i="203"/>
  <c r="K54" i="203"/>
  <c r="J55" i="203"/>
  <c r="K55" i="203"/>
  <c r="J56" i="203"/>
  <c r="K56" i="203"/>
  <c r="J59" i="203"/>
  <c r="K59" i="203"/>
  <c r="J60" i="203"/>
  <c r="K60" i="203"/>
  <c r="B2" i="202"/>
  <c r="B2" i="203"/>
  <c r="B2" i="204" s="1"/>
  <c r="B2" i="205" s="1"/>
  <c r="C10" i="202"/>
  <c r="D10" i="202"/>
  <c r="E10" i="202"/>
  <c r="F10" i="202"/>
  <c r="G10" i="202"/>
  <c r="H10" i="202"/>
  <c r="I10" i="202"/>
  <c r="J11" i="202"/>
  <c r="J12" i="202"/>
  <c r="K12" i="202"/>
  <c r="J13" i="202"/>
  <c r="K13" i="202"/>
  <c r="J14" i="202"/>
  <c r="K14" i="202"/>
  <c r="J15" i="202"/>
  <c r="K15" i="202"/>
  <c r="J16" i="202"/>
  <c r="K16" i="202"/>
  <c r="J17" i="202"/>
  <c r="K17" i="202"/>
  <c r="J18" i="202"/>
  <c r="K18" i="202"/>
  <c r="J19" i="202"/>
  <c r="K19" i="202"/>
  <c r="J20" i="202"/>
  <c r="K20" i="202"/>
  <c r="J21" i="202"/>
  <c r="K21" i="202"/>
  <c r="C22" i="202"/>
  <c r="D22" i="202"/>
  <c r="E22" i="202"/>
  <c r="F22" i="202"/>
  <c r="G22" i="202"/>
  <c r="H22" i="202"/>
  <c r="I22" i="202"/>
  <c r="J23" i="202"/>
  <c r="J24" i="202"/>
  <c r="K24" i="202"/>
  <c r="J25" i="202"/>
  <c r="K25" i="202"/>
  <c r="J26" i="202"/>
  <c r="K26" i="202"/>
  <c r="C28" i="202"/>
  <c r="D28" i="202"/>
  <c r="E28" i="202"/>
  <c r="F28" i="202"/>
  <c r="G28" i="202"/>
  <c r="H28" i="202"/>
  <c r="I28" i="202"/>
  <c r="J29" i="202"/>
  <c r="J30" i="202"/>
  <c r="K30" i="202"/>
  <c r="J31" i="202"/>
  <c r="K31" i="202"/>
  <c r="C32" i="202"/>
  <c r="D32" i="202"/>
  <c r="E32" i="202"/>
  <c r="F32" i="202"/>
  <c r="G32" i="202"/>
  <c r="H32" i="202"/>
  <c r="I32" i="202"/>
  <c r="J33" i="202"/>
  <c r="J34" i="202"/>
  <c r="K34" i="202"/>
  <c r="J35" i="202"/>
  <c r="K35" i="202"/>
  <c r="J36" i="202"/>
  <c r="K36" i="202"/>
  <c r="J37" i="202"/>
  <c r="K37" i="202"/>
  <c r="C39" i="202"/>
  <c r="D39" i="202"/>
  <c r="E39" i="202"/>
  <c r="F39" i="202"/>
  <c r="G39" i="202"/>
  <c r="H39" i="202"/>
  <c r="I39" i="202"/>
  <c r="J40" i="202"/>
  <c r="J41" i="202"/>
  <c r="K41" i="202"/>
  <c r="J42" i="202"/>
  <c r="K42" i="202"/>
  <c r="C45" i="202"/>
  <c r="D45" i="202"/>
  <c r="E45" i="202"/>
  <c r="F45" i="202"/>
  <c r="G45" i="202"/>
  <c r="H45" i="202"/>
  <c r="I45" i="202"/>
  <c r="J46" i="202"/>
  <c r="K46" i="202" s="1"/>
  <c r="J47" i="202"/>
  <c r="K47" i="202" s="1"/>
  <c r="J48" i="202"/>
  <c r="K48" i="202" s="1"/>
  <c r="J49" i="202"/>
  <c r="K49" i="202" s="1"/>
  <c r="J50" i="202"/>
  <c r="K50" i="202" s="1"/>
  <c r="C51" i="202"/>
  <c r="C57" i="202" s="1"/>
  <c r="D51" i="202"/>
  <c r="E51" i="202"/>
  <c r="F51" i="202"/>
  <c r="G51" i="202"/>
  <c r="H51" i="202"/>
  <c r="I51" i="202"/>
  <c r="J52" i="202"/>
  <c r="K52" i="202" s="1"/>
  <c r="J53" i="202"/>
  <c r="K53" i="202" s="1"/>
  <c r="J54" i="202"/>
  <c r="K54" i="202" s="1"/>
  <c r="J55" i="202"/>
  <c r="K55" i="202" s="1"/>
  <c r="J56" i="202"/>
  <c r="K56" i="202" s="1"/>
  <c r="G57" i="202"/>
  <c r="J59" i="202"/>
  <c r="K59" i="202"/>
  <c r="J60" i="202"/>
  <c r="K60" i="202"/>
  <c r="B3" i="201"/>
  <c r="C10" i="201"/>
  <c r="D10" i="201"/>
  <c r="E10" i="201"/>
  <c r="F10" i="201"/>
  <c r="G10" i="201"/>
  <c r="H10" i="201"/>
  <c r="I10" i="201"/>
  <c r="J11" i="201"/>
  <c r="K11" i="201"/>
  <c r="J12" i="201"/>
  <c r="K12" i="201"/>
  <c r="J13" i="201"/>
  <c r="K13" i="201"/>
  <c r="J14" i="201"/>
  <c r="K14" i="201"/>
  <c r="J15" i="201"/>
  <c r="K15" i="201"/>
  <c r="J16" i="201"/>
  <c r="K16" i="201"/>
  <c r="J17" i="201"/>
  <c r="K17" i="201"/>
  <c r="J18" i="201"/>
  <c r="K18" i="201"/>
  <c r="J19" i="201"/>
  <c r="K19" i="201"/>
  <c r="J20" i="201"/>
  <c r="K20" i="201"/>
  <c r="J21" i="201"/>
  <c r="K21" i="201"/>
  <c r="C22" i="201"/>
  <c r="D22" i="201"/>
  <c r="E22" i="201"/>
  <c r="F22" i="201"/>
  <c r="G22" i="201"/>
  <c r="H22" i="201"/>
  <c r="I22" i="201"/>
  <c r="J23" i="201"/>
  <c r="J24" i="201"/>
  <c r="K24" i="201"/>
  <c r="J25" i="201"/>
  <c r="K25" i="201"/>
  <c r="J26" i="201"/>
  <c r="K26" i="201"/>
  <c r="C28" i="201"/>
  <c r="D28" i="201"/>
  <c r="E28" i="201"/>
  <c r="F28" i="201"/>
  <c r="G28" i="201"/>
  <c r="H28" i="201"/>
  <c r="I28" i="201"/>
  <c r="J29" i="201"/>
  <c r="K29" i="201" s="1"/>
  <c r="J30" i="201"/>
  <c r="K30" i="201" s="1"/>
  <c r="J31" i="201"/>
  <c r="K31" i="201" s="1"/>
  <c r="C32" i="201"/>
  <c r="D32" i="201"/>
  <c r="E32" i="201"/>
  <c r="F32" i="201"/>
  <c r="G32" i="201"/>
  <c r="H32" i="201"/>
  <c r="I32" i="201"/>
  <c r="J33" i="201"/>
  <c r="J34" i="201"/>
  <c r="K34" i="201" s="1"/>
  <c r="J35" i="201"/>
  <c r="K35" i="201" s="1"/>
  <c r="J36" i="201"/>
  <c r="K36" i="201" s="1"/>
  <c r="J37" i="201"/>
  <c r="K37" i="201" s="1"/>
  <c r="C39" i="201"/>
  <c r="D39" i="201"/>
  <c r="E39" i="201"/>
  <c r="F39" i="201"/>
  <c r="G39" i="201"/>
  <c r="H39" i="201"/>
  <c r="I39" i="201"/>
  <c r="J40" i="201"/>
  <c r="J41" i="201"/>
  <c r="K41" i="201" s="1"/>
  <c r="J42" i="201"/>
  <c r="K42" i="201" s="1"/>
  <c r="C45" i="201"/>
  <c r="D45" i="201"/>
  <c r="E45" i="201"/>
  <c r="F45" i="201"/>
  <c r="G45" i="201"/>
  <c r="H45" i="201"/>
  <c r="I45" i="201"/>
  <c r="J46" i="201"/>
  <c r="J47" i="201"/>
  <c r="K47" i="201" s="1"/>
  <c r="J48" i="201"/>
  <c r="K48" i="201" s="1"/>
  <c r="J49" i="201"/>
  <c r="K49" i="201" s="1"/>
  <c r="J50" i="201"/>
  <c r="K50" i="201" s="1"/>
  <c r="C51" i="201"/>
  <c r="D51" i="201"/>
  <c r="E51" i="201"/>
  <c r="F51" i="201"/>
  <c r="G51" i="201"/>
  <c r="H51" i="201"/>
  <c r="I51" i="201"/>
  <c r="J52" i="201"/>
  <c r="K52" i="201"/>
  <c r="J53" i="201"/>
  <c r="K53" i="201"/>
  <c r="J54" i="201"/>
  <c r="K54" i="201"/>
  <c r="J55" i="201"/>
  <c r="K55" i="201"/>
  <c r="J56" i="201"/>
  <c r="K56" i="201"/>
  <c r="J59" i="201"/>
  <c r="K59" i="201"/>
  <c r="J60" i="201"/>
  <c r="K60" i="201"/>
  <c r="B3" i="200"/>
  <c r="C10" i="200"/>
  <c r="D10" i="200"/>
  <c r="E10" i="200"/>
  <c r="F10" i="200"/>
  <c r="G10" i="200"/>
  <c r="H10" i="200"/>
  <c r="I10" i="200"/>
  <c r="J11" i="200"/>
  <c r="J12" i="200"/>
  <c r="K12" i="200" s="1"/>
  <c r="J13" i="200"/>
  <c r="K13" i="200" s="1"/>
  <c r="J14" i="200"/>
  <c r="K14" i="200" s="1"/>
  <c r="J15" i="200"/>
  <c r="K15" i="200" s="1"/>
  <c r="J16" i="200"/>
  <c r="K16" i="200" s="1"/>
  <c r="J17" i="200"/>
  <c r="K17" i="200" s="1"/>
  <c r="J18" i="200"/>
  <c r="K18" i="200" s="1"/>
  <c r="J19" i="200"/>
  <c r="K19" i="200" s="1"/>
  <c r="J20" i="200"/>
  <c r="K20" i="200" s="1"/>
  <c r="J21" i="200"/>
  <c r="K21" i="200" s="1"/>
  <c r="C22" i="200"/>
  <c r="D22" i="200"/>
  <c r="E22" i="200"/>
  <c r="F22" i="200"/>
  <c r="G22" i="200"/>
  <c r="H22" i="200"/>
  <c r="I22" i="200"/>
  <c r="J23" i="200"/>
  <c r="K23" i="200"/>
  <c r="J24" i="200"/>
  <c r="K24" i="200"/>
  <c r="J25" i="200"/>
  <c r="K25" i="200"/>
  <c r="J26" i="200"/>
  <c r="K26" i="200"/>
  <c r="C28" i="200"/>
  <c r="D28" i="200"/>
  <c r="E28" i="200"/>
  <c r="F28" i="200"/>
  <c r="G28" i="200"/>
  <c r="H28" i="200"/>
  <c r="I28" i="200"/>
  <c r="J29" i="200"/>
  <c r="J30" i="200"/>
  <c r="K30" i="200"/>
  <c r="J31" i="200"/>
  <c r="K31" i="200"/>
  <c r="C32" i="200"/>
  <c r="D32" i="200"/>
  <c r="E32" i="200"/>
  <c r="F32" i="200"/>
  <c r="G32" i="200"/>
  <c r="H32" i="200"/>
  <c r="I32" i="200"/>
  <c r="J33" i="200"/>
  <c r="K33" i="200" s="1"/>
  <c r="J34" i="200"/>
  <c r="J35" i="200"/>
  <c r="K35" i="200"/>
  <c r="J36" i="200"/>
  <c r="K36" i="200"/>
  <c r="J37" i="200"/>
  <c r="K37" i="200"/>
  <c r="C39" i="200"/>
  <c r="D39" i="200"/>
  <c r="E39" i="200"/>
  <c r="F39" i="200"/>
  <c r="G39" i="200"/>
  <c r="H39" i="200"/>
  <c r="I39" i="200"/>
  <c r="J40" i="200"/>
  <c r="K40" i="200" s="1"/>
  <c r="J41" i="200"/>
  <c r="K41" i="200" s="1"/>
  <c r="J42" i="200"/>
  <c r="K42" i="200" s="1"/>
  <c r="C45" i="200"/>
  <c r="D45" i="200"/>
  <c r="E45" i="200"/>
  <c r="F45" i="200"/>
  <c r="G45" i="200"/>
  <c r="H45" i="200"/>
  <c r="I45" i="200"/>
  <c r="J46" i="200"/>
  <c r="J47" i="200"/>
  <c r="K47" i="200" s="1"/>
  <c r="J48" i="200"/>
  <c r="K48" i="200" s="1"/>
  <c r="J49" i="200"/>
  <c r="K49" i="200" s="1"/>
  <c r="J50" i="200"/>
  <c r="K50" i="200" s="1"/>
  <c r="C51" i="200"/>
  <c r="D51" i="200"/>
  <c r="D57" i="200"/>
  <c r="E51" i="200"/>
  <c r="F51" i="200"/>
  <c r="G51" i="200"/>
  <c r="H51" i="200"/>
  <c r="I51" i="200"/>
  <c r="J52" i="200"/>
  <c r="K52" i="200" s="1"/>
  <c r="J53" i="200"/>
  <c r="K53" i="200" s="1"/>
  <c r="J54" i="200"/>
  <c r="K54" i="200" s="1"/>
  <c r="J55" i="200"/>
  <c r="K55" i="200" s="1"/>
  <c r="J56" i="200"/>
  <c r="K56" i="200" s="1"/>
  <c r="J59" i="200"/>
  <c r="K59" i="200" s="1"/>
  <c r="J60" i="200"/>
  <c r="K60" i="200" s="1"/>
  <c r="B3" i="199"/>
  <c r="C10" i="199"/>
  <c r="D10" i="199"/>
  <c r="E10" i="199"/>
  <c r="F10" i="199"/>
  <c r="G10" i="199"/>
  <c r="H10" i="199"/>
  <c r="I10" i="199"/>
  <c r="J11" i="199"/>
  <c r="K11" i="199" s="1"/>
  <c r="J12" i="199"/>
  <c r="J13" i="199"/>
  <c r="K13" i="199"/>
  <c r="J14" i="199"/>
  <c r="K14" i="199"/>
  <c r="J15" i="199"/>
  <c r="K15" i="199"/>
  <c r="J16" i="199"/>
  <c r="K16" i="199"/>
  <c r="J17" i="199"/>
  <c r="K17" i="199"/>
  <c r="J18" i="199"/>
  <c r="K18" i="199"/>
  <c r="J19" i="199"/>
  <c r="K19" i="199"/>
  <c r="J20" i="199"/>
  <c r="K20" i="199"/>
  <c r="J21" i="199"/>
  <c r="K21" i="199"/>
  <c r="C22" i="199"/>
  <c r="D22" i="199"/>
  <c r="E22" i="199"/>
  <c r="F22" i="199"/>
  <c r="G22" i="199"/>
  <c r="H22" i="199"/>
  <c r="I22" i="199"/>
  <c r="J23" i="199"/>
  <c r="J24" i="199"/>
  <c r="K24" i="199"/>
  <c r="J25" i="199"/>
  <c r="K25" i="199"/>
  <c r="J26" i="199"/>
  <c r="K26" i="199"/>
  <c r="C28" i="199"/>
  <c r="D28" i="199"/>
  <c r="E28" i="199"/>
  <c r="F28" i="199"/>
  <c r="G28" i="199"/>
  <c r="H28" i="199"/>
  <c r="I28" i="199"/>
  <c r="J29" i="199"/>
  <c r="K29" i="199" s="1"/>
  <c r="J30" i="199"/>
  <c r="J31" i="199"/>
  <c r="K31" i="199"/>
  <c r="C32" i="199"/>
  <c r="D32" i="199"/>
  <c r="E32" i="199"/>
  <c r="F32" i="199"/>
  <c r="G32" i="199"/>
  <c r="H32" i="199"/>
  <c r="I32" i="199"/>
  <c r="J33" i="199"/>
  <c r="K33" i="199" s="1"/>
  <c r="J34" i="199"/>
  <c r="K34" i="199" s="1"/>
  <c r="J35" i="199"/>
  <c r="K35" i="199" s="1"/>
  <c r="J36" i="199"/>
  <c r="K36" i="199" s="1"/>
  <c r="J37" i="199"/>
  <c r="K37" i="199" s="1"/>
  <c r="C39" i="199"/>
  <c r="D39" i="199"/>
  <c r="E39" i="199"/>
  <c r="F39" i="199"/>
  <c r="G39" i="199"/>
  <c r="H39" i="199"/>
  <c r="I39" i="199"/>
  <c r="J40" i="199"/>
  <c r="K40" i="199"/>
  <c r="J41" i="199"/>
  <c r="K41" i="199"/>
  <c r="J42" i="199"/>
  <c r="K42" i="199"/>
  <c r="C45" i="199"/>
  <c r="D45" i="199"/>
  <c r="E45" i="199"/>
  <c r="F45" i="199"/>
  <c r="G45" i="199"/>
  <c r="H45" i="199"/>
  <c r="I45" i="199"/>
  <c r="J46" i="199"/>
  <c r="K46" i="199" s="1"/>
  <c r="J47" i="199"/>
  <c r="K47" i="199" s="1"/>
  <c r="J48" i="199"/>
  <c r="K48" i="199" s="1"/>
  <c r="J49" i="199"/>
  <c r="K49" i="199" s="1"/>
  <c r="J50" i="199"/>
  <c r="C51" i="199"/>
  <c r="D51" i="199"/>
  <c r="E51" i="199"/>
  <c r="F51" i="199"/>
  <c r="G51" i="199"/>
  <c r="H51" i="199"/>
  <c r="I51" i="199"/>
  <c r="J52" i="199"/>
  <c r="J53" i="199"/>
  <c r="K53" i="199"/>
  <c r="J54" i="199"/>
  <c r="K54" i="199"/>
  <c r="J55" i="199"/>
  <c r="K55" i="199"/>
  <c r="J56" i="199"/>
  <c r="K56" i="199"/>
  <c r="J59" i="199"/>
  <c r="K59" i="199"/>
  <c r="J60" i="199"/>
  <c r="K60" i="199"/>
  <c r="B2" i="198"/>
  <c r="B2" i="199"/>
  <c r="B2" i="200" s="1"/>
  <c r="B2" i="201" s="1"/>
  <c r="C10" i="198"/>
  <c r="D10" i="198"/>
  <c r="E10" i="198"/>
  <c r="F10" i="198"/>
  <c r="G10" i="198"/>
  <c r="H10" i="198"/>
  <c r="I10" i="198"/>
  <c r="J11" i="198"/>
  <c r="K11" i="198" s="1"/>
  <c r="J12" i="198"/>
  <c r="K12" i="198" s="1"/>
  <c r="J13" i="198"/>
  <c r="K13" i="198" s="1"/>
  <c r="J14" i="198"/>
  <c r="K14" i="198" s="1"/>
  <c r="J15" i="198"/>
  <c r="K15" i="198" s="1"/>
  <c r="J16" i="198"/>
  <c r="K16" i="198" s="1"/>
  <c r="J17" i="198"/>
  <c r="K17" i="198" s="1"/>
  <c r="J18" i="198"/>
  <c r="K18" i="198" s="1"/>
  <c r="J19" i="198"/>
  <c r="K19" i="198" s="1"/>
  <c r="J20" i="198"/>
  <c r="K20" i="198" s="1"/>
  <c r="J21" i="198"/>
  <c r="K21" i="198" s="1"/>
  <c r="C22" i="198"/>
  <c r="D22" i="198"/>
  <c r="E22" i="198"/>
  <c r="F22" i="198"/>
  <c r="G22" i="198"/>
  <c r="H22" i="198"/>
  <c r="I22" i="198"/>
  <c r="J23" i="198"/>
  <c r="K23" i="198"/>
  <c r="J24" i="198"/>
  <c r="J25" i="198"/>
  <c r="K25" i="198" s="1"/>
  <c r="J26" i="198"/>
  <c r="K26" i="198" s="1"/>
  <c r="C28" i="198"/>
  <c r="D28" i="198"/>
  <c r="E28" i="198"/>
  <c r="F28" i="198"/>
  <c r="G28" i="198"/>
  <c r="H28" i="198"/>
  <c r="I28" i="198"/>
  <c r="J29" i="198"/>
  <c r="J30" i="198"/>
  <c r="K30" i="198" s="1"/>
  <c r="J31" i="198"/>
  <c r="K31" i="198" s="1"/>
  <c r="C32" i="198"/>
  <c r="D32" i="198"/>
  <c r="E32" i="198"/>
  <c r="F32" i="198"/>
  <c r="G32" i="198"/>
  <c r="H32" i="198"/>
  <c r="I32" i="198"/>
  <c r="J33" i="198"/>
  <c r="K33" i="198"/>
  <c r="J34" i="198"/>
  <c r="K34" i="198"/>
  <c r="J35" i="198"/>
  <c r="K35" i="198"/>
  <c r="J36" i="198"/>
  <c r="K36" i="198"/>
  <c r="J37" i="198"/>
  <c r="K37" i="198"/>
  <c r="C39" i="198"/>
  <c r="D39" i="198"/>
  <c r="E39" i="198"/>
  <c r="F39" i="198"/>
  <c r="G39" i="198"/>
  <c r="H39" i="198"/>
  <c r="I39" i="198"/>
  <c r="J40" i="198"/>
  <c r="K40" i="198" s="1"/>
  <c r="J41" i="198"/>
  <c r="J42" i="198"/>
  <c r="K42" i="198"/>
  <c r="C45" i="198"/>
  <c r="D45" i="198"/>
  <c r="E45" i="198"/>
  <c r="F45" i="198"/>
  <c r="G45" i="198"/>
  <c r="H45" i="198"/>
  <c r="H57" i="198" s="1"/>
  <c r="I45" i="198"/>
  <c r="J46" i="198"/>
  <c r="K46" i="198" s="1"/>
  <c r="J47" i="198"/>
  <c r="J48" i="198"/>
  <c r="K48" i="198"/>
  <c r="J49" i="198"/>
  <c r="K49" i="198"/>
  <c r="J50" i="198"/>
  <c r="K50" i="198"/>
  <c r="C51" i="198"/>
  <c r="D51" i="198"/>
  <c r="E51" i="198"/>
  <c r="F51" i="198"/>
  <c r="G51" i="198"/>
  <c r="H51" i="198"/>
  <c r="I51" i="198"/>
  <c r="J52" i="198"/>
  <c r="J53" i="198"/>
  <c r="K53" i="198" s="1"/>
  <c r="J54" i="198"/>
  <c r="K54" i="198" s="1"/>
  <c r="J55" i="198"/>
  <c r="K55" i="198" s="1"/>
  <c r="J56" i="198"/>
  <c r="K56" i="198" s="1"/>
  <c r="J59" i="198"/>
  <c r="K59" i="198" s="1"/>
  <c r="J60" i="198"/>
  <c r="K60" i="198" s="1"/>
  <c r="B3" i="197"/>
  <c r="C10" i="197"/>
  <c r="D10" i="197"/>
  <c r="E10" i="197"/>
  <c r="F10" i="197"/>
  <c r="G10" i="197"/>
  <c r="H10" i="197"/>
  <c r="I10" i="197"/>
  <c r="J11" i="197"/>
  <c r="J12" i="197"/>
  <c r="K12" i="197"/>
  <c r="J13" i="197"/>
  <c r="K13" i="197"/>
  <c r="J14" i="197"/>
  <c r="K14" i="197"/>
  <c r="J15" i="197"/>
  <c r="K15" i="197"/>
  <c r="J16" i="197"/>
  <c r="K16" i="197"/>
  <c r="J17" i="197"/>
  <c r="K17" i="197"/>
  <c r="J18" i="197"/>
  <c r="K18" i="197"/>
  <c r="J19" i="197"/>
  <c r="K19" i="197"/>
  <c r="J20" i="197"/>
  <c r="K20" i="197"/>
  <c r="J21" i="197"/>
  <c r="K21" i="197"/>
  <c r="C22" i="197"/>
  <c r="D22" i="197"/>
  <c r="E22" i="197"/>
  <c r="F22" i="197"/>
  <c r="G22" i="197"/>
  <c r="H22" i="197"/>
  <c r="I22" i="197"/>
  <c r="J23" i="197"/>
  <c r="J24" i="197"/>
  <c r="K24" i="197"/>
  <c r="J25" i="197"/>
  <c r="K25" i="197"/>
  <c r="J26" i="197"/>
  <c r="K26" i="197"/>
  <c r="C28" i="197"/>
  <c r="D28" i="197"/>
  <c r="E28" i="197"/>
  <c r="F28" i="197"/>
  <c r="G28" i="197"/>
  <c r="H28" i="197"/>
  <c r="I28" i="197"/>
  <c r="J29" i="197"/>
  <c r="K29" i="197" s="1"/>
  <c r="J30" i="197"/>
  <c r="K30" i="197" s="1"/>
  <c r="J31" i="197"/>
  <c r="K31" i="197" s="1"/>
  <c r="C32" i="197"/>
  <c r="D32" i="197"/>
  <c r="E32" i="197"/>
  <c r="F32" i="197"/>
  <c r="G32" i="197"/>
  <c r="H32" i="197"/>
  <c r="I32" i="197"/>
  <c r="J33" i="197"/>
  <c r="K33" i="197"/>
  <c r="J34" i="197"/>
  <c r="K34" i="197"/>
  <c r="J35" i="197"/>
  <c r="K35" i="197"/>
  <c r="J36" i="197"/>
  <c r="K36" i="197"/>
  <c r="J37" i="197"/>
  <c r="K37" i="197"/>
  <c r="C39" i="197"/>
  <c r="D39" i="197"/>
  <c r="E39" i="197"/>
  <c r="F39" i="197"/>
  <c r="G39" i="197"/>
  <c r="H39" i="197"/>
  <c r="I39" i="197"/>
  <c r="J40" i="197"/>
  <c r="K40" i="197" s="1"/>
  <c r="J41" i="197"/>
  <c r="K41" i="197" s="1"/>
  <c r="J42" i="197"/>
  <c r="K42" i="197" s="1"/>
  <c r="C45" i="197"/>
  <c r="D45" i="197"/>
  <c r="E45" i="197"/>
  <c r="F45" i="197"/>
  <c r="G45" i="197"/>
  <c r="H45" i="197"/>
  <c r="I45" i="197"/>
  <c r="J46" i="197"/>
  <c r="K46" i="197"/>
  <c r="J47" i="197"/>
  <c r="K47" i="197"/>
  <c r="J48" i="197"/>
  <c r="K48" i="197"/>
  <c r="J49" i="197"/>
  <c r="K49" i="197"/>
  <c r="J50" i="197"/>
  <c r="K50" i="197"/>
  <c r="C51" i="197"/>
  <c r="D51" i="197"/>
  <c r="E51" i="197"/>
  <c r="F51" i="197"/>
  <c r="G51" i="197"/>
  <c r="G57" i="197"/>
  <c r="H51" i="197"/>
  <c r="I51" i="197"/>
  <c r="J52" i="197"/>
  <c r="K52" i="197"/>
  <c r="J53" i="197"/>
  <c r="J54" i="197"/>
  <c r="K54" i="197" s="1"/>
  <c r="J55" i="197"/>
  <c r="K55" i="197" s="1"/>
  <c r="J56" i="197"/>
  <c r="K56" i="197" s="1"/>
  <c r="C57" i="197"/>
  <c r="H57" i="197"/>
  <c r="J59" i="197"/>
  <c r="K59" i="197" s="1"/>
  <c r="J60" i="197"/>
  <c r="K60" i="197" s="1"/>
  <c r="B3" i="196"/>
  <c r="C10" i="196"/>
  <c r="D10" i="196"/>
  <c r="E10" i="196"/>
  <c r="F10" i="196"/>
  <c r="G10" i="196"/>
  <c r="H10" i="196"/>
  <c r="I10" i="196"/>
  <c r="J11" i="196"/>
  <c r="K11" i="196" s="1"/>
  <c r="J12" i="196"/>
  <c r="K12" i="196" s="1"/>
  <c r="J13" i="196"/>
  <c r="K13" i="196" s="1"/>
  <c r="J14" i="196"/>
  <c r="K14" i="196" s="1"/>
  <c r="J15" i="196"/>
  <c r="K15" i="196" s="1"/>
  <c r="J16" i="196"/>
  <c r="K16" i="196" s="1"/>
  <c r="J17" i="196"/>
  <c r="K17" i="196" s="1"/>
  <c r="J18" i="196"/>
  <c r="K18" i="196" s="1"/>
  <c r="J19" i="196"/>
  <c r="K19" i="196" s="1"/>
  <c r="J20" i="196"/>
  <c r="K20" i="196" s="1"/>
  <c r="J21" i="196"/>
  <c r="K21" i="196" s="1"/>
  <c r="C22" i="196"/>
  <c r="D22" i="196"/>
  <c r="E22" i="196"/>
  <c r="F22" i="196"/>
  <c r="G22" i="196"/>
  <c r="H22" i="196"/>
  <c r="I22" i="196"/>
  <c r="J23" i="196"/>
  <c r="J24" i="196"/>
  <c r="K24" i="196" s="1"/>
  <c r="J25" i="196"/>
  <c r="K25" i="196" s="1"/>
  <c r="J26" i="196"/>
  <c r="K26" i="196" s="1"/>
  <c r="C28" i="196"/>
  <c r="D28" i="196"/>
  <c r="E28" i="196"/>
  <c r="F28" i="196"/>
  <c r="G28" i="196"/>
  <c r="H28" i="196"/>
  <c r="I28" i="196"/>
  <c r="J29" i="196"/>
  <c r="K29" i="196"/>
  <c r="J30" i="196"/>
  <c r="K30" i="196"/>
  <c r="J31" i="196"/>
  <c r="K31" i="196"/>
  <c r="C32" i="196"/>
  <c r="D32" i="196"/>
  <c r="E32" i="196"/>
  <c r="F32" i="196"/>
  <c r="G32" i="196"/>
  <c r="H32" i="196"/>
  <c r="I32" i="196"/>
  <c r="J33" i="196"/>
  <c r="J34" i="196"/>
  <c r="K34" i="196"/>
  <c r="J35" i="196"/>
  <c r="K35" i="196"/>
  <c r="J36" i="196"/>
  <c r="K36" i="196"/>
  <c r="J37" i="196"/>
  <c r="K37" i="196"/>
  <c r="C39" i="196"/>
  <c r="D39" i="196"/>
  <c r="E39" i="196"/>
  <c r="F39" i="196"/>
  <c r="G39" i="196"/>
  <c r="H39" i="196"/>
  <c r="I39" i="196"/>
  <c r="J40" i="196"/>
  <c r="J41" i="196"/>
  <c r="K41" i="196"/>
  <c r="J42" i="196"/>
  <c r="K42" i="196"/>
  <c r="C45" i="196"/>
  <c r="D45" i="196"/>
  <c r="E45" i="196"/>
  <c r="F45" i="196"/>
  <c r="F57" i="196" s="1"/>
  <c r="G45" i="196"/>
  <c r="H45" i="196"/>
  <c r="I45" i="196"/>
  <c r="J46" i="196"/>
  <c r="J47" i="196"/>
  <c r="K47" i="196"/>
  <c r="J48" i="196"/>
  <c r="K48" i="196"/>
  <c r="J49" i="196"/>
  <c r="K49" i="196"/>
  <c r="J50" i="196"/>
  <c r="K50" i="196"/>
  <c r="C51" i="196"/>
  <c r="D51" i="196"/>
  <c r="E51" i="196"/>
  <c r="F51" i="196"/>
  <c r="G51" i="196"/>
  <c r="H51" i="196"/>
  <c r="I51" i="196"/>
  <c r="J52" i="196"/>
  <c r="K52" i="196"/>
  <c r="J53" i="196"/>
  <c r="K53" i="196"/>
  <c r="J54" i="196"/>
  <c r="K54" i="196"/>
  <c r="J55" i="196"/>
  <c r="K55" i="196"/>
  <c r="J56" i="196"/>
  <c r="K56" i="196"/>
  <c r="J59" i="196"/>
  <c r="K59" i="196"/>
  <c r="J60" i="196"/>
  <c r="K60" i="196"/>
  <c r="B3" i="195"/>
  <c r="C10" i="195"/>
  <c r="D10" i="195"/>
  <c r="E10" i="195"/>
  <c r="F10" i="195"/>
  <c r="G10" i="195"/>
  <c r="H10" i="195"/>
  <c r="I10" i="195"/>
  <c r="J11" i="195"/>
  <c r="K11" i="195"/>
  <c r="J12" i="195"/>
  <c r="K12" i="195"/>
  <c r="J13" i="195"/>
  <c r="K13" i="195"/>
  <c r="J14" i="195"/>
  <c r="K14" i="195"/>
  <c r="J15" i="195"/>
  <c r="K15" i="195"/>
  <c r="J16" i="195"/>
  <c r="K16" i="195"/>
  <c r="J17" i="195"/>
  <c r="K17" i="195"/>
  <c r="J18" i="195"/>
  <c r="K18" i="195"/>
  <c r="J19" i="195"/>
  <c r="K19" i="195"/>
  <c r="J20" i="195"/>
  <c r="K20" i="195"/>
  <c r="J21" i="195"/>
  <c r="K21" i="195"/>
  <c r="C22" i="195"/>
  <c r="D22" i="195"/>
  <c r="E22" i="195"/>
  <c r="F22" i="195"/>
  <c r="G22" i="195"/>
  <c r="H22" i="195"/>
  <c r="I22" i="195"/>
  <c r="J23" i="195"/>
  <c r="K23" i="195" s="1"/>
  <c r="J24" i="195"/>
  <c r="K24" i="195" s="1"/>
  <c r="J25" i="195"/>
  <c r="K25" i="195" s="1"/>
  <c r="J26" i="195"/>
  <c r="K26" i="195" s="1"/>
  <c r="C28" i="195"/>
  <c r="D28" i="195"/>
  <c r="E28" i="195"/>
  <c r="F28" i="195"/>
  <c r="G28" i="195"/>
  <c r="H28" i="195"/>
  <c r="I28" i="195"/>
  <c r="J29" i="195"/>
  <c r="J30" i="195"/>
  <c r="K30" i="195" s="1"/>
  <c r="J31" i="195"/>
  <c r="K31" i="195" s="1"/>
  <c r="C32" i="195"/>
  <c r="D32" i="195"/>
  <c r="E32" i="195"/>
  <c r="F32" i="195"/>
  <c r="G32" i="195"/>
  <c r="H32" i="195"/>
  <c r="I32" i="195"/>
  <c r="J33" i="195"/>
  <c r="K33" i="195"/>
  <c r="J34" i="195"/>
  <c r="J35" i="195"/>
  <c r="K35" i="195" s="1"/>
  <c r="J36" i="195"/>
  <c r="K36" i="195" s="1"/>
  <c r="J37" i="195"/>
  <c r="K37" i="195" s="1"/>
  <c r="C39" i="195"/>
  <c r="D39" i="195"/>
  <c r="E39" i="195"/>
  <c r="F39" i="195"/>
  <c r="G39" i="195"/>
  <c r="H39" i="195"/>
  <c r="I39" i="195"/>
  <c r="J40" i="195"/>
  <c r="K40" i="195"/>
  <c r="J41" i="195"/>
  <c r="K41" i="195"/>
  <c r="J42" i="195"/>
  <c r="K42" i="195"/>
  <c r="C45" i="195"/>
  <c r="D45" i="195"/>
  <c r="E45" i="195"/>
  <c r="F45" i="195"/>
  <c r="G45" i="195"/>
  <c r="H45" i="195"/>
  <c r="I45" i="195"/>
  <c r="J46" i="195"/>
  <c r="K46" i="195" s="1"/>
  <c r="J47" i="195"/>
  <c r="K47" i="195" s="1"/>
  <c r="J48" i="195"/>
  <c r="K48" i="195" s="1"/>
  <c r="J49" i="195"/>
  <c r="K49" i="195" s="1"/>
  <c r="J50" i="195"/>
  <c r="K50" i="195" s="1"/>
  <c r="C51" i="195"/>
  <c r="D51" i="195"/>
  <c r="E51" i="195"/>
  <c r="F51" i="195"/>
  <c r="G51" i="195"/>
  <c r="H51" i="195"/>
  <c r="I51" i="195"/>
  <c r="J52" i="195"/>
  <c r="K52" i="195"/>
  <c r="J53" i="195"/>
  <c r="K53" i="195"/>
  <c r="J54" i="195"/>
  <c r="K54" i="195"/>
  <c r="J55" i="195"/>
  <c r="K55" i="195"/>
  <c r="J56" i="195"/>
  <c r="K56" i="195"/>
  <c r="J59" i="195"/>
  <c r="K59" i="195"/>
  <c r="J60" i="195"/>
  <c r="K60" i="195"/>
  <c r="B2" i="194"/>
  <c r="B2" i="195"/>
  <c r="B2" i="196" s="1"/>
  <c r="B2" i="197" s="1"/>
  <c r="C10" i="194"/>
  <c r="D10" i="194"/>
  <c r="E10" i="194"/>
  <c r="F10" i="194"/>
  <c r="G10" i="194"/>
  <c r="H10" i="194"/>
  <c r="I10" i="194"/>
  <c r="J11" i="194"/>
  <c r="J12" i="194"/>
  <c r="K12" i="194"/>
  <c r="J13" i="194"/>
  <c r="K13" i="194"/>
  <c r="J14" i="194"/>
  <c r="K14" i="194"/>
  <c r="J15" i="194"/>
  <c r="K15" i="194"/>
  <c r="J16" i="194"/>
  <c r="K16" i="194"/>
  <c r="J17" i="194"/>
  <c r="K17" i="194"/>
  <c r="J18" i="194"/>
  <c r="K18" i="194"/>
  <c r="J19" i="194"/>
  <c r="K19" i="194"/>
  <c r="J20" i="194"/>
  <c r="K20" i="194"/>
  <c r="J21" i="194"/>
  <c r="K21" i="194"/>
  <c r="C22" i="194"/>
  <c r="D22" i="194"/>
  <c r="E22" i="194"/>
  <c r="F22" i="194"/>
  <c r="G22" i="194"/>
  <c r="H22" i="194"/>
  <c r="I22" i="194"/>
  <c r="J23" i="194"/>
  <c r="K23" i="194" s="1"/>
  <c r="J24" i="194"/>
  <c r="K24" i="194" s="1"/>
  <c r="J25" i="194"/>
  <c r="K25" i="194" s="1"/>
  <c r="J26" i="194"/>
  <c r="K26" i="194" s="1"/>
  <c r="C28" i="194"/>
  <c r="D28" i="194"/>
  <c r="E28" i="194"/>
  <c r="F28" i="194"/>
  <c r="G28" i="194"/>
  <c r="H28" i="194"/>
  <c r="I28" i="194"/>
  <c r="J29" i="194"/>
  <c r="J30" i="194"/>
  <c r="K30" i="194" s="1"/>
  <c r="J31" i="194"/>
  <c r="K31" i="194" s="1"/>
  <c r="C32" i="194"/>
  <c r="D32" i="194"/>
  <c r="E32" i="194"/>
  <c r="F32" i="194"/>
  <c r="G32" i="194"/>
  <c r="H32" i="194"/>
  <c r="I32" i="194"/>
  <c r="J33" i="194"/>
  <c r="K33" i="194"/>
  <c r="J34" i="194"/>
  <c r="K34" i="194"/>
  <c r="J35" i="194"/>
  <c r="K35" i="194"/>
  <c r="J36" i="194"/>
  <c r="K36" i="194"/>
  <c r="J37" i="194"/>
  <c r="K37" i="194"/>
  <c r="C39" i="194"/>
  <c r="D39" i="194"/>
  <c r="E39" i="194"/>
  <c r="F39" i="194"/>
  <c r="G39" i="194"/>
  <c r="H39" i="194"/>
  <c r="I39" i="194"/>
  <c r="J40" i="194"/>
  <c r="K40" i="194" s="1"/>
  <c r="J41" i="194"/>
  <c r="K41" i="194" s="1"/>
  <c r="J42" i="194"/>
  <c r="K42" i="194" s="1"/>
  <c r="C45" i="194"/>
  <c r="D45" i="194"/>
  <c r="E45" i="194"/>
  <c r="F45" i="194"/>
  <c r="G45" i="194"/>
  <c r="H45" i="194"/>
  <c r="I45" i="194"/>
  <c r="J46" i="194"/>
  <c r="K46" i="194"/>
  <c r="J47" i="194"/>
  <c r="K47" i="194"/>
  <c r="J48" i="194"/>
  <c r="K48" i="194"/>
  <c r="J49" i="194"/>
  <c r="K49" i="194"/>
  <c r="J50" i="194"/>
  <c r="K50" i="194"/>
  <c r="C51" i="194"/>
  <c r="D51" i="194"/>
  <c r="E51" i="194"/>
  <c r="F51" i="194"/>
  <c r="G51" i="194"/>
  <c r="H51" i="194"/>
  <c r="I51" i="194"/>
  <c r="J52" i="194"/>
  <c r="K52" i="194" s="1"/>
  <c r="J53" i="194"/>
  <c r="K53" i="194" s="1"/>
  <c r="J54" i="194"/>
  <c r="K54" i="194" s="1"/>
  <c r="J55" i="194"/>
  <c r="K55" i="194" s="1"/>
  <c r="J56" i="194"/>
  <c r="K56" i="194" s="1"/>
  <c r="C57" i="194"/>
  <c r="J59" i="194"/>
  <c r="K59" i="194"/>
  <c r="J60" i="194"/>
  <c r="K60" i="194"/>
  <c r="B3" i="193"/>
  <c r="C10" i="193"/>
  <c r="D10" i="193"/>
  <c r="E10" i="193"/>
  <c r="F10" i="193"/>
  <c r="G10" i="193"/>
  <c r="H10" i="193"/>
  <c r="I10" i="193"/>
  <c r="J11" i="193"/>
  <c r="K11" i="193"/>
  <c r="J12" i="193"/>
  <c r="K12" i="193"/>
  <c r="J13" i="193"/>
  <c r="K13" i="193"/>
  <c r="J14" i="193"/>
  <c r="K14" i="193"/>
  <c r="J15" i="193"/>
  <c r="K15" i="193"/>
  <c r="J16" i="193"/>
  <c r="J17" i="193"/>
  <c r="K17" i="193" s="1"/>
  <c r="J18" i="193"/>
  <c r="K18" i="193" s="1"/>
  <c r="J19" i="193"/>
  <c r="K19" i="193" s="1"/>
  <c r="J20" i="193"/>
  <c r="K20" i="193" s="1"/>
  <c r="J21" i="193"/>
  <c r="K21" i="193" s="1"/>
  <c r="C22" i="193"/>
  <c r="D22" i="193"/>
  <c r="E22" i="193"/>
  <c r="F22" i="193"/>
  <c r="G22" i="193"/>
  <c r="H22" i="193"/>
  <c r="I22" i="193"/>
  <c r="J23" i="193"/>
  <c r="K23" i="193"/>
  <c r="J24" i="193"/>
  <c r="K24" i="193"/>
  <c r="J25" i="193"/>
  <c r="K25" i="193"/>
  <c r="J26" i="193"/>
  <c r="K26" i="193"/>
  <c r="C28" i="193"/>
  <c r="D28" i="193"/>
  <c r="E28" i="193"/>
  <c r="F28" i="193"/>
  <c r="G28" i="193"/>
  <c r="H28" i="193"/>
  <c r="I28" i="193"/>
  <c r="J29" i="193"/>
  <c r="K29" i="193" s="1"/>
  <c r="J30" i="193"/>
  <c r="K30" i="193" s="1"/>
  <c r="J31" i="193"/>
  <c r="K31" i="193" s="1"/>
  <c r="J32" i="193"/>
  <c r="K32" i="193" s="1"/>
  <c r="C33" i="193"/>
  <c r="D33" i="193"/>
  <c r="E33" i="193"/>
  <c r="F33" i="193"/>
  <c r="G33" i="193"/>
  <c r="H33" i="193"/>
  <c r="I33" i="193"/>
  <c r="J34" i="193"/>
  <c r="K34" i="193"/>
  <c r="J35" i="193"/>
  <c r="K35" i="193"/>
  <c r="J36" i="193"/>
  <c r="K36" i="193"/>
  <c r="J37" i="193"/>
  <c r="K37" i="193"/>
  <c r="J38" i="193"/>
  <c r="K38" i="193"/>
  <c r="C40" i="193"/>
  <c r="D40" i="193"/>
  <c r="E40" i="193"/>
  <c r="F40" i="193"/>
  <c r="G40" i="193"/>
  <c r="H40" i="193"/>
  <c r="I40" i="193"/>
  <c r="J41" i="193"/>
  <c r="J42" i="193"/>
  <c r="K42" i="193"/>
  <c r="J43" i="193"/>
  <c r="K43" i="193"/>
  <c r="C46" i="193"/>
  <c r="D46" i="193"/>
  <c r="E46" i="193"/>
  <c r="F46" i="193"/>
  <c r="G46" i="193"/>
  <c r="H46" i="193"/>
  <c r="I46" i="193"/>
  <c r="J47" i="193"/>
  <c r="J48" i="193"/>
  <c r="K48" i="193"/>
  <c r="J49" i="193"/>
  <c r="K49" i="193"/>
  <c r="J50" i="193"/>
  <c r="K50" i="193"/>
  <c r="J51" i="193"/>
  <c r="K51" i="193"/>
  <c r="C52" i="193"/>
  <c r="D52" i="193"/>
  <c r="E52" i="193"/>
  <c r="F52" i="193"/>
  <c r="G52" i="193"/>
  <c r="H52" i="193"/>
  <c r="I52" i="193"/>
  <c r="J53" i="193"/>
  <c r="K53" i="193" s="1"/>
  <c r="J54" i="193"/>
  <c r="K54" i="193" s="1"/>
  <c r="J55" i="193"/>
  <c r="K55" i="193" s="1"/>
  <c r="J56" i="193"/>
  <c r="K56" i="193" s="1"/>
  <c r="J57" i="193"/>
  <c r="K57" i="193" s="1"/>
  <c r="J60" i="193"/>
  <c r="K60" i="193" s="1"/>
  <c r="J61" i="193"/>
  <c r="K61" i="193" s="1"/>
  <c r="B3" i="192"/>
  <c r="C10" i="192"/>
  <c r="D10" i="192"/>
  <c r="E10" i="192"/>
  <c r="F10" i="192"/>
  <c r="G10" i="192"/>
  <c r="H10" i="192"/>
  <c r="I10" i="192"/>
  <c r="J11" i="192"/>
  <c r="K11" i="192" s="1"/>
  <c r="J12" i="192"/>
  <c r="K12" i="192" s="1"/>
  <c r="J13" i="192"/>
  <c r="K13" i="192" s="1"/>
  <c r="J14" i="192"/>
  <c r="J15" i="192"/>
  <c r="K15" i="192"/>
  <c r="J16" i="192"/>
  <c r="K16" i="192"/>
  <c r="J17" i="192"/>
  <c r="K17" i="192"/>
  <c r="J18" i="192"/>
  <c r="K18" i="192"/>
  <c r="J19" i="192"/>
  <c r="K19" i="192"/>
  <c r="J20" i="192"/>
  <c r="K20" i="192"/>
  <c r="J21" i="192"/>
  <c r="K21" i="192"/>
  <c r="C22" i="192"/>
  <c r="D22" i="192"/>
  <c r="E22" i="192"/>
  <c r="F22" i="192"/>
  <c r="G22" i="192"/>
  <c r="H22" i="192"/>
  <c r="I22" i="192"/>
  <c r="J23" i="192"/>
  <c r="K23" i="192" s="1"/>
  <c r="J24" i="192"/>
  <c r="K24" i="192" s="1"/>
  <c r="J25" i="192"/>
  <c r="K25" i="192" s="1"/>
  <c r="J26" i="192"/>
  <c r="K26" i="192" s="1"/>
  <c r="C28" i="192"/>
  <c r="D28" i="192"/>
  <c r="E28" i="192"/>
  <c r="F28" i="192"/>
  <c r="G28" i="192"/>
  <c r="H28" i="192"/>
  <c r="I28" i="192"/>
  <c r="J29" i="192"/>
  <c r="J30" i="192"/>
  <c r="K30" i="192" s="1"/>
  <c r="J31" i="192"/>
  <c r="K31" i="192" s="1"/>
  <c r="J32" i="192"/>
  <c r="K32" i="192" s="1"/>
  <c r="C33" i="192"/>
  <c r="D33" i="192"/>
  <c r="E33" i="192"/>
  <c r="F33" i="192"/>
  <c r="G33" i="192"/>
  <c r="H33" i="192"/>
  <c r="I33" i="192"/>
  <c r="J34" i="192"/>
  <c r="J35" i="192"/>
  <c r="K35" i="192" s="1"/>
  <c r="J36" i="192"/>
  <c r="K36" i="192" s="1"/>
  <c r="J37" i="192"/>
  <c r="K37" i="192" s="1"/>
  <c r="J38" i="192"/>
  <c r="K38" i="192" s="1"/>
  <c r="C40" i="192"/>
  <c r="D40" i="192"/>
  <c r="E40" i="192"/>
  <c r="F40" i="192"/>
  <c r="G40" i="192"/>
  <c r="H40" i="192"/>
  <c r="I40" i="192"/>
  <c r="J41" i="192"/>
  <c r="J42" i="192"/>
  <c r="K42" i="192" s="1"/>
  <c r="J43" i="192"/>
  <c r="K43" i="192" s="1"/>
  <c r="C46" i="192"/>
  <c r="C58" i="192" s="1"/>
  <c r="D46" i="192"/>
  <c r="E46" i="192"/>
  <c r="F46" i="192"/>
  <c r="G46" i="192"/>
  <c r="H46" i="192"/>
  <c r="I46" i="192"/>
  <c r="J47" i="192"/>
  <c r="J48" i="192"/>
  <c r="K48" i="192" s="1"/>
  <c r="J49" i="192"/>
  <c r="K49" i="192" s="1"/>
  <c r="J50" i="192"/>
  <c r="K50" i="192" s="1"/>
  <c r="J51" i="192"/>
  <c r="K51" i="192" s="1"/>
  <c r="C52" i="192"/>
  <c r="D52" i="192"/>
  <c r="E52" i="192"/>
  <c r="F52" i="192"/>
  <c r="F58" i="192"/>
  <c r="G52" i="192"/>
  <c r="H52" i="192"/>
  <c r="I52" i="192"/>
  <c r="J53" i="192"/>
  <c r="J54" i="192"/>
  <c r="K54" i="192"/>
  <c r="J55" i="192"/>
  <c r="K55" i="192"/>
  <c r="J56" i="192"/>
  <c r="K56" i="192"/>
  <c r="J57" i="192"/>
  <c r="K57" i="192"/>
  <c r="J60" i="192"/>
  <c r="K60" i="192" s="1"/>
  <c r="J61" i="192"/>
  <c r="K61" i="192" s="1"/>
  <c r="B3" i="191"/>
  <c r="C10" i="191"/>
  <c r="D10" i="191"/>
  <c r="E10" i="191"/>
  <c r="F10" i="191"/>
  <c r="G10" i="191"/>
  <c r="H10" i="191"/>
  <c r="I10" i="191"/>
  <c r="J11" i="191"/>
  <c r="K11" i="191" s="1"/>
  <c r="J12" i="191"/>
  <c r="J13" i="191"/>
  <c r="K13" i="191"/>
  <c r="J14" i="191"/>
  <c r="K14" i="191"/>
  <c r="J15" i="191"/>
  <c r="K15" i="191"/>
  <c r="J16" i="191"/>
  <c r="K16" i="191"/>
  <c r="J17" i="191"/>
  <c r="K17" i="191"/>
  <c r="J18" i="191"/>
  <c r="K18" i="191"/>
  <c r="J19" i="191"/>
  <c r="K19" i="191"/>
  <c r="J20" i="191"/>
  <c r="K20" i="191"/>
  <c r="J21" i="191"/>
  <c r="K21" i="191"/>
  <c r="C22" i="191"/>
  <c r="D22" i="191"/>
  <c r="E22" i="191"/>
  <c r="F22" i="191"/>
  <c r="G22" i="191"/>
  <c r="H22" i="191"/>
  <c r="I22" i="191"/>
  <c r="J23" i="191"/>
  <c r="K23" i="191" s="1"/>
  <c r="J24" i="191"/>
  <c r="K24" i="191" s="1"/>
  <c r="J25" i="191"/>
  <c r="K25" i="191" s="1"/>
  <c r="J26" i="191"/>
  <c r="K26" i="191" s="1"/>
  <c r="C28" i="191"/>
  <c r="D28" i="191"/>
  <c r="E28" i="191"/>
  <c r="F28" i="191"/>
  <c r="G28" i="191"/>
  <c r="H28" i="191"/>
  <c r="I28" i="191"/>
  <c r="J29" i="191"/>
  <c r="K29" i="191"/>
  <c r="J30" i="191"/>
  <c r="J31" i="191"/>
  <c r="K31" i="191" s="1"/>
  <c r="J32" i="191"/>
  <c r="K32" i="191" s="1"/>
  <c r="C33" i="191"/>
  <c r="D33" i="191"/>
  <c r="E33" i="191"/>
  <c r="F33" i="191"/>
  <c r="G33" i="191"/>
  <c r="H33" i="191"/>
  <c r="I33" i="191"/>
  <c r="J34" i="191"/>
  <c r="K34" i="191"/>
  <c r="J35" i="191"/>
  <c r="K35" i="191"/>
  <c r="J36" i="191"/>
  <c r="K36" i="191"/>
  <c r="J37" i="191"/>
  <c r="K37" i="191"/>
  <c r="J38" i="191"/>
  <c r="K38" i="191"/>
  <c r="C40" i="191"/>
  <c r="D40" i="191"/>
  <c r="E40" i="191"/>
  <c r="F40" i="191"/>
  <c r="G40" i="191"/>
  <c r="H40" i="191"/>
  <c r="I40" i="191"/>
  <c r="J41" i="191"/>
  <c r="J42" i="191"/>
  <c r="K42" i="191"/>
  <c r="J43" i="191"/>
  <c r="K43" i="191"/>
  <c r="C46" i="191"/>
  <c r="D46" i="191"/>
  <c r="E46" i="191"/>
  <c r="F46" i="191"/>
  <c r="G46" i="191"/>
  <c r="H46" i="191"/>
  <c r="I46" i="191"/>
  <c r="J47" i="191"/>
  <c r="K47" i="191" s="1"/>
  <c r="J48" i="191"/>
  <c r="K48" i="191" s="1"/>
  <c r="J49" i="191"/>
  <c r="K49" i="191" s="1"/>
  <c r="J50" i="191"/>
  <c r="K50" i="191" s="1"/>
  <c r="J51" i="191"/>
  <c r="K51" i="191" s="1"/>
  <c r="C52" i="191"/>
  <c r="D52" i="191"/>
  <c r="E52" i="191"/>
  <c r="F52" i="191"/>
  <c r="F58" i="191"/>
  <c r="G52" i="191"/>
  <c r="H52" i="191"/>
  <c r="I52" i="191"/>
  <c r="J53" i="191"/>
  <c r="K53" i="191" s="1"/>
  <c r="J54" i="191"/>
  <c r="J55" i="191"/>
  <c r="K55" i="191"/>
  <c r="J56" i="191"/>
  <c r="K56" i="191"/>
  <c r="J57" i="191"/>
  <c r="K57" i="191"/>
  <c r="J60" i="191"/>
  <c r="K60" i="191"/>
  <c r="J61" i="191"/>
  <c r="K61" i="191"/>
  <c r="B2" i="190"/>
  <c r="B2" i="192"/>
  <c r="C10" i="190"/>
  <c r="D10" i="190"/>
  <c r="E10" i="190"/>
  <c r="F10" i="190"/>
  <c r="G10" i="190"/>
  <c r="H10" i="190"/>
  <c r="I10" i="190"/>
  <c r="J11" i="190"/>
  <c r="K11" i="190" s="1"/>
  <c r="J12" i="190"/>
  <c r="K12" i="190" s="1"/>
  <c r="J13" i="190"/>
  <c r="K13" i="190" s="1"/>
  <c r="J14" i="190"/>
  <c r="J15" i="190"/>
  <c r="K15" i="190"/>
  <c r="J16" i="190"/>
  <c r="K16" i="190"/>
  <c r="J17" i="190"/>
  <c r="K17" i="190"/>
  <c r="J18" i="190"/>
  <c r="K18" i="190"/>
  <c r="J19" i="190"/>
  <c r="K19" i="190"/>
  <c r="J20" i="190"/>
  <c r="K20" i="190"/>
  <c r="J21" i="190"/>
  <c r="K21" i="190"/>
  <c r="C22" i="190"/>
  <c r="D22" i="190"/>
  <c r="E22" i="190"/>
  <c r="F22" i="190"/>
  <c r="G22" i="190"/>
  <c r="H22" i="190"/>
  <c r="I22" i="190"/>
  <c r="J23" i="190"/>
  <c r="J24" i="190"/>
  <c r="K24" i="190"/>
  <c r="J25" i="190"/>
  <c r="K25" i="190"/>
  <c r="J26" i="190"/>
  <c r="K26" i="190"/>
  <c r="C28" i="190"/>
  <c r="D28" i="190"/>
  <c r="E28" i="190"/>
  <c r="F28" i="190"/>
  <c r="G28" i="190"/>
  <c r="H28" i="190"/>
  <c r="I28" i="190"/>
  <c r="J29" i="190"/>
  <c r="K29" i="190" s="1"/>
  <c r="J30" i="190"/>
  <c r="J31" i="190"/>
  <c r="K31" i="190"/>
  <c r="J32" i="190"/>
  <c r="K32" i="190"/>
  <c r="C33" i="190"/>
  <c r="D33" i="190"/>
  <c r="E33" i="190"/>
  <c r="F33" i="190"/>
  <c r="G33" i="190"/>
  <c r="H33" i="190"/>
  <c r="I33" i="190"/>
  <c r="J34" i="190"/>
  <c r="K34" i="190" s="1"/>
  <c r="J35" i="190"/>
  <c r="K35" i="190" s="1"/>
  <c r="J36" i="190"/>
  <c r="J37" i="190"/>
  <c r="K37" i="190"/>
  <c r="J38" i="190"/>
  <c r="K38" i="190"/>
  <c r="C40" i="190"/>
  <c r="D40" i="190"/>
  <c r="E40" i="190"/>
  <c r="F40" i="190"/>
  <c r="G40" i="190"/>
  <c r="H40" i="190"/>
  <c r="I40" i="190"/>
  <c r="J41" i="190"/>
  <c r="K41" i="190" s="1"/>
  <c r="J42" i="190"/>
  <c r="J43" i="190"/>
  <c r="K43" i="190"/>
  <c r="C46" i="190"/>
  <c r="D46" i="190"/>
  <c r="E46" i="190"/>
  <c r="F46" i="190"/>
  <c r="G46" i="190"/>
  <c r="H46" i="190"/>
  <c r="I46" i="190"/>
  <c r="J47" i="190"/>
  <c r="K47" i="190" s="1"/>
  <c r="J48" i="190"/>
  <c r="K48" i="190" s="1"/>
  <c r="J49" i="190"/>
  <c r="K49" i="190" s="1"/>
  <c r="J50" i="190"/>
  <c r="K50" i="190" s="1"/>
  <c r="J51" i="190"/>
  <c r="K51" i="190" s="1"/>
  <c r="C52" i="190"/>
  <c r="D52" i="190"/>
  <c r="E52" i="190"/>
  <c r="F52" i="190"/>
  <c r="G52" i="190"/>
  <c r="H52" i="190"/>
  <c r="I52" i="190"/>
  <c r="J53" i="190"/>
  <c r="K53" i="190"/>
  <c r="J54" i="190"/>
  <c r="K54" i="190"/>
  <c r="J55" i="190"/>
  <c r="K55" i="190"/>
  <c r="J56" i="190"/>
  <c r="K56" i="190"/>
  <c r="J57" i="190"/>
  <c r="K57" i="190"/>
  <c r="J60" i="190"/>
  <c r="K60" i="190"/>
  <c r="J61" i="190"/>
  <c r="K61" i="190"/>
  <c r="K5" i="190"/>
  <c r="K5" i="191" s="1"/>
  <c r="K5" i="192" s="1"/>
  <c r="K5" i="193" s="1"/>
  <c r="K5" i="194" s="1"/>
  <c r="K5" i="195" s="1"/>
  <c r="K5" i="196" s="1"/>
  <c r="K5" i="197" s="1"/>
  <c r="K5" i="198" s="1"/>
  <c r="K5" i="199" s="1"/>
  <c r="K5" i="200" s="1"/>
  <c r="K5" i="201" s="1"/>
  <c r="K5" i="202" s="1"/>
  <c r="K5" i="203" s="1"/>
  <c r="K5" i="204" s="1"/>
  <c r="K5" i="205" s="1"/>
  <c r="K5" i="206" s="1"/>
  <c r="K5" i="207" s="1"/>
  <c r="K5" i="208" s="1"/>
  <c r="K5" i="209" s="1"/>
  <c r="K5" i="210" s="1"/>
  <c r="K5" i="211" s="1"/>
  <c r="K5" i="212" s="1"/>
  <c r="K5" i="213" s="1"/>
  <c r="K5" i="214" s="1"/>
  <c r="K5" i="215" s="1"/>
  <c r="K5" i="216" s="1"/>
  <c r="K5" i="217" s="1"/>
  <c r="K5" i="218" s="1"/>
  <c r="K5" i="219" s="1"/>
  <c r="K5" i="220" s="1"/>
  <c r="K5" i="221" s="1"/>
  <c r="K5" i="222" s="1"/>
  <c r="K5" i="223" s="1"/>
  <c r="K5" i="224" s="1"/>
  <c r="K5" i="225" s="1"/>
  <c r="K5" i="226" s="1"/>
  <c r="K5" i="227" s="1"/>
  <c r="K5" i="228" s="1"/>
  <c r="K5" i="229" s="1"/>
  <c r="K5" i="230" s="1"/>
  <c r="K5" i="231" s="1"/>
  <c r="K5" i="232" s="1"/>
  <c r="K5" i="233" s="1"/>
  <c r="D5" i="231"/>
  <c r="E5" i="193"/>
  <c r="F5" i="192"/>
  <c r="H5" i="230"/>
  <c r="I5" i="198"/>
  <c r="E205" i="173"/>
  <c r="E184" i="173"/>
  <c r="E163" i="173"/>
  <c r="E142" i="173"/>
  <c r="E121" i="173"/>
  <c r="E100" i="173"/>
  <c r="E79" i="173"/>
  <c r="E58" i="173"/>
  <c r="E37" i="173"/>
  <c r="E15" i="173"/>
  <c r="D205" i="173"/>
  <c r="D184" i="173"/>
  <c r="D163" i="173"/>
  <c r="D142" i="173"/>
  <c r="D121" i="173"/>
  <c r="D100" i="173"/>
  <c r="D79" i="173"/>
  <c r="D58" i="173"/>
  <c r="D37" i="173"/>
  <c r="D15" i="173"/>
  <c r="E220" i="173"/>
  <c r="D220" i="173"/>
  <c r="C220" i="173"/>
  <c r="B219" i="173"/>
  <c r="B218" i="173"/>
  <c r="B217" i="173"/>
  <c r="B216" i="173"/>
  <c r="B215" i="173"/>
  <c r="E214" i="173"/>
  <c r="D214" i="173"/>
  <c r="C214" i="173"/>
  <c r="B213" i="173"/>
  <c r="B212" i="173"/>
  <c r="B211" i="173"/>
  <c r="B210" i="173"/>
  <c r="B209" i="173"/>
  <c r="B208" i="173"/>
  <c r="E199" i="173"/>
  <c r="D199" i="173"/>
  <c r="C199" i="173"/>
  <c r="B198" i="173"/>
  <c r="B197" i="173"/>
  <c r="B196" i="173"/>
  <c r="B195" i="173"/>
  <c r="B194" i="173"/>
  <c r="E193" i="173"/>
  <c r="D193" i="173"/>
  <c r="C193" i="173"/>
  <c r="B192" i="173"/>
  <c r="B191" i="173"/>
  <c r="B190" i="173"/>
  <c r="B189" i="173"/>
  <c r="B188" i="173"/>
  <c r="B187" i="173"/>
  <c r="E178" i="173"/>
  <c r="D178" i="173"/>
  <c r="C178" i="173"/>
  <c r="B177" i="173"/>
  <c r="B176" i="173"/>
  <c r="B175" i="173"/>
  <c r="B174" i="173"/>
  <c r="B173" i="173"/>
  <c r="E172" i="173"/>
  <c r="D172" i="173"/>
  <c r="C172" i="173"/>
  <c r="B171" i="173"/>
  <c r="B170" i="173"/>
  <c r="B169" i="173"/>
  <c r="B168" i="173"/>
  <c r="B167" i="173"/>
  <c r="B166" i="173"/>
  <c r="E157" i="173"/>
  <c r="D157" i="173"/>
  <c r="C157" i="173"/>
  <c r="B156" i="173"/>
  <c r="B155" i="173"/>
  <c r="B154" i="173"/>
  <c r="B153" i="173"/>
  <c r="B152" i="173"/>
  <c r="E151" i="173"/>
  <c r="D151" i="173"/>
  <c r="C151" i="173"/>
  <c r="B150" i="173"/>
  <c r="B149" i="173"/>
  <c r="B148" i="173"/>
  <c r="B147" i="173"/>
  <c r="B146" i="173"/>
  <c r="B145" i="173"/>
  <c r="E136" i="173"/>
  <c r="D136" i="173"/>
  <c r="C136" i="173"/>
  <c r="B135" i="173"/>
  <c r="B134" i="173"/>
  <c r="B133" i="173"/>
  <c r="B132" i="173"/>
  <c r="B131" i="173"/>
  <c r="E130" i="173"/>
  <c r="D130" i="173"/>
  <c r="C130" i="173"/>
  <c r="B129" i="173"/>
  <c r="B128" i="173"/>
  <c r="B127" i="173"/>
  <c r="B126" i="173"/>
  <c r="B125" i="173"/>
  <c r="B124" i="173"/>
  <c r="E115" i="173"/>
  <c r="D115" i="173"/>
  <c r="C115" i="173"/>
  <c r="B114" i="173"/>
  <c r="B113" i="173"/>
  <c r="B112" i="173"/>
  <c r="B111" i="173"/>
  <c r="B110" i="173"/>
  <c r="E109" i="173"/>
  <c r="D109" i="173"/>
  <c r="C109" i="173"/>
  <c r="B108" i="173"/>
  <c r="B107" i="173"/>
  <c r="B106" i="173"/>
  <c r="B105" i="173"/>
  <c r="B104" i="173"/>
  <c r="B103" i="173"/>
  <c r="E94" i="173"/>
  <c r="D94" i="173"/>
  <c r="C94" i="173"/>
  <c r="B93" i="173"/>
  <c r="B92" i="173"/>
  <c r="B91" i="173"/>
  <c r="B90" i="173"/>
  <c r="B89" i="173"/>
  <c r="E88" i="173"/>
  <c r="D88" i="173"/>
  <c r="C88" i="173"/>
  <c r="B87" i="173"/>
  <c r="B86" i="173"/>
  <c r="B85" i="173"/>
  <c r="B84" i="173"/>
  <c r="B83" i="173"/>
  <c r="B82" i="173"/>
  <c r="E73" i="173"/>
  <c r="D73" i="173"/>
  <c r="C73" i="173"/>
  <c r="B72" i="173"/>
  <c r="B71" i="173"/>
  <c r="B70" i="173"/>
  <c r="B69" i="173"/>
  <c r="B68" i="173"/>
  <c r="E67" i="173"/>
  <c r="D67" i="173"/>
  <c r="C67" i="173"/>
  <c r="B66" i="173"/>
  <c r="B65" i="173"/>
  <c r="B64" i="173"/>
  <c r="B63" i="173"/>
  <c r="B62" i="173"/>
  <c r="B61" i="173"/>
  <c r="E52" i="173"/>
  <c r="D52" i="173"/>
  <c r="C52" i="173"/>
  <c r="B51" i="173"/>
  <c r="B50" i="173"/>
  <c r="B49" i="173"/>
  <c r="B48" i="173"/>
  <c r="B47" i="173"/>
  <c r="E46" i="173"/>
  <c r="D46" i="173"/>
  <c r="C46" i="173"/>
  <c r="B45" i="173"/>
  <c r="B44" i="173"/>
  <c r="B43" i="173"/>
  <c r="B42" i="173"/>
  <c r="B41" i="173"/>
  <c r="B40" i="173"/>
  <c r="C205" i="173"/>
  <c r="C184" i="173"/>
  <c r="C163" i="173"/>
  <c r="C142" i="173"/>
  <c r="C121" i="173"/>
  <c r="C100" i="173"/>
  <c r="C79" i="173"/>
  <c r="C58" i="173"/>
  <c r="C37" i="173"/>
  <c r="C15" i="173"/>
  <c r="B18" i="128"/>
  <c r="B17" i="128"/>
  <c r="B16" i="128"/>
  <c r="B15" i="128"/>
  <c r="B14" i="128"/>
  <c r="B13" i="128"/>
  <c r="B12" i="128"/>
  <c r="C1" i="120"/>
  <c r="E30" i="173"/>
  <c r="E24" i="173"/>
  <c r="E7" i="173"/>
  <c r="D30" i="173"/>
  <c r="C30" i="173"/>
  <c r="B29" i="173"/>
  <c r="B28" i="173"/>
  <c r="B27" i="173"/>
  <c r="B26" i="173"/>
  <c r="B25" i="173"/>
  <c r="D24" i="173"/>
  <c r="C24" i="173"/>
  <c r="B23" i="173"/>
  <c r="B22" i="173"/>
  <c r="B21" i="173"/>
  <c r="B20" i="173"/>
  <c r="B19" i="173"/>
  <c r="B18" i="173"/>
  <c r="B31" i="87"/>
  <c r="B32" i="87"/>
  <c r="B33" i="87"/>
  <c r="B34" i="87"/>
  <c r="B35" i="87"/>
  <c r="B36" i="87"/>
  <c r="B30" i="87"/>
  <c r="B36" i="121"/>
  <c r="B35" i="121"/>
  <c r="B34" i="121"/>
  <c r="B33" i="121"/>
  <c r="B32" i="121"/>
  <c r="B31" i="121"/>
  <c r="B30" i="121"/>
  <c r="B36" i="120"/>
  <c r="B35" i="120"/>
  <c r="B34" i="120"/>
  <c r="B33" i="120"/>
  <c r="B32" i="120"/>
  <c r="B31" i="120"/>
  <c r="B30" i="120"/>
  <c r="B36" i="119"/>
  <c r="B35" i="119"/>
  <c r="B34" i="119"/>
  <c r="B33" i="119"/>
  <c r="B32" i="119"/>
  <c r="B31" i="119"/>
  <c r="B30" i="119"/>
  <c r="B31" i="3"/>
  <c r="B32" i="3"/>
  <c r="B33" i="3"/>
  <c r="B34" i="3"/>
  <c r="B35" i="3"/>
  <c r="B36" i="3"/>
  <c r="B30" i="3"/>
  <c r="C29" i="3"/>
  <c r="C25" i="172"/>
  <c r="B2" i="164"/>
  <c r="B2" i="165" s="1"/>
  <c r="B2" i="166" s="1"/>
  <c r="B2" i="167" s="1"/>
  <c r="B2" i="168"/>
  <c r="B2" i="169" s="1"/>
  <c r="B2" i="170" s="1"/>
  <c r="B2" i="171" s="1"/>
  <c r="B2" i="160"/>
  <c r="B2" i="161" s="1"/>
  <c r="B2" i="162" s="1"/>
  <c r="B2" i="163" s="1"/>
  <c r="B2" i="156"/>
  <c r="B2" i="157" s="1"/>
  <c r="B2" i="158" s="1"/>
  <c r="B2" i="159" s="1"/>
  <c r="B2" i="152"/>
  <c r="B2" i="153" s="1"/>
  <c r="B2" i="154" s="1"/>
  <c r="B2" i="155" s="1"/>
  <c r="B2" i="148"/>
  <c r="B2" i="149" s="1"/>
  <c r="B2" i="150" s="1"/>
  <c r="B2" i="151" s="1"/>
  <c r="B2" i="144"/>
  <c r="B2" i="145" s="1"/>
  <c r="B2" i="146" s="1"/>
  <c r="B2" i="147" s="1"/>
  <c r="B2" i="140"/>
  <c r="B2" i="141" s="1"/>
  <c r="B2" i="142" s="1"/>
  <c r="B2" i="143" s="1"/>
  <c r="B2" i="119"/>
  <c r="C51" i="149"/>
  <c r="B2" i="79"/>
  <c r="B2" i="105"/>
  <c r="B2" i="125" s="1"/>
  <c r="B2" i="126" s="1"/>
  <c r="B2" i="127" s="1"/>
  <c r="B2" i="3"/>
  <c r="A2" i="128"/>
  <c r="C11" i="128"/>
  <c r="C23" i="128"/>
  <c r="C25" i="128" s="1"/>
  <c r="D11" i="128"/>
  <c r="D23" i="128" s="1"/>
  <c r="D25" i="128" s="1"/>
  <c r="E11" i="128"/>
  <c r="E23" i="128"/>
  <c r="E25" i="128" s="1"/>
  <c r="C32" i="128"/>
  <c r="C36" i="128" s="1"/>
  <c r="C38" i="128" s="1"/>
  <c r="D32" i="128"/>
  <c r="D36" i="128"/>
  <c r="D38" i="128" s="1"/>
  <c r="E32" i="128"/>
  <c r="E36" i="128" s="1"/>
  <c r="E38" i="128" s="1"/>
  <c r="D39" i="70"/>
  <c r="O6" i="24"/>
  <c r="O7" i="24"/>
  <c r="O8" i="24"/>
  <c r="O9" i="24"/>
  <c r="O10" i="24"/>
  <c r="O11" i="24"/>
  <c r="O12" i="24"/>
  <c r="O13" i="24"/>
  <c r="O14" i="24"/>
  <c r="C15" i="24"/>
  <c r="D15" i="24"/>
  <c r="E15" i="24"/>
  <c r="E27" i="24"/>
  <c r="F15" i="24"/>
  <c r="G15" i="24"/>
  <c r="H15" i="24"/>
  <c r="I15" i="24"/>
  <c r="J15" i="24"/>
  <c r="K15" i="24"/>
  <c r="L15" i="24"/>
  <c r="M15" i="24"/>
  <c r="N15" i="24"/>
  <c r="O17" i="24"/>
  <c r="O18" i="24"/>
  <c r="O19" i="24"/>
  <c r="O20" i="24"/>
  <c r="O21" i="24"/>
  <c r="O22" i="24"/>
  <c r="O23" i="24"/>
  <c r="O24" i="24"/>
  <c r="O25" i="24"/>
  <c r="C26" i="24"/>
  <c r="D26" i="24"/>
  <c r="E26" i="24"/>
  <c r="F26" i="24"/>
  <c r="G26" i="24"/>
  <c r="H26" i="24"/>
  <c r="I26" i="24"/>
  <c r="J26" i="24"/>
  <c r="K26" i="24"/>
  <c r="L26" i="24"/>
  <c r="M26" i="24"/>
  <c r="N26" i="24"/>
  <c r="C32" i="88"/>
  <c r="D32" i="88"/>
  <c r="D6" i="66"/>
  <c r="E6" i="66"/>
  <c r="F6" i="66"/>
  <c r="G6" i="66"/>
  <c r="H6" i="66"/>
  <c r="I7" i="66"/>
  <c r="I8" i="66"/>
  <c r="D9" i="66"/>
  <c r="E9" i="66"/>
  <c r="F9" i="66"/>
  <c r="G9" i="66"/>
  <c r="H9" i="66"/>
  <c r="I10" i="66"/>
  <c r="I11" i="66"/>
  <c r="D12" i="66"/>
  <c r="E12" i="66"/>
  <c r="F12" i="66"/>
  <c r="G12" i="66"/>
  <c r="H12" i="66"/>
  <c r="I13" i="66"/>
  <c r="D14" i="66"/>
  <c r="E14" i="66"/>
  <c r="F14" i="66"/>
  <c r="G14" i="66"/>
  <c r="H14" i="66"/>
  <c r="I15" i="66"/>
  <c r="D16" i="66"/>
  <c r="E16" i="66"/>
  <c r="F16" i="66"/>
  <c r="G16" i="66"/>
  <c r="H16" i="66"/>
  <c r="I17" i="66"/>
  <c r="A2" i="87"/>
  <c r="C8" i="87"/>
  <c r="D8" i="87"/>
  <c r="E8" i="87"/>
  <c r="C15" i="87"/>
  <c r="D15" i="87"/>
  <c r="E15" i="87"/>
  <c r="C22" i="87"/>
  <c r="D22" i="87"/>
  <c r="E22" i="87"/>
  <c r="C29" i="87"/>
  <c r="D29" i="87"/>
  <c r="E29" i="87"/>
  <c r="C37" i="87"/>
  <c r="D37" i="87"/>
  <c r="E37" i="87"/>
  <c r="C49" i="87"/>
  <c r="D49" i="87"/>
  <c r="E49" i="87"/>
  <c r="C55" i="87"/>
  <c r="D55" i="87"/>
  <c r="E55" i="87"/>
  <c r="C60" i="87"/>
  <c r="D60" i="87"/>
  <c r="E60" i="87"/>
  <c r="C66" i="87"/>
  <c r="D66" i="87"/>
  <c r="E66" i="87"/>
  <c r="C70" i="87"/>
  <c r="D70" i="87"/>
  <c r="E70" i="87"/>
  <c r="C75" i="87"/>
  <c r="D75" i="87"/>
  <c r="E75" i="87"/>
  <c r="C78" i="87"/>
  <c r="D78" i="87"/>
  <c r="E78" i="87"/>
  <c r="C82" i="87"/>
  <c r="D82" i="87"/>
  <c r="E82" i="87"/>
  <c r="C96" i="87"/>
  <c r="D96" i="87"/>
  <c r="E96" i="87"/>
  <c r="C117" i="87"/>
  <c r="D117" i="87"/>
  <c r="E117" i="87"/>
  <c r="C132" i="87"/>
  <c r="D132" i="87"/>
  <c r="E132" i="87"/>
  <c r="C136" i="87"/>
  <c r="D136" i="87"/>
  <c r="E136" i="87"/>
  <c r="C143" i="87"/>
  <c r="D143" i="87"/>
  <c r="E143" i="87"/>
  <c r="C148" i="87"/>
  <c r="D148" i="87"/>
  <c r="E148" i="87"/>
  <c r="G13" i="89"/>
  <c r="G14" i="89"/>
  <c r="G15" i="89"/>
  <c r="G16" i="89"/>
  <c r="G17" i="89"/>
  <c r="G18" i="89"/>
  <c r="C19" i="89"/>
  <c r="D19" i="89"/>
  <c r="E19" i="89"/>
  <c r="F19" i="89"/>
  <c r="C8" i="171"/>
  <c r="C20" i="171"/>
  <c r="C26" i="171"/>
  <c r="C30" i="171"/>
  <c r="C37" i="171"/>
  <c r="C45" i="171"/>
  <c r="C51" i="171"/>
  <c r="C8" i="170"/>
  <c r="C20" i="170"/>
  <c r="C26" i="170"/>
  <c r="C30" i="170"/>
  <c r="C37" i="170"/>
  <c r="C45" i="170"/>
  <c r="C51" i="170"/>
  <c r="C8" i="169"/>
  <c r="C20" i="169"/>
  <c r="C26" i="169"/>
  <c r="C30" i="169"/>
  <c r="C37" i="169"/>
  <c r="C45" i="169"/>
  <c r="C51" i="169"/>
  <c r="C8" i="168"/>
  <c r="C20" i="168"/>
  <c r="C26" i="168"/>
  <c r="C30" i="168"/>
  <c r="C37" i="168"/>
  <c r="C45" i="168"/>
  <c r="C51" i="168"/>
  <c r="C8" i="167"/>
  <c r="C20" i="167"/>
  <c r="C26" i="167"/>
  <c r="C30" i="167"/>
  <c r="C37" i="167"/>
  <c r="C45" i="167"/>
  <c r="C51" i="167"/>
  <c r="C8" i="166"/>
  <c r="C20" i="166"/>
  <c r="C26" i="166"/>
  <c r="C30" i="166"/>
  <c r="C37" i="166"/>
  <c r="C45" i="166"/>
  <c r="C51" i="166"/>
  <c r="C8" i="165"/>
  <c r="C20" i="165"/>
  <c r="C26" i="165"/>
  <c r="C30" i="165"/>
  <c r="C37" i="165"/>
  <c r="C45" i="165"/>
  <c r="C51" i="165"/>
  <c r="C8" i="164"/>
  <c r="C20" i="164"/>
  <c r="C26" i="164"/>
  <c r="C30" i="164"/>
  <c r="C37" i="164"/>
  <c r="C45" i="164"/>
  <c r="C51" i="164"/>
  <c r="C8" i="163"/>
  <c r="C20" i="163"/>
  <c r="C26" i="163"/>
  <c r="C30" i="163"/>
  <c r="C37" i="163"/>
  <c r="C45" i="163"/>
  <c r="C51" i="163"/>
  <c r="C8" i="162"/>
  <c r="C20" i="162"/>
  <c r="C26" i="162"/>
  <c r="C30" i="162"/>
  <c r="C37" i="162"/>
  <c r="C45" i="162"/>
  <c r="C51" i="162"/>
  <c r="C8" i="161"/>
  <c r="C20" i="161"/>
  <c r="C26" i="161"/>
  <c r="C30" i="161"/>
  <c r="C37" i="161"/>
  <c r="C45" i="161"/>
  <c r="C51" i="161"/>
  <c r="C8" i="160"/>
  <c r="C20" i="160"/>
  <c r="C26" i="160"/>
  <c r="C30" i="160"/>
  <c r="C37" i="160"/>
  <c r="C45" i="160"/>
  <c r="C51" i="160"/>
  <c r="C8" i="159"/>
  <c r="C20" i="159"/>
  <c r="C26" i="159"/>
  <c r="C30" i="159"/>
  <c r="C37" i="159"/>
  <c r="C45" i="159"/>
  <c r="C51" i="159"/>
  <c r="C8" i="158"/>
  <c r="C20" i="158"/>
  <c r="C26" i="158"/>
  <c r="C30" i="158"/>
  <c r="C37" i="158"/>
  <c r="C45" i="158"/>
  <c r="C51" i="158"/>
  <c r="C8" i="157"/>
  <c r="C20" i="157"/>
  <c r="C26" i="157"/>
  <c r="C30" i="157"/>
  <c r="C37" i="157"/>
  <c r="C45" i="157"/>
  <c r="C51" i="157"/>
  <c r="C8" i="156"/>
  <c r="C20" i="156"/>
  <c r="C26" i="156"/>
  <c r="C30" i="156"/>
  <c r="C37" i="156"/>
  <c r="C45" i="156"/>
  <c r="C51" i="156"/>
  <c r="C8" i="155"/>
  <c r="C20" i="155"/>
  <c r="C26" i="155"/>
  <c r="C30" i="155"/>
  <c r="C37" i="155"/>
  <c r="C45" i="155"/>
  <c r="C51" i="155"/>
  <c r="C8" i="154"/>
  <c r="C20" i="154"/>
  <c r="C26" i="154"/>
  <c r="C30" i="154"/>
  <c r="C37" i="154"/>
  <c r="C45" i="154"/>
  <c r="C51" i="154"/>
  <c r="C8" i="153"/>
  <c r="C20" i="153"/>
  <c r="C26" i="153"/>
  <c r="C30" i="153"/>
  <c r="C37" i="153"/>
  <c r="C45" i="153"/>
  <c r="C51" i="153"/>
  <c r="C8" i="152"/>
  <c r="C20" i="152"/>
  <c r="C26" i="152"/>
  <c r="C30" i="152"/>
  <c r="C37" i="152"/>
  <c r="C45" i="152"/>
  <c r="C51" i="152"/>
  <c r="C8" i="151"/>
  <c r="C20" i="151"/>
  <c r="C26" i="151"/>
  <c r="C30" i="151"/>
  <c r="C37" i="151"/>
  <c r="C45" i="151"/>
  <c r="C51" i="151"/>
  <c r="C8" i="150"/>
  <c r="C20" i="150"/>
  <c r="C26" i="150"/>
  <c r="C30" i="150"/>
  <c r="C37" i="150"/>
  <c r="C45" i="150"/>
  <c r="C51" i="150"/>
  <c r="C8" i="149"/>
  <c r="C20" i="149"/>
  <c r="C26" i="149"/>
  <c r="C30" i="149"/>
  <c r="C37" i="149"/>
  <c r="C45" i="149"/>
  <c r="C8" i="148"/>
  <c r="C20" i="148"/>
  <c r="C26" i="148"/>
  <c r="C30" i="148"/>
  <c r="C37" i="148"/>
  <c r="C45" i="148"/>
  <c r="C51" i="148"/>
  <c r="C8" i="147"/>
  <c r="C20" i="147"/>
  <c r="C26" i="147"/>
  <c r="C30" i="147"/>
  <c r="C37" i="147"/>
  <c r="C45" i="147"/>
  <c r="C51" i="147"/>
  <c r="C8" i="146"/>
  <c r="C20" i="146"/>
  <c r="C26" i="146"/>
  <c r="C30" i="146"/>
  <c r="C37" i="146"/>
  <c r="C45" i="146"/>
  <c r="C51" i="146"/>
  <c r="C8" i="145"/>
  <c r="C20" i="145"/>
  <c r="C26" i="145"/>
  <c r="C30" i="145"/>
  <c r="C37" i="145"/>
  <c r="C45" i="145"/>
  <c r="C51" i="145"/>
  <c r="C8" i="144"/>
  <c r="C20" i="144"/>
  <c r="C26" i="144"/>
  <c r="C30" i="144"/>
  <c r="C37" i="144"/>
  <c r="C45" i="144"/>
  <c r="C51" i="144"/>
  <c r="C8" i="143"/>
  <c r="C20" i="143"/>
  <c r="C26" i="143"/>
  <c r="C30" i="143"/>
  <c r="C37" i="143"/>
  <c r="C45" i="143"/>
  <c r="C51" i="143"/>
  <c r="C8" i="142"/>
  <c r="C20" i="142"/>
  <c r="C26" i="142"/>
  <c r="C30" i="142"/>
  <c r="C37" i="142"/>
  <c r="C45" i="142"/>
  <c r="C51" i="142"/>
  <c r="C8" i="141"/>
  <c r="C20" i="141"/>
  <c r="C26" i="141"/>
  <c r="C30" i="141"/>
  <c r="C37" i="141"/>
  <c r="C45" i="141"/>
  <c r="C51" i="141"/>
  <c r="C8" i="140"/>
  <c r="C20" i="140"/>
  <c r="C26" i="140"/>
  <c r="C30" i="140"/>
  <c r="C37" i="140"/>
  <c r="C45" i="140"/>
  <c r="C51" i="140"/>
  <c r="C8" i="139"/>
  <c r="C20" i="139"/>
  <c r="C26" i="139"/>
  <c r="C30" i="139"/>
  <c r="C37" i="139"/>
  <c r="C45" i="139"/>
  <c r="C51" i="139"/>
  <c r="C8" i="138"/>
  <c r="C20" i="138"/>
  <c r="C26" i="138"/>
  <c r="C30" i="138"/>
  <c r="C37" i="138"/>
  <c r="C45" i="138"/>
  <c r="C51" i="138"/>
  <c r="C8" i="137"/>
  <c r="C20" i="137"/>
  <c r="C26" i="137"/>
  <c r="C30" i="137"/>
  <c r="C37" i="137"/>
  <c r="C45" i="137"/>
  <c r="C51" i="137"/>
  <c r="B2" i="136"/>
  <c r="B2" i="137" s="1"/>
  <c r="B2" i="138" s="1"/>
  <c r="B2" i="139" s="1"/>
  <c r="C8" i="136"/>
  <c r="C20" i="136"/>
  <c r="C26" i="136"/>
  <c r="C30" i="136"/>
  <c r="C37" i="136"/>
  <c r="C45" i="136"/>
  <c r="C51" i="136"/>
  <c r="C8" i="127"/>
  <c r="C20" i="127"/>
  <c r="C26" i="127"/>
  <c r="C30" i="127"/>
  <c r="C37" i="127"/>
  <c r="C45" i="127"/>
  <c r="C51" i="127"/>
  <c r="C8" i="126"/>
  <c r="C20" i="126"/>
  <c r="C26" i="126"/>
  <c r="C30" i="126"/>
  <c r="C37" i="126"/>
  <c r="C45" i="126"/>
  <c r="C51" i="126"/>
  <c r="C8" i="125"/>
  <c r="C20" i="125"/>
  <c r="C26" i="125"/>
  <c r="C30" i="125"/>
  <c r="C37" i="125"/>
  <c r="C45" i="125"/>
  <c r="C51" i="125"/>
  <c r="C8" i="105"/>
  <c r="C20" i="105"/>
  <c r="C26" i="105"/>
  <c r="C30" i="105"/>
  <c r="C37" i="105"/>
  <c r="C45" i="105"/>
  <c r="C51" i="105"/>
  <c r="B2" i="124"/>
  <c r="C8" i="124"/>
  <c r="C20" i="124"/>
  <c r="C26" i="124"/>
  <c r="C31" i="124"/>
  <c r="C38" i="124"/>
  <c r="C46" i="124"/>
  <c r="C52" i="124"/>
  <c r="B2" i="123"/>
  <c r="C8" i="123"/>
  <c r="C20" i="123"/>
  <c r="C26" i="123"/>
  <c r="C31" i="123"/>
  <c r="C38" i="123"/>
  <c r="C46" i="123"/>
  <c r="C52" i="123"/>
  <c r="B2" i="122"/>
  <c r="C8" i="122"/>
  <c r="C20" i="122"/>
  <c r="C26" i="122"/>
  <c r="C31" i="122"/>
  <c r="C38" i="122"/>
  <c r="C46" i="122"/>
  <c r="C52" i="122"/>
  <c r="C8" i="79"/>
  <c r="C20" i="79"/>
  <c r="C26" i="79"/>
  <c r="C31" i="79"/>
  <c r="C38" i="79"/>
  <c r="C46" i="79"/>
  <c r="C52" i="79"/>
  <c r="B2" i="121"/>
  <c r="C8" i="121"/>
  <c r="C15" i="121"/>
  <c r="C22" i="121"/>
  <c r="C29" i="121"/>
  <c r="C37" i="121"/>
  <c r="C49" i="121"/>
  <c r="C55" i="121"/>
  <c r="C60" i="121"/>
  <c r="C66" i="121"/>
  <c r="C70" i="121"/>
  <c r="C75" i="121"/>
  <c r="C78" i="121"/>
  <c r="C82" i="121"/>
  <c r="C93" i="121"/>
  <c r="C114" i="121"/>
  <c r="C129" i="121"/>
  <c r="C133" i="121"/>
  <c r="C140" i="121"/>
  <c r="C146" i="121"/>
  <c r="B2" i="120"/>
  <c r="C8" i="120"/>
  <c r="C15" i="120"/>
  <c r="C22" i="120"/>
  <c r="C29" i="120"/>
  <c r="C37" i="120"/>
  <c r="C49" i="120"/>
  <c r="C55" i="120"/>
  <c r="C60" i="120"/>
  <c r="C66" i="120"/>
  <c r="C70" i="120"/>
  <c r="C75" i="120"/>
  <c r="C78" i="120"/>
  <c r="C82" i="120"/>
  <c r="C93" i="120"/>
  <c r="C114" i="120"/>
  <c r="C129" i="120"/>
  <c r="C133" i="120"/>
  <c r="C140" i="120"/>
  <c r="C146" i="120"/>
  <c r="C8" i="119"/>
  <c r="C15" i="119"/>
  <c r="C22" i="119"/>
  <c r="C29" i="119"/>
  <c r="C37" i="119"/>
  <c r="C49" i="119"/>
  <c r="C55" i="119"/>
  <c r="C60" i="119"/>
  <c r="C66" i="119"/>
  <c r="C70" i="119"/>
  <c r="C75" i="119"/>
  <c r="C78" i="119"/>
  <c r="C82" i="119"/>
  <c r="C93" i="119"/>
  <c r="C114" i="119"/>
  <c r="C129" i="119"/>
  <c r="C133" i="119"/>
  <c r="C140" i="119"/>
  <c r="C146" i="119"/>
  <c r="C8" i="3"/>
  <c r="C15" i="3"/>
  <c r="C22" i="3"/>
  <c r="C37" i="3"/>
  <c r="C49" i="3"/>
  <c r="C55" i="3"/>
  <c r="C60" i="3"/>
  <c r="C66" i="3"/>
  <c r="C70" i="3"/>
  <c r="C75" i="3"/>
  <c r="C78" i="3"/>
  <c r="C82" i="3"/>
  <c r="C93" i="3"/>
  <c r="C114" i="3"/>
  <c r="C129" i="3"/>
  <c r="C133" i="3"/>
  <c r="C140" i="3"/>
  <c r="C146" i="3"/>
  <c r="E1" i="87"/>
  <c r="C1" i="3"/>
  <c r="B2" i="89"/>
  <c r="D1" i="70"/>
  <c r="C1" i="124"/>
  <c r="I57" i="199"/>
  <c r="A3" i="128"/>
  <c r="A3" i="87"/>
  <c r="C1" i="79"/>
  <c r="F1" i="173"/>
  <c r="C1" i="119"/>
  <c r="E38" i="196"/>
  <c r="E43" i="196" s="1"/>
  <c r="I38" i="205"/>
  <c r="I43" i="205" s="1"/>
  <c r="H57" i="195"/>
  <c r="I57" i="216"/>
  <c r="H57" i="212"/>
  <c r="F27" i="24"/>
  <c r="I57" i="198"/>
  <c r="E57" i="198"/>
  <c r="C57" i="142"/>
  <c r="C57" i="146"/>
  <c r="K33" i="191"/>
  <c r="I38" i="197"/>
  <c r="H38" i="198"/>
  <c r="C36" i="136"/>
  <c r="C41" i="136"/>
  <c r="C36" i="159"/>
  <c r="C41" i="159"/>
  <c r="D18" i="66"/>
  <c r="E38" i="214"/>
  <c r="K28" i="218"/>
  <c r="F57" i="220"/>
  <c r="C57" i="147"/>
  <c r="C57" i="170"/>
  <c r="N27" i="24"/>
  <c r="J27" i="24"/>
  <c r="I38" i="194"/>
  <c r="C57" i="210"/>
  <c r="F38" i="231"/>
  <c r="J39" i="232"/>
  <c r="E38" i="211"/>
  <c r="E43" i="211" s="1"/>
  <c r="H38" i="218"/>
  <c r="H43" i="218" s="1"/>
  <c r="K51" i="219"/>
  <c r="I27" i="24"/>
  <c r="E39" i="192"/>
  <c r="E44" i="192"/>
  <c r="F38" i="209"/>
  <c r="F57" i="210"/>
  <c r="I57" i="217"/>
  <c r="E57" i="217"/>
  <c r="E57" i="218"/>
  <c r="C58" i="191"/>
  <c r="I57" i="218"/>
  <c r="F43" i="231"/>
  <c r="C128" i="120"/>
  <c r="C36" i="142"/>
  <c r="C41" i="142"/>
  <c r="C36" i="144"/>
  <c r="C41" i="144"/>
  <c r="C57" i="155"/>
  <c r="C57" i="159"/>
  <c r="C58" i="159" s="1"/>
  <c r="C36" i="164"/>
  <c r="H58" i="190"/>
  <c r="K28" i="196"/>
  <c r="F38" i="202"/>
  <c r="F43" i="202"/>
  <c r="I38" i="204"/>
  <c r="I43" i="204"/>
  <c r="E38" i="204"/>
  <c r="E43" i="204"/>
  <c r="D38" i="204"/>
  <c r="H57" i="205"/>
  <c r="D57" i="205"/>
  <c r="J32" i="209"/>
  <c r="G38" i="213"/>
  <c r="C57" i="216"/>
  <c r="H57" i="218"/>
  <c r="D38" i="218"/>
  <c r="D43" i="218" s="1"/>
  <c r="H57" i="224"/>
  <c r="F57" i="228"/>
  <c r="D38" i="230"/>
  <c r="D43" i="230" s="1"/>
  <c r="C1" i="140"/>
  <c r="J28" i="192"/>
  <c r="D57" i="198"/>
  <c r="G57" i="200"/>
  <c r="C57" i="200"/>
  <c r="F57" i="201"/>
  <c r="H57" i="203"/>
  <c r="D57" i="203"/>
  <c r="E57" i="216"/>
  <c r="I38" i="217"/>
  <c r="E38" i="217"/>
  <c r="K28" i="217"/>
  <c r="G57" i="220"/>
  <c r="C57" i="220"/>
  <c r="F38" i="220"/>
  <c r="F43" i="220"/>
  <c r="E38" i="212"/>
  <c r="E43" i="212"/>
  <c r="C58" i="123"/>
  <c r="C36" i="139"/>
  <c r="C41" i="139" s="1"/>
  <c r="C58" i="139" s="1"/>
  <c r="C57" i="149"/>
  <c r="C57" i="152"/>
  <c r="C57" i="160"/>
  <c r="C36" i="170"/>
  <c r="C41" i="170"/>
  <c r="E156" i="87"/>
  <c r="F39" i="191"/>
  <c r="I57" i="201"/>
  <c r="E57" i="201"/>
  <c r="K28" i="201"/>
  <c r="K51" i="206"/>
  <c r="I38" i="211"/>
  <c r="I43" i="211" s="1"/>
  <c r="E38" i="213"/>
  <c r="I57" i="220"/>
  <c r="D38" i="226"/>
  <c r="D43" i="226" s="1"/>
  <c r="C1" i="126"/>
  <c r="C1" i="127"/>
  <c r="C58" i="193"/>
  <c r="D38" i="197"/>
  <c r="D43" i="197" s="1"/>
  <c r="F57" i="230"/>
  <c r="B1" i="236"/>
  <c r="C131" i="87"/>
  <c r="B24" i="173"/>
  <c r="F38" i="194"/>
  <c r="F43" i="194" s="1"/>
  <c r="D57" i="195"/>
  <c r="E38" i="197"/>
  <c r="E43" i="197"/>
  <c r="F57" i="199"/>
  <c r="J45" i="200"/>
  <c r="G57" i="203"/>
  <c r="I38" i="210"/>
  <c r="I43" i="210" s="1"/>
  <c r="E38" i="210"/>
  <c r="D38" i="210"/>
  <c r="D43" i="210"/>
  <c r="E57" i="222"/>
  <c r="F57" i="223"/>
  <c r="D57" i="225"/>
  <c r="K39" i="231"/>
  <c r="G58" i="191"/>
  <c r="G58" i="193"/>
  <c r="C36" i="148"/>
  <c r="C41" i="148" s="1"/>
  <c r="C58" i="148" s="1"/>
  <c r="C58" i="190"/>
  <c r="G57" i="196"/>
  <c r="D57" i="197"/>
  <c r="E57" i="199"/>
  <c r="D38" i="201"/>
  <c r="D43" i="201" s="1"/>
  <c r="H38" i="208"/>
  <c r="H43" i="208" s="1"/>
  <c r="I57" i="209"/>
  <c r="I57" i="212"/>
  <c r="F57" i="213"/>
  <c r="C38" i="213"/>
  <c r="C43" i="213"/>
  <c r="C58" i="213" s="1"/>
  <c r="D57" i="224"/>
  <c r="G38" i="224"/>
  <c r="G43" i="224" s="1"/>
  <c r="C38" i="224"/>
  <c r="C43" i="224"/>
  <c r="E38" i="228"/>
  <c r="E43" i="228" s="1"/>
  <c r="H57" i="229"/>
  <c r="C36" i="147"/>
  <c r="C36" i="149"/>
  <c r="C41" i="149" s="1"/>
  <c r="C36" i="156"/>
  <c r="C41" i="156"/>
  <c r="B115" i="173"/>
  <c r="D38" i="196"/>
  <c r="D43" i="196" s="1"/>
  <c r="G38" i="200"/>
  <c r="G43" i="200" s="1"/>
  <c r="I38" i="202"/>
  <c r="D57" i="206"/>
  <c r="G38" i="207"/>
  <c r="G43" i="207" s="1"/>
  <c r="I57" i="208"/>
  <c r="H57" i="211"/>
  <c r="K28" i="216"/>
  <c r="F57" i="219"/>
  <c r="E38" i="223"/>
  <c r="E43" i="223" s="1"/>
  <c r="F57" i="227"/>
  <c r="I38" i="227"/>
  <c r="I43" i="227"/>
  <c r="E38" i="227"/>
  <c r="E43" i="227"/>
  <c r="E38" i="233"/>
  <c r="E43" i="233" s="1"/>
  <c r="G57" i="231"/>
  <c r="C57" i="231"/>
  <c r="J52" i="192"/>
  <c r="G57" i="194"/>
  <c r="K51" i="195"/>
  <c r="G57" i="195"/>
  <c r="C57" i="195"/>
  <c r="I57" i="196"/>
  <c r="H57" i="199"/>
  <c r="H38" i="199"/>
  <c r="H43" i="199" s="1"/>
  <c r="G38" i="199"/>
  <c r="G43" i="199" s="1"/>
  <c r="H57" i="200"/>
  <c r="I38" i="201"/>
  <c r="I43" i="201" s="1"/>
  <c r="E38" i="201"/>
  <c r="E43" i="201"/>
  <c r="E57" i="204"/>
  <c r="H57" i="207"/>
  <c r="H57" i="208"/>
  <c r="D57" i="208"/>
  <c r="J51" i="209"/>
  <c r="J28" i="213"/>
  <c r="I57" i="219"/>
  <c r="F38" i="223"/>
  <c r="J51" i="225"/>
  <c r="I57" i="231"/>
  <c r="H57" i="232"/>
  <c r="D57" i="232"/>
  <c r="D38" i="233"/>
  <c r="D43" i="233" s="1"/>
  <c r="D58" i="190"/>
  <c r="C38" i="195"/>
  <c r="C43" i="195" s="1"/>
  <c r="C58" i="195" s="1"/>
  <c r="G38" i="195"/>
  <c r="G43" i="195"/>
  <c r="D38" i="198"/>
  <c r="I57" i="203"/>
  <c r="F38" i="203"/>
  <c r="F43" i="203" s="1"/>
  <c r="J28" i="205"/>
  <c r="F57" i="206"/>
  <c r="E57" i="214"/>
  <c r="H38" i="214"/>
  <c r="H43" i="214" s="1"/>
  <c r="D38" i="214"/>
  <c r="D43" i="214"/>
  <c r="I38" i="215"/>
  <c r="I43" i="215" s="1"/>
  <c r="F38" i="216"/>
  <c r="H38" i="217"/>
  <c r="H43" i="217"/>
  <c r="G57" i="219"/>
  <c r="J51" i="223"/>
  <c r="C154" i="121"/>
  <c r="C89" i="121"/>
  <c r="C58" i="122"/>
  <c r="C37" i="123"/>
  <c r="C42" i="123" s="1"/>
  <c r="C59" i="123" s="1"/>
  <c r="C57" i="125"/>
  <c r="C57" i="126"/>
  <c r="C57" i="139"/>
  <c r="C36" i="167"/>
  <c r="C41" i="167" s="1"/>
  <c r="I14" i="66"/>
  <c r="C128" i="119"/>
  <c r="C57" i="136"/>
  <c r="C57" i="141"/>
  <c r="C57" i="168"/>
  <c r="G58" i="190"/>
  <c r="J33" i="190"/>
  <c r="G58" i="192"/>
  <c r="I39" i="192"/>
  <c r="I44" i="192"/>
  <c r="K39" i="195"/>
  <c r="J28" i="195"/>
  <c r="F38" i="195"/>
  <c r="F43" i="195" s="1"/>
  <c r="E57" i="196"/>
  <c r="F57" i="197"/>
  <c r="J28" i="197"/>
  <c r="G38" i="198"/>
  <c r="G43" i="198" s="1"/>
  <c r="C38" i="198"/>
  <c r="J28" i="198"/>
  <c r="C38" i="200"/>
  <c r="C43" i="200" s="1"/>
  <c r="D38" i="209"/>
  <c r="D43" i="209" s="1"/>
  <c r="J40" i="191"/>
  <c r="J40" i="192"/>
  <c r="K39" i="194"/>
  <c r="K22" i="194"/>
  <c r="H38" i="196"/>
  <c r="K28" i="197"/>
  <c r="C57" i="198"/>
  <c r="J51" i="200"/>
  <c r="J57" i="200" s="1"/>
  <c r="K29" i="210"/>
  <c r="K28" i="210" s="1"/>
  <c r="J28" i="210"/>
  <c r="F38" i="211"/>
  <c r="F43" i="211"/>
  <c r="F39" i="190"/>
  <c r="F44" i="190" s="1"/>
  <c r="J46" i="192"/>
  <c r="K22" i="193"/>
  <c r="I43" i="194"/>
  <c r="I38" i="196"/>
  <c r="I43" i="196"/>
  <c r="J28" i="196"/>
  <c r="I43" i="197"/>
  <c r="J39" i="198"/>
  <c r="J22" i="198"/>
  <c r="K46" i="200"/>
  <c r="C57" i="203"/>
  <c r="G38" i="203"/>
  <c r="G43" i="203"/>
  <c r="C38" i="203"/>
  <c r="C43" i="203"/>
  <c r="G38" i="206"/>
  <c r="G43" i="206" s="1"/>
  <c r="K32" i="198"/>
  <c r="D57" i="199"/>
  <c r="K51" i="200"/>
  <c r="F57" i="202"/>
  <c r="H38" i="207"/>
  <c r="H43" i="207" s="1"/>
  <c r="E57" i="209"/>
  <c r="I57" i="222"/>
  <c r="K22" i="200"/>
  <c r="G57" i="201"/>
  <c r="C57" i="201"/>
  <c r="F57" i="204"/>
  <c r="J51" i="206"/>
  <c r="C38" i="207"/>
  <c r="C43" i="207" s="1"/>
  <c r="C58" i="207" s="1"/>
  <c r="F57" i="208"/>
  <c r="K22" i="209"/>
  <c r="I57" i="210"/>
  <c r="E57" i="210"/>
  <c r="F38" i="210"/>
  <c r="F43" i="210" s="1"/>
  <c r="J51" i="213"/>
  <c r="F57" i="215"/>
  <c r="E38" i="215"/>
  <c r="E43" i="215" s="1"/>
  <c r="G38" i="216"/>
  <c r="G43" i="216"/>
  <c r="C38" i="216"/>
  <c r="C43" i="216" s="1"/>
  <c r="J51" i="217"/>
  <c r="F57" i="217"/>
  <c r="J28" i="217"/>
  <c r="G38" i="220"/>
  <c r="C38" i="220"/>
  <c r="C43" i="220"/>
  <c r="K39" i="222"/>
  <c r="K51" i="228"/>
  <c r="K22" i="204"/>
  <c r="H38" i="204"/>
  <c r="H43" i="204" s="1"/>
  <c r="G57" i="205"/>
  <c r="C57" i="205"/>
  <c r="I57" i="205"/>
  <c r="E57" i="205"/>
  <c r="K32" i="209"/>
  <c r="J32" i="211"/>
  <c r="H57" i="214"/>
  <c r="D57" i="214"/>
  <c r="H57" i="216"/>
  <c r="I43" i="217"/>
  <c r="E43" i="217"/>
  <c r="D38" i="217"/>
  <c r="D43" i="217" s="1"/>
  <c r="D57" i="218"/>
  <c r="F38" i="219"/>
  <c r="F43" i="219" s="1"/>
  <c r="E57" i="221"/>
  <c r="C57" i="221"/>
  <c r="F38" i="221"/>
  <c r="F43" i="221" s="1"/>
  <c r="I38" i="222"/>
  <c r="I43" i="222" s="1"/>
  <c r="E38" i="222"/>
  <c r="I38" i="231"/>
  <c r="I43" i="231" s="1"/>
  <c r="E38" i="231"/>
  <c r="E43" i="231"/>
  <c r="K32" i="203"/>
  <c r="D43" i="204"/>
  <c r="J28" i="206"/>
  <c r="J51" i="211"/>
  <c r="E57" i="212"/>
  <c r="I57" i="214"/>
  <c r="F38" i="215"/>
  <c r="F43" i="215"/>
  <c r="D38" i="216"/>
  <c r="D43" i="216" s="1"/>
  <c r="G57" i="217"/>
  <c r="C57" i="217"/>
  <c r="G38" i="221"/>
  <c r="G43" i="221" s="1"/>
  <c r="C38" i="221"/>
  <c r="C43" i="221"/>
  <c r="D38" i="222"/>
  <c r="D43" i="222" s="1"/>
  <c r="F43" i="223"/>
  <c r="I38" i="223"/>
  <c r="K32" i="225"/>
  <c r="H38" i="225"/>
  <c r="H43" i="225"/>
  <c r="H57" i="226"/>
  <c r="D57" i="226"/>
  <c r="I57" i="226"/>
  <c r="E57" i="226"/>
  <c r="C38" i="229"/>
  <c r="C43" i="229" s="1"/>
  <c r="G38" i="229"/>
  <c r="G43" i="229"/>
  <c r="I38" i="230"/>
  <c r="I43" i="230" s="1"/>
  <c r="J51" i="231"/>
  <c r="H38" i="231"/>
  <c r="H43" i="231" s="1"/>
  <c r="D38" i="231"/>
  <c r="D43" i="231"/>
  <c r="I57" i="232"/>
  <c r="E57" i="232"/>
  <c r="J28" i="232"/>
  <c r="G57" i="233"/>
  <c r="C57" i="233"/>
  <c r="C133" i="236"/>
  <c r="C91" i="236"/>
  <c r="B3" i="236"/>
  <c r="G38" i="232"/>
  <c r="G43" i="232" s="1"/>
  <c r="F57" i="233"/>
  <c r="C158" i="236"/>
  <c r="C67" i="236"/>
  <c r="C163" i="236" s="1"/>
  <c r="J39" i="225"/>
  <c r="F57" i="226"/>
  <c r="G57" i="226"/>
  <c r="I38" i="229"/>
  <c r="I43" i="229" s="1"/>
  <c r="E38" i="229"/>
  <c r="E43" i="229"/>
  <c r="K28" i="230"/>
  <c r="J28" i="233"/>
  <c r="C36" i="140"/>
  <c r="C41" i="140"/>
  <c r="C36" i="143"/>
  <c r="C41" i="143" s="1"/>
  <c r="C128" i="3"/>
  <c r="C65" i="3"/>
  <c r="C128" i="121"/>
  <c r="C58" i="79"/>
  <c r="C37" i="122"/>
  <c r="C42" i="122"/>
  <c r="C59" i="122" s="1"/>
  <c r="C58" i="124"/>
  <c r="C57" i="105"/>
  <c r="C36" i="105"/>
  <c r="C41" i="105" s="1"/>
  <c r="C57" i="137"/>
  <c r="C57" i="150"/>
  <c r="C57" i="154"/>
  <c r="C36" i="154"/>
  <c r="C41" i="154" s="1"/>
  <c r="C36" i="155"/>
  <c r="C41" i="155"/>
  <c r="C58" i="142"/>
  <c r="C89" i="3"/>
  <c r="C89" i="120"/>
  <c r="C41" i="147"/>
  <c r="C36" i="141"/>
  <c r="C41" i="141" s="1"/>
  <c r="C57" i="144"/>
  <c r="C58" i="144"/>
  <c r="C57" i="148"/>
  <c r="C57" i="151"/>
  <c r="C57" i="167"/>
  <c r="B67" i="173"/>
  <c r="B94" i="173"/>
  <c r="K39" i="200"/>
  <c r="C41" i="164"/>
  <c r="C57" i="166"/>
  <c r="B46" i="173"/>
  <c r="B199" i="173"/>
  <c r="B214" i="173"/>
  <c r="C57" i="165"/>
  <c r="C57" i="171"/>
  <c r="C36" i="171"/>
  <c r="C41" i="171" s="1"/>
  <c r="C58" i="171" s="1"/>
  <c r="G19" i="89"/>
  <c r="D156" i="87"/>
  <c r="C156" i="87"/>
  <c r="C157" i="87" s="1"/>
  <c r="E131" i="87"/>
  <c r="D131" i="87"/>
  <c r="D157" i="87"/>
  <c r="E65" i="87"/>
  <c r="K27" i="24"/>
  <c r="M27" i="24"/>
  <c r="B151" i="173"/>
  <c r="B193" i="173"/>
  <c r="G5" i="202"/>
  <c r="G5" i="194"/>
  <c r="C36" i="161"/>
  <c r="C41" i="161" s="1"/>
  <c r="C58" i="161" s="1"/>
  <c r="C65" i="87"/>
  <c r="L27" i="24"/>
  <c r="F5" i="197"/>
  <c r="K52" i="190"/>
  <c r="J52" i="190"/>
  <c r="J46" i="190"/>
  <c r="K36" i="190"/>
  <c r="K33" i="190"/>
  <c r="H39" i="190"/>
  <c r="H44" i="190" s="1"/>
  <c r="D39" i="190"/>
  <c r="D44" i="190"/>
  <c r="K41" i="191"/>
  <c r="K40" i="191" s="1"/>
  <c r="H58" i="192"/>
  <c r="D58" i="192"/>
  <c r="G39" i="192"/>
  <c r="G44" i="192" s="1"/>
  <c r="C39" i="192"/>
  <c r="C44" i="192"/>
  <c r="C59" i="192"/>
  <c r="J52" i="193"/>
  <c r="F58" i="193"/>
  <c r="H58" i="193"/>
  <c r="D58" i="193"/>
  <c r="I39" i="193"/>
  <c r="I44" i="193" s="1"/>
  <c r="E39" i="193"/>
  <c r="E44" i="193" s="1"/>
  <c r="H57" i="194"/>
  <c r="D57" i="194"/>
  <c r="J22" i="195"/>
  <c r="J51" i="197"/>
  <c r="F57" i="198"/>
  <c r="K32" i="199"/>
  <c r="J28" i="199"/>
  <c r="C38" i="199"/>
  <c r="K45" i="202"/>
  <c r="I43" i="202"/>
  <c r="H38" i="203"/>
  <c r="H43" i="203" s="1"/>
  <c r="D38" i="203"/>
  <c r="D43" i="203" s="1"/>
  <c r="J28" i="204"/>
  <c r="K22" i="205"/>
  <c r="E38" i="205"/>
  <c r="E43" i="205" s="1"/>
  <c r="E38" i="206"/>
  <c r="E43" i="206" s="1"/>
  <c r="I57" i="207"/>
  <c r="E57" i="207"/>
  <c r="K22" i="208"/>
  <c r="K45" i="209"/>
  <c r="K10" i="213"/>
  <c r="K45" i="216"/>
  <c r="K45" i="217"/>
  <c r="I58" i="190"/>
  <c r="E58" i="190"/>
  <c r="G39" i="190"/>
  <c r="G44" i="190"/>
  <c r="F44" i="191"/>
  <c r="J33" i="191"/>
  <c r="H39" i="191"/>
  <c r="D39" i="191"/>
  <c r="B2" i="191"/>
  <c r="K53" i="192"/>
  <c r="K52" i="192"/>
  <c r="K47" i="192"/>
  <c r="K41" i="192"/>
  <c r="K40" i="192" s="1"/>
  <c r="K29" i="192"/>
  <c r="K28" i="192"/>
  <c r="K22" i="192"/>
  <c r="J22" i="192"/>
  <c r="F39" i="192"/>
  <c r="F44" i="192"/>
  <c r="J28" i="193"/>
  <c r="J51" i="194"/>
  <c r="F57" i="194"/>
  <c r="J51" i="195"/>
  <c r="J45" i="195"/>
  <c r="H43" i="196"/>
  <c r="J10" i="196"/>
  <c r="F38" i="196"/>
  <c r="F43" i="196" s="1"/>
  <c r="I57" i="197"/>
  <c r="E57" i="197"/>
  <c r="K39" i="197"/>
  <c r="H38" i="197"/>
  <c r="H43" i="197" s="1"/>
  <c r="H43" i="198"/>
  <c r="J32" i="199"/>
  <c r="H38" i="201"/>
  <c r="H43" i="201" s="1"/>
  <c r="I57" i="202"/>
  <c r="E57" i="202"/>
  <c r="E38" i="202"/>
  <c r="E43" i="202" s="1"/>
  <c r="E57" i="203"/>
  <c r="K32" i="204"/>
  <c r="K28" i="204"/>
  <c r="J45" i="205"/>
  <c r="J39" i="205"/>
  <c r="J10" i="205"/>
  <c r="G57" i="206"/>
  <c r="C57" i="206"/>
  <c r="K39" i="207"/>
  <c r="K32" i="207"/>
  <c r="K22" i="207"/>
  <c r="K10" i="212"/>
  <c r="K45" i="220"/>
  <c r="K22" i="191"/>
  <c r="G39" i="191"/>
  <c r="G44" i="191"/>
  <c r="C39" i="191"/>
  <c r="C44" i="191" s="1"/>
  <c r="C59" i="191" s="1"/>
  <c r="G39" i="193"/>
  <c r="G44" i="193"/>
  <c r="C39" i="193"/>
  <c r="C44" i="193" s="1"/>
  <c r="C59" i="193" s="1"/>
  <c r="K45" i="194"/>
  <c r="I57" i="195"/>
  <c r="E57" i="195"/>
  <c r="C57" i="196"/>
  <c r="K32" i="197"/>
  <c r="G38" i="197"/>
  <c r="G43" i="197" s="1"/>
  <c r="C38" i="197"/>
  <c r="C43" i="197"/>
  <c r="C58" i="197"/>
  <c r="J45" i="198"/>
  <c r="D43" i="198"/>
  <c r="J32" i="198"/>
  <c r="I38" i="198"/>
  <c r="I43" i="198" s="1"/>
  <c r="E38" i="198"/>
  <c r="E43" i="198"/>
  <c r="J39" i="199"/>
  <c r="I57" i="200"/>
  <c r="E57" i="200"/>
  <c r="H57" i="202"/>
  <c r="D57" i="202"/>
  <c r="J28" i="203"/>
  <c r="I57" i="204"/>
  <c r="G57" i="204"/>
  <c r="C57" i="204"/>
  <c r="H38" i="205"/>
  <c r="H43" i="205"/>
  <c r="D38" i="205"/>
  <c r="D43" i="205"/>
  <c r="K30" i="205"/>
  <c r="K28" i="205"/>
  <c r="K32" i="206"/>
  <c r="K29" i="206"/>
  <c r="K28" i="206" s="1"/>
  <c r="K38" i="206" s="1"/>
  <c r="F38" i="206"/>
  <c r="F43" i="206"/>
  <c r="C38" i="206"/>
  <c r="C43" i="206" s="1"/>
  <c r="C58" i="206" s="1"/>
  <c r="J39" i="207"/>
  <c r="J22" i="207"/>
  <c r="K22" i="215"/>
  <c r="C39" i="190"/>
  <c r="C44" i="190"/>
  <c r="H58" i="191"/>
  <c r="D58" i="191"/>
  <c r="J22" i="191"/>
  <c r="I58" i="192"/>
  <c r="E58" i="192"/>
  <c r="I58" i="193"/>
  <c r="E58" i="193"/>
  <c r="J22" i="193"/>
  <c r="I57" i="194"/>
  <c r="E57" i="194"/>
  <c r="E38" i="194"/>
  <c r="F38" i="197"/>
  <c r="F43" i="197" s="1"/>
  <c r="C43" i="198"/>
  <c r="C58" i="198"/>
  <c r="K29" i="198"/>
  <c r="K28" i="198" s="1"/>
  <c r="K39" i="199"/>
  <c r="I38" i="199"/>
  <c r="I43" i="199" s="1"/>
  <c r="E38" i="199"/>
  <c r="E43" i="199" s="1"/>
  <c r="D38" i="199"/>
  <c r="D43" i="199" s="1"/>
  <c r="F38" i="200"/>
  <c r="F43" i="200" s="1"/>
  <c r="I38" i="200"/>
  <c r="I43" i="200" s="1"/>
  <c r="E38" i="200"/>
  <c r="E43" i="200" s="1"/>
  <c r="F38" i="201"/>
  <c r="F43" i="201" s="1"/>
  <c r="K51" i="203"/>
  <c r="J22" i="205"/>
  <c r="I38" i="206"/>
  <c r="I43" i="206" s="1"/>
  <c r="F57" i="207"/>
  <c r="K39" i="217"/>
  <c r="D38" i="207"/>
  <c r="D43" i="207" s="1"/>
  <c r="C57" i="208"/>
  <c r="D38" i="208"/>
  <c r="D43" i="208"/>
  <c r="J39" i="209"/>
  <c r="H38" i="209"/>
  <c r="H43" i="209" s="1"/>
  <c r="E43" i="210"/>
  <c r="K52" i="211"/>
  <c r="F57" i="211"/>
  <c r="K33" i="211"/>
  <c r="K32" i="211"/>
  <c r="K28" i="212"/>
  <c r="I38" i="212"/>
  <c r="I43" i="212" s="1"/>
  <c r="F38" i="212"/>
  <c r="F43" i="212" s="1"/>
  <c r="J32" i="213"/>
  <c r="K29" i="213"/>
  <c r="K28" i="213"/>
  <c r="I38" i="213"/>
  <c r="I43" i="213" s="1"/>
  <c r="K28" i="214"/>
  <c r="G57" i="215"/>
  <c r="C57" i="215"/>
  <c r="G38" i="215"/>
  <c r="G43" i="215" s="1"/>
  <c r="C38" i="215"/>
  <c r="C43" i="215" s="1"/>
  <c r="C58" i="215" s="1"/>
  <c r="D57" i="216"/>
  <c r="J39" i="216"/>
  <c r="J32" i="216"/>
  <c r="H38" i="216"/>
  <c r="H43" i="216" s="1"/>
  <c r="F38" i="217"/>
  <c r="F43" i="217" s="1"/>
  <c r="F57" i="218"/>
  <c r="J22" i="218"/>
  <c r="J39" i="219"/>
  <c r="J32" i="220"/>
  <c r="J45" i="221"/>
  <c r="J32" i="221"/>
  <c r="K32" i="222"/>
  <c r="J10" i="223"/>
  <c r="K34" i="224"/>
  <c r="K32" i="224" s="1"/>
  <c r="J32" i="224"/>
  <c r="K28" i="224"/>
  <c r="J32" i="226"/>
  <c r="K34" i="226"/>
  <c r="H57" i="228"/>
  <c r="D57" i="228"/>
  <c r="K28" i="228"/>
  <c r="J51" i="230"/>
  <c r="K53" i="230"/>
  <c r="K51" i="230" s="1"/>
  <c r="K53" i="209"/>
  <c r="H57" i="209"/>
  <c r="D57" i="209"/>
  <c r="J28" i="209"/>
  <c r="I57" i="211"/>
  <c r="E57" i="211"/>
  <c r="J28" i="212"/>
  <c r="K39" i="213"/>
  <c r="K22" i="213"/>
  <c r="K28" i="215"/>
  <c r="J45" i="216"/>
  <c r="K32" i="217"/>
  <c r="K32" i="218"/>
  <c r="I38" i="218"/>
  <c r="I43" i="218"/>
  <c r="E38" i="218"/>
  <c r="E43" i="218" s="1"/>
  <c r="J10" i="218"/>
  <c r="J51" i="219"/>
  <c r="C57" i="219"/>
  <c r="J32" i="219"/>
  <c r="H38" i="219"/>
  <c r="H43" i="219"/>
  <c r="D38" i="219"/>
  <c r="D43" i="219" s="1"/>
  <c r="G38" i="219"/>
  <c r="G43" i="219"/>
  <c r="C38" i="219"/>
  <c r="J45" i="220"/>
  <c r="J22" i="220"/>
  <c r="H38" i="220"/>
  <c r="H43" i="220"/>
  <c r="D38" i="220"/>
  <c r="D43" i="220" s="1"/>
  <c r="I57" i="221"/>
  <c r="J22" i="221"/>
  <c r="J28" i="222"/>
  <c r="J28" i="223"/>
  <c r="I43" i="223"/>
  <c r="K51" i="224"/>
  <c r="H38" i="224"/>
  <c r="H43" i="224" s="1"/>
  <c r="D38" i="224"/>
  <c r="D43" i="224" s="1"/>
  <c r="K30" i="225"/>
  <c r="J28" i="225"/>
  <c r="K22" i="225"/>
  <c r="K53" i="226"/>
  <c r="J51" i="226"/>
  <c r="H38" i="229"/>
  <c r="H43" i="229"/>
  <c r="D38" i="229"/>
  <c r="D43" i="229" s="1"/>
  <c r="J51" i="232"/>
  <c r="K53" i="232"/>
  <c r="K51" i="232" s="1"/>
  <c r="K57" i="232" s="1"/>
  <c r="K47" i="232"/>
  <c r="K45" i="232"/>
  <c r="J45" i="232"/>
  <c r="F38" i="207"/>
  <c r="F43" i="207" s="1"/>
  <c r="E57" i="208"/>
  <c r="J45" i="209"/>
  <c r="F43" i="209"/>
  <c r="J22" i="209"/>
  <c r="G57" i="210"/>
  <c r="H38" i="210"/>
  <c r="H43" i="210" s="1"/>
  <c r="D57" i="211"/>
  <c r="F57" i="212"/>
  <c r="J10" i="212"/>
  <c r="I57" i="213"/>
  <c r="E57" i="213"/>
  <c r="J39" i="213"/>
  <c r="G43" i="213"/>
  <c r="J22" i="213"/>
  <c r="K51" i="214"/>
  <c r="J45" i="214"/>
  <c r="F38" i="214"/>
  <c r="F43" i="214" s="1"/>
  <c r="G57" i="216"/>
  <c r="J28" i="216"/>
  <c r="G38" i="217"/>
  <c r="G43" i="217" s="1"/>
  <c r="C38" i="217"/>
  <c r="C43" i="217" s="1"/>
  <c r="C58" i="217" s="1"/>
  <c r="J32" i="218"/>
  <c r="J45" i="219"/>
  <c r="J22" i="219"/>
  <c r="H57" i="220"/>
  <c r="D57" i="220"/>
  <c r="E57" i="220"/>
  <c r="J39" i="220"/>
  <c r="J39" i="221"/>
  <c r="J32" i="222"/>
  <c r="J22" i="222"/>
  <c r="K23" i="222"/>
  <c r="K22" i="222" s="1"/>
  <c r="H38" i="222"/>
  <c r="H43" i="222" s="1"/>
  <c r="K53" i="223"/>
  <c r="K51" i="223" s="1"/>
  <c r="G38" i="228"/>
  <c r="G43" i="228" s="1"/>
  <c r="C38" i="228"/>
  <c r="C43" i="228" s="1"/>
  <c r="C58" i="228" s="1"/>
  <c r="I38" i="207"/>
  <c r="I43" i="207" s="1"/>
  <c r="E38" i="207"/>
  <c r="E43" i="207"/>
  <c r="I38" i="208"/>
  <c r="I43" i="208" s="1"/>
  <c r="E38" i="208"/>
  <c r="E43" i="208"/>
  <c r="F38" i="208"/>
  <c r="F43" i="208" s="1"/>
  <c r="G57" i="209"/>
  <c r="C57" i="209"/>
  <c r="K41" i="209"/>
  <c r="K39" i="209" s="1"/>
  <c r="G38" i="209"/>
  <c r="C38" i="209"/>
  <c r="C43" i="209" s="1"/>
  <c r="C58" i="209" s="1"/>
  <c r="J39" i="212"/>
  <c r="G38" i="212"/>
  <c r="G43" i="212"/>
  <c r="C38" i="212"/>
  <c r="C43" i="212" s="1"/>
  <c r="C58" i="212" s="1"/>
  <c r="H57" i="213"/>
  <c r="E43" i="213"/>
  <c r="K32" i="213"/>
  <c r="F57" i="214"/>
  <c r="E43" i="214"/>
  <c r="I38" i="214"/>
  <c r="I43" i="214" s="1"/>
  <c r="D38" i="215"/>
  <c r="D43" i="215"/>
  <c r="F57" i="216"/>
  <c r="K34" i="216"/>
  <c r="K32" i="216" s="1"/>
  <c r="J39" i="218"/>
  <c r="G38" i="218"/>
  <c r="G43" i="218" s="1"/>
  <c r="C38" i="218"/>
  <c r="C43" i="218" s="1"/>
  <c r="C58" i="218" s="1"/>
  <c r="H57" i="219"/>
  <c r="D57" i="219"/>
  <c r="E57" i="219"/>
  <c r="K40" i="219"/>
  <c r="K39" i="219"/>
  <c r="K33" i="220"/>
  <c r="K32" i="220" s="1"/>
  <c r="F57" i="221"/>
  <c r="K46" i="221"/>
  <c r="K33" i="221"/>
  <c r="J45" i="222"/>
  <c r="K46" i="222"/>
  <c r="K45" i="222"/>
  <c r="E43" i="222"/>
  <c r="H57" i="223"/>
  <c r="D57" i="223"/>
  <c r="K28" i="223"/>
  <c r="K11" i="223"/>
  <c r="K10" i="223" s="1"/>
  <c r="K38" i="223" s="1"/>
  <c r="G38" i="223"/>
  <c r="G43" i="223"/>
  <c r="C38" i="223"/>
  <c r="C43" i="223" s="1"/>
  <c r="C58" i="223" s="1"/>
  <c r="J39" i="224"/>
  <c r="I38" i="224"/>
  <c r="I43" i="224" s="1"/>
  <c r="E38" i="224"/>
  <c r="E43" i="224"/>
  <c r="K53" i="225"/>
  <c r="H57" i="225"/>
  <c r="K39" i="225"/>
  <c r="J22" i="226"/>
  <c r="K24" i="226"/>
  <c r="K22" i="226" s="1"/>
  <c r="K38" i="226" s="1"/>
  <c r="K43" i="226" s="1"/>
  <c r="J51" i="229"/>
  <c r="K52" i="229"/>
  <c r="K51" i="229" s="1"/>
  <c r="K57" i="229" s="1"/>
  <c r="F57" i="229"/>
  <c r="J22" i="230"/>
  <c r="C8" i="236"/>
  <c r="C96" i="236" s="1"/>
  <c r="I38" i="221"/>
  <c r="I43" i="221" s="1"/>
  <c r="E38" i="221"/>
  <c r="E43" i="221" s="1"/>
  <c r="F57" i="222"/>
  <c r="G57" i="222"/>
  <c r="C57" i="222"/>
  <c r="J39" i="222"/>
  <c r="G57" i="224"/>
  <c r="C57" i="224"/>
  <c r="J28" i="224"/>
  <c r="J10" i="224"/>
  <c r="G57" i="225"/>
  <c r="C57" i="225"/>
  <c r="J45" i="226"/>
  <c r="K39" i="226"/>
  <c r="J10" i="227"/>
  <c r="K12" i="227"/>
  <c r="K10" i="227"/>
  <c r="J51" i="228"/>
  <c r="J10" i="228"/>
  <c r="J10" i="229"/>
  <c r="I38" i="233"/>
  <c r="I43" i="233" s="1"/>
  <c r="J51" i="224"/>
  <c r="F57" i="224"/>
  <c r="K39" i="224"/>
  <c r="J32" i="225"/>
  <c r="D38" i="225"/>
  <c r="D43" i="225" s="1"/>
  <c r="F38" i="225"/>
  <c r="F43" i="225" s="1"/>
  <c r="I38" i="226"/>
  <c r="I43" i="226" s="1"/>
  <c r="E38" i="226"/>
  <c r="E43" i="226" s="1"/>
  <c r="H57" i="227"/>
  <c r="D57" i="227"/>
  <c r="J28" i="227"/>
  <c r="K30" i="227"/>
  <c r="K28" i="227" s="1"/>
  <c r="J32" i="228"/>
  <c r="J28" i="228"/>
  <c r="D57" i="229"/>
  <c r="K28" i="229"/>
  <c r="J28" i="230"/>
  <c r="J10" i="230"/>
  <c r="K12" i="230"/>
  <c r="K45" i="231"/>
  <c r="K42" i="232"/>
  <c r="K39" i="232"/>
  <c r="F38" i="226"/>
  <c r="F43" i="226" s="1"/>
  <c r="G57" i="227"/>
  <c r="C57" i="227"/>
  <c r="F38" i="227"/>
  <c r="F43" i="227" s="1"/>
  <c r="K10" i="228"/>
  <c r="H57" i="230"/>
  <c r="D57" i="230"/>
  <c r="J22" i="225"/>
  <c r="J39" i="226"/>
  <c r="H38" i="226"/>
  <c r="H43" i="226" s="1"/>
  <c r="G38" i="226"/>
  <c r="G43" i="226" s="1"/>
  <c r="C38" i="226"/>
  <c r="C43" i="226" s="1"/>
  <c r="C58" i="226" s="1"/>
  <c r="J51" i="227"/>
  <c r="H38" i="227"/>
  <c r="H43" i="227" s="1"/>
  <c r="D38" i="227"/>
  <c r="D43" i="227" s="1"/>
  <c r="H38" i="228"/>
  <c r="H43" i="228" s="1"/>
  <c r="D38" i="228"/>
  <c r="I38" i="228"/>
  <c r="I43" i="228"/>
  <c r="J28" i="229"/>
  <c r="G38" i="230"/>
  <c r="G43" i="230" s="1"/>
  <c r="F57" i="231"/>
  <c r="C38" i="232"/>
  <c r="C43" i="232" s="1"/>
  <c r="H38" i="233"/>
  <c r="H43" i="233" s="1"/>
  <c r="E38" i="230"/>
  <c r="E43" i="230" s="1"/>
  <c r="F38" i="232"/>
  <c r="F43" i="232" s="1"/>
  <c r="H38" i="232"/>
  <c r="H43" i="232" s="1"/>
  <c r="D38" i="232"/>
  <c r="D43" i="232" s="1"/>
  <c r="F38" i="233"/>
  <c r="F43" i="233" s="1"/>
  <c r="C4" i="3"/>
  <c r="C4" i="119"/>
  <c r="C4" i="120" s="1"/>
  <c r="C4" i="121" s="1"/>
  <c r="C4" i="79" s="1"/>
  <c r="C4" i="122" s="1"/>
  <c r="C4" i="123" s="1"/>
  <c r="C4" i="124" s="1"/>
  <c r="E3" i="173"/>
  <c r="E97" i="173"/>
  <c r="D39" i="128"/>
  <c r="C37" i="79"/>
  <c r="C42" i="79" s="1"/>
  <c r="C59" i="79" s="1"/>
  <c r="C36" i="151"/>
  <c r="C41" i="151" s="1"/>
  <c r="C58" i="151" s="1"/>
  <c r="C57" i="153"/>
  <c r="E18" i="66"/>
  <c r="B88" i="173"/>
  <c r="B136" i="173"/>
  <c r="K1" i="197"/>
  <c r="K1" i="196"/>
  <c r="K1" i="194"/>
  <c r="K1" i="195"/>
  <c r="J28" i="190"/>
  <c r="K30" i="190"/>
  <c r="K28" i="190"/>
  <c r="K14" i="190"/>
  <c r="K10" i="190" s="1"/>
  <c r="J10" i="190"/>
  <c r="C57" i="138"/>
  <c r="C36" i="152"/>
  <c r="C41" i="152" s="1"/>
  <c r="C58" i="152" s="1"/>
  <c r="C57" i="157"/>
  <c r="C57" i="161"/>
  <c r="C36" i="162"/>
  <c r="C41" i="162" s="1"/>
  <c r="C58" i="162" s="1"/>
  <c r="C36" i="166"/>
  <c r="C41" i="166" s="1"/>
  <c r="C58" i="166" s="1"/>
  <c r="I9" i="66"/>
  <c r="H27" i="24"/>
  <c r="C1" i="141"/>
  <c r="D1" i="172"/>
  <c r="E1" i="128"/>
  <c r="C1" i="123"/>
  <c r="C154" i="3"/>
  <c r="C154" i="119"/>
  <c r="C155" i="119"/>
  <c r="C89" i="119"/>
  <c r="C36" i="138"/>
  <c r="C41" i="138"/>
  <c r="C36" i="150"/>
  <c r="C41" i="150" s="1"/>
  <c r="C58" i="150" s="1"/>
  <c r="C57" i="156"/>
  <c r="C57" i="169"/>
  <c r="C36" i="169"/>
  <c r="C41" i="169" s="1"/>
  <c r="C58" i="169" s="1"/>
  <c r="D89" i="87"/>
  <c r="C89" i="87"/>
  <c r="C90" i="87"/>
  <c r="B30" i="173"/>
  <c r="B130" i="173"/>
  <c r="B178" i="173"/>
  <c r="K1" i="193"/>
  <c r="K1" i="190"/>
  <c r="K1" i="191"/>
  <c r="K1" i="192"/>
  <c r="K10" i="195"/>
  <c r="C154" i="120"/>
  <c r="C36" i="153"/>
  <c r="C41" i="153" s="1"/>
  <c r="C58" i="153" s="1"/>
  <c r="C36" i="157"/>
  <c r="C41" i="157"/>
  <c r="C58" i="157"/>
  <c r="C36" i="163"/>
  <c r="C41" i="163" s="1"/>
  <c r="C58" i="163" s="1"/>
  <c r="G18" i="66"/>
  <c r="D27" i="24"/>
  <c r="D1" i="88"/>
  <c r="C1" i="122"/>
  <c r="O1" i="24"/>
  <c r="C1" i="121"/>
  <c r="J1" i="66"/>
  <c r="C36" i="126"/>
  <c r="C41" i="126" s="1"/>
  <c r="C58" i="126" s="1"/>
  <c r="C57" i="145"/>
  <c r="C36" i="158"/>
  <c r="C41" i="158"/>
  <c r="C36" i="160"/>
  <c r="C41" i="160" s="1"/>
  <c r="C58" i="160" s="1"/>
  <c r="E89" i="87"/>
  <c r="E90" i="87" s="1"/>
  <c r="E158" i="87" s="1"/>
  <c r="B172" i="173"/>
  <c r="B220" i="173"/>
  <c r="D5" i="229"/>
  <c r="D5" i="210"/>
  <c r="D5" i="193"/>
  <c r="K10" i="196"/>
  <c r="K46" i="201"/>
  <c r="K45" i="201"/>
  <c r="J45" i="201"/>
  <c r="K54" i="191"/>
  <c r="K52" i="191"/>
  <c r="J52" i="191"/>
  <c r="K30" i="191"/>
  <c r="K28" i="191" s="1"/>
  <c r="J28" i="191"/>
  <c r="I39" i="191"/>
  <c r="I44" i="191" s="1"/>
  <c r="E39" i="191"/>
  <c r="E44" i="191" s="1"/>
  <c r="E43" i="194"/>
  <c r="K34" i="195"/>
  <c r="K32" i="195"/>
  <c r="J32" i="195"/>
  <c r="K40" i="196"/>
  <c r="K39" i="196" s="1"/>
  <c r="J39" i="196"/>
  <c r="K11" i="197"/>
  <c r="K10" i="197" s="1"/>
  <c r="J10" i="197"/>
  <c r="K11" i="217"/>
  <c r="K10" i="217" s="1"/>
  <c r="J10" i="217"/>
  <c r="K42" i="190"/>
  <c r="K40" i="190"/>
  <c r="J40" i="190"/>
  <c r="K23" i="190"/>
  <c r="K22" i="190" s="1"/>
  <c r="J22" i="190"/>
  <c r="H44" i="191"/>
  <c r="D44" i="191"/>
  <c r="K12" i="191"/>
  <c r="K10" i="191"/>
  <c r="J10" i="191"/>
  <c r="K46" i="192"/>
  <c r="K16" i="193"/>
  <c r="K10" i="193"/>
  <c r="J10" i="193"/>
  <c r="F39" i="193"/>
  <c r="F44" i="193" s="1"/>
  <c r="K50" i="199"/>
  <c r="K45" i="199" s="1"/>
  <c r="K57" i="199" s="1"/>
  <c r="J45" i="199"/>
  <c r="J51" i="210"/>
  <c r="K52" i="210"/>
  <c r="K51" i="210" s="1"/>
  <c r="K57" i="210" s="1"/>
  <c r="J45" i="213"/>
  <c r="J57" i="213" s="1"/>
  <c r="K46" i="213"/>
  <c r="K45" i="213" s="1"/>
  <c r="K57" i="213" s="1"/>
  <c r="I5" i="231"/>
  <c r="E5" i="219"/>
  <c r="E5" i="217"/>
  <c r="E5" i="216"/>
  <c r="E5" i="199"/>
  <c r="E5" i="192"/>
  <c r="J33" i="192"/>
  <c r="K34" i="192"/>
  <c r="K33" i="192" s="1"/>
  <c r="K39" i="192" s="1"/>
  <c r="K44" i="192" s="1"/>
  <c r="K59" i="192" s="1"/>
  <c r="K14" i="192"/>
  <c r="K10" i="192"/>
  <c r="J10" i="192"/>
  <c r="J46" i="193"/>
  <c r="K47" i="193"/>
  <c r="K46" i="193"/>
  <c r="J40" i="193"/>
  <c r="K41" i="193"/>
  <c r="K40" i="193"/>
  <c r="F57" i="195"/>
  <c r="K46" i="196"/>
  <c r="K45" i="196" s="1"/>
  <c r="J45" i="196"/>
  <c r="K45" i="197"/>
  <c r="K47" i="207"/>
  <c r="K45" i="207" s="1"/>
  <c r="J45" i="207"/>
  <c r="F58" i="190"/>
  <c r="K46" i="191"/>
  <c r="F5" i="191"/>
  <c r="K32" i="194"/>
  <c r="K29" i="194"/>
  <c r="K28" i="194" s="1"/>
  <c r="K38" i="194" s="1"/>
  <c r="K43" i="194" s="1"/>
  <c r="K58" i="194" s="1"/>
  <c r="J28" i="194"/>
  <c r="H38" i="194"/>
  <c r="H43" i="194" s="1"/>
  <c r="D38" i="194"/>
  <c r="D43" i="194" s="1"/>
  <c r="J10" i="195"/>
  <c r="K51" i="196"/>
  <c r="G5" i="196"/>
  <c r="G5" i="197"/>
  <c r="K12" i="199"/>
  <c r="K10" i="199" s="1"/>
  <c r="K38" i="199" s="1"/>
  <c r="K43" i="199" s="1"/>
  <c r="J10" i="199"/>
  <c r="F57" i="200"/>
  <c r="K23" i="201"/>
  <c r="K22" i="201" s="1"/>
  <c r="J22" i="201"/>
  <c r="J32" i="202"/>
  <c r="K33" i="202"/>
  <c r="K32" i="202" s="1"/>
  <c r="K47" i="203"/>
  <c r="K45" i="203"/>
  <c r="J45" i="203"/>
  <c r="F5" i="204"/>
  <c r="K29" i="207"/>
  <c r="K28" i="207"/>
  <c r="J28" i="207"/>
  <c r="G5" i="232"/>
  <c r="G5" i="231"/>
  <c r="G5" i="229"/>
  <c r="G5" i="233"/>
  <c r="G5" i="230"/>
  <c r="G5" i="226"/>
  <c r="G5" i="228"/>
  <c r="G5" i="225"/>
  <c r="G5" i="222"/>
  <c r="G5" i="220"/>
  <c r="G5" i="227"/>
  <c r="G5" i="224"/>
  <c r="G5" i="221"/>
  <c r="G5" i="219"/>
  <c r="G5" i="218"/>
  <c r="G5" i="216"/>
  <c r="G5" i="209"/>
  <c r="G5" i="207"/>
  <c r="G5" i="223"/>
  <c r="G5" i="212"/>
  <c r="G5" i="211"/>
  <c r="G5" i="217"/>
  <c r="G5" i="204"/>
  <c r="G5" i="215"/>
  <c r="G5" i="214"/>
  <c r="G5" i="213"/>
  <c r="G5" i="208"/>
  <c r="G5" i="198"/>
  <c r="G5" i="205"/>
  <c r="G5" i="203"/>
  <c r="G5" i="200"/>
  <c r="G5" i="210"/>
  <c r="G5" i="193"/>
  <c r="G5" i="192"/>
  <c r="G5" i="191"/>
  <c r="G5" i="201"/>
  <c r="G5" i="195"/>
  <c r="G5" i="206"/>
  <c r="I39" i="190"/>
  <c r="I44" i="190" s="1"/>
  <c r="E39" i="190"/>
  <c r="E44" i="190"/>
  <c r="J46" i="191"/>
  <c r="K33" i="193"/>
  <c r="H39" i="193"/>
  <c r="H44" i="193"/>
  <c r="D39" i="193"/>
  <c r="D44" i="193" s="1"/>
  <c r="B2" i="193"/>
  <c r="K51" i="194"/>
  <c r="J32" i="194"/>
  <c r="K11" i="194"/>
  <c r="K10" i="194"/>
  <c r="J10" i="194"/>
  <c r="G38" i="194"/>
  <c r="G43" i="194" s="1"/>
  <c r="C38" i="194"/>
  <c r="C43" i="194" s="1"/>
  <c r="C58" i="194" s="1"/>
  <c r="K45" i="195"/>
  <c r="K57" i="195"/>
  <c r="J39" i="195"/>
  <c r="K29" i="195"/>
  <c r="K28" i="195" s="1"/>
  <c r="I38" i="195"/>
  <c r="I43" i="195" s="1"/>
  <c r="E38" i="195"/>
  <c r="E43" i="195" s="1"/>
  <c r="J51" i="196"/>
  <c r="K23" i="196"/>
  <c r="K22" i="196"/>
  <c r="J22" i="196"/>
  <c r="K53" i="197"/>
  <c r="K51" i="197"/>
  <c r="J45" i="197"/>
  <c r="J57" i="197"/>
  <c r="K47" i="198"/>
  <c r="K45" i="198"/>
  <c r="G57" i="198"/>
  <c r="K10" i="198"/>
  <c r="G57" i="199"/>
  <c r="C57" i="199"/>
  <c r="K23" i="199"/>
  <c r="K22" i="199"/>
  <c r="J22" i="199"/>
  <c r="C43" i="199"/>
  <c r="K34" i="200"/>
  <c r="J32" i="200"/>
  <c r="K51" i="201"/>
  <c r="K40" i="201"/>
  <c r="K39" i="201" s="1"/>
  <c r="J39" i="201"/>
  <c r="J10" i="201"/>
  <c r="K10" i="203"/>
  <c r="K51" i="204"/>
  <c r="K39" i="208"/>
  <c r="C38" i="211"/>
  <c r="C43" i="211" s="1"/>
  <c r="C58" i="211" s="1"/>
  <c r="F5" i="229"/>
  <c r="F5" i="231"/>
  <c r="F5" i="226"/>
  <c r="F5" i="219"/>
  <c r="F5" i="217"/>
  <c r="F5" i="215"/>
  <c r="F5" i="207"/>
  <c r="F5" i="210"/>
  <c r="F5" i="195"/>
  <c r="K46" i="190"/>
  <c r="K58" i="190" s="1"/>
  <c r="G5" i="190"/>
  <c r="I58" i="191"/>
  <c r="E58" i="191"/>
  <c r="H39" i="192"/>
  <c r="H44" i="192" s="1"/>
  <c r="D39" i="192"/>
  <c r="D44" i="192" s="1"/>
  <c r="K52" i="193"/>
  <c r="J33" i="193"/>
  <c r="K28" i="193"/>
  <c r="F5" i="193"/>
  <c r="J45" i="194"/>
  <c r="J39" i="194"/>
  <c r="J22" i="194"/>
  <c r="K22" i="195"/>
  <c r="H38" i="195"/>
  <c r="H43" i="195" s="1"/>
  <c r="D38" i="195"/>
  <c r="D43" i="195" s="1"/>
  <c r="H57" i="196"/>
  <c r="D57" i="196"/>
  <c r="K33" i="196"/>
  <c r="K32" i="196" s="1"/>
  <c r="J32" i="196"/>
  <c r="G38" i="196"/>
  <c r="G43" i="196"/>
  <c r="C38" i="196"/>
  <c r="C43" i="196" s="1"/>
  <c r="C58" i="196" s="1"/>
  <c r="J22" i="197"/>
  <c r="K23" i="197"/>
  <c r="K22" i="197" s="1"/>
  <c r="K52" i="198"/>
  <c r="K51" i="198"/>
  <c r="J51" i="198"/>
  <c r="J57" i="198" s="1"/>
  <c r="J10" i="198"/>
  <c r="F38" i="198"/>
  <c r="F43" i="198" s="1"/>
  <c r="J51" i="199"/>
  <c r="K52" i="199"/>
  <c r="K51" i="199"/>
  <c r="G5" i="199"/>
  <c r="J28" i="200"/>
  <c r="K29" i="200"/>
  <c r="K28" i="200"/>
  <c r="K10" i="201"/>
  <c r="K12" i="204"/>
  <c r="K10" i="204" s="1"/>
  <c r="K38" i="204" s="1"/>
  <c r="K43" i="204" s="1"/>
  <c r="J10" i="204"/>
  <c r="K53" i="205"/>
  <c r="K51" i="205" s="1"/>
  <c r="K57" i="205" s="1"/>
  <c r="J51" i="205"/>
  <c r="J57" i="205"/>
  <c r="F38" i="199"/>
  <c r="F43" i="199" s="1"/>
  <c r="J10" i="200"/>
  <c r="H57" i="201"/>
  <c r="D57" i="201"/>
  <c r="K33" i="201"/>
  <c r="K32" i="201"/>
  <c r="J32" i="201"/>
  <c r="J28" i="201"/>
  <c r="G38" i="201"/>
  <c r="G43" i="201" s="1"/>
  <c r="C38" i="201"/>
  <c r="C43" i="201" s="1"/>
  <c r="C58" i="201" s="1"/>
  <c r="K51" i="202"/>
  <c r="J39" i="202"/>
  <c r="K29" i="202"/>
  <c r="K28" i="202" s="1"/>
  <c r="J28" i="202"/>
  <c r="J22" i="202"/>
  <c r="J51" i="203"/>
  <c r="F57" i="203"/>
  <c r="K39" i="203"/>
  <c r="K22" i="203"/>
  <c r="I38" i="203"/>
  <c r="I43" i="203" s="1"/>
  <c r="E38" i="203"/>
  <c r="E43" i="203" s="1"/>
  <c r="K46" i="204"/>
  <c r="K45" i="204" s="1"/>
  <c r="K57" i="204" s="1"/>
  <c r="J45" i="204"/>
  <c r="K40" i="204"/>
  <c r="K39" i="204"/>
  <c r="J39" i="204"/>
  <c r="F38" i="204"/>
  <c r="F43" i="204" s="1"/>
  <c r="K54" i="207"/>
  <c r="K51" i="207" s="1"/>
  <c r="J51" i="207"/>
  <c r="K10" i="208"/>
  <c r="G43" i="209"/>
  <c r="J22" i="210"/>
  <c r="K23" i="210"/>
  <c r="K22" i="210" s="1"/>
  <c r="K45" i="212"/>
  <c r="K23" i="212"/>
  <c r="K22" i="212"/>
  <c r="J22" i="212"/>
  <c r="J10" i="214"/>
  <c r="J45" i="215"/>
  <c r="K46" i="215"/>
  <c r="K45" i="215" s="1"/>
  <c r="K57" i="215" s="1"/>
  <c r="K11" i="215"/>
  <c r="K10" i="215" s="1"/>
  <c r="J10" i="215"/>
  <c r="F43" i="216"/>
  <c r="K45" i="218"/>
  <c r="K41" i="198"/>
  <c r="K39" i="198"/>
  <c r="K24" i="198"/>
  <c r="K22" i="198"/>
  <c r="K30" i="199"/>
  <c r="K28" i="199"/>
  <c r="K32" i="200"/>
  <c r="H38" i="200"/>
  <c r="H43" i="200" s="1"/>
  <c r="D38" i="200"/>
  <c r="D43" i="200" s="1"/>
  <c r="J51" i="202"/>
  <c r="H38" i="202"/>
  <c r="H43" i="202"/>
  <c r="D38" i="202"/>
  <c r="D43" i="202"/>
  <c r="J39" i="203"/>
  <c r="J22" i="203"/>
  <c r="J51" i="204"/>
  <c r="G38" i="205"/>
  <c r="G43" i="205" s="1"/>
  <c r="C38" i="205"/>
  <c r="C43" i="205" s="1"/>
  <c r="C58" i="205" s="1"/>
  <c r="J32" i="206"/>
  <c r="K22" i="206"/>
  <c r="H38" i="206"/>
  <c r="H43" i="206"/>
  <c r="D38" i="206"/>
  <c r="D43" i="206" s="1"/>
  <c r="J32" i="207"/>
  <c r="K51" i="208"/>
  <c r="K28" i="208"/>
  <c r="K47" i="211"/>
  <c r="K45" i="211"/>
  <c r="J45" i="211"/>
  <c r="J57" i="211" s="1"/>
  <c r="J28" i="211"/>
  <c r="K29" i="211"/>
  <c r="K28" i="211"/>
  <c r="H38" i="212"/>
  <c r="H43" i="212" s="1"/>
  <c r="D38" i="212"/>
  <c r="D43" i="212"/>
  <c r="K40" i="214"/>
  <c r="K39" i="214" s="1"/>
  <c r="J39" i="214"/>
  <c r="K33" i="214"/>
  <c r="K32" i="214" s="1"/>
  <c r="K38" i="214" s="1"/>
  <c r="J32" i="214"/>
  <c r="C38" i="214"/>
  <c r="C43" i="214" s="1"/>
  <c r="C58" i="214" s="1"/>
  <c r="J22" i="214"/>
  <c r="K24" i="214"/>
  <c r="K22" i="214"/>
  <c r="J39" i="197"/>
  <c r="J32" i="197"/>
  <c r="K45" i="200"/>
  <c r="K57" i="200"/>
  <c r="J39" i="200"/>
  <c r="J22" i="200"/>
  <c r="K11" i="200"/>
  <c r="K10" i="200"/>
  <c r="J51" i="201"/>
  <c r="J45" i="202"/>
  <c r="J57" i="202" s="1"/>
  <c r="K40" i="202"/>
  <c r="K39" i="202" s="1"/>
  <c r="K23" i="202"/>
  <c r="K22" i="202" s="1"/>
  <c r="K11" i="202"/>
  <c r="K10" i="202" s="1"/>
  <c r="J10" i="202"/>
  <c r="G38" i="202"/>
  <c r="G43" i="202"/>
  <c r="C38" i="202"/>
  <c r="C43" i="202" s="1"/>
  <c r="C58" i="202" s="1"/>
  <c r="J32" i="203"/>
  <c r="K29" i="203"/>
  <c r="K28" i="203" s="1"/>
  <c r="K38" i="203" s="1"/>
  <c r="K43" i="203" s="1"/>
  <c r="K58" i="203" s="1"/>
  <c r="J10" i="203"/>
  <c r="H57" i="204"/>
  <c r="D57" i="204"/>
  <c r="G38" i="204"/>
  <c r="G43" i="204" s="1"/>
  <c r="C38" i="204"/>
  <c r="C43" i="204" s="1"/>
  <c r="C58" i="204" s="1"/>
  <c r="F57" i="205"/>
  <c r="K33" i="205"/>
  <c r="K32" i="205" s="1"/>
  <c r="K38" i="205" s="1"/>
  <c r="K43" i="205" s="1"/>
  <c r="K58" i="205" s="1"/>
  <c r="J32" i="205"/>
  <c r="J38" i="205" s="1"/>
  <c r="J43" i="205" s="1"/>
  <c r="K46" i="206"/>
  <c r="K45" i="206" s="1"/>
  <c r="K57" i="206" s="1"/>
  <c r="J45" i="206"/>
  <c r="J57" i="206"/>
  <c r="K40" i="206"/>
  <c r="K39" i="206" s="1"/>
  <c r="J39" i="206"/>
  <c r="J22" i="206"/>
  <c r="K10" i="206"/>
  <c r="K12" i="207"/>
  <c r="K10" i="207"/>
  <c r="J10" i="207"/>
  <c r="J51" i="208"/>
  <c r="K45" i="208"/>
  <c r="K32" i="208"/>
  <c r="J10" i="208"/>
  <c r="K11" i="209"/>
  <c r="K10" i="209" s="1"/>
  <c r="J10" i="209"/>
  <c r="J45" i="212"/>
  <c r="K51" i="213"/>
  <c r="J28" i="214"/>
  <c r="C58" i="216"/>
  <c r="K24" i="216"/>
  <c r="K22" i="216" s="1"/>
  <c r="J22" i="216"/>
  <c r="J45" i="218"/>
  <c r="J32" i="204"/>
  <c r="J22" i="204"/>
  <c r="J10" i="206"/>
  <c r="J45" i="208"/>
  <c r="J39" i="208"/>
  <c r="J32" i="208"/>
  <c r="J39" i="211"/>
  <c r="K22" i="211"/>
  <c r="J10" i="211"/>
  <c r="K11" i="211"/>
  <c r="K10" i="211" s="1"/>
  <c r="K38" i="211" s="1"/>
  <c r="K43" i="211" s="1"/>
  <c r="G38" i="211"/>
  <c r="G43" i="211" s="1"/>
  <c r="K32" i="212"/>
  <c r="K51" i="215"/>
  <c r="J39" i="215"/>
  <c r="K40" i="215"/>
  <c r="K39" i="215" s="1"/>
  <c r="J32" i="215"/>
  <c r="K33" i="215"/>
  <c r="K32" i="215" s="1"/>
  <c r="K10" i="216"/>
  <c r="J22" i="217"/>
  <c r="K23" i="217"/>
  <c r="K22" i="217" s="1"/>
  <c r="K52" i="218"/>
  <c r="K51" i="218"/>
  <c r="J51" i="218"/>
  <c r="K47" i="205"/>
  <c r="K45" i="205"/>
  <c r="K41" i="205"/>
  <c r="K39" i="205" s="1"/>
  <c r="K12" i="205"/>
  <c r="K10" i="205"/>
  <c r="I57" i="206"/>
  <c r="E57" i="206"/>
  <c r="J22" i="208"/>
  <c r="K51" i="209"/>
  <c r="K57" i="209"/>
  <c r="K28" i="209"/>
  <c r="J45" i="210"/>
  <c r="K46" i="210"/>
  <c r="K45" i="210"/>
  <c r="K11" i="210"/>
  <c r="K10" i="210" s="1"/>
  <c r="J10" i="210"/>
  <c r="G38" i="210"/>
  <c r="G43" i="210" s="1"/>
  <c r="C38" i="210"/>
  <c r="C43" i="210" s="1"/>
  <c r="C58" i="210" s="1"/>
  <c r="K51" i="211"/>
  <c r="J22" i="211"/>
  <c r="K41" i="212"/>
  <c r="K39" i="212"/>
  <c r="J32" i="212"/>
  <c r="F38" i="213"/>
  <c r="F43" i="213" s="1"/>
  <c r="H38" i="213"/>
  <c r="H43" i="213" s="1"/>
  <c r="D38" i="213"/>
  <c r="D43" i="213" s="1"/>
  <c r="K45" i="214"/>
  <c r="G38" i="214"/>
  <c r="G43" i="214"/>
  <c r="K10" i="214"/>
  <c r="J51" i="215"/>
  <c r="J22" i="215"/>
  <c r="K52" i="216"/>
  <c r="K51" i="216" s="1"/>
  <c r="K57" i="216" s="1"/>
  <c r="J51" i="216"/>
  <c r="K39" i="216"/>
  <c r="J10" i="216"/>
  <c r="K52" i="217"/>
  <c r="K51" i="217" s="1"/>
  <c r="K57" i="217" s="1"/>
  <c r="K41" i="218"/>
  <c r="K39" i="218" s="1"/>
  <c r="F38" i="205"/>
  <c r="F43" i="205" s="1"/>
  <c r="J28" i="208"/>
  <c r="G38" i="208"/>
  <c r="G43" i="208"/>
  <c r="C38" i="208"/>
  <c r="C43" i="208" s="1"/>
  <c r="C58" i="208" s="1"/>
  <c r="J39" i="210"/>
  <c r="K40" i="210"/>
  <c r="K39" i="210" s="1"/>
  <c r="J32" i="210"/>
  <c r="K33" i="210"/>
  <c r="K32" i="210"/>
  <c r="K39" i="211"/>
  <c r="J51" i="212"/>
  <c r="K52" i="212"/>
  <c r="K51" i="212"/>
  <c r="G57" i="212"/>
  <c r="C57" i="212"/>
  <c r="J28" i="215"/>
  <c r="H38" i="215"/>
  <c r="H43" i="215" s="1"/>
  <c r="I38" i="216"/>
  <c r="I43" i="216"/>
  <c r="E38" i="216"/>
  <c r="E43" i="216" s="1"/>
  <c r="G57" i="218"/>
  <c r="C57" i="218"/>
  <c r="H57" i="217"/>
  <c r="D57" i="217"/>
  <c r="J28" i="218"/>
  <c r="F38" i="218"/>
  <c r="F43" i="218" s="1"/>
  <c r="K10" i="218"/>
  <c r="K29" i="219"/>
  <c r="K28" i="219"/>
  <c r="J28" i="219"/>
  <c r="I38" i="220"/>
  <c r="I43" i="220" s="1"/>
  <c r="E38" i="220"/>
  <c r="E43" i="220" s="1"/>
  <c r="K46" i="223"/>
  <c r="K45" i="223" s="1"/>
  <c r="K57" i="223" s="1"/>
  <c r="J45" i="223"/>
  <c r="J57" i="223" s="1"/>
  <c r="K40" i="223"/>
  <c r="K39" i="223" s="1"/>
  <c r="J39" i="223"/>
  <c r="F57" i="209"/>
  <c r="I38" i="209"/>
  <c r="I43" i="209" s="1"/>
  <c r="E38" i="209"/>
  <c r="E43" i="209" s="1"/>
  <c r="H57" i="210"/>
  <c r="D57" i="210"/>
  <c r="H38" i="211"/>
  <c r="H43" i="211" s="1"/>
  <c r="D38" i="211"/>
  <c r="D43" i="211" s="1"/>
  <c r="J10" i="213"/>
  <c r="J51" i="214"/>
  <c r="J57" i="214"/>
  <c r="G57" i="214"/>
  <c r="C57" i="214"/>
  <c r="H57" i="215"/>
  <c r="D57" i="215"/>
  <c r="J45" i="217"/>
  <c r="J57" i="217"/>
  <c r="J39" i="217"/>
  <c r="J32" i="217"/>
  <c r="K32" i="219"/>
  <c r="K10" i="219"/>
  <c r="K52" i="220"/>
  <c r="K51" i="220"/>
  <c r="K57" i="220" s="1"/>
  <c r="J51" i="220"/>
  <c r="K39" i="220"/>
  <c r="K11" i="220"/>
  <c r="K10" i="220" s="1"/>
  <c r="K38" i="220" s="1"/>
  <c r="K43" i="220" s="1"/>
  <c r="J10" i="220"/>
  <c r="K29" i="221"/>
  <c r="K28" i="221"/>
  <c r="J28" i="221"/>
  <c r="K24" i="224"/>
  <c r="K22" i="224" s="1"/>
  <c r="K38" i="224" s="1"/>
  <c r="K43" i="224" s="1"/>
  <c r="K58" i="224" s="1"/>
  <c r="J22" i="224"/>
  <c r="K29" i="226"/>
  <c r="K28" i="226"/>
  <c r="J28" i="226"/>
  <c r="K45" i="219"/>
  <c r="K57" i="219" s="1"/>
  <c r="K22" i="219"/>
  <c r="C43" i="219"/>
  <c r="C58" i="219" s="1"/>
  <c r="J10" i="219"/>
  <c r="K22" i="220"/>
  <c r="K32" i="221"/>
  <c r="K11" i="221"/>
  <c r="K10" i="221"/>
  <c r="J10" i="221"/>
  <c r="I57" i="223"/>
  <c r="E57" i="223"/>
  <c r="H38" i="223"/>
  <c r="H43" i="223"/>
  <c r="D38" i="223"/>
  <c r="D43" i="223" s="1"/>
  <c r="K51" i="225"/>
  <c r="K32" i="226"/>
  <c r="J28" i="231"/>
  <c r="K30" i="231"/>
  <c r="K28" i="231"/>
  <c r="J57" i="219"/>
  <c r="K28" i="220"/>
  <c r="G43" i="220"/>
  <c r="K51" i="221"/>
  <c r="K39" i="221"/>
  <c r="K22" i="221"/>
  <c r="K10" i="222"/>
  <c r="K33" i="223"/>
  <c r="K32" i="223"/>
  <c r="J32" i="223"/>
  <c r="K45" i="224"/>
  <c r="K10" i="224"/>
  <c r="J45" i="225"/>
  <c r="K46" i="225"/>
  <c r="K45" i="225" s="1"/>
  <c r="K57" i="225" s="1"/>
  <c r="J10" i="226"/>
  <c r="K23" i="227"/>
  <c r="K22" i="227" s="1"/>
  <c r="K38" i="227" s="1"/>
  <c r="K43" i="227" s="1"/>
  <c r="J22" i="227"/>
  <c r="K41" i="228"/>
  <c r="K39" i="228"/>
  <c r="J39" i="228"/>
  <c r="K24" i="228"/>
  <c r="K22" i="228"/>
  <c r="J22" i="228"/>
  <c r="J39" i="230"/>
  <c r="K41" i="230"/>
  <c r="K39" i="230" s="1"/>
  <c r="K33" i="230"/>
  <c r="K32" i="230" s="1"/>
  <c r="J32" i="230"/>
  <c r="K22" i="218"/>
  <c r="I38" i="219"/>
  <c r="I43" i="219" s="1"/>
  <c r="E38" i="219"/>
  <c r="E43" i="219" s="1"/>
  <c r="J28" i="220"/>
  <c r="J51" i="221"/>
  <c r="J57" i="221"/>
  <c r="K45" i="221"/>
  <c r="H38" i="221"/>
  <c r="H43" i="221" s="1"/>
  <c r="D38" i="221"/>
  <c r="D43" i="221" s="1"/>
  <c r="K52" i="222"/>
  <c r="K51" i="222" s="1"/>
  <c r="K57" i="222" s="1"/>
  <c r="J51" i="222"/>
  <c r="H57" i="222"/>
  <c r="D57" i="222"/>
  <c r="K28" i="222"/>
  <c r="G38" i="222"/>
  <c r="G43" i="222" s="1"/>
  <c r="C38" i="222"/>
  <c r="C43" i="222" s="1"/>
  <c r="C58" i="222" s="1"/>
  <c r="J10" i="222"/>
  <c r="F38" i="222"/>
  <c r="F43" i="222"/>
  <c r="K23" i="223"/>
  <c r="K22" i="223"/>
  <c r="J22" i="223"/>
  <c r="J45" i="224"/>
  <c r="J57" i="224" s="1"/>
  <c r="F38" i="224"/>
  <c r="F43" i="224" s="1"/>
  <c r="I57" i="225"/>
  <c r="E57" i="225"/>
  <c r="K45" i="226"/>
  <c r="K51" i="227"/>
  <c r="I38" i="225"/>
  <c r="I43" i="225" s="1"/>
  <c r="E38" i="225"/>
  <c r="E43" i="225" s="1"/>
  <c r="K46" i="227"/>
  <c r="K45" i="227" s="1"/>
  <c r="K57" i="227" s="1"/>
  <c r="J45" i="227"/>
  <c r="K40" i="227"/>
  <c r="K39" i="227"/>
  <c r="J39" i="227"/>
  <c r="G38" i="227"/>
  <c r="G43" i="227" s="1"/>
  <c r="C38" i="227"/>
  <c r="C43" i="227" s="1"/>
  <c r="C58" i="227" s="1"/>
  <c r="K10" i="225"/>
  <c r="K33" i="229"/>
  <c r="K32" i="229" s="1"/>
  <c r="K38" i="229" s="1"/>
  <c r="K43" i="229" s="1"/>
  <c r="J32" i="229"/>
  <c r="K28" i="225"/>
  <c r="G38" i="225"/>
  <c r="G43" i="225" s="1"/>
  <c r="C38" i="225"/>
  <c r="C43" i="225" s="1"/>
  <c r="C58" i="225" s="1"/>
  <c r="J10" i="225"/>
  <c r="K51" i="226"/>
  <c r="K10" i="226"/>
  <c r="K33" i="227"/>
  <c r="K32" i="227"/>
  <c r="J32" i="227"/>
  <c r="K47" i="228"/>
  <c r="K45" i="228" s="1"/>
  <c r="K57" i="228" s="1"/>
  <c r="K58" i="228" s="1"/>
  <c r="J45" i="228"/>
  <c r="D43" i="228"/>
  <c r="K10" i="233"/>
  <c r="K46" i="230"/>
  <c r="K45" i="230" s="1"/>
  <c r="K57" i="230" s="1"/>
  <c r="J45" i="230"/>
  <c r="J57" i="230" s="1"/>
  <c r="H38" i="230"/>
  <c r="H43" i="230" s="1"/>
  <c r="F57" i="232"/>
  <c r="K46" i="233"/>
  <c r="K45" i="233"/>
  <c r="J45" i="233"/>
  <c r="F38" i="228"/>
  <c r="F43" i="228" s="1"/>
  <c r="K45" i="229"/>
  <c r="K39" i="229"/>
  <c r="K22" i="229"/>
  <c r="K22" i="230"/>
  <c r="K23" i="231"/>
  <c r="K22" i="231" s="1"/>
  <c r="J22" i="231"/>
  <c r="K32" i="228"/>
  <c r="J45" i="229"/>
  <c r="J39" i="229"/>
  <c r="J22" i="229"/>
  <c r="F38" i="229"/>
  <c r="F43" i="229"/>
  <c r="K10" i="229"/>
  <c r="K10" i="230"/>
  <c r="C38" i="230"/>
  <c r="C43" i="230"/>
  <c r="K14" i="231"/>
  <c r="K10" i="231" s="1"/>
  <c r="J10" i="231"/>
  <c r="K34" i="232"/>
  <c r="J32" i="232"/>
  <c r="K10" i="232"/>
  <c r="K51" i="233"/>
  <c r="K40" i="233"/>
  <c r="K39" i="233"/>
  <c r="J39" i="233"/>
  <c r="J10" i="233"/>
  <c r="K54" i="231"/>
  <c r="K51" i="231"/>
  <c r="K57" i="231" s="1"/>
  <c r="K33" i="231"/>
  <c r="K32" i="231" s="1"/>
  <c r="J32" i="231"/>
  <c r="G38" i="231"/>
  <c r="G43" i="231"/>
  <c r="C38" i="231"/>
  <c r="C43" i="231"/>
  <c r="K32" i="232"/>
  <c r="J22" i="232"/>
  <c r="J10" i="232"/>
  <c r="K30" i="233"/>
  <c r="K28" i="233"/>
  <c r="H57" i="231"/>
  <c r="D57" i="231"/>
  <c r="K29" i="232"/>
  <c r="K28" i="232"/>
  <c r="I38" i="232"/>
  <c r="I43" i="232" s="1"/>
  <c r="E38" i="232"/>
  <c r="E43" i="232" s="1"/>
  <c r="J51" i="233"/>
  <c r="K23" i="233"/>
  <c r="K22" i="233"/>
  <c r="J22" i="233"/>
  <c r="F38" i="230"/>
  <c r="F43" i="230" s="1"/>
  <c r="J45" i="231"/>
  <c r="J39" i="231"/>
  <c r="K22" i="232"/>
  <c r="H57" i="233"/>
  <c r="D57" i="233"/>
  <c r="K33" i="233"/>
  <c r="K32" i="233"/>
  <c r="J32" i="233"/>
  <c r="G38" i="233"/>
  <c r="G43" i="233" s="1"/>
  <c r="C38" i="233"/>
  <c r="C43" i="233" s="1"/>
  <c r="C58" i="233" s="1"/>
  <c r="O26" i="24"/>
  <c r="E118" i="173"/>
  <c r="C65" i="120"/>
  <c r="C65" i="121"/>
  <c r="C90" i="121"/>
  <c r="C57" i="164"/>
  <c r="D65" i="87"/>
  <c r="I12" i="66"/>
  <c r="H18" i="66"/>
  <c r="I6" i="66"/>
  <c r="G27" i="24"/>
  <c r="C27" i="24"/>
  <c r="O15" i="24"/>
  <c r="C1" i="125"/>
  <c r="C1" i="105"/>
  <c r="B52" i="173"/>
  <c r="E12" i="173"/>
  <c r="E181" i="173"/>
  <c r="F18" i="66"/>
  <c r="C65" i="119"/>
  <c r="C90" i="119" s="1"/>
  <c r="C36" i="137"/>
  <c r="C41" i="137"/>
  <c r="C58" i="137" s="1"/>
  <c r="C57" i="140"/>
  <c r="C36" i="145"/>
  <c r="C41" i="145"/>
  <c r="C36" i="146"/>
  <c r="C41" i="146" s="1"/>
  <c r="C58" i="146" s="1"/>
  <c r="C36" i="168"/>
  <c r="C41" i="168" s="1"/>
  <c r="C58" i="168" s="1"/>
  <c r="E34" i="173"/>
  <c r="B109" i="173"/>
  <c r="C57" i="127"/>
  <c r="C36" i="127"/>
  <c r="C41" i="127"/>
  <c r="C57" i="163"/>
  <c r="C36" i="165"/>
  <c r="C41" i="165" s="1"/>
  <c r="C58" i="165" s="1"/>
  <c r="I16" i="66"/>
  <c r="C39" i="128"/>
  <c r="B73" i="173"/>
  <c r="B157" i="173"/>
  <c r="C1" i="143"/>
  <c r="C6" i="87"/>
  <c r="C94" i="87" s="1"/>
  <c r="C6" i="128"/>
  <c r="C29" i="128"/>
  <c r="A2" i="24"/>
  <c r="C37" i="124"/>
  <c r="C42" i="124"/>
  <c r="C59" i="124" s="1"/>
  <c r="C36" i="125"/>
  <c r="C41" i="125" s="1"/>
  <c r="C58" i="125" s="1"/>
  <c r="C57" i="143"/>
  <c r="C58" i="143"/>
  <c r="C57" i="158"/>
  <c r="C57" i="162"/>
  <c r="D90" i="87"/>
  <c r="J57" i="229"/>
  <c r="K57" i="214"/>
  <c r="K57" i="194"/>
  <c r="C58" i="136"/>
  <c r="C58" i="155"/>
  <c r="C58" i="149"/>
  <c r="C58" i="170"/>
  <c r="C58" i="145"/>
  <c r="J38" i="218"/>
  <c r="J43" i="218"/>
  <c r="C58" i="156"/>
  <c r="J58" i="190"/>
  <c r="C58" i="154"/>
  <c r="J57" i="227"/>
  <c r="J57" i="222"/>
  <c r="K57" i="224"/>
  <c r="J58" i="193"/>
  <c r="E157" i="87"/>
  <c r="J58" i="191"/>
  <c r="O27" i="24"/>
  <c r="J57" i="195"/>
  <c r="C58" i="203"/>
  <c r="J57" i="232"/>
  <c r="E160" i="173"/>
  <c r="C90" i="120"/>
  <c r="E202" i="173"/>
  <c r="C58" i="231"/>
  <c r="J38" i="223"/>
  <c r="J43" i="223" s="1"/>
  <c r="J38" i="230"/>
  <c r="J38" i="213"/>
  <c r="J43" i="213"/>
  <c r="J57" i="216"/>
  <c r="C59" i="190"/>
  <c r="C155" i="121"/>
  <c r="C156" i="121"/>
  <c r="C58" i="220"/>
  <c r="E139" i="173"/>
  <c r="J57" i="231"/>
  <c r="J38" i="228"/>
  <c r="C1" i="142"/>
  <c r="C58" i="221"/>
  <c r="C58" i="147"/>
  <c r="J38" i="224"/>
  <c r="J43" i="224" s="1"/>
  <c r="C159" i="236"/>
  <c r="J57" i="226"/>
  <c r="C92" i="236"/>
  <c r="C58" i="167"/>
  <c r="J57" i="209"/>
  <c r="J58" i="192"/>
  <c r="C58" i="200"/>
  <c r="C58" i="164"/>
  <c r="J38" i="225"/>
  <c r="J43" i="225" s="1"/>
  <c r="K57" i="203"/>
  <c r="J38" i="226"/>
  <c r="J43" i="226" s="1"/>
  <c r="C58" i="158"/>
  <c r="J57" i="228"/>
  <c r="J38" i="222"/>
  <c r="J43" i="222"/>
  <c r="J57" i="220"/>
  <c r="K57" i="202"/>
  <c r="K58" i="192"/>
  <c r="C58" i="224"/>
  <c r="C58" i="141"/>
  <c r="C58" i="140"/>
  <c r="J43" i="228"/>
  <c r="J57" i="225"/>
  <c r="K38" i="207"/>
  <c r="K43" i="207"/>
  <c r="J38" i="209"/>
  <c r="J43" i="209" s="1"/>
  <c r="J38" i="198"/>
  <c r="J43" i="198" s="1"/>
  <c r="J57" i="194"/>
  <c r="C155" i="120"/>
  <c r="C155" i="3"/>
  <c r="J57" i="210"/>
  <c r="C58" i="199"/>
  <c r="J39" i="191"/>
  <c r="J44" i="191" s="1"/>
  <c r="C160" i="236"/>
  <c r="J38" i="227"/>
  <c r="J43" i="227" s="1"/>
  <c r="J57" i="196"/>
  <c r="J39" i="192"/>
  <c r="J44" i="192" s="1"/>
  <c r="C90" i="3"/>
  <c r="C164" i="236"/>
  <c r="J57" i="233"/>
  <c r="C58" i="127"/>
  <c r="J38" i="229"/>
  <c r="J43" i="229" s="1"/>
  <c r="K38" i="212"/>
  <c r="K43" i="212" s="1"/>
  <c r="J38" i="195"/>
  <c r="J43" i="195" s="1"/>
  <c r="K38" i="225"/>
  <c r="K43" i="225"/>
  <c r="K58" i="225" s="1"/>
  <c r="J43" i="230"/>
  <c r="J38" i="216"/>
  <c r="J43" i="216" s="1"/>
  <c r="K57" i="211"/>
  <c r="J57" i="218"/>
  <c r="K57" i="212"/>
  <c r="J57" i="204"/>
  <c r="J38" i="200"/>
  <c r="J43" i="200" s="1"/>
  <c r="J38" i="214"/>
  <c r="J43" i="214"/>
  <c r="K38" i="233"/>
  <c r="K43" i="233" s="1"/>
  <c r="K57" i="226"/>
  <c r="K38" i="228"/>
  <c r="K43" i="228"/>
  <c r="J38" i="220"/>
  <c r="J43" i="220"/>
  <c r="K38" i="218"/>
  <c r="K43" i="218" s="1"/>
  <c r="J38" i="210"/>
  <c r="J43" i="210"/>
  <c r="K38" i="200"/>
  <c r="K43" i="200" s="1"/>
  <c r="K58" i="200" s="1"/>
  <c r="J38" i="212"/>
  <c r="J43" i="212" s="1"/>
  <c r="J38" i="196"/>
  <c r="J43" i="196"/>
  <c r="C58" i="138"/>
  <c r="K38" i="213"/>
  <c r="K43" i="213"/>
  <c r="C58" i="105"/>
  <c r="K39" i="193"/>
  <c r="K44" i="193" s="1"/>
  <c r="K57" i="201"/>
  <c r="C156" i="120"/>
  <c r="J57" i="212"/>
  <c r="J38" i="208"/>
  <c r="J43" i="208" s="1"/>
  <c r="J38" i="215"/>
  <c r="J43" i="215" s="1"/>
  <c r="K57" i="197"/>
  <c r="I18" i="66"/>
  <c r="K57" i="233"/>
  <c r="J38" i="221"/>
  <c r="J43" i="221" s="1"/>
  <c r="K38" i="219"/>
  <c r="K43" i="219" s="1"/>
  <c r="K58" i="219" s="1"/>
  <c r="J38" i="211"/>
  <c r="J43" i="211" s="1"/>
  <c r="J38" i="206"/>
  <c r="J43" i="206"/>
  <c r="J38" i="207"/>
  <c r="J43" i="207" s="1"/>
  <c r="J38" i="203"/>
  <c r="J43" i="203"/>
  <c r="K57" i="218"/>
  <c r="K38" i="208"/>
  <c r="K43" i="208"/>
  <c r="J38" i="204"/>
  <c r="J43" i="204"/>
  <c r="K57" i="198"/>
  <c r="K58" i="191"/>
  <c r="J57" i="207"/>
  <c r="K58" i="193"/>
  <c r="J39" i="193"/>
  <c r="J44" i="193" s="1"/>
  <c r="J38" i="217"/>
  <c r="J43" i="217"/>
  <c r="J38" i="197"/>
  <c r="J43" i="197"/>
  <c r="J57" i="201"/>
  <c r="C1" i="136"/>
  <c r="C1" i="137"/>
  <c r="C1" i="139"/>
  <c r="C1" i="138"/>
  <c r="G4" i="66"/>
  <c r="H4" i="66"/>
  <c r="A2" i="70"/>
  <c r="D6" i="87"/>
  <c r="D94" i="87"/>
  <c r="C3" i="172"/>
  <c r="B1" i="172"/>
  <c r="E4" i="66"/>
  <c r="E6" i="128"/>
  <c r="E29" i="128"/>
  <c r="F4" i="66"/>
  <c r="A23" i="89"/>
  <c r="D3" i="66"/>
  <c r="D6" i="128"/>
  <c r="D29" i="128" s="1"/>
  <c r="C156" i="119"/>
  <c r="K58" i="204"/>
  <c r="J38" i="201"/>
  <c r="J43" i="201" s="1"/>
  <c r="K39" i="191"/>
  <c r="K44" i="191" s="1"/>
  <c r="K59" i="191" s="1"/>
  <c r="J57" i="199"/>
  <c r="K38" i="217"/>
  <c r="K43" i="217"/>
  <c r="K58" i="217" s="1"/>
  <c r="K38" i="195"/>
  <c r="K43" i="195" s="1"/>
  <c r="K58" i="195" s="1"/>
  <c r="J39" i="190"/>
  <c r="J44" i="190"/>
  <c r="K38" i="222"/>
  <c r="K43" i="222"/>
  <c r="K58" i="222" s="1"/>
  <c r="K38" i="221"/>
  <c r="K43" i="221" s="1"/>
  <c r="K58" i="221" s="1"/>
  <c r="J38" i="219"/>
  <c r="J43" i="219" s="1"/>
  <c r="K43" i="214"/>
  <c r="K58" i="214" s="1"/>
  <c r="K38" i="209"/>
  <c r="K43" i="209" s="1"/>
  <c r="K58" i="209" s="1"/>
  <c r="J38" i="202"/>
  <c r="J43" i="202"/>
  <c r="J38" i="232"/>
  <c r="J43" i="232"/>
  <c r="J38" i="233"/>
  <c r="J43" i="233"/>
  <c r="K38" i="232"/>
  <c r="K43" i="232"/>
  <c r="K58" i="232" s="1"/>
  <c r="J38" i="231"/>
  <c r="J43" i="231" s="1"/>
  <c r="K38" i="230"/>
  <c r="K43" i="230" s="1"/>
  <c r="K58" i="230" s="1"/>
  <c r="K57" i="221"/>
  <c r="K38" i="210"/>
  <c r="K43" i="210" s="1"/>
  <c r="K58" i="210" s="1"/>
  <c r="K38" i="216"/>
  <c r="K43" i="216"/>
  <c r="K58" i="216" s="1"/>
  <c r="J57" i="208"/>
  <c r="K57" i="208"/>
  <c r="K38" i="202"/>
  <c r="K43" i="202" s="1"/>
  <c r="J57" i="215"/>
  <c r="K38" i="201"/>
  <c r="K43" i="201"/>
  <c r="K58" i="201" s="1"/>
  <c r="K38" i="198"/>
  <c r="K43" i="198" s="1"/>
  <c r="K58" i="198" s="1"/>
  <c r="J38" i="194"/>
  <c r="J43" i="194" s="1"/>
  <c r="J57" i="203"/>
  <c r="J38" i="199"/>
  <c r="J43" i="199"/>
  <c r="K57" i="196"/>
  <c r="K38" i="196"/>
  <c r="K43" i="196"/>
  <c r="E76" i="173"/>
  <c r="E55" i="173"/>
  <c r="K58" i="218"/>
  <c r="K58" i="233"/>
  <c r="K58" i="229"/>
  <c r="K58" i="213"/>
  <c r="C156" i="3"/>
  <c r="K58" i="211"/>
  <c r="K58" i="212"/>
  <c r="K58" i="226"/>
  <c r="K59" i="193"/>
  <c r="K58" i="196"/>
  <c r="K58" i="199"/>
  <c r="C1" i="144"/>
  <c r="C1" i="145"/>
  <c r="C1" i="147"/>
  <c r="C1" i="146"/>
  <c r="E6" i="87"/>
  <c r="E94" i="87" s="1"/>
  <c r="K1" i="201"/>
  <c r="K1" i="199"/>
  <c r="K1" i="198"/>
  <c r="K1" i="200"/>
  <c r="C1" i="151"/>
  <c r="K58" i="208"/>
  <c r="C1" i="149"/>
  <c r="K1" i="205"/>
  <c r="K1" i="204"/>
  <c r="K1" i="202"/>
  <c r="K1" i="203"/>
  <c r="C1" i="153"/>
  <c r="K1" i="208"/>
  <c r="K1" i="206"/>
  <c r="K1" i="209"/>
  <c r="K1" i="207"/>
  <c r="C1" i="154"/>
  <c r="K1" i="211"/>
  <c r="K1" i="210"/>
  <c r="K1" i="212"/>
  <c r="K1" i="213"/>
  <c r="C1" i="159"/>
  <c r="C1" i="156"/>
  <c r="C1" i="158"/>
  <c r="C1" i="157"/>
  <c r="C1" i="165"/>
  <c r="K1" i="217"/>
  <c r="K1" i="215"/>
  <c r="K1" i="216"/>
  <c r="K1" i="214"/>
  <c r="K1" i="221"/>
  <c r="K1" i="219"/>
  <c r="K1" i="220"/>
  <c r="K1" i="218"/>
  <c r="C1" i="167"/>
  <c r="K1" i="225"/>
  <c r="K1" i="223"/>
  <c r="K1" i="224"/>
  <c r="K1" i="222"/>
  <c r="K1" i="233"/>
  <c r="K1" i="231"/>
  <c r="K1" i="232"/>
  <c r="K1" i="230"/>
  <c r="K1" i="229"/>
  <c r="K1" i="227"/>
  <c r="K1" i="226"/>
  <c r="K1" i="228"/>
  <c r="C34" i="237"/>
  <c r="C22" i="237"/>
  <c r="C18" i="237"/>
  <c r="C15" i="237"/>
  <c r="C7" i="237"/>
  <c r="C21" i="237"/>
  <c r="C14" i="237"/>
  <c r="C11" i="237"/>
  <c r="C9" i="237"/>
  <c r="C23" i="237"/>
  <c r="C20" i="237"/>
  <c r="C17" i="237"/>
  <c r="C13" i="237"/>
  <c r="C19" i="237"/>
  <c r="C16" i="237"/>
  <c r="C12" i="237"/>
  <c r="C10" i="237"/>
  <c r="C8" i="237"/>
  <c r="K49" i="253" l="1"/>
  <c r="K93" i="253"/>
  <c r="K128" i="253" s="1"/>
  <c r="J154" i="253"/>
  <c r="J155" i="253" s="1"/>
  <c r="J65" i="253"/>
  <c r="J90" i="253" s="1"/>
  <c r="K37" i="253"/>
  <c r="K146" i="253"/>
  <c r="K15" i="253"/>
  <c r="K65" i="253" s="1"/>
  <c r="K90" i="253" s="1"/>
  <c r="K70" i="253"/>
  <c r="K89" i="253" s="1"/>
  <c r="K133" i="253"/>
  <c r="K154" i="253" s="1"/>
  <c r="K31" i="253"/>
  <c r="K29" i="253" s="1"/>
  <c r="K56" i="253"/>
  <c r="K55" i="253" s="1"/>
  <c r="K79" i="253"/>
  <c r="K78" i="253" s="1"/>
  <c r="J65" i="252"/>
  <c r="J90" i="252" s="1"/>
  <c r="K89" i="252"/>
  <c r="K15" i="252"/>
  <c r="K133" i="252"/>
  <c r="K154" i="252" s="1"/>
  <c r="K93" i="252"/>
  <c r="K128" i="252" s="1"/>
  <c r="K31" i="252"/>
  <c r="K29" i="252" s="1"/>
  <c r="K56" i="252"/>
  <c r="K55" i="252" s="1"/>
  <c r="K79" i="252"/>
  <c r="K78" i="252" s="1"/>
  <c r="K37" i="251"/>
  <c r="K93" i="251"/>
  <c r="K128" i="251" s="1"/>
  <c r="K133" i="251"/>
  <c r="K154" i="251" s="1"/>
  <c r="K75" i="251"/>
  <c r="K146" i="251"/>
  <c r="J37" i="251"/>
  <c r="J65" i="251" s="1"/>
  <c r="J90" i="251" s="1"/>
  <c r="K17" i="251"/>
  <c r="K15" i="251" s="1"/>
  <c r="K56" i="251"/>
  <c r="K55" i="251" s="1"/>
  <c r="K79" i="251"/>
  <c r="K78" i="251" s="1"/>
  <c r="K89" i="251" s="1"/>
  <c r="K9" i="251"/>
  <c r="K8" i="251" s="1"/>
  <c r="J29" i="251"/>
  <c r="K50" i="251"/>
  <c r="K49" i="251" s="1"/>
  <c r="K61" i="251"/>
  <c r="K60" i="251" s="1"/>
  <c r="K29" i="250"/>
  <c r="K146" i="250"/>
  <c r="C90" i="250"/>
  <c r="C156" i="250" s="1"/>
  <c r="G90" i="250"/>
  <c r="F90" i="250"/>
  <c r="K15" i="250"/>
  <c r="K65" i="250" s="1"/>
  <c r="K90" i="250" s="1"/>
  <c r="K156" i="250" s="1"/>
  <c r="K70" i="250"/>
  <c r="K89" i="250" s="1"/>
  <c r="K133" i="250"/>
  <c r="K154" i="250" s="1"/>
  <c r="K155" i="250" s="1"/>
  <c r="F155" i="250"/>
  <c r="J155" i="250"/>
  <c r="J15" i="250"/>
  <c r="J65" i="250" s="1"/>
  <c r="J90" i="250" s="1"/>
  <c r="K31" i="250"/>
  <c r="K56" i="250"/>
  <c r="K55" i="250" s="1"/>
  <c r="K79" i="250"/>
  <c r="K78" i="250" s="1"/>
  <c r="H25" i="249"/>
  <c r="B24" i="249"/>
  <c r="E31" i="249"/>
  <c r="B28" i="249"/>
  <c r="B244" i="249"/>
  <c r="I31" i="249"/>
  <c r="B20" i="249"/>
  <c r="B30" i="249"/>
  <c r="B76" i="249"/>
  <c r="B84" i="249"/>
  <c r="B248" i="249"/>
  <c r="F25" i="249"/>
  <c r="H82" i="249"/>
  <c r="H120" i="249"/>
  <c r="H143" i="249"/>
  <c r="F192" i="249"/>
  <c r="H368" i="249"/>
  <c r="I19" i="249"/>
  <c r="I25" i="249" s="1"/>
  <c r="F26" i="249"/>
  <c r="E27" i="249"/>
  <c r="F27" i="249" s="1"/>
  <c r="B27" i="249" s="1"/>
  <c r="F74" i="249"/>
  <c r="E83" i="249"/>
  <c r="F83" i="249" s="1"/>
  <c r="B83" i="249" s="1"/>
  <c r="H192" i="249"/>
  <c r="I186" i="249"/>
  <c r="I192" i="249" s="1"/>
  <c r="H215" i="249"/>
  <c r="E194" i="249"/>
  <c r="F194" i="249" s="1"/>
  <c r="B194" i="249" s="1"/>
  <c r="H225" i="249"/>
  <c r="F249" i="249"/>
  <c r="B247" i="249"/>
  <c r="H255" i="249"/>
  <c r="E251" i="249"/>
  <c r="H272" i="249"/>
  <c r="F419" i="249"/>
  <c r="E25" i="249"/>
  <c r="H31" i="249"/>
  <c r="F86" i="249"/>
  <c r="F137" i="249"/>
  <c r="H160" i="249"/>
  <c r="E138" i="249"/>
  <c r="B142" i="249"/>
  <c r="H177" i="249"/>
  <c r="H249" i="249"/>
  <c r="I312" i="249"/>
  <c r="F368" i="249"/>
  <c r="B363" i="249"/>
  <c r="B473" i="249"/>
  <c r="I74" i="249"/>
  <c r="I80" i="249" s="1"/>
  <c r="H137" i="249"/>
  <c r="B133" i="249"/>
  <c r="I143" i="249"/>
  <c r="B140" i="249"/>
  <c r="E198" i="249"/>
  <c r="F193" i="249"/>
  <c r="B195" i="249"/>
  <c r="B197" i="249"/>
  <c r="H208" i="249"/>
  <c r="H194" i="249"/>
  <c r="I194" i="249" s="1"/>
  <c r="I198" i="249" s="1"/>
  <c r="H232" i="249"/>
  <c r="B250" i="249"/>
  <c r="B252" i="249"/>
  <c r="H329" i="249"/>
  <c r="E308" i="249"/>
  <c r="F308" i="249" s="1"/>
  <c r="F356" i="249"/>
  <c r="E362" i="249"/>
  <c r="H514" i="249"/>
  <c r="H282" i="249"/>
  <c r="H289" i="249"/>
  <c r="B310" i="249"/>
  <c r="H362" i="249"/>
  <c r="I368" i="249"/>
  <c r="H395" i="249"/>
  <c r="H402" i="249"/>
  <c r="H441" i="249"/>
  <c r="E420" i="249"/>
  <c r="F420" i="249" s="1"/>
  <c r="H451" i="249"/>
  <c r="F474" i="249"/>
  <c r="B470" i="249"/>
  <c r="B472" i="249"/>
  <c r="H490" i="249"/>
  <c r="H497" i="249"/>
  <c r="E529" i="249"/>
  <c r="B524" i="249"/>
  <c r="B527" i="249"/>
  <c r="E535" i="249"/>
  <c r="F530" i="249"/>
  <c r="H545" i="249"/>
  <c r="E192" i="249"/>
  <c r="H198" i="249"/>
  <c r="H265" i="249"/>
  <c r="F306" i="249"/>
  <c r="H308" i="249"/>
  <c r="I308" i="249" s="1"/>
  <c r="H346" i="249"/>
  <c r="B359" i="249"/>
  <c r="H385" i="249"/>
  <c r="F418" i="249"/>
  <c r="B412" i="249"/>
  <c r="B418" i="249" s="1"/>
  <c r="F480" i="249"/>
  <c r="B475" i="249"/>
  <c r="B480" i="249" s="1"/>
  <c r="F529" i="249"/>
  <c r="H535" i="249"/>
  <c r="I131" i="249"/>
  <c r="I137" i="249" s="1"/>
  <c r="I243" i="249"/>
  <c r="I249" i="249" s="1"/>
  <c r="H306" i="249"/>
  <c r="I300" i="249"/>
  <c r="I306" i="249" s="1"/>
  <c r="B305" i="249"/>
  <c r="E312" i="249"/>
  <c r="F307" i="249"/>
  <c r="B309" i="249"/>
  <c r="B360" i="249"/>
  <c r="B365" i="249"/>
  <c r="B367" i="249"/>
  <c r="H418" i="249"/>
  <c r="I412" i="249"/>
  <c r="I418" i="249" s="1"/>
  <c r="B423" i="249"/>
  <c r="H434" i="249"/>
  <c r="H420" i="249"/>
  <c r="I420" i="249" s="1"/>
  <c r="I424" i="249" s="1"/>
  <c r="H458" i="249"/>
  <c r="E474" i="249"/>
  <c r="I480" i="249"/>
  <c r="H480" i="249"/>
  <c r="H529" i="249"/>
  <c r="I523" i="249"/>
  <c r="I529" i="249" s="1"/>
  <c r="I535" i="249"/>
  <c r="B532" i="249"/>
  <c r="H562" i="249"/>
  <c r="E368" i="249"/>
  <c r="E480" i="249"/>
  <c r="B523" i="249"/>
  <c r="B529" i="249" s="1"/>
  <c r="E306" i="249"/>
  <c r="H312" i="249"/>
  <c r="E418" i="249"/>
  <c r="H424" i="249"/>
  <c r="I356" i="249"/>
  <c r="I362" i="249" s="1"/>
  <c r="I468" i="249"/>
  <c r="I474" i="249" s="1"/>
  <c r="D5" i="207"/>
  <c r="D5" i="221"/>
  <c r="D5" i="233"/>
  <c r="D5" i="211"/>
  <c r="D5" i="224"/>
  <c r="H5" i="213"/>
  <c r="D5" i="208"/>
  <c r="D5" i="206"/>
  <c r="D5" i="218"/>
  <c r="H5" i="214"/>
  <c r="D5" i="195"/>
  <c r="D5" i="219"/>
  <c r="D5" i="197"/>
  <c r="D5" i="190"/>
  <c r="D5" i="199"/>
  <c r="D5" i="216"/>
  <c r="D5" i="215"/>
  <c r="D5" i="205"/>
  <c r="D5" i="222"/>
  <c r="D5" i="223"/>
  <c r="D5" i="228"/>
  <c r="H5" i="200"/>
  <c r="H5" i="201"/>
  <c r="H5" i="218"/>
  <c r="D5" i="194"/>
  <c r="D5" i="191"/>
  <c r="D5" i="202"/>
  <c r="D5" i="196"/>
  <c r="D5" i="201"/>
  <c r="D5" i="213"/>
  <c r="D5" i="217"/>
  <c r="D5" i="212"/>
  <c r="D5" i="225"/>
  <c r="D5" i="226"/>
  <c r="D5" i="230"/>
  <c r="H5" i="192"/>
  <c r="H5" i="210"/>
  <c r="H5" i="229"/>
  <c r="D5" i="198"/>
  <c r="D5" i="192"/>
  <c r="D5" i="203"/>
  <c r="D5" i="200"/>
  <c r="D5" i="204"/>
  <c r="D5" i="209"/>
  <c r="D5" i="220"/>
  <c r="D5" i="214"/>
  <c r="D5" i="232"/>
  <c r="D5" i="227"/>
  <c r="H5" i="196"/>
  <c r="H5" i="221"/>
  <c r="H5" i="231"/>
  <c r="I25" i="248"/>
  <c r="F5" i="198"/>
  <c r="F5" i="208"/>
  <c r="F5" i="206"/>
  <c r="F5" i="221"/>
  <c r="F5" i="232"/>
  <c r="F5" i="194"/>
  <c r="F5" i="201"/>
  <c r="F5" i="203"/>
  <c r="F5" i="209"/>
  <c r="F5" i="220"/>
  <c r="F5" i="211"/>
  <c r="F5" i="223"/>
  <c r="F5" i="224"/>
  <c r="F5" i="230"/>
  <c r="F5" i="196"/>
  <c r="E5" i="195"/>
  <c r="E5" i="205"/>
  <c r="E5" i="227"/>
  <c r="F5" i="190"/>
  <c r="F5" i="216"/>
  <c r="F5" i="200"/>
  <c r="F5" i="214"/>
  <c r="F5" i="218"/>
  <c r="F5" i="228"/>
  <c r="F5" i="199"/>
  <c r="F5" i="202"/>
  <c r="F5" i="205"/>
  <c r="F5" i="212"/>
  <c r="F5" i="222"/>
  <c r="F5" i="213"/>
  <c r="F5" i="225"/>
  <c r="F5" i="227"/>
  <c r="F5" i="233"/>
  <c r="E5" i="211"/>
  <c r="E5" i="218"/>
  <c r="E5" i="232"/>
  <c r="I25" i="247"/>
  <c r="E5" i="198"/>
  <c r="E5" i="190"/>
  <c r="E5" i="212"/>
  <c r="E5" i="201"/>
  <c r="E5" i="224"/>
  <c r="E5" i="207"/>
  <c r="E5" i="208"/>
  <c r="E5" i="220"/>
  <c r="E5" i="221"/>
  <c r="E5" i="228"/>
  <c r="E5" i="231"/>
  <c r="H5" i="202"/>
  <c r="H5" i="193"/>
  <c r="H5" i="197"/>
  <c r="H5" i="215"/>
  <c r="H5" i="204"/>
  <c r="H5" i="211"/>
  <c r="H5" i="219"/>
  <c r="H5" i="220"/>
  <c r="H5" i="223"/>
  <c r="H5" i="232"/>
  <c r="H5" i="233"/>
  <c r="E5" i="191"/>
  <c r="E5" i="196"/>
  <c r="E5" i="194"/>
  <c r="E5" i="204"/>
  <c r="E5" i="197"/>
  <c r="E5" i="214"/>
  <c r="E5" i="210"/>
  <c r="E5" i="222"/>
  <c r="E5" i="226"/>
  <c r="E5" i="225"/>
  <c r="E5" i="233"/>
  <c r="H5" i="195"/>
  <c r="H5" i="203"/>
  <c r="H5" i="198"/>
  <c r="H5" i="207"/>
  <c r="H5" i="217"/>
  <c r="H5" i="209"/>
  <c r="H5" i="225"/>
  <c r="H5" i="205"/>
  <c r="H5" i="224"/>
  <c r="H5" i="226"/>
  <c r="H5" i="228"/>
  <c r="E5" i="203"/>
  <c r="E5" i="200"/>
  <c r="E5" i="209"/>
  <c r="E5" i="206"/>
  <c r="E5" i="202"/>
  <c r="E5" i="213"/>
  <c r="E5" i="215"/>
  <c r="E5" i="223"/>
  <c r="E5" i="229"/>
  <c r="E5" i="230"/>
  <c r="H5" i="194"/>
  <c r="H5" i="191"/>
  <c r="H5" i="190"/>
  <c r="H5" i="208"/>
  <c r="H5" i="199"/>
  <c r="H5" i="206"/>
  <c r="H5" i="216"/>
  <c r="H5" i="212"/>
  <c r="H5" i="222"/>
  <c r="H5" i="227"/>
  <c r="D33" i="245"/>
  <c r="H33" i="245"/>
  <c r="E32" i="245"/>
  <c r="I32" i="245"/>
  <c r="E31" i="245"/>
  <c r="I31" i="245"/>
  <c r="C31" i="245"/>
  <c r="E29" i="244"/>
  <c r="D32" i="244"/>
  <c r="H32" i="244"/>
  <c r="I30" i="244"/>
  <c r="E30" i="244"/>
  <c r="D31" i="244"/>
  <c r="I31" i="244"/>
  <c r="C30" i="244"/>
  <c r="E31" i="244"/>
  <c r="I5" i="194"/>
  <c r="I5" i="210"/>
  <c r="C165" i="243"/>
  <c r="C93" i="243"/>
  <c r="C162" i="243" s="1"/>
  <c r="G165" i="243"/>
  <c r="G93" i="243"/>
  <c r="K11" i="243"/>
  <c r="K100" i="243"/>
  <c r="K135" i="243" s="1"/>
  <c r="K161" i="243" s="1"/>
  <c r="K121" i="243"/>
  <c r="E165" i="243"/>
  <c r="E93" i="243"/>
  <c r="I165" i="243"/>
  <c r="I93" i="243"/>
  <c r="K18" i="243"/>
  <c r="K58" i="243"/>
  <c r="K63" i="243"/>
  <c r="K81" i="243"/>
  <c r="F165" i="243"/>
  <c r="F93" i="243"/>
  <c r="J165" i="243"/>
  <c r="J93" i="243"/>
  <c r="D165" i="243"/>
  <c r="D93" i="243"/>
  <c r="H165" i="243"/>
  <c r="H93" i="243"/>
  <c r="K92" i="243"/>
  <c r="K166" i="243" s="1"/>
  <c r="K26" i="243"/>
  <c r="K25" i="243" s="1"/>
  <c r="K41" i="243"/>
  <c r="K40" i="243" s="1"/>
  <c r="K74" i="243"/>
  <c r="K73" i="243" s="1"/>
  <c r="K33" i="243"/>
  <c r="K32" i="243" s="1"/>
  <c r="I5" i="201"/>
  <c r="I5" i="220"/>
  <c r="I5" i="195"/>
  <c r="I5" i="202"/>
  <c r="I5" i="221"/>
  <c r="I5" i="200"/>
  <c r="I5" i="216"/>
  <c r="I5" i="226"/>
  <c r="I5" i="207"/>
  <c r="I5" i="190"/>
  <c r="I5" i="203"/>
  <c r="I5" i="204"/>
  <c r="I5" i="206"/>
  <c r="I5" i="209"/>
  <c r="I5" i="215"/>
  <c r="I5" i="222"/>
  <c r="I5" i="228"/>
  <c r="I5" i="227"/>
  <c r="I5" i="233"/>
  <c r="I5" i="193"/>
  <c r="I5" i="196"/>
  <c r="I5" i="205"/>
  <c r="I5" i="214"/>
  <c r="I5" i="211"/>
  <c r="I5" i="218"/>
  <c r="I5" i="217"/>
  <c r="I5" i="223"/>
  <c r="I5" i="229"/>
  <c r="I5" i="225"/>
  <c r="I5" i="191"/>
  <c r="I5" i="192"/>
  <c r="I5" i="213"/>
  <c r="I5" i="199"/>
  <c r="I5" i="197"/>
  <c r="I5" i="212"/>
  <c r="I5" i="208"/>
  <c r="I5" i="224"/>
  <c r="I5" i="219"/>
  <c r="I5" i="230"/>
  <c r="I5" i="232"/>
  <c r="D165" i="242"/>
  <c r="D93" i="242"/>
  <c r="H165" i="242"/>
  <c r="H93" i="242"/>
  <c r="K69" i="242"/>
  <c r="K92" i="242" s="1"/>
  <c r="F161" i="242"/>
  <c r="J161" i="242"/>
  <c r="E165" i="242"/>
  <c r="E93" i="242"/>
  <c r="I165" i="242"/>
  <c r="I93" i="242"/>
  <c r="K100" i="242"/>
  <c r="K135" i="242" s="1"/>
  <c r="F165" i="242"/>
  <c r="F93" i="242"/>
  <c r="J165" i="242"/>
  <c r="J93" i="242"/>
  <c r="K32" i="242"/>
  <c r="K68" i="242" s="1"/>
  <c r="K52" i="242"/>
  <c r="K58" i="242"/>
  <c r="D161" i="242"/>
  <c r="H161" i="242"/>
  <c r="K152" i="242"/>
  <c r="C165" i="242"/>
  <c r="C93" i="242"/>
  <c r="C162" i="242" s="1"/>
  <c r="G165" i="242"/>
  <c r="G93" i="242"/>
  <c r="K140" i="242"/>
  <c r="K160" i="242" s="1"/>
  <c r="K19" i="242"/>
  <c r="K18" i="242" s="1"/>
  <c r="K41" i="242"/>
  <c r="K40" i="242" s="1"/>
  <c r="K74" i="242"/>
  <c r="K73" i="242" s="1"/>
  <c r="F165" i="241"/>
  <c r="F93" i="241"/>
  <c r="J68" i="241"/>
  <c r="K147" i="241"/>
  <c r="C165" i="241"/>
  <c r="C93" i="241"/>
  <c r="C162" i="241" s="1"/>
  <c r="G165" i="241"/>
  <c r="G93" i="241"/>
  <c r="K58" i="241"/>
  <c r="E165" i="241"/>
  <c r="E93" i="241"/>
  <c r="I165" i="241"/>
  <c r="I93" i="241"/>
  <c r="D165" i="241"/>
  <c r="D93" i="241"/>
  <c r="H165" i="241"/>
  <c r="H93" i="241"/>
  <c r="K19" i="241"/>
  <c r="K18" i="241" s="1"/>
  <c r="K41" i="241"/>
  <c r="K40" i="241" s="1"/>
  <c r="K74" i="241"/>
  <c r="K73" i="241" s="1"/>
  <c r="K26" i="241"/>
  <c r="K25" i="241" s="1"/>
  <c r="K68" i="241" s="1"/>
  <c r="K70" i="241"/>
  <c r="K69" i="241" s="1"/>
  <c r="K79" i="241"/>
  <c r="K78" i="241" s="1"/>
  <c r="K86" i="241"/>
  <c r="K85" i="241" s="1"/>
  <c r="K101" i="241"/>
  <c r="K100" i="241" s="1"/>
  <c r="K135" i="241" s="1"/>
  <c r="K141" i="241"/>
  <c r="K140" i="241" s="1"/>
  <c r="K160" i="241" s="1"/>
  <c r="C165" i="240"/>
  <c r="C93" i="240"/>
  <c r="G165" i="240"/>
  <c r="G93" i="240"/>
  <c r="K32" i="240"/>
  <c r="C166" i="240"/>
  <c r="G166" i="240"/>
  <c r="K69" i="240"/>
  <c r="K11" i="240"/>
  <c r="D166" i="240"/>
  <c r="H166" i="240"/>
  <c r="K81" i="240"/>
  <c r="C161" i="240"/>
  <c r="G161" i="240"/>
  <c r="K100" i="240"/>
  <c r="K135" i="240" s="1"/>
  <c r="K121" i="240"/>
  <c r="K147" i="240"/>
  <c r="E165" i="240"/>
  <c r="E93" i="240"/>
  <c r="I165" i="240"/>
  <c r="I93" i="240"/>
  <c r="D165" i="240"/>
  <c r="D93" i="240"/>
  <c r="H165" i="240"/>
  <c r="H93" i="240"/>
  <c r="F165" i="240"/>
  <c r="F93" i="240"/>
  <c r="J68" i="240"/>
  <c r="K19" i="240"/>
  <c r="K18" i="240" s="1"/>
  <c r="K41" i="240"/>
  <c r="K40" i="240" s="1"/>
  <c r="K74" i="240"/>
  <c r="K73" i="240" s="1"/>
  <c r="K26" i="240"/>
  <c r="K25" i="240" s="1"/>
  <c r="K141" i="240"/>
  <c r="K140" i="240" s="1"/>
  <c r="K160" i="240" s="1"/>
  <c r="A31" i="239"/>
  <c r="A13" i="239"/>
  <c r="O15" i="238"/>
  <c r="M17" i="238"/>
  <c r="O13" i="238"/>
  <c r="C1" i="160"/>
  <c r="C1" i="162"/>
  <c r="C1" i="161"/>
  <c r="C1" i="163"/>
  <c r="C1" i="171"/>
  <c r="C1" i="168"/>
  <c r="C1" i="169"/>
  <c r="C1" i="170"/>
  <c r="K58" i="227"/>
  <c r="K58" i="220"/>
  <c r="K38" i="215"/>
  <c r="K43" i="215" s="1"/>
  <c r="K58" i="215" s="1"/>
  <c r="K38" i="197"/>
  <c r="K43" i="197" s="1"/>
  <c r="K58" i="197" s="1"/>
  <c r="K43" i="223"/>
  <c r="K58" i="223" s="1"/>
  <c r="C1" i="166"/>
  <c r="C1" i="155"/>
  <c r="C1" i="150"/>
  <c r="K39" i="190"/>
  <c r="K44" i="190" s="1"/>
  <c r="K59" i="190" s="1"/>
  <c r="C1" i="164"/>
  <c r="C1" i="152"/>
  <c r="C1" i="148"/>
  <c r="K57" i="207"/>
  <c r="K58" i="207" s="1"/>
  <c r="C4" i="140"/>
  <c r="C4" i="141" s="1"/>
  <c r="C4" i="142" s="1"/>
  <c r="C4" i="143" s="1"/>
  <c r="C4" i="136"/>
  <c r="C4" i="137" s="1"/>
  <c r="C4" i="138" s="1"/>
  <c r="C4" i="139" s="1"/>
  <c r="C4" i="152"/>
  <c r="C4" i="153" s="1"/>
  <c r="C4" i="154" s="1"/>
  <c r="C4" i="155" s="1"/>
  <c r="C4" i="168"/>
  <c r="C4" i="169" s="1"/>
  <c r="C4" i="170" s="1"/>
  <c r="C4" i="171" s="1"/>
  <c r="C4" i="148"/>
  <c r="C4" i="149" s="1"/>
  <c r="C4" i="150" s="1"/>
  <c r="C4" i="151" s="1"/>
  <c r="C4" i="156"/>
  <c r="C4" i="157" s="1"/>
  <c r="C4" i="158" s="1"/>
  <c r="C4" i="159" s="1"/>
  <c r="C4" i="164"/>
  <c r="C4" i="165" s="1"/>
  <c r="C4" i="166" s="1"/>
  <c r="C4" i="167" s="1"/>
  <c r="C4" i="144"/>
  <c r="C4" i="145" s="1"/>
  <c r="C4" i="146" s="1"/>
  <c r="C4" i="147" s="1"/>
  <c r="C4" i="105"/>
  <c r="C4" i="125" s="1"/>
  <c r="C4" i="126" s="1"/>
  <c r="C4" i="127" s="1"/>
  <c r="G11" i="89" s="1"/>
  <c r="E5" i="87" s="1"/>
  <c r="C4" i="160"/>
  <c r="C4" i="161" s="1"/>
  <c r="C4" i="162" s="1"/>
  <c r="C4" i="163" s="1"/>
  <c r="K38" i="231"/>
  <c r="K43" i="231" s="1"/>
  <c r="K58" i="231" s="1"/>
  <c r="K43" i="206"/>
  <c r="K58" i="206" s="1"/>
  <c r="E39" i="128"/>
  <c r="H57" i="221"/>
  <c r="G57" i="228"/>
  <c r="E57" i="224"/>
  <c r="E57" i="227"/>
  <c r="C57" i="232"/>
  <c r="C58" i="232" s="1"/>
  <c r="C57" i="229"/>
  <c r="C58" i="229" s="1"/>
  <c r="C57" i="230"/>
  <c r="C58" i="230" s="1"/>
  <c r="K155" i="253" l="1"/>
  <c r="K156" i="253" s="1"/>
  <c r="K65" i="252"/>
  <c r="K90" i="252" s="1"/>
  <c r="K155" i="252"/>
  <c r="K155" i="251"/>
  <c r="K65" i="251"/>
  <c r="K90" i="251" s="1"/>
  <c r="K156" i="251" s="1"/>
  <c r="B530" i="249"/>
  <c r="B535" i="249" s="1"/>
  <c r="F535" i="249"/>
  <c r="B420" i="249"/>
  <c r="B356" i="249"/>
  <c r="B362" i="249" s="1"/>
  <c r="F362" i="249"/>
  <c r="B368" i="249"/>
  <c r="E255" i="249"/>
  <c r="F251" i="249"/>
  <c r="B243" i="249"/>
  <c r="B249" i="249" s="1"/>
  <c r="F80" i="249"/>
  <c r="B74" i="249"/>
  <c r="B80" i="249" s="1"/>
  <c r="B307" i="249"/>
  <c r="B312" i="249" s="1"/>
  <c r="F312" i="249"/>
  <c r="B308" i="249"/>
  <c r="B131" i="249"/>
  <c r="B137" i="249" s="1"/>
  <c r="B419" i="249"/>
  <c r="B424" i="249" s="1"/>
  <c r="F424" i="249"/>
  <c r="B300" i="249"/>
  <c r="B306" i="249" s="1"/>
  <c r="B468" i="249"/>
  <c r="B474" i="249" s="1"/>
  <c r="F138" i="249"/>
  <c r="E143" i="249"/>
  <c r="E424" i="249"/>
  <c r="B26" i="249"/>
  <c r="B31" i="249" s="1"/>
  <c r="F31" i="249"/>
  <c r="B186" i="249"/>
  <c r="B192" i="249" s="1"/>
  <c r="I82" i="249"/>
  <c r="H86" i="249"/>
  <c r="B193" i="249"/>
  <c r="B198" i="249" s="1"/>
  <c r="F198" i="249"/>
  <c r="E86" i="249"/>
  <c r="B19" i="249"/>
  <c r="B25" i="249" s="1"/>
  <c r="I33" i="245"/>
  <c r="E33" i="245"/>
  <c r="C33" i="245"/>
  <c r="G33" i="245"/>
  <c r="I32" i="244"/>
  <c r="E32" i="244"/>
  <c r="C32" i="244"/>
  <c r="G32" i="244"/>
  <c r="K68" i="243"/>
  <c r="K165" i="242"/>
  <c r="K93" i="242"/>
  <c r="K162" i="242" s="1"/>
  <c r="K166" i="242"/>
  <c r="K161" i="242"/>
  <c r="K165" i="241"/>
  <c r="K92" i="241"/>
  <c r="K166" i="241" s="1"/>
  <c r="K161" i="241"/>
  <c r="J165" i="241"/>
  <c r="J93" i="241"/>
  <c r="J165" i="240"/>
  <c r="J93" i="240"/>
  <c r="K68" i="240"/>
  <c r="K92" i="240"/>
  <c r="K166" i="240" s="1"/>
  <c r="K161" i="240"/>
  <c r="C162" i="240"/>
  <c r="M19" i="238"/>
  <c r="O17" i="238"/>
  <c r="I2" i="66"/>
  <c r="D4" i="88" s="1"/>
  <c r="O3" i="24" s="1"/>
  <c r="E93" i="87"/>
  <c r="K156" i="252" l="1"/>
  <c r="B82" i="249"/>
  <c r="B86" i="249" s="1"/>
  <c r="I86" i="249"/>
  <c r="F143" i="249"/>
  <c r="B138" i="249"/>
  <c r="B143" i="249" s="1"/>
  <c r="B251" i="249"/>
  <c r="B255" i="249" s="1"/>
  <c r="F255" i="249"/>
  <c r="K165" i="243"/>
  <c r="K93" i="243"/>
  <c r="K162" i="243" s="1"/>
  <c r="K93" i="241"/>
  <c r="K162" i="241" s="1"/>
  <c r="K165" i="240"/>
  <c r="K93" i="240"/>
  <c r="K162" i="240" s="1"/>
  <c r="O19" i="238"/>
  <c r="M21" i="238"/>
  <c r="E5" i="128"/>
  <c r="E28" i="128" s="1"/>
  <c r="C4" i="70"/>
  <c r="M23" i="238" l="1"/>
  <c r="O21" i="238"/>
  <c r="O23" i="238" l="1"/>
  <c r="M25" i="238"/>
  <c r="M27" i="238" l="1"/>
  <c r="O25" i="238"/>
  <c r="O27" i="238" l="1"/>
  <c r="M29" i="238"/>
  <c r="M31" i="238" l="1"/>
  <c r="O31" i="238" s="1"/>
  <c r="O29" i="238"/>
</calcChain>
</file>

<file path=xl/sharedStrings.xml><?xml version="1.0" encoding="utf-8"?>
<sst xmlns="http://schemas.openxmlformats.org/spreadsheetml/2006/main" count="16123" uniqueCount="729">
  <si>
    <t>Vállalkozási maradvány igénybevétele</t>
  </si>
  <si>
    <t>Adatszolgáltatás 
az elismert tartozásállományról</t>
  </si>
  <si>
    <t>Többéves kihatással járó döntések számszerűsítése évenkénti bontásban és összesítve célok szerint</t>
  </si>
  <si>
    <t>Működési célú finanszírozási kiadások
(hiteltörlesztés, értékpapír vásárlás, stb.)</t>
  </si>
  <si>
    <t>Felhalmozási célú finanszírozási kiadások
(hiteltörlesztés, értékpapír vásárlás, stb.)</t>
  </si>
  <si>
    <t>Az önkormányzat által adott közvetett támogatások
(kedvezmények)</t>
  </si>
  <si>
    <t>Eszközök hasznosítása utáni kedvezmény, mentesség</t>
  </si>
  <si>
    <t>Helyiségek hasznosítása utáni kedvezmény, mentesség</t>
  </si>
  <si>
    <t>Felhalmozási bevételek</t>
  </si>
  <si>
    <t>Finanszírozási bevételek</t>
  </si>
  <si>
    <t xml:space="preserve"> Egyéb működési célú kiadások</t>
  </si>
  <si>
    <t>Finanszírozási kiadások</t>
  </si>
  <si>
    <t>Támogatás összge</t>
  </si>
  <si>
    <t>B E V É T E L E K</t>
  </si>
  <si>
    <t>Sor-szám</t>
  </si>
  <si>
    <t>Bevételi jogcím</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</si>
  <si>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</si>
  <si>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</si>
  <si>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</si>
  <si>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</si>
  <si>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</si>
  <si>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</si>
  <si>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</si>
  <si>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</si>
  <si>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</si>
  <si>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</si>
  <si>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</si>
  <si>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</si>
  <si>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</si>
  <si>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</si>
  <si>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</si>
  <si>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</si>
  <si>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</si>
  <si>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</si>
  <si>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</si>
  <si>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</si>
  <si>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</si>
  <si>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</si>
  <si>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</si>
  <si>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</si>
  <si>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</si>
  <si>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</si>
  <si>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</si>
  <si>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</si>
  <si>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</si>
  <si>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K I A D Á S O K</t>
  </si>
  <si>
    <t>Kiadási jogcímek</t>
  </si>
  <si>
    <t>Személyi  juttatások</t>
  </si>
  <si>
    <t>Tartalékok</t>
  </si>
  <si>
    <t>Összesen</t>
  </si>
  <si>
    <t>Jogcím</t>
  </si>
  <si>
    <t>Összesen:</t>
  </si>
  <si>
    <t>01</t>
  </si>
  <si>
    <t>Előirányzat</t>
  </si>
  <si>
    <t>Bevételek</t>
  </si>
  <si>
    <t>Kiadások</t>
  </si>
  <si>
    <t>Egyéb fejlesztési célú kiadások</t>
  </si>
  <si>
    <t>02</t>
  </si>
  <si>
    <t>03</t>
  </si>
  <si>
    <t>Megnevezés</t>
  </si>
  <si>
    <t>Személyi juttatások</t>
  </si>
  <si>
    <t>ÖSSZESEN:</t>
  </si>
  <si>
    <t>Beruházás  megnevezése</t>
  </si>
  <si>
    <t>Teljes költség</t>
  </si>
  <si>
    <t>Kivitelezés kezdési és befejezési éve</t>
  </si>
  <si>
    <t>Felújítás  megnevezése</t>
  </si>
  <si>
    <t>Kiadás vonzata évenként</t>
  </si>
  <si>
    <t>Sor-
szám</t>
  </si>
  <si>
    <t>............................</t>
  </si>
  <si>
    <t>Kedvezmény nélkül elérhető bevétel</t>
  </si>
  <si>
    <t>Kedvezmények összege</t>
  </si>
  <si>
    <t>Január</t>
  </si>
  <si>
    <t>Február</t>
  </si>
  <si>
    <t>Március</t>
  </si>
  <si>
    <t>Április</t>
  </si>
  <si>
    <t>Május</t>
  </si>
  <si>
    <t>Június</t>
  </si>
  <si>
    <t>Július</t>
  </si>
  <si>
    <t>Auguszt.</t>
  </si>
  <si>
    <t>Szept.</t>
  </si>
  <si>
    <t>Okt.</t>
  </si>
  <si>
    <t>Nov.</t>
  </si>
  <si>
    <t>Dec.</t>
  </si>
  <si>
    <t>Kötelezettség jogcíme</t>
  </si>
  <si>
    <t>Köt. váll.
 éve</t>
  </si>
  <si>
    <t>3.1.</t>
  </si>
  <si>
    <t>3.2.</t>
  </si>
  <si>
    <t>3.3.</t>
  </si>
  <si>
    <t>3.4.</t>
  </si>
  <si>
    <t>5.1.</t>
  </si>
  <si>
    <t>5.2.</t>
  </si>
  <si>
    <t>5.3.</t>
  </si>
  <si>
    <t>6.1.</t>
  </si>
  <si>
    <t>6.2.</t>
  </si>
  <si>
    <t>7.1.</t>
  </si>
  <si>
    <t>7.2.</t>
  </si>
  <si>
    <t>1.1.</t>
  </si>
  <si>
    <t>1.2.</t>
  </si>
  <si>
    <t>1.3.</t>
  </si>
  <si>
    <t>1.4.</t>
  </si>
  <si>
    <t>1.6.</t>
  </si>
  <si>
    <t>1.7.</t>
  </si>
  <si>
    <t>2.1.</t>
  </si>
  <si>
    <t>2.2.</t>
  </si>
  <si>
    <t>2.3.</t>
  </si>
  <si>
    <t>2.4.</t>
  </si>
  <si>
    <t>2.5.</t>
  </si>
  <si>
    <t>Bevételek összesen:</t>
  </si>
  <si>
    <t>Kiadások összesen:</t>
  </si>
  <si>
    <t>Egyenleg</t>
  </si>
  <si>
    <t>1.5</t>
  </si>
  <si>
    <t>1.8.</t>
  </si>
  <si>
    <t>1.9.</t>
  </si>
  <si>
    <t>1.10.</t>
  </si>
  <si>
    <t>1.11.</t>
  </si>
  <si>
    <t>2.6.</t>
  </si>
  <si>
    <t>1.12.</t>
  </si>
  <si>
    <t>2.7.</t>
  </si>
  <si>
    <t>Lakosság részére lakásépítéshez nyújtott kölcsön elengedése</t>
  </si>
  <si>
    <t>Lakosság részére lakásfelújításhoz nyújtott kölcsön elengedése</t>
  </si>
  <si>
    <t>Gépjárműadóból biztosított kedvezmény, mentesség</t>
  </si>
  <si>
    <t>Egyéb kedvezmény</t>
  </si>
  <si>
    <t>Egyéb kölcsön elengedése</t>
  </si>
  <si>
    <t>Támogatott szervezet neve</t>
  </si>
  <si>
    <t>Támogatás célja</t>
  </si>
  <si>
    <t>30.</t>
  </si>
  <si>
    <t>31.</t>
  </si>
  <si>
    <t>32.</t>
  </si>
  <si>
    <t>33.</t>
  </si>
  <si>
    <t>Források</t>
  </si>
  <si>
    <t>Saját erő</t>
  </si>
  <si>
    <t>EU-s forrás</t>
  </si>
  <si>
    <t>Hitel</t>
  </si>
  <si>
    <t>Egyéb forrás</t>
  </si>
  <si>
    <t>Források összesen:</t>
  </si>
  <si>
    <t>Támogatott neve</t>
  </si>
  <si>
    <t>Dologi  kiadások</t>
  </si>
  <si>
    <t>Személyi jellegű</t>
  </si>
  <si>
    <t>Beruházások, beszerzések</t>
  </si>
  <si>
    <t>Szolgáltatások igénybe vétele</t>
  </si>
  <si>
    <t>Adminisztratív költségek</t>
  </si>
  <si>
    <t>- saját erőből központi támogatás</t>
  </si>
  <si>
    <t>Összesen (1+4+7+9+11)</t>
  </si>
  <si>
    <t>Társfinanszírozás</t>
  </si>
  <si>
    <t>1.5.</t>
  </si>
  <si>
    <t>11.1.</t>
  </si>
  <si>
    <t>11.2.</t>
  </si>
  <si>
    <t>1. sz. táblázat</t>
  </si>
  <si>
    <t>2. sz. táblázat</t>
  </si>
  <si>
    <t>3. sz. táblázat</t>
  </si>
  <si>
    <t>ELTÉRÉS</t>
  </si>
  <si>
    <t>Rövid lejáratú hitelek törlesztése</t>
  </si>
  <si>
    <t>Hosszú lejáratú hitelek törlesztése</t>
  </si>
  <si>
    <t>Helyi adóból biztosított kedvezmény, mentesség összesen</t>
  </si>
  <si>
    <t xml:space="preserve">-ebből:            Építményadó </t>
  </si>
  <si>
    <t xml:space="preserve">Telekadó </t>
  </si>
  <si>
    <t xml:space="preserve">Magánszemélyek kommunális adója </t>
  </si>
  <si>
    <t xml:space="preserve">Idegenforgalmi adó tartózkodás után </t>
  </si>
  <si>
    <t xml:space="preserve">Idegenforgalmi adó épület után </t>
  </si>
  <si>
    <t xml:space="preserve">Iparűzési adó állandó jelleggel végzett iparűzési tevékenység után </t>
  </si>
  <si>
    <t>Ellátottak térítési díjának méltányosságból történő elengedése</t>
  </si>
  <si>
    <t>Ellátottak kártérítésének méltányosságból történő elengedése</t>
  </si>
  <si>
    <t>Költségvetési hiány:</t>
  </si>
  <si>
    <t>Költségvetési többlet:</t>
  </si>
  <si>
    <t>3.5.</t>
  </si>
  <si>
    <t>3.6.</t>
  </si>
  <si>
    <t xml:space="preserve">4. </t>
  </si>
  <si>
    <t>Közhatalmi bevételek</t>
  </si>
  <si>
    <t>5.4.</t>
  </si>
  <si>
    <t>5.5.</t>
  </si>
  <si>
    <t>5.6.</t>
  </si>
  <si>
    <t>5.7.</t>
  </si>
  <si>
    <t>5.8.</t>
  </si>
  <si>
    <t xml:space="preserve">7. </t>
  </si>
  <si>
    <t>8.1.</t>
  </si>
  <si>
    <t>8.2.</t>
  </si>
  <si>
    <t>Munkaadókat terhelő járulékok és szociális hozzájárulási adó</t>
  </si>
  <si>
    <t>Ellátottak pénzbeli juttatásai</t>
  </si>
  <si>
    <t>Egyéb működési célú kiadások</t>
  </si>
  <si>
    <t>1.13.</t>
  </si>
  <si>
    <t>Felújítások</t>
  </si>
  <si>
    <t>2.8.</t>
  </si>
  <si>
    <t>2.9.</t>
  </si>
  <si>
    <t>2.10.</t>
  </si>
  <si>
    <t>Értékpapír vásárlása, visszavásárlása</t>
  </si>
  <si>
    <t>Forgatási célú belföldi, külföldi értékpapírok vásárlása</t>
  </si>
  <si>
    <t>Betét elhelyezése</t>
  </si>
  <si>
    <t>Hitelek törlesztése</t>
  </si>
  <si>
    <t>Befektetési célú belföldi, külföldi értékpapírok vásárlása</t>
  </si>
  <si>
    <t>Nem kötelező!</t>
  </si>
  <si>
    <t>Feladat megnevezése</t>
  </si>
  <si>
    <t>Költségvetési szerv megnevezése</t>
  </si>
  <si>
    <t>Száma</t>
  </si>
  <si>
    <t>Közfoglalkoztatottak létszáma (fő)</t>
  </si>
  <si>
    <t>Beruházási kiadások beruházásonként</t>
  </si>
  <si>
    <t>Felújítási kiadások felújításonként</t>
  </si>
  <si>
    <t>Egyéb (Pl.: garancia és kezességvállalás, stb.)</t>
  </si>
  <si>
    <t>Költségvetési szerv neve:</t>
  </si>
  <si>
    <t>Költségvetési szerv számlaszáma:</t>
  </si>
  <si>
    <t>30 napon túli elismert tartozásállomány összesen: ……………… Ft</t>
  </si>
  <si>
    <t xml:space="preserve">Tartozásállomány megnevezése </t>
  </si>
  <si>
    <t>30 nap 
alatti
állomány</t>
  </si>
  <si>
    <t>30-60 nap 
közötti 
állomány</t>
  </si>
  <si>
    <t>60 napon 
túli 
állomány</t>
  </si>
  <si>
    <t>Át-ütemezett</t>
  </si>
  <si>
    <t>Állammal szembeni tartozások</t>
  </si>
  <si>
    <t>Központi költségvetéssel szemben fennálló tartozás</t>
  </si>
  <si>
    <t>Elkülönített állami pénzalapokkal szembeni tartozás</t>
  </si>
  <si>
    <t>TB alapokkal szembeni tartozás</t>
  </si>
  <si>
    <t>Tartozásállomány önkormányzatok és intézmények felé</t>
  </si>
  <si>
    <t>Egyéb tartozásállomány</t>
  </si>
  <si>
    <t>költségvetési szerv vezetője</t>
  </si>
  <si>
    <t xml:space="preserve">   Költségvetési maradvány igénybevétele </t>
  </si>
  <si>
    <t xml:space="preserve">   Vállalkozási maradvány igénybevétele </t>
  </si>
  <si>
    <t>Beruházások</t>
  </si>
  <si>
    <t>8.3.</t>
  </si>
  <si>
    <t>Egyéb felhalmozási kiadások</t>
  </si>
  <si>
    <t xml:space="preserve">   Betét visszavonásából származó bevétel </t>
  </si>
  <si>
    <t xml:space="preserve">Dologi kiadások </t>
  </si>
  <si>
    <t>Kölcsön törlesztése</t>
  </si>
  <si>
    <t>Költségvetési maradvány igénybevétele</t>
  </si>
  <si>
    <t xml:space="preserve">Vállalkozási maradvány igénybevétele </t>
  </si>
  <si>
    <t xml:space="preserve">Betét visszavonásából származó bevétel </t>
  </si>
  <si>
    <t>Értékpapír értékesítése</t>
  </si>
  <si>
    <t>Egyéb belső finanszírozási bevételek</t>
  </si>
  <si>
    <t>Hiány külső finanszírozásának bevételei (20+…+24 )</t>
  </si>
  <si>
    <t>Hosszú lejáratú hitelek, kölcsönök felvétele</t>
  </si>
  <si>
    <t>Likviditási célú hitelek, kölcsönök felvétele</t>
  </si>
  <si>
    <t>Rövid lejáratú hitelek, kölcsönök felvétele</t>
  </si>
  <si>
    <t>Értékpapírok kibocsátása</t>
  </si>
  <si>
    <t>Egyéb külső finanszírozási bevételek</t>
  </si>
  <si>
    <t>Hiány belső finanszírozás bevételei ( 14+…+18)</t>
  </si>
  <si>
    <t>Önkormányzat működési támogatásai (1.1.+…+.1.6.)</t>
  </si>
  <si>
    <t>Helyi önkormányzatok működésének általános támogatása</t>
  </si>
  <si>
    <t>Önkormányzatok egyes köznevelési feladatainak támogatása</t>
  </si>
  <si>
    <t>Önkormányzatok szociális és gyermekjóléti feladatainak támogatása</t>
  </si>
  <si>
    <t>Önkormányzatok kulturális feladatainak támogatása</t>
  </si>
  <si>
    <t>Működési célú támogatások államháztartáson belülről (2.1.+…+.2.5.)</t>
  </si>
  <si>
    <t>Elvonások és befizetések bevételei</t>
  </si>
  <si>
    <t xml:space="preserve">Működési célú garancia- és kezességvállalásból megtérülések </t>
  </si>
  <si>
    <t xml:space="preserve">Egyéb működési célú támogatások bevételei </t>
  </si>
  <si>
    <t>2.5.-ből EU-s támogatás</t>
  </si>
  <si>
    <t>Felhalmozási célú támogatások államháztartáson belülről (3.1.+…+3.5.)</t>
  </si>
  <si>
    <t>Felhalmozási célú önkormányzati támogatások</t>
  </si>
  <si>
    <t>Felhalmozási célú garancia- és kezességvállalásból megtérülések</t>
  </si>
  <si>
    <t>Egyéb felhalmozási célú támogatások bevételei</t>
  </si>
  <si>
    <t>3.5.-ből EU-s támogatás</t>
  </si>
  <si>
    <t>Közhatalmi bevételek (4.1.+4.2.+4.3.+4.4.)</t>
  </si>
  <si>
    <t>4.1.</t>
  </si>
  <si>
    <t>4.2.</t>
  </si>
  <si>
    <t>4.3.</t>
  </si>
  <si>
    <t>4.4.</t>
  </si>
  <si>
    <t>Gépjárműadó</t>
  </si>
  <si>
    <t>5.9.</t>
  </si>
  <si>
    <t>5.10.</t>
  </si>
  <si>
    <t>Készletértékesítés ellenértéke</t>
  </si>
  <si>
    <t>Szolgáltatások ellenértéke</t>
  </si>
  <si>
    <t>Közvetített szolgáltatások értéke</t>
  </si>
  <si>
    <t>Tulajdonosi bevételek</t>
  </si>
  <si>
    <t>Ellátási díjak</t>
  </si>
  <si>
    <t xml:space="preserve">Kiszámlázott általános forgalmi adó </t>
  </si>
  <si>
    <t>Általános forgalmi adó visszatérítése</t>
  </si>
  <si>
    <t>Kamatbevételek</t>
  </si>
  <si>
    <t>Egyéb pénzügyi műveletek bevételei</t>
  </si>
  <si>
    <t>Egyéb működési bevételek</t>
  </si>
  <si>
    <t>Felhalmozási bevételek (6.1.+…+6.5.)</t>
  </si>
  <si>
    <t>6.3.</t>
  </si>
  <si>
    <t>6.4.</t>
  </si>
  <si>
    <t>6.5.</t>
  </si>
  <si>
    <t>Immateriális javak értékesítése</t>
  </si>
  <si>
    <t>Ingatlanok értékesítése</t>
  </si>
  <si>
    <t>Egyéb tárgyi eszközök értékesítése</t>
  </si>
  <si>
    <t>Részesedések értékesítése</t>
  </si>
  <si>
    <t>Részesedések megszűnéséhez kapcsolódó bevételek</t>
  </si>
  <si>
    <t>Működési célú átvett pénzeszközök (7.1. + … + 7.3.)</t>
  </si>
  <si>
    <t>Működési célú garancia- és kezességvállalásból megtérülések ÁH-n kívülről</t>
  </si>
  <si>
    <t>Egyéb működési célú átvett pénzeszköz</t>
  </si>
  <si>
    <t>7.3.-ból EU-s támogatás (közvetlen)</t>
  </si>
  <si>
    <t>7.3.</t>
  </si>
  <si>
    <t>7.4.</t>
  </si>
  <si>
    <t>Felhalmozási célú átvett pénzeszközök (8.1.+8.2.+8.3.)</t>
  </si>
  <si>
    <t>8.4.</t>
  </si>
  <si>
    <t>Felhalm. célú garancia- és kezességvállalásból megtérülések ÁH-n kívülről</t>
  </si>
  <si>
    <t>Egyéb felhalmozási célú átvett pénzeszköz</t>
  </si>
  <si>
    <t>8.3.-ból EU-s támogatás (közvetlen)</t>
  </si>
  <si>
    <t>KÖLTSÉGVETÉSI BEVÉTELEK ÖSSZESEN: (1+…+8)</t>
  </si>
  <si>
    <t xml:space="preserve">   10.</t>
  </si>
  <si>
    <t>Hitel-, kölcsönfelvétel államháztartáson kívülről  (10.1.+10.3.)</t>
  </si>
  <si>
    <t>Hosszú lejáratú  hitelek, kölcsönök felvétele</t>
  </si>
  <si>
    <t>Likviditási célú  hitelek, kölcsönök felvétele pénzügyi vállalkozástól</t>
  </si>
  <si>
    <t xml:space="preserve">    Rövid lejáratú  hitelek, kölcsönök felvétele</t>
  </si>
  <si>
    <t xml:space="preserve">   11.</t>
  </si>
  <si>
    <t>Belföldi értékpapírok bevételei (11.1. +…+ 11.4.)</t>
  </si>
  <si>
    <t>Forgatási célú belföldi értékpapírok beváltása,  értékesítése</t>
  </si>
  <si>
    <t>Befektetési célú belföldi értékpapírok beváltása,  értékesítése</t>
  </si>
  <si>
    <t xml:space="preserve">    12.</t>
  </si>
  <si>
    <t>Maradvány igénybevétele (12.1. + 12.2.)</t>
  </si>
  <si>
    <t>Előző év költségvetési maradványának igénybevétele</t>
  </si>
  <si>
    <t>Előző év vállalkozási maradványának igénybevétele</t>
  </si>
  <si>
    <t xml:space="preserve">    13.</t>
  </si>
  <si>
    <t>Belföldi finanszírozás bevételei (13.1. + … + 13.3.)</t>
  </si>
  <si>
    <t>Államháztartáson belüli megelőlegezések</t>
  </si>
  <si>
    <t>Államháztartáson belüli megelőlegezések törlesztése</t>
  </si>
  <si>
    <t xml:space="preserve">    14.</t>
  </si>
  <si>
    <t xml:space="preserve">    14.1.</t>
  </si>
  <si>
    <t>Forgatási célú külföldi értékpapírok beváltása,  értékesítése</t>
  </si>
  <si>
    <t xml:space="preserve">    14.2.</t>
  </si>
  <si>
    <t>Befektetési célú külföldi értékpapírok beváltása,  értékesítése</t>
  </si>
  <si>
    <t xml:space="preserve">    14.3.</t>
  </si>
  <si>
    <t>Külföldi értékpapírok kibocsátása</t>
  </si>
  <si>
    <t xml:space="preserve">    14.4.</t>
  </si>
  <si>
    <t>Külföldi hitelek, kölcsönök felvétele</t>
  </si>
  <si>
    <t xml:space="preserve">    15.</t>
  </si>
  <si>
    <t>Adóssághoz nem kapcsolódó származékos ügyletek bevételei</t>
  </si>
  <si>
    <t xml:space="preserve">    16.</t>
  </si>
  <si>
    <t>10.1.</t>
  </si>
  <si>
    <t>11.3.</t>
  </si>
  <si>
    <t>11.4.</t>
  </si>
  <si>
    <t>12.1.</t>
  </si>
  <si>
    <t>12.2.</t>
  </si>
  <si>
    <t>13.1.</t>
  </si>
  <si>
    <t>13.2.</t>
  </si>
  <si>
    <t>13.3.</t>
  </si>
  <si>
    <t>Külföldi finanszírozás bevételei (14.1.+…14.4.)</t>
  </si>
  <si>
    <t>10.2.</t>
  </si>
  <si>
    <t>10.3.</t>
  </si>
  <si>
    <t xml:space="preserve">    17.</t>
  </si>
  <si>
    <t>1.14.</t>
  </si>
  <si>
    <t>1.15.</t>
  </si>
  <si>
    <t xml:space="preserve">   - Garancia- és kezességvállalásból kifizetés ÁH-n belülre</t>
  </si>
  <si>
    <t xml:space="preserve">   -Visszatérítendő támogatások, kölcsönök nyújtása ÁH-n belülre</t>
  </si>
  <si>
    <t xml:space="preserve">   - Visszatérítendő támogatások, kölcsönök törlesztése ÁH-n belülre</t>
  </si>
  <si>
    <t xml:space="preserve">   - Egyéb működési célú támogatások ÁH-n belülre</t>
  </si>
  <si>
    <t xml:space="preserve">   - Garancia és kezességvállalásból kifizetés ÁH-n kívülre</t>
  </si>
  <si>
    <t xml:space="preserve">   - Visszatérítendő támogatások, kölcsönök nyújtása ÁH-n kívülre</t>
  </si>
  <si>
    <t xml:space="preserve">   - Árkiegészítések, ártámogatások</t>
  </si>
  <si>
    <t xml:space="preserve">   - Kamattámogatások</t>
  </si>
  <si>
    <t xml:space="preserve">   - Egyéb működési célú támogatások államháztartáson kívülre</t>
  </si>
  <si>
    <r>
      <t xml:space="preserve">   Felhalmozási költségvetés kiadásai </t>
    </r>
    <r>
      <rPr>
        <sz val="8"/>
        <rFont val="Times New Roman CE"/>
        <charset val="238"/>
      </rPr>
      <t>(2.1.+2.3.+2.5.)</t>
    </r>
  </si>
  <si>
    <t>2.11.</t>
  </si>
  <si>
    <t>2.12.</t>
  </si>
  <si>
    <t>2.13.</t>
  </si>
  <si>
    <t>2.1.-ből EU-s forrásból megvalósuló beruházás</t>
  </si>
  <si>
    <t>2.3.-ból EU-s forrásból megvalósuló felújítás</t>
  </si>
  <si>
    <t xml:space="preserve">   - Egyéb felhalmozási célú támogatások államháztartáson kívülre</t>
  </si>
  <si>
    <t xml:space="preserve">   - Lakástámogatás</t>
  </si>
  <si>
    <t xml:space="preserve">   - Garancia- és kezességvállalásból kifizetés ÁH-n kívülre</t>
  </si>
  <si>
    <t xml:space="preserve">   - Egyéb felhalmozási célú támogatások ÁH-n belülre</t>
  </si>
  <si>
    <t xml:space="preserve">   - Visszatérítendő támogatások, kölcsönök nyújtása ÁH-n belülre</t>
  </si>
  <si>
    <t>Államháztartáson belüli megelőlegezések folyósítása</t>
  </si>
  <si>
    <t>Államháztartáson belüli megelőlegezések visszafizetése</t>
  </si>
  <si>
    <t>KÖLTSÉGVETÉSI, FINANSZÍROZÁSI BEVÉTELEK ÉS KIADÁSOK EGYENLEGE</t>
  </si>
  <si>
    <t>Önkormányzatok működési támogatásai</t>
  </si>
  <si>
    <t>Működési célú támogatások államháztartáson belülről</t>
  </si>
  <si>
    <t>Működési célú átvett pénzeszközök</t>
  </si>
  <si>
    <t xml:space="preserve">   Likviditási célú hitelek, kölcsönök felvétele</t>
  </si>
  <si>
    <t>Hiány belső finanszírozásának bevételei (15.+…+18. )</t>
  </si>
  <si>
    <t xml:space="preserve">Hiány külső finanszírozásának bevételei (20.+…+21.) </t>
  </si>
  <si>
    <t>Likviditási célú hitelek törlesztése</t>
  </si>
  <si>
    <t>Költségvetési kiadások összesen (1.+...+12.)</t>
  </si>
  <si>
    <t>Felhalmozási célú támogatások államháztartáson belülről</t>
  </si>
  <si>
    <t>1.-ből EU-s támogatás</t>
  </si>
  <si>
    <t>Felhalmozási célú átvett pénzeszközök átvétele</t>
  </si>
  <si>
    <t>4.-ből EU-s támogatás (közvetlen)</t>
  </si>
  <si>
    <t>Egyéb felhalmozási célú bevételek</t>
  </si>
  <si>
    <t>Felhalmozási célú finanszírozási bevételek összesen (13.+19.)</t>
  </si>
  <si>
    <t>1.-ből EU-s forrásból megvalósuló beruházás</t>
  </si>
  <si>
    <t>3.-ból EU-s forrásból megvalósuló felújítás</t>
  </si>
  <si>
    <t>Pénzügyi lízing kiadásai</t>
  </si>
  <si>
    <t>Felhalmozási célú finanszírozási kiadások összesen
(13.+...+24.)</t>
  </si>
  <si>
    <t>BEVÉTEL ÖSSZESEN (12+25)</t>
  </si>
  <si>
    <t>KIADÁSOK ÖSSZESEN (12+25)</t>
  </si>
  <si>
    <t xml:space="preserve"> 10.</t>
  </si>
  <si>
    <t>2.-ból EU-s támogatás</t>
  </si>
  <si>
    <t>Költségvetési bevételek összesen: (1.+3.+4.+6.+…+11.)</t>
  </si>
  <si>
    <t>Költségvetési kiadások összesen: (1.+3.+5.+...+11.)</t>
  </si>
  <si>
    <t>Összes bevétel, kiadás</t>
  </si>
  <si>
    <t>Kiszámlázott általános forgalmi adó</t>
  </si>
  <si>
    <t>Általános forgalmi adó visszatérülése</t>
  </si>
  <si>
    <t>Működési célú támogatások államháztartáson belülről (2.1.+…+2.3.)</t>
  </si>
  <si>
    <t>Visszatérítendő támogatások, kölcsönök visszatérülése ÁH-n belülről</t>
  </si>
  <si>
    <t>Egyéb működési célú támogatások bevételei államháztartáson belülről</t>
  </si>
  <si>
    <t>Felhalmozási célú támogatások államháztartáson belülről (4.1.+4.2.)</t>
  </si>
  <si>
    <t>Egyéb felhalmozási célú támogatások bevételei államháztartáson belülről</t>
  </si>
  <si>
    <t>Felhalmozási bevételek (5.1.+…+5.3.)</t>
  </si>
  <si>
    <t>Felhalmozási célú átvett pénzeszközök</t>
  </si>
  <si>
    <t>Költségvetési bevételek összesen (1.+…+7.)</t>
  </si>
  <si>
    <t>Finanszírozási bevételek (9.1.+…+9.3.)</t>
  </si>
  <si>
    <t>9.1.</t>
  </si>
  <si>
    <t>9.2.</t>
  </si>
  <si>
    <t>9.3.</t>
  </si>
  <si>
    <t>Irányító szervi (önkormányzati) támogatás (intézményfinanszírozás)</t>
  </si>
  <si>
    <t>BEVÉTELEK ÖSSZESEN: (8.+9.)</t>
  </si>
  <si>
    <t>Működési költségvetés kiadásai (1.1+…+1.5.)</t>
  </si>
  <si>
    <t>Felhalmozási költségvetés kiadásai (2.1.+…+2.3.)</t>
  </si>
  <si>
    <t>Kötelező feladatok bevételei, kiadásai</t>
  </si>
  <si>
    <t>Önként vállalt feladatok bevételei, kiadásai</t>
  </si>
  <si>
    <t>Működési célú támogatások ÁH-on belül</t>
  </si>
  <si>
    <t>Felhalmozási célú támogatások ÁH-on belül</t>
  </si>
  <si>
    <t>Működési bevételek</t>
  </si>
  <si>
    <t xml:space="preserve">Működési célú visszatérítendő támogatások, kölcsönök visszatérülése </t>
  </si>
  <si>
    <t>Működési célú visszatérítendő támogatások, kölcsönök igénybevétele</t>
  </si>
  <si>
    <t>Felhalmozási célú visszatérítendő támogatások, kölcsönök visszatérülése</t>
  </si>
  <si>
    <t>Felhalmozási célú visszatérítendő támogatások, kölcsönök igénybevétele</t>
  </si>
  <si>
    <t>Működési célú visszatérítendő támogatások, kölcsönök visszatér. ÁH-n kívülről</t>
  </si>
  <si>
    <t>Felhalm. célú visszatérítendő támogatások, kölcsönök visszatér. ÁH-n kívülről</t>
  </si>
  <si>
    <t>2.5.-ből        - Garancia- és kezességvállalásból kifizetés ÁH-n belülre</t>
  </si>
  <si>
    <t>Kötelező feladatok bevételei, kiadása</t>
  </si>
  <si>
    <t>Önként vállalt feladatok bevételei, kiadása</t>
  </si>
  <si>
    <t>04</t>
  </si>
  <si>
    <t xml:space="preserve">Működési célú kvi támogatások és kiegészítő támogatások </t>
  </si>
  <si>
    <t>Elszámolásból származó bevételek</t>
  </si>
  <si>
    <t>Működési bevételek (5.1.+…+ 5.11.)</t>
  </si>
  <si>
    <t>5.11.</t>
  </si>
  <si>
    <t>Biztosító által fizetett kártérítés</t>
  </si>
  <si>
    <r>
      <t xml:space="preserve">   Működési költségvetés kiadásai </t>
    </r>
    <r>
      <rPr>
        <sz val="8"/>
        <rFont val="Times New Roman CE"/>
        <charset val="238"/>
      </rPr>
      <t>(1.1+…+1.5.+1.18.)</t>
    </r>
  </si>
  <si>
    <t>1.16.</t>
  </si>
  <si>
    <t>1.17.</t>
  </si>
  <si>
    <t xml:space="preserve">   - Elvonások és befizetések</t>
  </si>
  <si>
    <t xml:space="preserve">   - Törvényi előíráson alapuló befizetések</t>
  </si>
  <si>
    <t xml:space="preserve"> - az 1.5-ből: - Előző évi elszámolásból származó befizetések</t>
  </si>
  <si>
    <t>1.18.</t>
  </si>
  <si>
    <t>1.19.</t>
  </si>
  <si>
    <t>1.20.</t>
  </si>
  <si>
    <t xml:space="preserve"> - az 1.18-ból: - Általános tartalék</t>
  </si>
  <si>
    <t xml:space="preserve">   - Céltartalék</t>
  </si>
  <si>
    <t>KÖLTSÉGVETÉSI KIADÁSOK ÖSSZESEN (1+2)</t>
  </si>
  <si>
    <t>Hitel-, kölcsöntörlesztés államháztartáson kívülre (4.1. + … + 4.3.)</t>
  </si>
  <si>
    <t>Belföldi értékpapírok kiadásai (5.1. + … + 5.6.)</t>
  </si>
  <si>
    <t>Befektetési célú belföldi értékpapírok vásárlása</t>
  </si>
  <si>
    <t>Kincstárjegyek beváltása</t>
  </si>
  <si>
    <t>Éven belüli lejáratú belföldi értékpapírok beváltása</t>
  </si>
  <si>
    <t>Belföldi kötvények beváltása</t>
  </si>
  <si>
    <t>Éven túli lejáratú belföldi értékpapírok beváltása</t>
  </si>
  <si>
    <t>Hosszú lejáratú hitelek, kölcsönök törlesztése pénzügyi vállalkozásnak</t>
  </si>
  <si>
    <t>Likviditási célú hitelek, kölcsönök törlesztése pénzügyi vállalkozásnak</t>
  </si>
  <si>
    <t>Rövid lejáratú hitelek, kölcsönök törlesztése pénzügyi vállalkozásnak</t>
  </si>
  <si>
    <t>Forgatási célú belföldi értékpapírok vásárlása</t>
  </si>
  <si>
    <t>Forgatási célú külföldi értékpapírok vásárlása</t>
  </si>
  <si>
    <t xml:space="preserve">   Rövid lejáratú  hitelek, kölcsönök felvétele</t>
  </si>
  <si>
    <t>Külföldi értékpapírok beváltása</t>
  </si>
  <si>
    <t>Belföldi finanszírozás kiadásai (6.1. + … + 6.4.)</t>
  </si>
  <si>
    <t>Pénzeszközök lekötött betétként elhelyezése</t>
  </si>
  <si>
    <t>Külföldi finanszírozás kiadásai (7.1. + … + 7.5.)</t>
  </si>
  <si>
    <t>7.5.</t>
  </si>
  <si>
    <t>Befektetési célú külföldi értékpapírok vásárlása</t>
  </si>
  <si>
    <t>Hitelek, kölcsönök törlesztése külföldi kormányoknak nemz. Szervezeteknek</t>
  </si>
  <si>
    <t>Hitelek, kölcsönök törlesztése külföldi pénzintézeteknek</t>
  </si>
  <si>
    <t>Adóssághoz nem kapcsolódó származékos ügyletek</t>
  </si>
  <si>
    <t>Váltókiadások</t>
  </si>
  <si>
    <t>KIADÁSOK ÖSSZESEN: (3.+10.)</t>
  </si>
  <si>
    <t>FINANSZÍROZÁSI KIADÁSOK ÖSSZESEN: (4.+…+9.)</t>
  </si>
  <si>
    <t>Költségvetési hiány, többlet ( költségvetési bevételek 9. sor - költségvetési kiadások 3. sor) (+/-)</t>
  </si>
  <si>
    <t>Váltóbevételek</t>
  </si>
  <si>
    <t xml:space="preserve">   9.</t>
  </si>
  <si>
    <t xml:space="preserve">    18.</t>
  </si>
  <si>
    <t>FINANSZÍROZÁSI BEVÉTELEK ÖSSZESEN: (10. + … +16.)</t>
  </si>
  <si>
    <t>KÖLTSÉGVETÉSI ÉS FINANSZÍROZÁSI BEVÉTELEK ÖSSZESEN: (9+17)</t>
  </si>
  <si>
    <t>Finanszírozási bevételek, kiadások egyenlege (finanszírozási bevételek 17. sor - finanszírozási kiadások 10. sor)
 (+/-)</t>
  </si>
  <si>
    <t>6.-ból EU-s támogatás (közvetlen)</t>
  </si>
  <si>
    <t>Költségvetési bevételek összesen (1.+2.+4.+5.+6.+8.+…+12.)</t>
  </si>
  <si>
    <t>Működési célú finanszírozási bevételek összesen (14.+19.+22.+23.)</t>
  </si>
  <si>
    <t>BEVÉTEL ÖSSZESEN (13.+24.)</t>
  </si>
  <si>
    <t>Működési célú finanszírozási kiadások összesen (14.+...+23.)</t>
  </si>
  <si>
    <t>KIADÁSOK ÖSSZESEN (13.+24.)</t>
  </si>
  <si>
    <t>A</t>
  </si>
  <si>
    <t>B</t>
  </si>
  <si>
    <t>C</t>
  </si>
  <si>
    <t>E</t>
  </si>
  <si>
    <t>D</t>
  </si>
  <si>
    <t>F</t>
  </si>
  <si>
    <t>G</t>
  </si>
  <si>
    <t>H</t>
  </si>
  <si>
    <t>I=(D+E+F+G+H)</t>
  </si>
  <si>
    <t>Működési célú kvi támogatások és kiegészítő támogatások</t>
  </si>
  <si>
    <t xml:space="preserve">   16.</t>
  </si>
  <si>
    <t xml:space="preserve">   17.</t>
  </si>
  <si>
    <t xml:space="preserve">   18.</t>
  </si>
  <si>
    <t>BEVÉTELEK ÖSSZESEN: (9+17)</t>
  </si>
  <si>
    <t xml:space="preserve"> az 1.5-ből: - Előző évi elszámolásból származó befizetések</t>
  </si>
  <si>
    <t xml:space="preserve"> az 1.18-ból: - Általános tartalék</t>
  </si>
  <si>
    <t xml:space="preserve">     - Céltartalék</t>
  </si>
  <si>
    <r>
      <t xml:space="preserve">   Működési költségvetés kiadásai </t>
    </r>
    <r>
      <rPr>
        <sz val="8"/>
        <rFont val="Times New Roman CE"/>
        <charset val="238"/>
      </rPr>
      <t>(1.1+…+1.5+1.18.)</t>
    </r>
  </si>
  <si>
    <t>Éven belüli lejáatú belföldi értékpapírok beváltása</t>
  </si>
  <si>
    <t>Rövid lejáratú hitelek, kölcsönök törlesztése</t>
  </si>
  <si>
    <t>Hosszú lejáratú hitelek, kölcsönök törlesztése</t>
  </si>
  <si>
    <t>Hitelek, kölcsönök törlesztése külföldi kormányoknak nemz. szervezeteknek</t>
  </si>
  <si>
    <t>Éves tervezett létszám előirányzat (fő)</t>
  </si>
  <si>
    <t>Működési bevételek (1.1.+…+1.11.)</t>
  </si>
  <si>
    <t xml:space="preserve">  2.3-ból EU támogatás</t>
  </si>
  <si>
    <t>Felhalmozási célú támogatások államháztartáson belülről (4.1.+…+4.3.)</t>
  </si>
  <si>
    <t xml:space="preserve">  4.3.-ból EU-s támogatás</t>
  </si>
  <si>
    <t xml:space="preserve"> 2.3.-ból EU-s támogatásból megvalósuló programok, projektek kiadása</t>
  </si>
  <si>
    <t xml:space="preserve">  2.3.-ból EU támogatás</t>
  </si>
  <si>
    <t xml:space="preserve">  4.2.-ből EU-s támogatás</t>
  </si>
  <si>
    <t>KÖLTSÉGVETÉSI BEVÉTELEK ÖSSZESEN (1.+…+7.)</t>
  </si>
  <si>
    <t>Államigazgatási feladatok bevételei, kiadása</t>
  </si>
  <si>
    <t>KIADÁSOK ÖSSZESEN: (1.+2.+3.)</t>
  </si>
  <si>
    <t>Államigazgatási feladatok bevételei, kiadásai</t>
  </si>
  <si>
    <t>Önkormányzat működési támogatásai</t>
  </si>
  <si>
    <t xml:space="preserve">Felhalmozási célú átvett pénzeszközök </t>
  </si>
  <si>
    <t xml:space="preserve">Működési célú átvett pénzeszközök </t>
  </si>
  <si>
    <t xml:space="preserve">Működési bevételek </t>
  </si>
  <si>
    <t xml:space="preserve">FINANSZÍROZÁSI BEVÉTELEK ÖSSZESEN: </t>
  </si>
  <si>
    <t>KÖLTSÉGVETÉSI ÉS FINANSZÍROZÁSI BEVÉTELEK ÖSSZESEN: (9+10)</t>
  </si>
  <si>
    <t xml:space="preserve">   Működési költségvetés kiadásai </t>
  </si>
  <si>
    <t>FINANSZÍROZÁSI KIADÁSOK ÖSSZESEN:</t>
  </si>
  <si>
    <t>KIADÁSOK ÖSSZESEN: (3.+4.)</t>
  </si>
  <si>
    <t>Központi, irányító szervi támogatás</t>
  </si>
  <si>
    <t>Belföldi finanszírozás kiadásai (6.1. + … + 6.5.)</t>
  </si>
  <si>
    <t xml:space="preserve">   Felhalmozási költségvetés kiadásai (2.1.+2.2.+2.3.)</t>
  </si>
  <si>
    <t>Hitel-, kölcsönfelvétel államháztartáson kívülről  (10.1.+…+10.3.)</t>
  </si>
  <si>
    <t>1.1. sz. melléklet Bevételek táblázat C. oszlop 9 sora =</t>
  </si>
  <si>
    <t>1.1. sz. melléklet Bevételek táblázat C. oszlop 17 sora =</t>
  </si>
  <si>
    <t>1.1. sz. melléklet Bevételek táblázat C. oszlop 18 sora =</t>
  </si>
  <si>
    <t>1.1. sz. melléklet Kiadások táblázat C. oszlop 3 sora =</t>
  </si>
  <si>
    <t>1.1. sz. melléklet Kiadások táblázat C. oszlop 10 sora =</t>
  </si>
  <si>
    <t>1.1. sz. melléklet Kiadások táblázat C. oszlop 11 sora =</t>
  </si>
  <si>
    <t>Önkormányzatok szociális és gyermekjóléti, étkeztetési feladatainak támogatása</t>
  </si>
  <si>
    <t>Közhatalmi bevételek (4.1.+…+4.7.)</t>
  </si>
  <si>
    <t>4.5.</t>
  </si>
  <si>
    <t>4.6.</t>
  </si>
  <si>
    <t>4.7.</t>
  </si>
  <si>
    <t>Építményadó</t>
  </si>
  <si>
    <t>Idegenforgalmi adó</t>
  </si>
  <si>
    <t>Iparűzési adó</t>
  </si>
  <si>
    <t>Talajterhelési díj</t>
  </si>
  <si>
    <t>Kamatbevételek és más nyereségjellegű bevételek</t>
  </si>
  <si>
    <t>Közhatalmi bevételek (4.1.+...+4.7.)</t>
  </si>
  <si>
    <t>Kamatbevételek és más nyereség jellegű bevételek</t>
  </si>
  <si>
    <t>Kiemelt előirányzat, előirányzat megnevezése</t>
  </si>
  <si>
    <t>Forintban!</t>
  </si>
  <si>
    <t>Bruttó  hiány:</t>
  </si>
  <si>
    <t>Bruttó  többlet:</t>
  </si>
  <si>
    <t xml:space="preserve">   3.5.-ből EU-s támogatás</t>
  </si>
  <si>
    <t xml:space="preserve">   Rövid lejáratú  hitelek, kölcsönök felvétele pénzügyi vállalkozástól</t>
  </si>
  <si>
    <t>Éven belüli lejáratú belföldi értékpapírok kibocsátása</t>
  </si>
  <si>
    <t>Éven túli lejáratú belföldi értékpapírok kibocsátása</t>
  </si>
  <si>
    <t>Lekötött betétek megszüntetése</t>
  </si>
  <si>
    <t xml:space="preserve">Egyéb működési célú támogatások bevételei államháztartáson belülről </t>
  </si>
  <si>
    <t>Egyéb felhalmozási célú kiadások</t>
  </si>
  <si>
    <t xml:space="preserve">   Elszámolásból származó bevételek</t>
  </si>
  <si>
    <t xml:space="preserve">   2.5.-ből EU-s támogatás</t>
  </si>
  <si>
    <t xml:space="preserve">   Egyéb működési bevételek</t>
  </si>
  <si>
    <t>ÖSSZEVONT MÉRLEGE</t>
  </si>
  <si>
    <t>Tartalomjegyzék</t>
  </si>
  <si>
    <t>Ugrás</t>
  </si>
  <si>
    <t>ALAPADATOK</t>
  </si>
  <si>
    <t>BEVÉTELEI, KIADÁSAI</t>
  </si>
  <si>
    <t>05</t>
  </si>
  <si>
    <t>06</t>
  </si>
  <si>
    <t>07</t>
  </si>
  <si>
    <t>08</t>
  </si>
  <si>
    <t>09</t>
  </si>
  <si>
    <t>10</t>
  </si>
  <si>
    <t>11</t>
  </si>
  <si>
    <t>12</t>
  </si>
  <si>
    <t>A dokumentációs rendszerben található táblázatok listája</t>
  </si>
  <si>
    <t>Dokumentum neve</t>
  </si>
  <si>
    <t>Alapadatok</t>
  </si>
  <si>
    <t>Adatok megadása</t>
  </si>
  <si>
    <t>Összefüggések</t>
  </si>
  <si>
    <t xml:space="preserve">1.1. melléklet </t>
  </si>
  <si>
    <t>1.2. melléklet</t>
  </si>
  <si>
    <t>1.3. melléklet</t>
  </si>
  <si>
    <t>1.4. melléklet</t>
  </si>
  <si>
    <t>2.1. melléklet</t>
  </si>
  <si>
    <t>2.2. melléklet</t>
  </si>
  <si>
    <t>Ellenőrző lista</t>
  </si>
  <si>
    <t>Ellenőrzés az 1-es és 2.1., 2.2. mellékletek adati esetében</t>
  </si>
  <si>
    <t>3. melléklet</t>
  </si>
  <si>
    <t>4. melléklet</t>
  </si>
  <si>
    <t>5. melléklet</t>
  </si>
  <si>
    <t>7. melléklet</t>
  </si>
  <si>
    <t>/</t>
  </si>
  <si>
    <t>(</t>
  </si>
  <si>
    <t>)</t>
  </si>
  <si>
    <t>a</t>
  </si>
  <si>
    <t>önkormányzati rendelethez</t>
  </si>
  <si>
    <t>Európai uniós támogatással megvalósuló projektek</t>
  </si>
  <si>
    <t>Előterjesztéskor</t>
  </si>
  <si>
    <t>Forintban</t>
  </si>
  <si>
    <t>Egyéb</t>
  </si>
  <si>
    <t>Kommunális adó</t>
  </si>
  <si>
    <t>Mellékletben külön?</t>
  </si>
  <si>
    <t>.</t>
  </si>
  <si>
    <t>2019. évi LXXI.
törvény 2.  melléklete száma*</t>
  </si>
  <si>
    <t>* Magyarország 2020. évi központi költségvetéséról szóló törvény</t>
  </si>
  <si>
    <t>Támogatási szerződés szerinti bevételek, kiadások</t>
  </si>
  <si>
    <t>Évenkénti ütemezés</t>
  </si>
  <si>
    <t>B=(C+D+E)</t>
  </si>
  <si>
    <t xml:space="preserve">Önkormányzaton kívüli EU-s projekthez történő hozzájárulás </t>
  </si>
  <si>
    <t xml:space="preserve">Összesen: </t>
  </si>
  <si>
    <r>
      <t>EU-s projekt neve, azonosítója:</t>
    </r>
    <r>
      <rPr>
        <sz val="11"/>
        <rFont val="Times New Roman"/>
        <family val="1"/>
        <charset val="238"/>
      </rPr>
      <t xml:space="preserve"> </t>
    </r>
  </si>
  <si>
    <r>
      <t>EU-s projekt neve, azonosítója:</t>
    </r>
    <r>
      <rPr>
        <sz val="11"/>
        <rFont val="Times New Roman"/>
        <family val="1"/>
        <charset val="238"/>
      </rPr>
      <t>*</t>
    </r>
  </si>
  <si>
    <t xml:space="preserve">* Amennyiben több projekt megvalósítása történi egy időben akkor azokat külön-külön, projektenként be kell mutatni!  </t>
  </si>
  <si>
    <t xml:space="preserve">bevételei, kiadásai, hozzájárulások  </t>
  </si>
  <si>
    <t>Összes tervezett
 forrás, kiadás</t>
  </si>
  <si>
    <t>Egyéb közhatalmi bevételek</t>
  </si>
  <si>
    <t>Központi, irányító szervi támogatások folyósítása</t>
  </si>
  <si>
    <t>Tevel Község Önkormányzata</t>
  </si>
  <si>
    <t>71800020-12300606</t>
  </si>
  <si>
    <t>Nem</t>
  </si>
  <si>
    <t>2019-2020</t>
  </si>
  <si>
    <t>VPA-1-.2.1-89-1-17</t>
  </si>
  <si>
    <t>Éves eredeti kiadási előirányzat:82.997.185,- Ft</t>
  </si>
  <si>
    <t>2901940</t>
  </si>
  <si>
    <t>2958184</t>
  </si>
  <si>
    <t>2.1. számú melléklet I. oszlop 25. sor + 2.2. számú melléklet I. oszlop 26. sor</t>
  </si>
  <si>
    <t>1.1.sz. melléklet Kiadások táblázat E. oszlop 11 sora =</t>
  </si>
  <si>
    <t>2.1. számú melléklet I. oszlop 24. sor + 2.2. számú melléklet I. oszlop 25. sor</t>
  </si>
  <si>
    <t>1.1. sz. melléklet Kiadások táblázat E. oszlop 10 sora =</t>
  </si>
  <si>
    <t>2.1. számú melléklet I. oszlop 13. sor + 2.2. számú melléklet I. oszlop 12. sor</t>
  </si>
  <si>
    <t>1.1. sz. melléklet Kiadások táblázat E. oszlop 3 sora =</t>
  </si>
  <si>
    <t>2.1. számú melléklet H. oszlop 25. sor + 2.2. számú melléklet H. oszlop 26. sor</t>
  </si>
  <si>
    <t>1.1. sz. melléklet Kiadások táblázat D. oszlop 11 sora =</t>
  </si>
  <si>
    <t>2.1. számú melléklet H. oszlop 24. sor + 2.2. számú melléklet H. oszlop 25. sor</t>
  </si>
  <si>
    <t>1.1. sz. melléklet Kiadások táblázat D. oszlop 10 sora =</t>
  </si>
  <si>
    <t>2.1. számú melléklet H. oszlop 13. sor + 2.2. számú melléklet H. oszlop 12. sor</t>
  </si>
  <si>
    <t>1.1. sz. melléklet Kiadások táblázat D. oszlop 3 sora =</t>
  </si>
  <si>
    <t>2.1. számú melléklet G. oszlop 25. sor + 2.2. számú melléklet G. oszlop 26. sor</t>
  </si>
  <si>
    <t>2.1. számú melléklet G. oszlop 24. sor + 2.2. számú melléklet G. oszlop 25. sor</t>
  </si>
  <si>
    <t>2.1. számú melléklet G. oszlop 13. sor + 2.2. számú melléklet G. oszlop 12. sor</t>
  </si>
  <si>
    <t>1.1.sz. melléklet Kiadások táblázat C. oszlop 3 sora =</t>
  </si>
  <si>
    <t>2.1. számú melléklet E. oszlop 25. sor + 2.2. számú melléklet E. oszlop 26. sor</t>
  </si>
  <si>
    <t>1.1. sz. melléklet Bevételek táblázat E. oszlop 18 sora =</t>
  </si>
  <si>
    <t>2.1. számú melléklet E. oszlop 24. sor + 2.2. számú melléklet E. oszlop 25. sor</t>
  </si>
  <si>
    <t>1.1. sz. melléklet Bevételek táblázat E. oszlop 17 sora =</t>
  </si>
  <si>
    <t>2.1. számú melléklet E. oszlop 13. sor + 2.2. számú melléklet E. oszlop 12. sor</t>
  </si>
  <si>
    <t>1.1. sz. melléklet Bevételek táblázat E. oszlop 9 sora =</t>
  </si>
  <si>
    <t>2.1. számú melléklet D. oszlop 25. sor + 2.2. számú melléklet D. oszlop 26. sor</t>
  </si>
  <si>
    <t>1.1. sz. melléklet Bevételek táblázat D. oszlop 18 sora =</t>
  </si>
  <si>
    <t>2.1. számú melléklet D. oszlop 24. sor + 2.2. számú melléklet D. oszlop 25. sor</t>
  </si>
  <si>
    <t>1.1. sz. melléklet Bevételek táblázat D. oszlop 17 sora =</t>
  </si>
  <si>
    <t>2.1. számú melléklet D. oszlop 13. sor + 2.2. számú melléklet D. oszlop 12. sor</t>
  </si>
  <si>
    <t>1.1. sz. melléklet Bevételek táblázat D. oszlop 9 sora =</t>
  </si>
  <si>
    <t>2.1. számú melléklet C. oszlop 25. sor + 2.2. számú melléklet C. oszlop 26. sor</t>
  </si>
  <si>
    <t>1.1 sz. melléklet Bevételek táblázat C. oszlop 18 sora =</t>
  </si>
  <si>
    <t>2.1. számú melléklet C. oszlop 24. sor + 2.2. számú melléklet C. oszlop 25. sor</t>
  </si>
  <si>
    <t>1.1 sz. melléklet Bevételek táblázat C. oszlop 17 sora =</t>
  </si>
  <si>
    <t>2.1. számú melléklet C. oszlop 13. sor + 2.2. számú melléklet C. oszlop 12. sor</t>
  </si>
  <si>
    <t>Költségvetési rendelet módosítás űrlapjainak összefüggései:</t>
  </si>
  <si>
    <t>Hitel-, kölcsöntörlesztés államházt-on kívülre (4.1. + … + 4.3.)</t>
  </si>
  <si>
    <t>K=(C+J)</t>
  </si>
  <si>
    <t>J=(D+…+I)</t>
  </si>
  <si>
    <t>I</t>
  </si>
  <si>
    <t>Módosítások összesen</t>
  </si>
  <si>
    <t>Eredeti
előirányzat</t>
  </si>
  <si>
    <t>Kiadási jogcím</t>
  </si>
  <si>
    <t>Lejötött betétek megszüntetése</t>
  </si>
  <si>
    <t>Telekadó</t>
  </si>
  <si>
    <t>….számú módosítás utáni előirányzat</t>
  </si>
  <si>
    <t xml:space="preserve">6. sz. módosítás </t>
  </si>
  <si>
    <t xml:space="preserve">5. sz. módosítás </t>
  </si>
  <si>
    <t xml:space="preserve">4. sz. módosítás </t>
  </si>
  <si>
    <t xml:space="preserve">3. sz. módosítás </t>
  </si>
  <si>
    <t xml:space="preserve">2. sz. módosítás </t>
  </si>
  <si>
    <t xml:space="preserve">1. sz. módosítás </t>
  </si>
  <si>
    <t xml:space="preserve">   Váltóbevételek</t>
  </si>
  <si>
    <t>I=G±H</t>
  </si>
  <si>
    <t xml:space="preserve">F </t>
  </si>
  <si>
    <t>E=C±D</t>
  </si>
  <si>
    <t>I. Működési célú bevételek és kiadások mérlegének módosítása
(Önkormányzati szinten)</t>
  </si>
  <si>
    <t>II. Felhalmozási célú bevételek és kiadások mérlegének módosítása
(Önkormányzati szinten)</t>
  </si>
  <si>
    <t>1.1. sz. melléklet Kiadások táblázat E. oszlop 11 sora =</t>
  </si>
  <si>
    <t>Költségvetés módosítás űrlapjainak összefüggései:</t>
  </si>
  <si>
    <t>2020</t>
  </si>
  <si>
    <t>MFP Óvoda udvari játékok</t>
  </si>
  <si>
    <t>I=(E+H)</t>
  </si>
  <si>
    <t>H=(F+G)</t>
  </si>
  <si>
    <t>… számú módosítás utáni előirányzat</t>
  </si>
  <si>
    <t>Módosítások összesen 2020. …..-ig</t>
  </si>
  <si>
    <t>… sz. módosítás</t>
  </si>
  <si>
    <t>Beruházási (felhalmozási) kiadások előirányzatának módosítása beruházásonként</t>
  </si>
  <si>
    <t>MFP Óvoda udvar</t>
  </si>
  <si>
    <t xml:space="preserve">Leader pályázat Ravatalozó </t>
  </si>
  <si>
    <t>Felújítási kiadások előirányzatának módosítása felújításonként</t>
  </si>
  <si>
    <t>Módosítás összesen</t>
  </si>
  <si>
    <t>6. sz. mód</t>
  </si>
  <si>
    <t>5. sz. mód</t>
  </si>
  <si>
    <t>4. sz. mód</t>
  </si>
  <si>
    <t>3. sz. mód</t>
  </si>
  <si>
    <t>2. sz. mód</t>
  </si>
  <si>
    <t>1. sz. mód</t>
  </si>
  <si>
    <t>I=G+H</t>
  </si>
  <si>
    <t>F=D+E</t>
  </si>
  <si>
    <t>B=C+F+I</t>
  </si>
  <si>
    <t>Módosított</t>
  </si>
  <si>
    <t>Módosítás</t>
  </si>
  <si>
    <t>Eredeti</t>
  </si>
  <si>
    <t>Módosítás utáni összes forrás, kiadás előiányzata</t>
  </si>
  <si>
    <t>EU-s projekt neve, azonosítója:</t>
  </si>
  <si>
    <t xml:space="preserve">* Amennyiben több projekt megvalósítása történi egy időben akkor azokat külön-külön, projektenként be kell mutatni! </t>
  </si>
  <si>
    <r>
      <t>EU-s projekt neve, azonosítója:</t>
    </r>
    <r>
      <rPr>
        <sz val="11"/>
        <rFont val="Times New Roman"/>
        <family val="1"/>
        <charset val="238"/>
      </rPr>
      <t xml:space="preserve">* </t>
    </r>
  </si>
  <si>
    <t>Eredeti ei.</t>
  </si>
  <si>
    <t>Összes  bevétel, kiadás módosítása</t>
  </si>
  <si>
    <t xml:space="preserve"> '01</t>
  </si>
  <si>
    <t>Kötelező feladtok bevételeinek, kiadásainak módosítása</t>
  </si>
  <si>
    <t>Önként vállalt feladatok bevételeinek, kiadásainak módosítása</t>
  </si>
  <si>
    <t>Államigazgatási feladatok  bevételeinek, kiadásainak módosítása</t>
  </si>
  <si>
    <t>Módosítások
 összesen</t>
  </si>
  <si>
    <t>Eeredeti
 előirányzat</t>
  </si>
  <si>
    <t xml:space="preserve">Összes bevétel, kiadás </t>
  </si>
  <si>
    <t>Módosított támogatás</t>
  </si>
  <si>
    <t>2019. évi LXXI.
törvény 2.melléklete száma*</t>
  </si>
  <si>
    <t>XI.11.</t>
  </si>
  <si>
    <t>KÖLTSÉGVETÉSI RENDLET MÓDOSÍTÁSA</t>
  </si>
  <si>
    <t>Táblázuatok adatainak összefüggései</t>
  </si>
  <si>
    <t>Működési célú bevételek, kiadások mérlegének módosítása</t>
  </si>
  <si>
    <t>Felhalmozási célú bevételek, kiadások mérlegének módosítása</t>
  </si>
  <si>
    <t>6.1. melléklet</t>
  </si>
  <si>
    <t>6.1.1. melléklet</t>
  </si>
  <si>
    <t>6.1.2. melléklet</t>
  </si>
  <si>
    <t>6.1.3. melléklet</t>
  </si>
  <si>
    <t>6.2. melléklet</t>
  </si>
  <si>
    <t>6.3. melléklet</t>
  </si>
  <si>
    <t>6.4. melléklet</t>
  </si>
  <si>
    <t>6.5. melléklet</t>
  </si>
  <si>
    <t>6.6. melléklet</t>
  </si>
  <si>
    <t>6.7. melléklet</t>
  </si>
  <si>
    <t>6.8. melléklet</t>
  </si>
  <si>
    <t>6.9. melléklet</t>
  </si>
  <si>
    <t>6.10. melléklet</t>
  </si>
  <si>
    <t>6.11. melléklet</t>
  </si>
  <si>
    <t>6.12. melléklet</t>
  </si>
  <si>
    <t>ban</t>
  </si>
  <si>
    <t>ben</t>
  </si>
  <si>
    <t>Závod Község Önkormányzata</t>
  </si>
  <si>
    <t>……………………. Polgármesteri /Közös Önkormányzati Hivatal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</si>
</sst>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F_t_-;\-* #,##0.00\ _F_t_-;_-* &quot;-&quot;??\ _F_t_-;_-@_-"/>
    <numFmt numFmtId="165" formatCode="#,###"/>
    <numFmt numFmtId="166" formatCode="#,##0.0"/>
  </numFmts>
  <fonts count="82" x14ac:knownFonts="1">
    <font>
      <sz val="10"/>
      <name val="Times New Roman CE"/>
      <charset val="238"/>
    </font>
    <font>
      <sz val="11"/>
      <name val="Times New Roman CE"/>
      <family val="1"/>
      <charset val="238"/>
    </font>
    <font>
      <sz val="12"/>
      <name val="Times New Roman CE"/>
      <family val="1"/>
      <charset val="238"/>
    </font>
    <font>
      <b/>
      <sz val="10"/>
      <name val="Times New Roman CE"/>
      <family val="1"/>
      <charset val="238"/>
    </font>
    <font>
      <b/>
      <sz val="11"/>
      <name val="Times New Roman CE"/>
      <family val="1"/>
      <charset val="238"/>
    </font>
    <font>
      <b/>
      <i/>
      <sz val="10"/>
      <name val="Times New Roman CE"/>
      <family val="1"/>
      <charset val="238"/>
    </font>
    <font>
      <b/>
      <sz val="12"/>
      <name val="Times New Roman CE"/>
      <family val="1"/>
      <charset val="238"/>
    </font>
    <font>
      <b/>
      <sz val="9"/>
      <name val="Times New Roman CE"/>
      <family val="1"/>
      <charset val="238"/>
    </font>
    <font>
      <i/>
      <sz val="10"/>
      <name val="Times New Roman CE"/>
      <family val="1"/>
      <charset val="238"/>
    </font>
    <font>
      <i/>
      <sz val="11"/>
      <name val="Times New Roman CE"/>
      <family val="1"/>
      <charset val="238"/>
    </font>
    <font>
      <sz val="12"/>
      <name val="Times New Roman CE"/>
      <charset val="238"/>
    </font>
    <font>
      <u/>
      <sz val="12"/>
      <color indexed="12"/>
      <name val="Times New Roman CE"/>
      <charset val="238"/>
    </font>
    <font>
      <u/>
      <sz val="12"/>
      <color indexed="36"/>
      <name val="Times New Roman CE"/>
      <charset val="238"/>
    </font>
    <font>
      <sz val="10"/>
      <name val="Times New Roman CE"/>
      <family val="1"/>
      <charset val="238"/>
    </font>
    <font>
      <b/>
      <sz val="12"/>
      <name val="Times New Roman"/>
      <family val="1"/>
      <charset val="238"/>
    </font>
    <font>
      <sz val="10"/>
      <name val="Times New Roman CE"/>
      <charset val="238"/>
    </font>
    <font>
      <i/>
      <sz val="10"/>
      <name val="Times New Roman CE"/>
      <charset val="238"/>
    </font>
    <font>
      <sz val="9"/>
      <name val="Times New Roman CE"/>
      <family val="1"/>
      <charset val="238"/>
    </font>
    <font>
      <b/>
      <sz val="8"/>
      <name val="Times New Roman CE"/>
      <family val="1"/>
      <charset val="238"/>
    </font>
    <font>
      <b/>
      <i/>
      <sz val="9"/>
      <name val="Times New Roman CE"/>
      <family val="1"/>
      <charset val="238"/>
    </font>
    <font>
      <sz val="8"/>
      <name val="Times New Roman CE"/>
      <family val="1"/>
      <charset val="238"/>
    </font>
    <font>
      <b/>
      <sz val="12"/>
      <name val="Times New Roman CE"/>
      <charset val="238"/>
    </font>
    <font>
      <b/>
      <sz val="12"/>
      <color indexed="10"/>
      <name val="Times New Roman CE"/>
      <charset val="238"/>
    </font>
    <font>
      <b/>
      <sz val="9"/>
      <name val="Times New Roman"/>
      <family val="1"/>
      <charset val="238"/>
    </font>
    <font>
      <sz val="8"/>
      <name val="Times New Roman"/>
      <family val="1"/>
      <charset val="238"/>
    </font>
    <font>
      <b/>
      <sz val="8"/>
      <name val="Times New Roman"/>
      <family val="1"/>
      <charset val="238"/>
    </font>
    <font>
      <b/>
      <sz val="8"/>
      <name val="Times New Roman CE"/>
      <charset val="238"/>
    </font>
    <font>
      <sz val="8"/>
      <name val="Times New Roman CE"/>
      <charset val="238"/>
    </font>
    <font>
      <b/>
      <sz val="9"/>
      <name val="Times New Roman CE"/>
      <charset val="238"/>
    </font>
    <font>
      <b/>
      <sz val="10"/>
      <name val="Times New Roman CE"/>
      <charset val="238"/>
    </font>
    <font>
      <i/>
      <sz val="8"/>
      <name val="Times New Roman CE"/>
      <charset val="238"/>
    </font>
    <font>
      <b/>
      <sz val="8"/>
      <name val="Times New Roman"/>
      <family val="1"/>
    </font>
    <font>
      <b/>
      <sz val="11"/>
      <name val="Times New Roman CE"/>
      <charset val="238"/>
    </font>
    <font>
      <b/>
      <i/>
      <sz val="9"/>
      <name val="Times New Roman CE"/>
      <charset val="238"/>
    </font>
    <font>
      <b/>
      <sz val="14"/>
      <name val="Times New Roman CE"/>
      <charset val="238"/>
    </font>
    <font>
      <sz val="9"/>
      <name val="Times New Roman CE"/>
      <charset val="238"/>
    </font>
    <font>
      <b/>
      <sz val="9"/>
      <color indexed="8"/>
      <name val="Times New Roman"/>
      <family val="1"/>
      <charset val="238"/>
    </font>
    <font>
      <b/>
      <i/>
      <sz val="12"/>
      <name val="Times New Roman CE"/>
      <family val="1"/>
      <charset val="238"/>
    </font>
    <font>
      <sz val="11"/>
      <name val="Times New Roman CE"/>
      <charset val="238"/>
    </font>
    <font>
      <sz val="9"/>
      <color indexed="17"/>
      <name val="Times New Roman CE"/>
      <charset val="238"/>
    </font>
    <font>
      <sz val="10"/>
      <color indexed="17"/>
      <name val="Times New Roman CE"/>
      <charset val="238"/>
    </font>
    <font>
      <sz val="10"/>
      <name val="Times New Roman CE"/>
      <charset val="238"/>
    </font>
    <font>
      <b/>
      <i/>
      <sz val="11"/>
      <name val="Times New Roman CE"/>
      <charset val="238"/>
    </font>
    <font>
      <sz val="7"/>
      <name val="Times New Roman CE"/>
      <family val="1"/>
      <charset val="238"/>
    </font>
    <font>
      <sz val="6"/>
      <name val="Times New Roman CE"/>
      <family val="1"/>
      <charset val="238"/>
    </font>
    <font>
      <b/>
      <sz val="6"/>
      <name val="Times New Roman CE"/>
      <family val="1"/>
      <charset val="238"/>
    </font>
    <font>
      <sz val="7"/>
      <name val="Times New Roman CE"/>
      <charset val="238"/>
    </font>
    <font>
      <b/>
      <sz val="7"/>
      <name val="Times New Roman CE"/>
      <charset val="238"/>
    </font>
    <font>
      <i/>
      <sz val="11"/>
      <name val="Times New Roman CE"/>
      <charset val="238"/>
    </font>
    <font>
      <sz val="10"/>
      <name val="Times New Roman"/>
      <family val="1"/>
      <charset val="238"/>
    </font>
    <font>
      <b/>
      <sz val="14"/>
      <name val="Times New Roman"/>
      <family val="1"/>
      <charset val="238"/>
    </font>
    <font>
      <i/>
      <sz val="11"/>
      <name val="Times New Roman"/>
      <family val="1"/>
      <charset val="238"/>
    </font>
    <font>
      <b/>
      <i/>
      <sz val="10"/>
      <name val="Times New Roman"/>
      <family val="1"/>
      <charset val="238"/>
    </font>
    <font>
      <sz val="11"/>
      <name val="Times New Roman"/>
      <family val="1"/>
      <charset val="238"/>
    </font>
    <font>
      <i/>
      <sz val="9"/>
      <name val="Times New Roman CE"/>
      <charset val="238"/>
    </font>
    <font>
      <b/>
      <i/>
      <sz val="8"/>
      <name val="Times New Roman"/>
      <family val="1"/>
      <charset val="238"/>
    </font>
    <font>
      <i/>
      <sz val="12"/>
      <name val="Times New Roman CE"/>
      <charset val="238"/>
    </font>
    <font>
      <sz val="6"/>
      <name val="Times New Roman CE"/>
      <charset val="238"/>
    </font>
    <font>
      <b/>
      <sz val="6"/>
      <name val="Times New Roman CE"/>
      <charset val="238"/>
    </font>
    <font>
      <b/>
      <i/>
      <sz val="8"/>
      <name val="Times New Roman CE"/>
      <charset val="238"/>
    </font>
    <font>
      <b/>
      <sz val="5"/>
      <name val="Times New Roman CE"/>
      <family val="1"/>
      <charset val="238"/>
    </font>
    <font>
      <b/>
      <sz val="10"/>
      <name val="Times New Roman"/>
      <family val="1"/>
      <charset val="238"/>
    </font>
    <font>
      <i/>
      <sz val="8"/>
      <name val="Times New Roman"/>
      <family val="1"/>
      <charset val="238"/>
    </font>
    <font>
      <b/>
      <i/>
      <sz val="10"/>
      <name val="Times New Roman CE"/>
      <charset val="238"/>
    </font>
    <font>
      <u/>
      <sz val="10"/>
      <color theme="10"/>
      <name val="Times New Roman CE"/>
      <charset val="238"/>
    </font>
    <font>
      <sz val="11"/>
      <color rgb="FF000000"/>
      <name val="Times New Roman"/>
      <family val="1"/>
      <charset val="238"/>
    </font>
    <font>
      <b/>
      <sz val="11"/>
      <color rgb="FF000000"/>
      <name val="Times New Roman"/>
      <family val="1"/>
      <charset val="238"/>
    </font>
    <font>
      <sz val="10"/>
      <color rgb="FFFF0000"/>
      <name val="Times New Roman CE"/>
      <charset val="238"/>
    </font>
    <font>
      <sz val="12"/>
      <color rgb="FFFF0000"/>
      <name val="Times New Roman CE"/>
      <charset val="238"/>
    </font>
    <font>
      <i/>
      <sz val="12"/>
      <color theme="1"/>
      <name val="Calibri"/>
      <family val="2"/>
      <charset val="238"/>
      <scheme val="minor"/>
    </font>
    <font>
      <sz val="10"/>
      <color theme="0"/>
      <name val="Times New Roman CE"/>
      <charset val="238"/>
    </font>
    <font>
      <b/>
      <sz val="8"/>
      <color theme="1"/>
      <name val="Times New Roman CE"/>
      <family val="1"/>
      <charset val="238"/>
    </font>
    <font>
      <b/>
      <sz val="9"/>
      <color theme="1"/>
      <name val="Times New Roman CE"/>
      <charset val="238"/>
    </font>
    <font>
      <b/>
      <sz val="9"/>
      <color theme="1"/>
      <name val="Times New Roman CE"/>
      <family val="1"/>
      <charset val="238"/>
    </font>
    <font>
      <sz val="8"/>
      <color theme="1"/>
      <name val="Times New Roman"/>
      <family val="1"/>
      <charset val="238"/>
    </font>
    <font>
      <sz val="8"/>
      <color theme="1"/>
      <name val="Calibri"/>
      <family val="2"/>
      <charset val="238"/>
      <scheme val="minor"/>
    </font>
    <font>
      <b/>
      <sz val="9"/>
      <color rgb="FF000000"/>
      <name val="Times New Roman CE"/>
      <family val="1"/>
      <charset val="238"/>
    </font>
    <font>
      <sz val="8"/>
      <color rgb="FFFF0000"/>
      <name val="Times New Roman CE"/>
      <charset val="238"/>
    </font>
    <font>
      <b/>
      <sz val="14"/>
      <color rgb="FF000000"/>
      <name val="Times New Roman"/>
      <family val="1"/>
      <charset val="238"/>
    </font>
    <font>
      <b/>
      <sz val="14"/>
      <color rgb="FFFF0000"/>
      <name val="Times New Roman CE"/>
      <charset val="238"/>
    </font>
    <font>
      <sz val="9"/>
      <color theme="1"/>
      <name val="Calibri"/>
      <family val="2"/>
      <charset val="238"/>
      <scheme val="minor"/>
    </font>
    <font>
      <sz val="10"/>
      <color theme="1"/>
      <name val="Calibri"/>
      <family val="2"/>
      <charset val="238"/>
      <scheme val="minor"/>
    </font>
  </fonts>
  <fills count="6">
    <fill>
      <patternFill patternType="none"/>
    </fill>
    <fill>
      <patternFill patternType="gray125"/>
    </fill>
    <fill>
      <patternFill patternType="darkHorizontal"/>
    </fill>
    <fill>
      <patternFill patternType="lightHorizontal"/>
    </fill>
    <fill>
      <patternFill patternType="solid">
        <fgColor rgb="FFD8D8D8"/>
        <bgColor rgb="FF000000"/>
      </patternFill>
    </fill>
    <fill>
      <patternFill patternType="solid">
        <fgColor rgb="FFFFC000"/>
        <bgColor indexed="64"/>
      </patternFill>
    </fill>
  </fills>
  <borders count="8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right/>
      <top style="hair">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medium">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right/>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thick">
        <color rgb="FF006600"/>
      </left>
      <right style="thick">
        <color rgb="FF006600"/>
      </right>
      <top style="thick">
        <color rgb="FF006600"/>
      </top>
      <bottom style="thick">
        <color rgb="FF006600"/>
      </bottom>
      <diagonal/>
    </border>
  </borders>
  <cellStyleXfs count="9">
    <xf numFmtId="0" fontId="0" fillId="0" borderId="0"/>
    <xf numFmtId="164" fontId="15" fillId="0" borderId="0" applyFont="0" applyFill="0" applyBorder="0" applyAlignment="0" applyProtection="0"/>
    <xf numFmtId="0" fontId="11"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5" fillId="0" borderId="0"/>
    <xf numFmtId="0" fontId="10" fillId="0" borderId="0"/>
    <xf numFmtId="0" fontId="10" fillId="0" borderId="0"/>
    <xf numFmtId="9" fontId="15" fillId="0" borderId="0" applyFont="0" applyFill="0" applyBorder="0" applyAlignment="0" applyProtection="0"/>
  </cellStyleXfs>
  <cellXfs count="1344">
    <xf numFmtId="0" fontId="0" fillId="0" borderId="0" xfId="0"/>
    <xf numFmtId="0" fontId="13" fillId="0" borderId="0" xfId="6" applyFont="1" applyFill="1"/>
    <xf numFmtId="165" fontId="2" fillId="0" borderId="0" xfId="0" applyNumberFormat="1" applyFont="1" applyFill="1" applyAlignment="1">
      <alignment vertical="center" wrapText="1"/>
    </xf>
    <xf numFmtId="0" fontId="0" fillId="0" borderId="0" xfId="0" applyFill="1" applyAlignment="1">
      <alignment vertical="center" wrapText="1"/>
    </xf>
    <xf numFmtId="0" fontId="5" fillId="0" borderId="0" xfId="0" applyFont="1" applyFill="1" applyAlignment="1">
      <alignment horizontal="right"/>
    </xf>
    <xf numFmtId="0" fontId="20" fillId="0" borderId="1" xfId="6" applyFont="1" applyFill="1" applyBorder="1" applyAlignment="1" applyProtection="1">
      <alignment horizontal="left" vertical="center" wrapText="1" indent="1"/>
    </xf>
    <xf numFmtId="0" fontId="20" fillId="0" borderId="2" xfId="6" applyFont="1" applyFill="1" applyBorder="1" applyAlignment="1" applyProtection="1">
      <alignment horizontal="left" vertical="center" wrapText="1" indent="1"/>
    </xf>
    <xf numFmtId="0" fontId="20" fillId="0" borderId="3" xfId="6" applyFont="1" applyFill="1" applyBorder="1" applyAlignment="1" applyProtection="1">
      <alignment horizontal="left" vertical="center" wrapText="1" indent="1"/>
    </xf>
    <xf numFmtId="0" fontId="20" fillId="0" borderId="4" xfId="6" applyFont="1" applyFill="1" applyBorder="1" applyAlignment="1" applyProtection="1">
      <alignment horizontal="left" vertical="center" wrapText="1" indent="1"/>
    </xf>
    <xf numFmtId="0" fontId="20" fillId="0" borderId="5" xfId="6" applyFont="1" applyFill="1" applyBorder="1" applyAlignment="1" applyProtection="1">
      <alignment horizontal="left" vertical="center" wrapText="1" indent="1"/>
    </xf>
    <xf numFmtId="0" fontId="20" fillId="0" borderId="6" xfId="6" applyFont="1" applyFill="1" applyBorder="1" applyAlignment="1" applyProtection="1">
      <alignment horizontal="left" vertical="center" wrapText="1" indent="1"/>
    </xf>
    <xf numFmtId="49" fontId="20" fillId="0" borderId="7" xfId="6" applyNumberFormat="1" applyFont="1" applyFill="1" applyBorder="1" applyAlignment="1" applyProtection="1">
      <alignment horizontal="left" vertical="center" wrapText="1" indent="1"/>
    </xf>
    <xf numFmtId="49" fontId="20" fillId="0" borderId="8" xfId="6" applyNumberFormat="1" applyFont="1" applyFill="1" applyBorder="1" applyAlignment="1" applyProtection="1">
      <alignment horizontal="left" vertical="center" wrapText="1" indent="1"/>
    </xf>
    <xf numFmtId="49" fontId="20" fillId="0" borderId="9" xfId="6" applyNumberFormat="1" applyFont="1" applyFill="1" applyBorder="1" applyAlignment="1" applyProtection="1">
      <alignment horizontal="left" vertical="center" wrapText="1" indent="1"/>
    </xf>
    <xf numFmtId="49" fontId="20" fillId="0" borderId="10" xfId="6" applyNumberFormat="1" applyFont="1" applyFill="1" applyBorder="1" applyAlignment="1" applyProtection="1">
      <alignment horizontal="left" vertical="center" wrapText="1" indent="1"/>
    </xf>
    <xf numFmtId="49" fontId="20" fillId="0" borderId="11" xfId="6" applyNumberFormat="1" applyFont="1" applyFill="1" applyBorder="1" applyAlignment="1" applyProtection="1">
      <alignment horizontal="left" vertical="center" wrapText="1" indent="1"/>
    </xf>
    <xf numFmtId="49" fontId="20" fillId="0" borderId="12" xfId="6" applyNumberFormat="1" applyFont="1" applyFill="1" applyBorder="1" applyAlignment="1" applyProtection="1">
      <alignment horizontal="left" vertical="center" wrapText="1" indent="1"/>
    </xf>
    <xf numFmtId="0" fontId="20" fillId="0" borderId="0" xfId="6" applyFont="1" applyFill="1" applyBorder="1" applyAlignment="1" applyProtection="1">
      <alignment horizontal="left" vertical="center" wrapText="1" indent="1"/>
    </xf>
    <xf numFmtId="0" fontId="18" fillId="0" borderId="13" xfId="6" applyFont="1" applyFill="1" applyBorder="1" applyAlignment="1" applyProtection="1">
      <alignment horizontal="left" vertical="center" wrapText="1" indent="1"/>
    </xf>
    <xf numFmtId="0" fontId="18" fillId="0" borderId="14" xfId="6" applyFont="1" applyFill="1" applyBorder="1" applyAlignment="1" applyProtection="1">
      <alignment horizontal="left" vertical="center" wrapText="1" indent="1"/>
    </xf>
    <xf numFmtId="0" fontId="18" fillId="0" borderId="15" xfId="6" applyFont="1" applyFill="1" applyBorder="1" applyAlignment="1" applyProtection="1">
      <alignment horizontal="left" vertical="center" wrapText="1" indent="1"/>
    </xf>
    <xf numFmtId="0" fontId="7" fillId="0" borderId="13" xfId="6" applyFont="1" applyFill="1" applyBorder="1" applyAlignment="1" applyProtection="1">
      <alignment horizontal="center" vertical="center" wrapText="1"/>
    </xf>
    <xf numFmtId="0" fontId="7" fillId="0" borderId="14" xfId="6" applyFont="1" applyFill="1" applyBorder="1" applyAlignment="1" applyProtection="1">
      <alignment horizontal="center" vertical="center" wrapText="1"/>
    </xf>
    <xf numFmtId="0" fontId="18" fillId="0" borderId="14" xfId="6" applyFont="1" applyFill="1" applyBorder="1" applyAlignment="1" applyProtection="1">
      <alignment vertical="center" wrapText="1"/>
    </xf>
    <xf numFmtId="0" fontId="18" fillId="0" borderId="16" xfId="6" applyFont="1" applyFill="1" applyBorder="1" applyAlignment="1" applyProtection="1">
      <alignment vertical="center" wrapText="1"/>
    </xf>
    <xf numFmtId="0" fontId="27" fillId="0" borderId="4" xfId="0" applyFont="1" applyBorder="1" applyAlignment="1" applyProtection="1">
      <alignment horizontal="left" vertical="center" indent="1"/>
      <protection locked="0"/>
    </xf>
    <xf numFmtId="0" fontId="27" fillId="0" borderId="2" xfId="0" applyFont="1" applyBorder="1" applyAlignment="1" applyProtection="1">
      <alignment horizontal="left" vertical="center" indent="1"/>
      <protection locked="0"/>
    </xf>
    <xf numFmtId="0" fontId="27" fillId="0" borderId="6" xfId="0" applyFont="1" applyBorder="1" applyAlignment="1" applyProtection="1">
      <alignment horizontal="left" vertical="center" indent="1"/>
      <protection locked="0"/>
    </xf>
    <xf numFmtId="0" fontId="18" fillId="0" borderId="13" xfId="6" applyFont="1" applyFill="1" applyBorder="1" applyAlignment="1" applyProtection="1">
      <alignment horizontal="center" vertical="center" wrapText="1"/>
    </xf>
    <xf numFmtId="0" fontId="18" fillId="0" borderId="14" xfId="6" applyFont="1" applyFill="1" applyBorder="1" applyAlignment="1" applyProtection="1">
      <alignment horizontal="center" vertical="center" wrapText="1"/>
    </xf>
    <xf numFmtId="0" fontId="23" fillId="0" borderId="13" xfId="0" applyFont="1" applyFill="1" applyBorder="1" applyAlignment="1" applyProtection="1">
      <alignment vertical="center" wrapText="1"/>
    </xf>
    <xf numFmtId="0" fontId="18" fillId="0" borderId="13" xfId="0" applyFont="1" applyFill="1" applyBorder="1" applyAlignment="1">
      <alignment horizontal="center" vertical="center" wrapText="1"/>
    </xf>
    <xf numFmtId="0" fontId="26" fillId="0" borderId="13" xfId="0" applyFont="1" applyFill="1" applyBorder="1" applyAlignment="1">
      <alignment horizontal="center" vertical="center" wrapText="1"/>
    </xf>
    <xf numFmtId="0" fontId="7" fillId="0" borderId="14" xfId="7" applyFont="1" applyFill="1" applyBorder="1" applyAlignment="1" applyProtection="1">
      <alignment horizontal="left" vertical="center" indent="1"/>
    </xf>
    <xf numFmtId="0" fontId="10" fillId="0" borderId="0" xfId="6" applyFill="1"/>
    <xf numFmtId="0" fontId="20" fillId="0" borderId="0" xfId="6" applyFont="1" applyFill="1"/>
    <xf numFmtId="0" fontId="22" fillId="0" borderId="0" xfId="6" applyFont="1" applyFill="1"/>
    <xf numFmtId="165" fontId="5" fillId="0" borderId="0" xfId="0" applyNumberFormat="1" applyFont="1" applyFill="1" applyAlignment="1">
      <alignment horizontal="right" vertical="center"/>
    </xf>
    <xf numFmtId="0" fontId="0" fillId="0" borderId="0" xfId="0" applyFill="1"/>
    <xf numFmtId="0" fontId="0" fillId="0" borderId="0" xfId="0" applyFill="1" applyAlignment="1"/>
    <xf numFmtId="0" fontId="16" fillId="0" borderId="0" xfId="0" applyFont="1" applyFill="1" applyAlignment="1">
      <alignment vertical="center"/>
    </xf>
    <xf numFmtId="165" fontId="25" fillId="0" borderId="17" xfId="0" applyNumberFormat="1" applyFont="1" applyFill="1" applyBorder="1" applyAlignment="1" applyProtection="1">
      <alignment horizontal="right" vertical="center" wrapText="1"/>
    </xf>
    <xf numFmtId="0" fontId="0" fillId="0" borderId="0" xfId="0" applyFill="1" applyAlignment="1" applyProtection="1">
      <alignment vertical="center"/>
    </xf>
    <xf numFmtId="165" fontId="0" fillId="0" borderId="0" xfId="0" applyNumberFormat="1" applyFill="1" applyAlignment="1" applyProtection="1">
      <alignment vertical="center" wrapText="1"/>
    </xf>
    <xf numFmtId="0" fontId="6" fillId="0" borderId="0" xfId="0" applyFont="1" applyFill="1" applyAlignment="1">
      <alignment horizontal="center" vertical="center" wrapText="1"/>
    </xf>
    <xf numFmtId="165" fontId="20" fillId="0" borderId="18" xfId="0" applyNumberFormat="1" applyFont="1" applyFill="1" applyBorder="1" applyAlignment="1" applyProtection="1">
      <alignment vertical="center" wrapText="1"/>
    </xf>
    <xf numFmtId="165" fontId="20" fillId="0" borderId="19" xfId="0" applyNumberFormat="1" applyFont="1" applyFill="1" applyBorder="1" applyAlignment="1" applyProtection="1">
      <alignment horizontal="left" vertical="center" wrapText="1" indent="1"/>
      <protection locked="0"/>
    </xf>
    <xf numFmtId="165" fontId="20" fillId="0" borderId="20" xfId="0" applyNumberFormat="1" applyFont="1" applyFill="1" applyBorder="1" applyAlignment="1" applyProtection="1">
      <alignment horizontal="left" vertical="center" wrapText="1" indent="1"/>
      <protection locked="0"/>
    </xf>
    <xf numFmtId="165" fontId="20" fillId="0" borderId="21" xfId="0" applyNumberFormat="1" applyFont="1" applyFill="1" applyBorder="1" applyAlignment="1" applyProtection="1">
      <alignment horizontal="left" vertical="center" wrapText="1" indent="1"/>
      <protection locked="0"/>
    </xf>
    <xf numFmtId="165" fontId="9" fillId="0" borderId="0" xfId="0" applyNumberFormat="1" applyFont="1" applyFill="1" applyAlignment="1">
      <alignment horizontal="center" vertical="center" wrapText="1"/>
    </xf>
    <xf numFmtId="165" fontId="9" fillId="0" borderId="0" xfId="0" applyNumberFormat="1" applyFont="1" applyFill="1" applyAlignment="1">
      <alignment vertical="center" wrapText="1"/>
    </xf>
    <xf numFmtId="0" fontId="7" fillId="0" borderId="13" xfId="0" applyFont="1" applyFill="1" applyBorder="1" applyAlignment="1">
      <alignment horizontal="center" vertical="center" wrapText="1"/>
    </xf>
    <xf numFmtId="0" fontId="3" fillId="0" borderId="0" xfId="0" applyFont="1" applyFill="1" applyAlignment="1">
      <alignment horizontal="center" vertical="center" wrapText="1"/>
    </xf>
    <xf numFmtId="165" fontId="27" fillId="0" borderId="22" xfId="0" applyNumberFormat="1" applyFont="1" applyFill="1" applyBorder="1" applyAlignment="1" applyProtection="1">
      <alignment horizontal="right" vertical="center" wrapText="1" indent="1"/>
      <protection locked="0"/>
    </xf>
    <xf numFmtId="0" fontId="27" fillId="0" borderId="8" xfId="0" applyFont="1" applyFill="1" applyBorder="1" applyAlignment="1">
      <alignment horizontal="center" vertical="center" wrapText="1"/>
    </xf>
    <xf numFmtId="165" fontId="27" fillId="0" borderId="2" xfId="0" applyNumberFormat="1" applyFont="1" applyFill="1" applyBorder="1" applyAlignment="1" applyProtection="1">
      <alignment horizontal="right" vertical="center" wrapText="1" indent="1"/>
      <protection locked="0"/>
    </xf>
    <xf numFmtId="165" fontId="27" fillId="0" borderId="23" xfId="0" applyNumberFormat="1" applyFont="1" applyFill="1" applyBorder="1" applyAlignment="1" applyProtection="1">
      <alignment horizontal="right" vertical="center" wrapText="1" indent="1"/>
      <protection locked="0"/>
    </xf>
    <xf numFmtId="0" fontId="27" fillId="0" borderId="2" xfId="0" applyFont="1" applyFill="1" applyBorder="1" applyAlignment="1" applyProtection="1">
      <alignment vertical="center" wrapText="1"/>
      <protection locked="0"/>
    </xf>
    <xf numFmtId="0" fontId="27" fillId="0" borderId="24" xfId="0" applyFont="1" applyFill="1" applyBorder="1" applyAlignment="1" applyProtection="1">
      <alignment vertical="center" wrapText="1"/>
      <protection locked="0"/>
    </xf>
    <xf numFmtId="165" fontId="27" fillId="0" borderId="24" xfId="0" applyNumberFormat="1" applyFont="1" applyFill="1" applyBorder="1" applyAlignment="1" applyProtection="1">
      <alignment horizontal="right" vertical="center" wrapText="1" indent="1"/>
      <protection locked="0"/>
    </xf>
    <xf numFmtId="165" fontId="27" fillId="0" borderId="25" xfId="0" applyNumberFormat="1" applyFont="1" applyFill="1" applyBorder="1" applyAlignment="1" applyProtection="1">
      <alignment horizontal="right" vertical="center" wrapText="1" indent="1"/>
      <protection locked="0"/>
    </xf>
    <xf numFmtId="0" fontId="0" fillId="0" borderId="0" xfId="0" applyFill="1" applyAlignment="1">
      <alignment horizontal="right" vertical="center" wrapText="1"/>
    </xf>
    <xf numFmtId="0" fontId="0" fillId="0" borderId="0" xfId="0" applyFill="1" applyAlignment="1">
      <alignment horizontal="center" vertical="center" wrapText="1"/>
    </xf>
    <xf numFmtId="0" fontId="6" fillId="0" borderId="0" xfId="0" applyFont="1" applyFill="1" applyAlignment="1">
      <alignment vertical="center"/>
    </xf>
    <xf numFmtId="0" fontId="3" fillId="0" borderId="0" xfId="0" applyFont="1" applyFill="1" applyAlignment="1">
      <alignment vertical="center"/>
    </xf>
    <xf numFmtId="0" fontId="9" fillId="0" borderId="0" xfId="0" applyFont="1" applyFill="1" applyAlignment="1">
      <alignment vertical="center" wrapText="1"/>
    </xf>
    <xf numFmtId="0" fontId="1" fillId="0" borderId="0" xfId="0" applyFont="1" applyFill="1" applyAlignment="1">
      <alignment vertical="center" wrapText="1"/>
    </xf>
    <xf numFmtId="0" fontId="8" fillId="0" borderId="0" xfId="0" applyFont="1" applyFill="1" applyAlignment="1">
      <alignment vertical="center" wrapText="1"/>
    </xf>
    <xf numFmtId="0" fontId="28" fillId="0" borderId="15" xfId="7" applyFont="1" applyFill="1" applyBorder="1" applyAlignment="1" applyProtection="1">
      <alignment horizontal="center" vertical="center" wrapText="1"/>
    </xf>
    <xf numFmtId="0" fontId="28" fillId="0" borderId="16" xfId="7" applyFont="1" applyFill="1" applyBorder="1" applyAlignment="1" applyProtection="1">
      <alignment horizontal="center" vertical="center"/>
    </xf>
    <xf numFmtId="0" fontId="28" fillId="0" borderId="26" xfId="7" applyFont="1" applyFill="1" applyBorder="1" applyAlignment="1" applyProtection="1">
      <alignment horizontal="center" vertical="center"/>
    </xf>
    <xf numFmtId="0" fontId="10" fillId="0" borderId="0" xfId="7" applyFill="1" applyProtection="1"/>
    <xf numFmtId="0" fontId="20" fillId="0" borderId="13" xfId="7" applyFont="1" applyFill="1" applyBorder="1" applyAlignment="1" applyProtection="1">
      <alignment horizontal="left" vertical="center" indent="1"/>
    </xf>
    <xf numFmtId="0" fontId="10" fillId="0" borderId="0" xfId="7" applyFill="1" applyAlignment="1" applyProtection="1">
      <alignment vertical="center"/>
    </xf>
    <xf numFmtId="0" fontId="20" fillId="0" borderId="7" xfId="7" applyFont="1" applyFill="1" applyBorder="1" applyAlignment="1" applyProtection="1">
      <alignment horizontal="left" vertical="center" indent="1"/>
    </xf>
    <xf numFmtId="165" fontId="20" fillId="0" borderId="27" xfId="7" applyNumberFormat="1" applyFont="1" applyFill="1" applyBorder="1" applyAlignment="1" applyProtection="1">
      <alignment vertical="center"/>
    </xf>
    <xf numFmtId="0" fontId="20" fillId="0" borderId="8" xfId="7" applyFont="1" applyFill="1" applyBorder="1" applyAlignment="1" applyProtection="1">
      <alignment horizontal="left" vertical="center" indent="1"/>
    </xf>
    <xf numFmtId="165" fontId="20" fillId="0" borderId="23" xfId="7" applyNumberFormat="1" applyFont="1" applyFill="1" applyBorder="1" applyAlignment="1" applyProtection="1">
      <alignment vertical="center"/>
    </xf>
    <xf numFmtId="0" fontId="10" fillId="0" borderId="0" xfId="7" applyFill="1" applyAlignment="1" applyProtection="1">
      <alignment vertical="center"/>
      <protection locked="0"/>
    </xf>
    <xf numFmtId="165" fontId="20" fillId="0" borderId="22" xfId="7" applyNumberFormat="1" applyFont="1" applyFill="1" applyBorder="1" applyAlignment="1" applyProtection="1">
      <alignment vertical="center"/>
    </xf>
    <xf numFmtId="165" fontId="18" fillId="0" borderId="17" xfId="7" applyNumberFormat="1" applyFont="1" applyFill="1" applyBorder="1" applyAlignment="1" applyProtection="1">
      <alignment vertical="center"/>
    </xf>
    <xf numFmtId="0" fontId="20" fillId="0" borderId="9" xfId="7" applyFont="1" applyFill="1" applyBorder="1" applyAlignment="1" applyProtection="1">
      <alignment horizontal="left" vertical="center" indent="1"/>
    </xf>
    <xf numFmtId="0" fontId="18" fillId="0" borderId="13" xfId="7" applyFont="1" applyFill="1" applyBorder="1" applyAlignment="1" applyProtection="1">
      <alignment horizontal="left" vertical="center" indent="1"/>
    </xf>
    <xf numFmtId="165" fontId="18" fillId="0" borderId="17" xfId="7" applyNumberFormat="1" applyFont="1" applyFill="1" applyBorder="1" applyProtection="1"/>
    <xf numFmtId="0" fontId="10" fillId="0" borderId="0" xfId="7" applyFill="1" applyProtection="1">
      <protection locked="0"/>
    </xf>
    <xf numFmtId="0" fontId="13" fillId="0" borderId="0" xfId="7" applyFont="1" applyFill="1" applyProtection="1"/>
    <xf numFmtId="0" fontId="32" fillId="0" borderId="0" xfId="7" applyFont="1" applyFill="1" applyProtection="1">
      <protection locked="0"/>
    </xf>
    <xf numFmtId="0" fontId="21" fillId="0" borderId="0" xfId="7" applyFont="1" applyFill="1" applyProtection="1">
      <protection locked="0"/>
    </xf>
    <xf numFmtId="0" fontId="24" fillId="0" borderId="28" xfId="0" applyFont="1" applyFill="1" applyBorder="1" applyAlignment="1" applyProtection="1">
      <alignment horizontal="left" vertical="center" wrapText="1"/>
      <protection locked="0"/>
    </xf>
    <xf numFmtId="0" fontId="24" fillId="0" borderId="29" xfId="0" applyFont="1" applyFill="1" applyBorder="1" applyAlignment="1" applyProtection="1">
      <alignment horizontal="left" vertical="center" wrapText="1"/>
      <protection locked="0"/>
    </xf>
    <xf numFmtId="0" fontId="24" fillId="0" borderId="30" xfId="0" applyFont="1" applyFill="1" applyBorder="1" applyAlignment="1" applyProtection="1">
      <alignment horizontal="left" vertical="center" wrapText="1"/>
      <protection locked="0"/>
    </xf>
    <xf numFmtId="3" fontId="3" fillId="0" borderId="17" xfId="0" applyNumberFormat="1" applyFont="1" applyFill="1" applyBorder="1" applyAlignment="1" applyProtection="1">
      <alignment horizontal="right" vertical="center" wrapText="1" indent="1"/>
      <protection locked="0"/>
    </xf>
    <xf numFmtId="0" fontId="27" fillId="0" borderId="3" xfId="0" applyFont="1" applyFill="1" applyBorder="1" applyAlignment="1" applyProtection="1">
      <alignment vertical="center" wrapText="1"/>
      <protection locked="0"/>
    </xf>
    <xf numFmtId="0" fontId="26" fillId="0" borderId="14" xfId="6" applyFont="1" applyFill="1" applyBorder="1" applyAlignment="1" applyProtection="1">
      <alignment horizontal="left" vertical="center" wrapText="1" indent="1"/>
    </xf>
    <xf numFmtId="0" fontId="21" fillId="0" borderId="0" xfId="6" applyFont="1" applyFill="1"/>
    <xf numFmtId="0" fontId="34" fillId="0" borderId="0" xfId="0" applyFont="1"/>
    <xf numFmtId="0" fontId="35" fillId="0" borderId="0" xfId="0" applyFont="1"/>
    <xf numFmtId="0" fontId="35" fillId="0" borderId="0" xfId="0" applyFont="1" applyAlignment="1">
      <alignment horizontal="right" indent="1"/>
    </xf>
    <xf numFmtId="0" fontId="22" fillId="0" borderId="0" xfId="0" applyFont="1" applyAlignment="1">
      <alignment horizontal="center"/>
    </xf>
    <xf numFmtId="165" fontId="27" fillId="0" borderId="31" xfId="0" applyNumberFormat="1" applyFont="1" applyFill="1" applyBorder="1" applyAlignment="1" applyProtection="1">
      <alignment horizontal="right" vertical="center" wrapText="1" indent="1"/>
      <protection locked="0"/>
    </xf>
    <xf numFmtId="165" fontId="27" fillId="0" borderId="5" xfId="0" applyNumberFormat="1" applyFont="1" applyFill="1" applyBorder="1" applyAlignment="1" applyProtection="1">
      <alignment horizontal="right" vertical="center" wrapText="1" indent="1"/>
      <protection locked="0"/>
    </xf>
    <xf numFmtId="0" fontId="27" fillId="0" borderId="11" xfId="0" applyFont="1" applyFill="1" applyBorder="1" applyAlignment="1">
      <alignment horizontal="center" vertical="center" wrapText="1"/>
    </xf>
    <xf numFmtId="0" fontId="27" fillId="0" borderId="10" xfId="0" applyFont="1" applyFill="1" applyBorder="1" applyAlignment="1">
      <alignment horizontal="center" vertical="center" wrapText="1"/>
    </xf>
    <xf numFmtId="165" fontId="33" fillId="0" borderId="32" xfId="6" applyNumberFormat="1" applyFont="1" applyFill="1" applyBorder="1" applyAlignment="1" applyProtection="1">
      <alignment horizontal="left" vertical="center"/>
    </xf>
    <xf numFmtId="0" fontId="27" fillId="0" borderId="33" xfId="6" applyFont="1" applyFill="1" applyBorder="1" applyAlignment="1" applyProtection="1">
      <alignment horizontal="left" vertical="center" wrapText="1" indent="1"/>
    </xf>
    <xf numFmtId="0" fontId="20" fillId="0" borderId="2" xfId="6" applyFont="1" applyFill="1" applyBorder="1" applyAlignment="1" applyProtection="1">
      <alignment horizontal="left" indent="6"/>
    </xf>
    <xf numFmtId="0" fontId="20" fillId="0" borderId="2" xfId="6" applyFont="1" applyFill="1" applyBorder="1" applyAlignment="1" applyProtection="1">
      <alignment horizontal="left" vertical="center" wrapText="1" indent="6"/>
    </xf>
    <xf numFmtId="0" fontId="20" fillId="0" borderId="6" xfId="6" applyFont="1" applyFill="1" applyBorder="1" applyAlignment="1" applyProtection="1">
      <alignment horizontal="left" vertical="center" wrapText="1" indent="6"/>
    </xf>
    <xf numFmtId="0" fontId="20" fillId="0" borderId="24" xfId="6" applyFont="1" applyFill="1" applyBorder="1" applyAlignment="1" applyProtection="1">
      <alignment horizontal="left" vertical="center" wrapText="1" indent="6"/>
    </xf>
    <xf numFmtId="0" fontId="40" fillId="0" borderId="0" xfId="0" applyFont="1"/>
    <xf numFmtId="0" fontId="13" fillId="0" borderId="0" xfId="6" applyFont="1" applyFill="1" applyBorder="1"/>
    <xf numFmtId="0" fontId="7" fillId="0" borderId="34" xfId="6" applyFont="1" applyFill="1" applyBorder="1" applyAlignment="1" applyProtection="1">
      <alignment horizontal="center" vertical="center" wrapText="1"/>
    </xf>
    <xf numFmtId="0" fontId="2" fillId="0" borderId="0" xfId="0" applyFont="1" applyFill="1" applyProtection="1">
      <protection locked="0"/>
    </xf>
    <xf numFmtId="0" fontId="0" fillId="0" borderId="0" xfId="0" applyFill="1" applyProtection="1">
      <protection locked="0"/>
    </xf>
    <xf numFmtId="0" fontId="38" fillId="0" borderId="0" xfId="0" applyFont="1" applyFill="1"/>
    <xf numFmtId="165" fontId="27" fillId="0" borderId="3" xfId="0" applyNumberFormat="1" applyFont="1" applyFill="1" applyBorder="1" applyAlignment="1" applyProtection="1">
      <alignment vertical="center"/>
      <protection locked="0"/>
    </xf>
    <xf numFmtId="165" fontId="27" fillId="0" borderId="2" xfId="0" applyNumberFormat="1" applyFont="1" applyFill="1" applyBorder="1" applyAlignment="1" applyProtection="1">
      <alignment vertical="center"/>
      <protection locked="0"/>
    </xf>
    <xf numFmtId="165" fontId="27" fillId="0" borderId="6" xfId="0" applyNumberFormat="1" applyFont="1" applyFill="1" applyBorder="1" applyAlignment="1" applyProtection="1">
      <alignment vertical="center"/>
      <protection locked="0"/>
    </xf>
    <xf numFmtId="0" fontId="3" fillId="0" borderId="0" xfId="0" applyFont="1" applyFill="1"/>
    <xf numFmtId="0" fontId="0" fillId="0" borderId="0" xfId="0" applyFill="1" applyBorder="1"/>
    <xf numFmtId="0" fontId="5" fillId="0" borderId="0" xfId="0" applyFont="1" applyFill="1" applyBorder="1" applyAlignment="1">
      <alignment horizontal="center"/>
    </xf>
    <xf numFmtId="0" fontId="31" fillId="0" borderId="13"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wrapText="1"/>
    </xf>
    <xf numFmtId="165" fontId="0" fillId="0" borderId="0" xfId="0" applyNumberFormat="1" applyFill="1" applyAlignment="1" applyProtection="1">
      <alignment horizontal="center" vertical="center" wrapText="1"/>
    </xf>
    <xf numFmtId="0" fontId="7" fillId="0" borderId="13"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wrapText="1"/>
    </xf>
    <xf numFmtId="0" fontId="24" fillId="0" borderId="31" xfId="0" applyFont="1" applyFill="1" applyBorder="1" applyAlignment="1" applyProtection="1">
      <alignment horizontal="left" vertical="center" wrapText="1" indent="1"/>
    </xf>
    <xf numFmtId="0" fontId="24" fillId="0" borderId="5" xfId="0" applyFont="1" applyFill="1" applyBorder="1" applyAlignment="1" applyProtection="1">
      <alignment horizontal="left" vertical="center" wrapText="1" indent="1"/>
    </xf>
    <xf numFmtId="0" fontId="24" fillId="0" borderId="5" xfId="0" applyFont="1" applyFill="1" applyBorder="1" applyAlignment="1" applyProtection="1">
      <alignment horizontal="left" vertical="center" wrapText="1" indent="8"/>
    </xf>
    <xf numFmtId="0" fontId="27" fillId="0" borderId="3" xfId="0" applyFont="1" applyFill="1" applyBorder="1" applyAlignment="1" applyProtection="1">
      <alignment vertical="center" wrapText="1"/>
    </xf>
    <xf numFmtId="0" fontId="27" fillId="0" borderId="2" xfId="0" applyFont="1" applyFill="1" applyBorder="1" applyAlignment="1" applyProtection="1">
      <alignment vertical="center" wrapText="1"/>
    </xf>
    <xf numFmtId="0" fontId="26" fillId="0" borderId="13" xfId="0" applyFont="1" applyFill="1" applyBorder="1" applyAlignment="1" applyProtection="1">
      <alignment horizontal="center" vertical="center" wrapText="1"/>
    </xf>
    <xf numFmtId="0" fontId="28" fillId="0" borderId="33" xfId="0" applyFont="1" applyFill="1" applyBorder="1" applyAlignment="1" applyProtection="1">
      <alignment vertical="center" wrapText="1"/>
    </xf>
    <xf numFmtId="165" fontId="26" fillId="0" borderId="33" xfId="0" applyNumberFormat="1" applyFont="1" applyFill="1" applyBorder="1" applyAlignment="1" applyProtection="1">
      <alignment vertical="center" wrapText="1"/>
    </xf>
    <xf numFmtId="165" fontId="26" fillId="0" borderId="35" xfId="0" applyNumberFormat="1" applyFont="1" applyFill="1" applyBorder="1" applyAlignment="1" applyProtection="1">
      <alignment vertical="center" wrapText="1"/>
    </xf>
    <xf numFmtId="0" fontId="0" fillId="0" borderId="0" xfId="0" applyProtection="1"/>
    <xf numFmtId="0" fontId="27" fillId="0" borderId="11" xfId="0" applyFont="1" applyBorder="1" applyAlignment="1" applyProtection="1">
      <alignment horizontal="right" vertical="center" indent="1"/>
    </xf>
    <xf numFmtId="0" fontId="27" fillId="0" borderId="8" xfId="0" applyFont="1" applyBorder="1" applyAlignment="1" applyProtection="1">
      <alignment horizontal="right" vertical="center" indent="1"/>
    </xf>
    <xf numFmtId="0" fontId="27" fillId="0" borderId="10" xfId="0" applyFont="1" applyBorder="1" applyAlignment="1" applyProtection="1">
      <alignment horizontal="right" vertical="center" indent="1"/>
    </xf>
    <xf numFmtId="165" fontId="13" fillId="2" borderId="18" xfId="0" applyNumberFormat="1" applyFont="1" applyFill="1" applyBorder="1" applyAlignment="1" applyProtection="1">
      <alignment horizontal="left" vertical="center" wrapText="1" indent="2"/>
    </xf>
    <xf numFmtId="0" fontId="0" fillId="0" borderId="0" xfId="0" applyFill="1" applyProtection="1"/>
    <xf numFmtId="165" fontId="2" fillId="0" borderId="0" xfId="0" applyNumberFormat="1" applyFont="1" applyFill="1" applyAlignment="1" applyProtection="1">
      <alignment horizontal="left" vertical="center" wrapText="1"/>
    </xf>
    <xf numFmtId="165" fontId="2" fillId="0" borderId="0" xfId="0" applyNumberFormat="1" applyFont="1" applyFill="1" applyAlignment="1" applyProtection="1">
      <alignment vertical="center" wrapText="1"/>
    </xf>
    <xf numFmtId="165" fontId="17" fillId="0" borderId="0" xfId="0" applyNumberFormat="1" applyFont="1" applyFill="1" applyAlignment="1" applyProtection="1">
      <alignment vertical="center" wrapText="1"/>
    </xf>
    <xf numFmtId="0" fontId="7" fillId="0" borderId="0" xfId="0" applyFont="1" applyFill="1" applyAlignment="1" applyProtection="1">
      <alignment vertical="center"/>
    </xf>
    <xf numFmtId="0" fontId="5" fillId="0" borderId="0" xfId="0" applyFont="1" applyFill="1" applyAlignment="1" applyProtection="1">
      <alignment horizontal="right"/>
    </xf>
    <xf numFmtId="0" fontId="7" fillId="0" borderId="16"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36" xfId="0" applyFont="1" applyFill="1" applyBorder="1" applyAlignment="1" applyProtection="1">
      <alignment horizontal="center" vertical="center" wrapText="1"/>
    </xf>
    <xf numFmtId="0" fontId="7" fillId="0" borderId="37" xfId="0" applyFont="1" applyFill="1" applyBorder="1" applyAlignment="1" applyProtection="1">
      <alignment horizontal="center" vertical="center" wrapText="1"/>
    </xf>
    <xf numFmtId="165" fontId="7" fillId="0" borderId="38" xfId="0" applyNumberFormat="1" applyFont="1" applyFill="1" applyBorder="1" applyAlignment="1" applyProtection="1">
      <alignment horizontal="center" vertical="center" wrapText="1"/>
    </xf>
    <xf numFmtId="0" fontId="26" fillId="0" borderId="14" xfId="0" applyFont="1" applyFill="1" applyBorder="1" applyAlignment="1" applyProtection="1">
      <alignment horizontal="left" vertical="center" wrapText="1" indent="1"/>
    </xf>
    <xf numFmtId="0" fontId="25" fillId="0" borderId="13" xfId="0" applyFont="1" applyBorder="1" applyAlignment="1" applyProtection="1">
      <alignment horizontal="center" vertical="center" wrapText="1"/>
    </xf>
    <xf numFmtId="0" fontId="36" fillId="0" borderId="39" xfId="0" applyFont="1" applyBorder="1" applyAlignment="1" applyProtection="1">
      <alignment horizontal="left" wrapText="1" indent="1"/>
    </xf>
    <xf numFmtId="0" fontId="20"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indent="1"/>
    </xf>
    <xf numFmtId="0" fontId="20" fillId="0" borderId="0" xfId="0" applyFont="1" applyFill="1" applyAlignment="1" applyProtection="1">
      <alignment horizontal="left" vertical="center" wrapText="1"/>
    </xf>
    <xf numFmtId="0" fontId="20" fillId="0" borderId="0" xfId="0" applyFont="1" applyFill="1" applyAlignment="1" applyProtection="1">
      <alignment vertical="center" wrapText="1"/>
    </xf>
    <xf numFmtId="0" fontId="18" fillId="0" borderId="40" xfId="0" applyFont="1" applyFill="1" applyBorder="1" applyAlignment="1" applyProtection="1">
      <alignment horizontal="center" vertical="center" wrapText="1"/>
    </xf>
    <xf numFmtId="0" fontId="7" fillId="0" borderId="41" xfId="0" applyFont="1" applyFill="1" applyBorder="1" applyAlignment="1" applyProtection="1">
      <alignment horizontal="center" vertical="center" wrapText="1"/>
    </xf>
    <xf numFmtId="0" fontId="7" fillId="0" borderId="14" xfId="0" applyFont="1" applyFill="1" applyBorder="1" applyAlignment="1" applyProtection="1">
      <alignment horizontal="left" vertical="center" wrapText="1" indent="1"/>
    </xf>
    <xf numFmtId="0" fontId="0" fillId="0" borderId="0" xfId="0" applyFill="1" applyAlignment="1" applyProtection="1">
      <alignment horizontal="left" vertical="center" wrapText="1"/>
    </xf>
    <xf numFmtId="0" fontId="0" fillId="0" borderId="0" xfId="0" applyFill="1" applyAlignment="1" applyProtection="1">
      <alignment vertical="center" wrapText="1"/>
    </xf>
    <xf numFmtId="0" fontId="3" fillId="0" borderId="13" xfId="0" applyFont="1" applyFill="1" applyBorder="1" applyAlignment="1" applyProtection="1">
      <alignment horizontal="left" vertical="center"/>
    </xf>
    <xf numFmtId="0" fontId="3" fillId="0" borderId="39" xfId="0" applyFont="1" applyFill="1" applyBorder="1" applyAlignment="1" applyProtection="1">
      <alignment vertical="center" wrapText="1"/>
    </xf>
    <xf numFmtId="16" fontId="0" fillId="0" borderId="0" xfId="0" applyNumberFormat="1" applyFill="1" applyAlignment="1">
      <alignment vertical="center" wrapText="1"/>
    </xf>
    <xf numFmtId="0" fontId="27" fillId="0" borderId="9" xfId="0" applyFont="1" applyFill="1" applyBorder="1" applyAlignment="1" applyProtection="1">
      <alignment horizontal="center" vertical="center"/>
    </xf>
    <xf numFmtId="165" fontId="26" fillId="0" borderId="22" xfId="0" applyNumberFormat="1" applyFont="1" applyFill="1" applyBorder="1" applyAlignment="1" applyProtection="1">
      <alignment vertical="center"/>
    </xf>
    <xf numFmtId="0" fontId="27" fillId="0" borderId="8" xfId="0" applyFont="1" applyFill="1" applyBorder="1" applyAlignment="1" applyProtection="1">
      <alignment horizontal="center" vertical="center"/>
    </xf>
    <xf numFmtId="165" fontId="26" fillId="0" borderId="23" xfId="0" applyNumberFormat="1" applyFont="1" applyFill="1" applyBorder="1" applyAlignment="1" applyProtection="1">
      <alignment vertical="center"/>
    </xf>
    <xf numFmtId="0" fontId="27" fillId="0" borderId="10" xfId="0" applyFont="1" applyFill="1" applyBorder="1" applyAlignment="1" applyProtection="1">
      <alignment horizontal="center" vertical="center"/>
    </xf>
    <xf numFmtId="0" fontId="27" fillId="0" borderId="6" xfId="0" applyFont="1" applyFill="1" applyBorder="1" applyAlignment="1" applyProtection="1">
      <alignment vertical="center" wrapText="1"/>
    </xf>
    <xf numFmtId="165" fontId="26" fillId="0" borderId="42" xfId="0" applyNumberFormat="1" applyFont="1" applyFill="1" applyBorder="1" applyAlignment="1" applyProtection="1">
      <alignment vertical="center"/>
    </xf>
    <xf numFmtId="0" fontId="26" fillId="0" borderId="13" xfId="0" applyFont="1" applyFill="1" applyBorder="1" applyAlignment="1" applyProtection="1">
      <alignment horizontal="center" vertical="center"/>
    </xf>
    <xf numFmtId="0" fontId="28" fillId="0" borderId="14" xfId="0" applyFont="1" applyFill="1" applyBorder="1" applyAlignment="1" applyProtection="1">
      <alignment vertical="center" wrapText="1"/>
    </xf>
    <xf numFmtId="165" fontId="26" fillId="0" borderId="14" xfId="0" applyNumberFormat="1" applyFont="1" applyFill="1" applyBorder="1" applyAlignment="1" applyProtection="1">
      <alignment vertical="center"/>
    </xf>
    <xf numFmtId="165" fontId="26" fillId="0" borderId="17" xfId="0" applyNumberFormat="1" applyFont="1" applyFill="1" applyBorder="1" applyAlignment="1" applyProtection="1">
      <alignment vertical="center"/>
    </xf>
    <xf numFmtId="0" fontId="0" fillId="0" borderId="43" xfId="0" applyFill="1" applyBorder="1" applyProtection="1"/>
    <xf numFmtId="0" fontId="5" fillId="0" borderId="43" xfId="0" applyFont="1" applyFill="1" applyBorder="1" applyAlignment="1" applyProtection="1">
      <alignment horizontal="center"/>
    </xf>
    <xf numFmtId="0" fontId="38" fillId="0" borderId="0" xfId="0" applyFont="1" applyFill="1" applyProtection="1">
      <protection locked="0"/>
    </xf>
    <xf numFmtId="0" fontId="32" fillId="0" borderId="0" xfId="0" applyFont="1" applyFill="1" applyProtection="1">
      <protection locked="0"/>
    </xf>
    <xf numFmtId="165" fontId="18" fillId="0" borderId="34" xfId="6" applyNumberFormat="1" applyFont="1" applyFill="1" applyBorder="1" applyAlignment="1" applyProtection="1">
      <alignment horizontal="right" vertical="center" wrapText="1" indent="1"/>
    </xf>
    <xf numFmtId="165" fontId="20" fillId="0" borderId="44" xfId="6" applyNumberFormat="1" applyFont="1" applyFill="1" applyBorder="1" applyAlignment="1" applyProtection="1">
      <alignment horizontal="right" vertical="center" wrapText="1" indent="1"/>
      <protection locked="0"/>
    </xf>
    <xf numFmtId="165" fontId="20" fillId="0" borderId="45" xfId="6" applyNumberFormat="1" applyFont="1" applyFill="1" applyBorder="1" applyAlignment="1" applyProtection="1">
      <alignment horizontal="right" vertical="center" wrapText="1" indent="1"/>
      <protection locked="0"/>
    </xf>
    <xf numFmtId="165" fontId="20" fillId="0" borderId="38" xfId="6" applyNumberFormat="1" applyFont="1" applyFill="1" applyBorder="1" applyAlignment="1" applyProtection="1">
      <alignment horizontal="right" vertical="center" wrapText="1" indent="1"/>
      <protection locked="0"/>
    </xf>
    <xf numFmtId="165" fontId="27" fillId="0" borderId="44" xfId="6" applyNumberFormat="1" applyFont="1" applyFill="1" applyBorder="1" applyAlignment="1" applyProtection="1">
      <alignment horizontal="right" vertical="center" wrapText="1" indent="1"/>
      <protection locked="0"/>
    </xf>
    <xf numFmtId="165" fontId="27" fillId="0" borderId="38" xfId="6" applyNumberFormat="1" applyFont="1" applyFill="1" applyBorder="1" applyAlignment="1" applyProtection="1">
      <alignment horizontal="right" vertical="center" wrapText="1" indent="1"/>
      <protection locked="0"/>
    </xf>
    <xf numFmtId="165" fontId="7" fillId="0" borderId="46" xfId="0" applyNumberFormat="1" applyFont="1" applyFill="1" applyBorder="1" applyAlignment="1" applyProtection="1">
      <alignment horizontal="center" vertical="center"/>
    </xf>
    <xf numFmtId="165" fontId="7" fillId="0" borderId="25" xfId="0" applyNumberFormat="1" applyFont="1" applyFill="1" applyBorder="1" applyAlignment="1" applyProtection="1">
      <alignment horizontal="center" vertical="center" wrapText="1"/>
    </xf>
    <xf numFmtId="165" fontId="18" fillId="0" borderId="40" xfId="0" applyNumberFormat="1" applyFont="1" applyFill="1" applyBorder="1" applyAlignment="1" applyProtection="1">
      <alignment horizontal="center" vertical="center" wrapText="1"/>
    </xf>
    <xf numFmtId="165" fontId="18" fillId="0" borderId="18" xfId="0" applyNumberFormat="1" applyFont="1" applyFill="1" applyBorder="1" applyAlignment="1" applyProtection="1">
      <alignment horizontal="center" vertical="center" wrapText="1"/>
    </xf>
    <xf numFmtId="165" fontId="18" fillId="0" borderId="47" xfId="0" applyNumberFormat="1" applyFont="1" applyFill="1" applyBorder="1" applyAlignment="1" applyProtection="1">
      <alignment horizontal="center" vertical="center" wrapText="1"/>
    </xf>
    <xf numFmtId="165" fontId="18" fillId="0" borderId="17" xfId="0" applyNumberFormat="1" applyFont="1" applyFill="1" applyBorder="1" applyAlignment="1" applyProtection="1">
      <alignment horizontal="center" vertical="center" wrapText="1"/>
    </xf>
    <xf numFmtId="165" fontId="18" fillId="0" borderId="48" xfId="0" applyNumberFormat="1" applyFont="1" applyFill="1" applyBorder="1" applyAlignment="1" applyProtection="1">
      <alignment horizontal="center" vertical="center" wrapText="1"/>
    </xf>
    <xf numFmtId="165" fontId="18" fillId="0" borderId="13" xfId="0" applyNumberFormat="1" applyFont="1" applyFill="1" applyBorder="1" applyAlignment="1" applyProtection="1">
      <alignment horizontal="center" vertical="center" wrapText="1"/>
    </xf>
    <xf numFmtId="165" fontId="18" fillId="0" borderId="18" xfId="0" applyNumberFormat="1" applyFont="1" applyFill="1" applyBorder="1" applyAlignment="1" applyProtection="1">
      <alignment horizontal="left" vertical="center" wrapText="1" indent="1"/>
    </xf>
    <xf numFmtId="165" fontId="18" fillId="0" borderId="8" xfId="0" applyNumberFormat="1" applyFont="1" applyFill="1" applyBorder="1" applyAlignment="1" applyProtection="1">
      <alignment horizontal="center" vertical="center" wrapText="1"/>
    </xf>
    <xf numFmtId="165" fontId="20" fillId="0" borderId="19" xfId="0" applyNumberFormat="1" applyFont="1" applyFill="1" applyBorder="1" applyAlignment="1" applyProtection="1">
      <alignment vertical="center" wrapText="1"/>
    </xf>
    <xf numFmtId="165" fontId="18" fillId="0" borderId="10" xfId="0" applyNumberFormat="1" applyFont="1" applyFill="1" applyBorder="1" applyAlignment="1" applyProtection="1">
      <alignment horizontal="center" vertical="center" wrapText="1"/>
    </xf>
    <xf numFmtId="165" fontId="20" fillId="0" borderId="20" xfId="0" applyNumberFormat="1" applyFont="1" applyFill="1" applyBorder="1" applyAlignment="1" applyProtection="1">
      <alignment vertical="center" wrapText="1"/>
    </xf>
    <xf numFmtId="165" fontId="26" fillId="0" borderId="18" xfId="0" applyNumberFormat="1" applyFont="1" applyFill="1" applyBorder="1" applyAlignment="1" applyProtection="1">
      <alignment horizontal="left" vertical="center" wrapText="1" indent="1"/>
    </xf>
    <xf numFmtId="165" fontId="18" fillId="0" borderId="7" xfId="0" applyNumberFormat="1" applyFont="1" applyFill="1" applyBorder="1" applyAlignment="1" applyProtection="1">
      <alignment horizontal="center" vertical="center" wrapText="1"/>
    </xf>
    <xf numFmtId="165" fontId="20" fillId="0" borderId="48" xfId="0" applyNumberFormat="1" applyFont="1" applyFill="1" applyBorder="1" applyAlignment="1" applyProtection="1">
      <alignment vertical="center" wrapText="1"/>
    </xf>
    <xf numFmtId="0" fontId="20" fillId="0" borderId="2" xfId="7" applyFont="1" applyFill="1" applyBorder="1" applyAlignment="1" applyProtection="1">
      <alignment horizontal="left" vertical="center" indent="1"/>
    </xf>
    <xf numFmtId="0" fontId="20" fillId="0" borderId="3" xfId="7" applyFont="1" applyFill="1" applyBorder="1" applyAlignment="1" applyProtection="1">
      <alignment horizontal="left" vertical="center" wrapText="1" indent="1"/>
    </xf>
    <xf numFmtId="0" fontId="20" fillId="0" borderId="2" xfId="7" applyFont="1" applyFill="1" applyBorder="1" applyAlignment="1" applyProtection="1">
      <alignment horizontal="left" vertical="center" wrapText="1" indent="1"/>
    </xf>
    <xf numFmtId="0" fontId="20" fillId="0" borderId="3" xfId="7" applyFont="1" applyFill="1" applyBorder="1" applyAlignment="1" applyProtection="1">
      <alignment horizontal="left" vertical="center" indent="1"/>
    </xf>
    <xf numFmtId="0" fontId="7" fillId="0" borderId="14" xfId="7" applyFont="1" applyFill="1" applyBorder="1" applyAlignment="1" applyProtection="1">
      <alignment horizontal="left" indent="1"/>
    </xf>
    <xf numFmtId="165" fontId="27" fillId="0" borderId="45" xfId="6" applyNumberFormat="1" applyFont="1" applyFill="1" applyBorder="1" applyAlignment="1" applyProtection="1">
      <alignment horizontal="right" vertical="center" wrapText="1" indent="1"/>
      <protection locked="0"/>
    </xf>
    <xf numFmtId="0" fontId="23" fillId="0" borderId="15" xfId="0" applyFont="1" applyFill="1" applyBorder="1" applyAlignment="1" applyProtection="1">
      <alignment horizontal="center" vertical="center" wrapText="1"/>
    </xf>
    <xf numFmtId="0" fontId="25" fillId="0" borderId="14" xfId="0" applyFont="1" applyBorder="1" applyAlignment="1" applyProtection="1">
      <alignment horizontal="left" vertical="center" wrapText="1" indent="1"/>
    </xf>
    <xf numFmtId="0" fontId="24" fillId="0" borderId="2" xfId="0" applyFont="1" applyBorder="1" applyAlignment="1" applyProtection="1">
      <alignment horizontal="left" vertical="center" wrapText="1" indent="1"/>
    </xf>
    <xf numFmtId="0" fontId="24" fillId="0" borderId="6" xfId="0" applyFont="1" applyBorder="1" applyAlignment="1" applyProtection="1">
      <alignment horizontal="left" vertical="center" wrapText="1" indent="1"/>
    </xf>
    <xf numFmtId="0" fontId="25" fillId="0" borderId="49" xfId="0" applyFont="1" applyBorder="1" applyAlignment="1" applyProtection="1">
      <alignment horizontal="left" vertical="center" wrapText="1" indent="1"/>
    </xf>
    <xf numFmtId="165" fontId="18" fillId="0" borderId="26" xfId="6" applyNumberFormat="1" applyFont="1" applyFill="1" applyBorder="1" applyAlignment="1" applyProtection="1">
      <alignment horizontal="right" vertical="center" wrapText="1" indent="1"/>
    </xf>
    <xf numFmtId="165" fontId="18" fillId="0" borderId="17" xfId="6" applyNumberFormat="1" applyFont="1" applyFill="1" applyBorder="1" applyAlignment="1" applyProtection="1">
      <alignment horizontal="right" vertical="center" wrapText="1" indent="1"/>
    </xf>
    <xf numFmtId="165" fontId="20" fillId="0" borderId="50" xfId="6" applyNumberFormat="1" applyFont="1" applyFill="1" applyBorder="1" applyAlignment="1" applyProtection="1">
      <alignment horizontal="right" vertical="center" wrapText="1" indent="1"/>
      <protection locked="0"/>
    </xf>
    <xf numFmtId="165" fontId="20" fillId="0" borderId="23" xfId="6" applyNumberFormat="1" applyFont="1" applyFill="1" applyBorder="1" applyAlignment="1" applyProtection="1">
      <alignment horizontal="right" vertical="center" wrapText="1" indent="1"/>
      <protection locked="0"/>
    </xf>
    <xf numFmtId="165" fontId="20" fillId="0" borderId="22" xfId="6" applyNumberFormat="1" applyFont="1" applyFill="1" applyBorder="1" applyAlignment="1" applyProtection="1">
      <alignment horizontal="right" vertical="center" wrapText="1" indent="1"/>
      <protection locked="0"/>
    </xf>
    <xf numFmtId="165" fontId="20" fillId="0" borderId="42" xfId="6" applyNumberFormat="1" applyFont="1" applyFill="1" applyBorder="1" applyAlignment="1" applyProtection="1">
      <alignment horizontal="right" vertical="center" wrapText="1" indent="1"/>
      <protection locked="0"/>
    </xf>
    <xf numFmtId="165" fontId="27" fillId="0" borderId="23" xfId="6" applyNumberFormat="1" applyFont="1" applyFill="1" applyBorder="1" applyAlignment="1" applyProtection="1">
      <alignment horizontal="right" vertical="center" wrapText="1" indent="1"/>
      <protection locked="0"/>
    </xf>
    <xf numFmtId="165" fontId="26" fillId="0" borderId="17" xfId="6" applyNumberFormat="1" applyFont="1" applyFill="1" applyBorder="1" applyAlignment="1" applyProtection="1">
      <alignment horizontal="right" vertical="center" wrapText="1" indent="1"/>
    </xf>
    <xf numFmtId="165" fontId="20" fillId="0" borderId="25" xfId="6" applyNumberFormat="1" applyFont="1" applyFill="1" applyBorder="1" applyAlignment="1" applyProtection="1">
      <alignment horizontal="right" vertical="center" wrapText="1" indent="1"/>
      <protection locked="0"/>
    </xf>
    <xf numFmtId="165" fontId="25" fillId="0" borderId="17" xfId="0" applyNumberFormat="1" applyFont="1" applyBorder="1" applyAlignment="1" applyProtection="1">
      <alignment horizontal="right" vertical="center" wrapText="1" indent="1"/>
    </xf>
    <xf numFmtId="0" fontId="5" fillId="0" borderId="32" xfId="0" applyFont="1" applyFill="1" applyBorder="1" applyAlignment="1" applyProtection="1">
      <alignment horizontal="right" vertical="center"/>
    </xf>
    <xf numFmtId="165" fontId="20" fillId="0" borderId="23" xfId="0" applyNumberFormat="1" applyFont="1" applyFill="1" applyBorder="1" applyAlignment="1" applyProtection="1">
      <alignment horizontal="right" vertical="center" wrapText="1" indent="1"/>
      <protection locked="0"/>
    </xf>
    <xf numFmtId="165" fontId="20" fillId="0" borderId="42" xfId="0" applyNumberFormat="1" applyFont="1" applyFill="1" applyBorder="1" applyAlignment="1" applyProtection="1">
      <alignment horizontal="right" vertical="center" wrapText="1" indent="1"/>
      <protection locked="0"/>
    </xf>
    <xf numFmtId="165" fontId="26" fillId="0" borderId="17" xfId="0" applyNumberFormat="1" applyFont="1" applyFill="1" applyBorder="1" applyAlignment="1" applyProtection="1">
      <alignment horizontal="right" vertical="center" wrapText="1" indent="1"/>
    </xf>
    <xf numFmtId="165" fontId="27" fillId="0" borderId="27" xfId="0" applyNumberFormat="1" applyFont="1" applyFill="1" applyBorder="1" applyAlignment="1" applyProtection="1">
      <alignment horizontal="right" vertical="center" wrapText="1" indent="1"/>
      <protection locked="0"/>
    </xf>
    <xf numFmtId="165" fontId="26" fillId="0" borderId="17" xfId="0" applyNumberFormat="1" applyFont="1" applyFill="1" applyBorder="1" applyAlignment="1" applyProtection="1">
      <alignment horizontal="right" vertical="center" wrapText="1" indent="1"/>
      <protection locked="0"/>
    </xf>
    <xf numFmtId="165" fontId="7" fillId="0" borderId="38" xfId="0" applyNumberFormat="1" applyFont="1" applyFill="1" applyBorder="1" applyAlignment="1" applyProtection="1">
      <alignment horizontal="right" vertical="center" wrapText="1" indent="1"/>
    </xf>
    <xf numFmtId="165" fontId="20" fillId="0" borderId="50" xfId="0" applyNumberFormat="1" applyFont="1" applyFill="1" applyBorder="1" applyAlignment="1" applyProtection="1">
      <alignment horizontal="right" vertical="center" wrapText="1" indent="1"/>
      <protection locked="0"/>
    </xf>
    <xf numFmtId="165" fontId="20" fillId="0" borderId="27" xfId="0" applyNumberFormat="1" applyFont="1" applyFill="1" applyBorder="1" applyAlignment="1" applyProtection="1">
      <alignment horizontal="right" vertical="center" wrapText="1" indent="1"/>
      <protection locked="0"/>
    </xf>
    <xf numFmtId="165" fontId="26" fillId="0" borderId="34" xfId="0" applyNumberFormat="1" applyFont="1" applyFill="1" applyBorder="1" applyAlignment="1" applyProtection="1">
      <alignment horizontal="right" vertical="center" wrapText="1" indent="1"/>
      <protection locked="0"/>
    </xf>
    <xf numFmtId="165" fontId="26" fillId="0" borderId="34" xfId="0" applyNumberFormat="1" applyFont="1" applyFill="1" applyBorder="1" applyAlignment="1" applyProtection="1">
      <alignment horizontal="right" vertical="center" wrapText="1" indent="1"/>
    </xf>
    <xf numFmtId="165" fontId="18" fillId="0" borderId="0" xfId="0" applyNumberFormat="1" applyFont="1" applyFill="1" applyBorder="1" applyAlignment="1" applyProtection="1">
      <alignment horizontal="right" vertical="center" wrapText="1" indent="1"/>
    </xf>
    <xf numFmtId="0" fontId="20" fillId="0" borderId="0" xfId="0" applyFont="1" applyFill="1" applyAlignment="1" applyProtection="1">
      <alignment horizontal="right" vertical="center" wrapText="1" indent="1"/>
    </xf>
    <xf numFmtId="165" fontId="18" fillId="0" borderId="34" xfId="0" applyNumberFormat="1" applyFont="1" applyFill="1" applyBorder="1" applyAlignment="1" applyProtection="1">
      <alignment horizontal="right" vertical="center" wrapText="1" indent="1"/>
    </xf>
    <xf numFmtId="165" fontId="18" fillId="0" borderId="17" xfId="0" applyNumberFormat="1" applyFont="1" applyFill="1" applyBorder="1" applyAlignment="1" applyProtection="1">
      <alignment horizontal="right" vertical="center" wrapText="1" indent="1"/>
    </xf>
    <xf numFmtId="49" fontId="7" fillId="0" borderId="50" xfId="0" applyNumberFormat="1" applyFont="1" applyFill="1" applyBorder="1" applyAlignment="1" applyProtection="1">
      <alignment horizontal="right" vertical="center"/>
    </xf>
    <xf numFmtId="49" fontId="7" fillId="0" borderId="51" xfId="0" applyNumberFormat="1" applyFont="1" applyFill="1" applyBorder="1" applyAlignment="1" applyProtection="1">
      <alignment horizontal="right" vertical="center"/>
    </xf>
    <xf numFmtId="0" fontId="9" fillId="0" borderId="0" xfId="0" applyFont="1" applyFill="1" applyAlignment="1" applyProtection="1">
      <alignment vertical="center" wrapText="1"/>
    </xf>
    <xf numFmtId="0" fontId="6" fillId="0" borderId="52" xfId="6" applyFont="1" applyFill="1" applyBorder="1" applyAlignment="1" applyProtection="1">
      <alignment horizontal="center" vertical="center" wrapText="1"/>
    </xf>
    <xf numFmtId="0" fontId="6" fillId="0" borderId="52" xfId="6" applyFont="1" applyFill="1" applyBorder="1" applyAlignment="1" applyProtection="1">
      <alignment vertical="center" wrapText="1"/>
    </xf>
    <xf numFmtId="165" fontId="6" fillId="0" borderId="52" xfId="6" applyNumberFormat="1" applyFont="1" applyFill="1" applyBorder="1" applyAlignment="1" applyProtection="1">
      <alignment horizontal="right" vertical="center" wrapText="1" indent="1"/>
    </xf>
    <xf numFmtId="0" fontId="20" fillId="0" borderId="52" xfId="6" applyFont="1" applyFill="1" applyBorder="1" applyAlignment="1" applyProtection="1">
      <alignment horizontal="right" vertical="center" wrapText="1" indent="1"/>
      <protection locked="0"/>
    </xf>
    <xf numFmtId="165" fontId="27" fillId="0" borderId="52" xfId="6" applyNumberFormat="1" applyFont="1" applyFill="1" applyBorder="1" applyAlignment="1" applyProtection="1">
      <alignment horizontal="right" vertical="center" wrapText="1" indent="1"/>
      <protection locked="0"/>
    </xf>
    <xf numFmtId="0" fontId="14" fillId="0" borderId="0" xfId="0" applyFont="1" applyAlignment="1">
      <alignment horizontal="center" wrapText="1"/>
    </xf>
    <xf numFmtId="0" fontId="21" fillId="0" borderId="0" xfId="0" applyFont="1" applyAlignment="1">
      <alignment horizontal="center" wrapText="1"/>
    </xf>
    <xf numFmtId="0" fontId="14" fillId="0" borderId="0" xfId="0" applyFont="1" applyFill="1" applyBorder="1" applyAlignment="1" applyProtection="1">
      <alignment horizontal="center" vertical="center"/>
    </xf>
    <xf numFmtId="0" fontId="29" fillId="0" borderId="15" xfId="0" applyFont="1" applyBorder="1" applyAlignment="1" applyProtection="1">
      <alignment horizontal="center" vertical="center" wrapText="1"/>
    </xf>
    <xf numFmtId="0" fontId="29" fillId="0" borderId="16" xfId="0" applyFont="1" applyBorder="1" applyAlignment="1" applyProtection="1">
      <alignment horizontal="center" vertical="center"/>
    </xf>
    <xf numFmtId="0" fontId="29" fillId="0" borderId="26" xfId="0" applyFont="1" applyBorder="1" applyAlignment="1" applyProtection="1">
      <alignment horizontal="center" vertical="center" wrapText="1"/>
    </xf>
    <xf numFmtId="0" fontId="23" fillId="0" borderId="33" xfId="0" applyFont="1" applyBorder="1" applyAlignment="1" applyProtection="1">
      <alignment horizontal="left" vertical="center" wrapText="1" indent="1"/>
    </xf>
    <xf numFmtId="0" fontId="10" fillId="0" borderId="0" xfId="6" applyFont="1" applyFill="1" applyProtection="1"/>
    <xf numFmtId="0" fontId="10" fillId="0" borderId="0" xfId="6" applyFont="1" applyFill="1" applyAlignment="1" applyProtection="1">
      <alignment horizontal="right" vertical="center" indent="1"/>
    </xf>
    <xf numFmtId="0" fontId="10" fillId="0" borderId="0" xfId="6" applyFont="1" applyFill="1"/>
    <xf numFmtId="0" fontId="10" fillId="0" borderId="0" xfId="6" applyFont="1" applyFill="1" applyAlignment="1">
      <alignment horizontal="right" vertical="center" indent="1"/>
    </xf>
    <xf numFmtId="0" fontId="41" fillId="0" borderId="0" xfId="0" applyFont="1" applyFill="1" applyAlignment="1" applyProtection="1">
      <alignment horizontal="left" vertical="center" wrapText="1"/>
    </xf>
    <xf numFmtId="0" fontId="41" fillId="0" borderId="0" xfId="0" applyFont="1" applyFill="1" applyAlignment="1" applyProtection="1">
      <alignment vertical="center" wrapText="1"/>
    </xf>
    <xf numFmtId="0" fontId="15" fillId="0" borderId="0" xfId="0" applyFont="1" applyFill="1" applyAlignment="1" applyProtection="1">
      <alignment horizontal="left" vertical="center" wrapText="1"/>
    </xf>
    <xf numFmtId="0" fontId="15" fillId="0" borderId="0" xfId="0" applyFont="1" applyFill="1" applyAlignment="1" applyProtection="1">
      <alignment vertical="center" wrapText="1"/>
    </xf>
    <xf numFmtId="0" fontId="15" fillId="0" borderId="0" xfId="0" applyFont="1" applyFill="1" applyAlignment="1" applyProtection="1">
      <alignment horizontal="right" vertical="center" wrapText="1" indent="1"/>
    </xf>
    <xf numFmtId="165" fontId="18" fillId="0" borderId="16" xfId="6" applyNumberFormat="1" applyFont="1" applyFill="1" applyBorder="1" applyAlignment="1" applyProtection="1">
      <alignment horizontal="right" vertical="center" wrapText="1" indent="1"/>
    </xf>
    <xf numFmtId="165" fontId="18" fillId="0" borderId="14" xfId="6" applyNumberFormat="1" applyFont="1" applyFill="1" applyBorder="1" applyAlignment="1" applyProtection="1">
      <alignment horizontal="right" vertical="center" wrapText="1" indent="1"/>
    </xf>
    <xf numFmtId="165" fontId="20" fillId="0" borderId="2" xfId="6" applyNumberFormat="1" applyFont="1" applyFill="1" applyBorder="1" applyAlignment="1" applyProtection="1">
      <alignment horizontal="right" vertical="center" wrapText="1" indent="1"/>
      <protection locked="0"/>
    </xf>
    <xf numFmtId="165" fontId="20" fillId="0" borderId="3" xfId="6" applyNumberFormat="1" applyFont="1" applyFill="1" applyBorder="1" applyAlignment="1" applyProtection="1">
      <alignment horizontal="right" vertical="center" wrapText="1" indent="1"/>
      <protection locked="0"/>
    </xf>
    <xf numFmtId="165" fontId="20" fillId="0" borderId="6" xfId="6" applyNumberFormat="1" applyFont="1" applyFill="1" applyBorder="1" applyAlignment="1" applyProtection="1">
      <alignment horizontal="right" vertical="center" wrapText="1" indent="1"/>
      <protection locked="0"/>
    </xf>
    <xf numFmtId="165" fontId="27" fillId="0" borderId="2" xfId="6" applyNumberFormat="1" applyFont="1" applyFill="1" applyBorder="1" applyAlignment="1" applyProtection="1">
      <alignment horizontal="right" vertical="center" wrapText="1" indent="1"/>
      <protection locked="0"/>
    </xf>
    <xf numFmtId="165" fontId="27" fillId="0" borderId="6" xfId="6" applyNumberFormat="1" applyFont="1" applyFill="1" applyBorder="1" applyAlignment="1" applyProtection="1">
      <alignment horizontal="right" vertical="center" wrapText="1" indent="1"/>
      <protection locked="0"/>
    </xf>
    <xf numFmtId="165" fontId="27" fillId="0" borderId="42" xfId="6" applyNumberFormat="1" applyFont="1" applyFill="1" applyBorder="1" applyAlignment="1" applyProtection="1">
      <alignment horizontal="right" vertical="center" wrapText="1" indent="1"/>
      <protection locked="0"/>
    </xf>
    <xf numFmtId="165" fontId="26" fillId="0" borderId="14" xfId="6" applyNumberFormat="1" applyFont="1" applyFill="1" applyBorder="1" applyAlignment="1" applyProtection="1">
      <alignment horizontal="right" vertical="center" wrapText="1" indent="1"/>
    </xf>
    <xf numFmtId="0" fontId="7" fillId="0" borderId="39" xfId="6" applyFont="1" applyFill="1" applyBorder="1" applyAlignment="1" applyProtection="1">
      <alignment horizontal="center" vertical="center" wrapText="1"/>
    </xf>
    <xf numFmtId="165" fontId="24" fillId="0" borderId="53" xfId="0" applyNumberFormat="1" applyFont="1" applyFill="1" applyBorder="1" applyAlignment="1" applyProtection="1">
      <alignment horizontal="right" vertical="center" wrapText="1"/>
      <protection locked="0"/>
    </xf>
    <xf numFmtId="0" fontId="7" fillId="0" borderId="54" xfId="0" applyFont="1" applyFill="1" applyBorder="1" applyAlignment="1" applyProtection="1">
      <alignment horizontal="center" vertical="center" wrapText="1"/>
    </xf>
    <xf numFmtId="0" fontId="7" fillId="0" borderId="40" xfId="0" applyFont="1" applyFill="1" applyBorder="1" applyAlignment="1" applyProtection="1">
      <alignment horizontal="center" vertical="center" wrapText="1"/>
    </xf>
    <xf numFmtId="0" fontId="18" fillId="0" borderId="15" xfId="6" applyFont="1" applyFill="1" applyBorder="1" applyAlignment="1" applyProtection="1">
      <alignment horizontal="center" vertical="center" wrapText="1"/>
    </xf>
    <xf numFmtId="0" fontId="18" fillId="0" borderId="16" xfId="6" applyFont="1" applyFill="1" applyBorder="1" applyAlignment="1" applyProtection="1">
      <alignment horizontal="center" vertical="center" wrapText="1"/>
    </xf>
    <xf numFmtId="0" fontId="20" fillId="0" borderId="3" xfId="6" applyFont="1" applyFill="1" applyBorder="1" applyAlignment="1" applyProtection="1">
      <alignment horizontal="left" vertical="center" wrapText="1" indent="6"/>
    </xf>
    <xf numFmtId="0" fontId="10" fillId="0" borderId="0" xfId="6" applyFill="1" applyProtection="1"/>
    <xf numFmtId="0" fontId="20" fillId="0" borderId="0" xfId="6" applyFont="1" applyFill="1" applyProtection="1"/>
    <xf numFmtId="0" fontId="13" fillId="0" borderId="0" xfId="6" applyFont="1" applyFill="1" applyProtection="1"/>
    <xf numFmtId="0" fontId="24" fillId="0" borderId="3" xfId="0" applyFont="1" applyBorder="1" applyAlignment="1" applyProtection="1">
      <alignment horizontal="left" wrapText="1" indent="1"/>
    </xf>
    <xf numFmtId="0" fontId="24" fillId="0" borderId="2" xfId="0" applyFont="1" applyBorder="1" applyAlignment="1" applyProtection="1">
      <alignment horizontal="left" wrapText="1" indent="1"/>
    </xf>
    <xf numFmtId="0" fontId="24" fillId="0" borderId="6" xfId="0" applyFont="1" applyBorder="1" applyAlignment="1" applyProtection="1">
      <alignment horizontal="left" wrapText="1" indent="1"/>
    </xf>
    <xf numFmtId="0" fontId="24" fillId="0" borderId="6" xfId="0" applyFont="1" applyBorder="1" applyAlignment="1" applyProtection="1">
      <alignment wrapText="1"/>
    </xf>
    <xf numFmtId="0" fontId="24" fillId="0" borderId="9" xfId="0" applyFont="1" applyBorder="1" applyAlignment="1" applyProtection="1">
      <alignment wrapText="1"/>
    </xf>
    <xf numFmtId="0" fontId="24" fillId="0" borderId="8" xfId="0" applyFont="1" applyBorder="1" applyAlignment="1" applyProtection="1">
      <alignment wrapText="1"/>
    </xf>
    <xf numFmtId="0" fontId="24" fillId="0" borderId="10" xfId="0" applyFont="1" applyBorder="1" applyAlignment="1" applyProtection="1">
      <alignment wrapText="1"/>
    </xf>
    <xf numFmtId="0" fontId="25" fillId="0" borderId="14" xfId="0" applyFont="1" applyBorder="1" applyAlignment="1" applyProtection="1">
      <alignment wrapText="1"/>
    </xf>
    <xf numFmtId="0" fontId="25" fillId="0" borderId="33" xfId="0" applyFont="1" applyBorder="1" applyAlignment="1" applyProtection="1">
      <alignment wrapText="1"/>
    </xf>
    <xf numFmtId="165" fontId="23" fillId="0" borderId="17" xfId="0" quotePrefix="1" applyNumberFormat="1" applyFont="1" applyBorder="1" applyAlignment="1" applyProtection="1">
      <alignment horizontal="right" vertical="center" wrapText="1" indent="1"/>
    </xf>
    <xf numFmtId="0" fontId="21" fillId="0" borderId="0" xfId="6" applyFont="1" applyFill="1" applyProtection="1"/>
    <xf numFmtId="49" fontId="20" fillId="0" borderId="9" xfId="6" applyNumberFormat="1" applyFont="1" applyFill="1" applyBorder="1" applyAlignment="1" applyProtection="1">
      <alignment horizontal="center" vertical="center" wrapText="1"/>
    </xf>
    <xf numFmtId="49" fontId="20" fillId="0" borderId="8" xfId="6" applyNumberFormat="1" applyFont="1" applyFill="1" applyBorder="1" applyAlignment="1" applyProtection="1">
      <alignment horizontal="center" vertical="center" wrapText="1"/>
    </xf>
    <xf numFmtId="49" fontId="20" fillId="0" borderId="10" xfId="6" applyNumberFormat="1" applyFont="1" applyFill="1" applyBorder="1" applyAlignment="1" applyProtection="1">
      <alignment horizontal="center" vertical="center" wrapText="1"/>
    </xf>
    <xf numFmtId="0" fontId="25" fillId="0" borderId="13" xfId="0" applyFont="1" applyBorder="1" applyAlignment="1" applyProtection="1">
      <alignment horizontal="center" wrapText="1"/>
    </xf>
    <xf numFmtId="0" fontId="24" fillId="0" borderId="9" xfId="0" applyFont="1" applyBorder="1" applyAlignment="1" applyProtection="1">
      <alignment horizontal="center" wrapText="1"/>
    </xf>
    <xf numFmtId="0" fontId="24" fillId="0" borderId="8" xfId="0" applyFont="1" applyBorder="1" applyAlignment="1" applyProtection="1">
      <alignment horizontal="center" wrapText="1"/>
    </xf>
    <xf numFmtId="0" fontId="24" fillId="0" borderId="10" xfId="0" applyFont="1" applyBorder="1" applyAlignment="1" applyProtection="1">
      <alignment horizontal="center" wrapText="1"/>
    </xf>
    <xf numFmtId="0" fontId="25" fillId="0" borderId="49" xfId="0" applyFont="1" applyBorder="1" applyAlignment="1" applyProtection="1">
      <alignment horizontal="center" wrapText="1"/>
    </xf>
    <xf numFmtId="49" fontId="20" fillId="0" borderId="11" xfId="6" applyNumberFormat="1" applyFont="1" applyFill="1" applyBorder="1" applyAlignment="1" applyProtection="1">
      <alignment horizontal="center" vertical="center" wrapText="1"/>
    </xf>
    <xf numFmtId="49" fontId="20" fillId="0" borderId="7" xfId="6" applyNumberFormat="1" applyFont="1" applyFill="1" applyBorder="1" applyAlignment="1" applyProtection="1">
      <alignment horizontal="center" vertical="center" wrapText="1"/>
    </xf>
    <xf numFmtId="49" fontId="20" fillId="0" borderId="12" xfId="6" applyNumberFormat="1" applyFont="1" applyFill="1" applyBorder="1" applyAlignment="1" applyProtection="1">
      <alignment horizontal="center" vertical="center" wrapText="1"/>
    </xf>
    <xf numFmtId="0" fontId="25" fillId="0" borderId="49" xfId="0" applyFont="1" applyBorder="1" applyAlignment="1" applyProtection="1">
      <alignment horizontal="center" vertical="center" wrapText="1"/>
    </xf>
    <xf numFmtId="165" fontId="26" fillId="0" borderId="34" xfId="6" applyNumberFormat="1" applyFont="1" applyFill="1" applyBorder="1" applyAlignment="1" applyProtection="1">
      <alignment horizontal="right" vertical="center" wrapText="1" indent="1"/>
    </xf>
    <xf numFmtId="0" fontId="18" fillId="0" borderId="34" xfId="6" applyFont="1" applyFill="1" applyBorder="1" applyAlignment="1" applyProtection="1">
      <alignment horizontal="center" vertical="center" wrapText="1"/>
    </xf>
    <xf numFmtId="0" fontId="7" fillId="0" borderId="55" xfId="0" applyFont="1" applyFill="1" applyBorder="1" applyAlignment="1" applyProtection="1">
      <alignment horizontal="center" vertical="center" wrapText="1"/>
    </xf>
    <xf numFmtId="49" fontId="27" fillId="0" borderId="11" xfId="0" applyNumberFormat="1" applyFont="1" applyFill="1" applyBorder="1" applyAlignment="1" applyProtection="1">
      <alignment horizontal="center" vertical="center" wrapText="1"/>
    </xf>
    <xf numFmtId="49" fontId="27" fillId="0" borderId="8" xfId="0" applyNumberFormat="1" applyFont="1" applyFill="1" applyBorder="1" applyAlignment="1" applyProtection="1">
      <alignment horizontal="center" vertical="center" wrapText="1"/>
    </xf>
    <xf numFmtId="49" fontId="27" fillId="0" borderId="9" xfId="0" applyNumberFormat="1" applyFont="1" applyFill="1" applyBorder="1" applyAlignment="1" applyProtection="1">
      <alignment horizontal="center" vertical="center" wrapText="1"/>
    </xf>
    <xf numFmtId="0" fontId="27" fillId="0" borderId="3" xfId="6" applyFont="1" applyFill="1" applyBorder="1" applyAlignment="1" applyProtection="1">
      <alignment horizontal="left" vertical="center" wrapText="1" indent="1"/>
    </xf>
    <xf numFmtId="0" fontId="27" fillId="0" borderId="2" xfId="6" applyFont="1" applyFill="1" applyBorder="1" applyAlignment="1" applyProtection="1">
      <alignment horizontal="left" vertical="center" wrapText="1" indent="1"/>
    </xf>
    <xf numFmtId="0" fontId="6" fillId="0" borderId="0" xfId="0" applyFont="1" applyFill="1" applyAlignment="1" applyProtection="1">
      <alignment vertical="center"/>
    </xf>
    <xf numFmtId="0" fontId="3" fillId="0" borderId="0" xfId="0" applyFont="1" applyFill="1" applyAlignment="1" applyProtection="1">
      <alignment vertical="center"/>
    </xf>
    <xf numFmtId="0" fontId="6" fillId="0" borderId="0" xfId="0" applyFont="1" applyFill="1" applyAlignment="1" applyProtection="1">
      <alignment horizontal="center" vertical="center" wrapText="1"/>
    </xf>
    <xf numFmtId="0" fontId="1" fillId="0" borderId="0" xfId="0" applyFont="1" applyFill="1" applyAlignment="1" applyProtection="1">
      <alignment vertical="center" wrapText="1"/>
    </xf>
    <xf numFmtId="0" fontId="8" fillId="0" borderId="0" xfId="0" applyFont="1" applyFill="1" applyAlignment="1" applyProtection="1">
      <alignment vertical="center" wrapText="1"/>
    </xf>
    <xf numFmtId="165" fontId="27" fillId="0" borderId="22" xfId="6" applyNumberFormat="1" applyFont="1" applyFill="1" applyBorder="1" applyAlignment="1" applyProtection="1">
      <alignment horizontal="right" vertical="center" wrapText="1" indent="1"/>
      <protection locked="0"/>
    </xf>
    <xf numFmtId="165" fontId="18" fillId="0" borderId="17" xfId="6" applyNumberFormat="1" applyFont="1" applyFill="1" applyBorder="1" applyAlignment="1" applyProtection="1">
      <alignment horizontal="right" vertical="center" wrapText="1" indent="1"/>
      <protection locked="0"/>
    </xf>
    <xf numFmtId="165" fontId="27" fillId="0" borderId="3" xfId="6" applyNumberFormat="1" applyFont="1" applyFill="1" applyBorder="1" applyAlignment="1" applyProtection="1">
      <alignment horizontal="right" vertical="center" wrapText="1" indent="1"/>
      <protection locked="0"/>
    </xf>
    <xf numFmtId="0" fontId="25" fillId="0" borderId="13" xfId="0" applyFont="1" applyBorder="1" applyAlignment="1" applyProtection="1">
      <alignment vertical="center" wrapText="1"/>
    </xf>
    <xf numFmtId="0" fontId="25" fillId="0" borderId="49" xfId="0" applyFont="1" applyBorder="1" applyAlignment="1" applyProtection="1">
      <alignment vertical="center" wrapText="1"/>
    </xf>
    <xf numFmtId="165" fontId="18" fillId="0" borderId="14" xfId="6" applyNumberFormat="1" applyFont="1" applyFill="1" applyBorder="1" applyAlignment="1" applyProtection="1">
      <alignment horizontal="right" vertical="center" wrapText="1" indent="1"/>
      <protection locked="0"/>
    </xf>
    <xf numFmtId="165" fontId="18" fillId="0" borderId="34" xfId="6" applyNumberFormat="1" applyFont="1" applyFill="1" applyBorder="1" applyAlignment="1" applyProtection="1">
      <alignment horizontal="right" vertical="center" wrapText="1" indent="1"/>
      <protection locked="0"/>
    </xf>
    <xf numFmtId="165" fontId="5" fillId="0" borderId="0" xfId="0" applyNumberFormat="1" applyFont="1" applyFill="1" applyAlignment="1" applyProtection="1">
      <alignment horizontal="right"/>
    </xf>
    <xf numFmtId="165" fontId="4" fillId="0" borderId="0" xfId="0" applyNumberFormat="1" applyFont="1" applyFill="1" applyAlignment="1" applyProtection="1">
      <alignment vertical="center"/>
    </xf>
    <xf numFmtId="165" fontId="4" fillId="0" borderId="0" xfId="0" applyNumberFormat="1" applyFont="1" applyFill="1" applyAlignment="1" applyProtection="1">
      <alignment horizontal="center" vertical="center"/>
    </xf>
    <xf numFmtId="165" fontId="4" fillId="0" borderId="0" xfId="0" applyNumberFormat="1" applyFont="1" applyFill="1" applyAlignment="1" applyProtection="1">
      <alignment horizontal="center" vertical="center" wrapText="1"/>
    </xf>
    <xf numFmtId="0" fontId="20" fillId="0" borderId="1" xfId="7" applyFont="1" applyFill="1" applyBorder="1" applyAlignment="1" applyProtection="1">
      <alignment horizontal="left" vertical="center" wrapText="1" indent="1"/>
    </xf>
    <xf numFmtId="0" fontId="24" fillId="0" borderId="6" xfId="0" applyFont="1" applyBorder="1" applyAlignment="1" applyProtection="1">
      <alignment vertical="center" wrapText="1"/>
    </xf>
    <xf numFmtId="0" fontId="18" fillId="0" borderId="49" xfId="6" applyFont="1" applyFill="1" applyBorder="1" applyAlignment="1" applyProtection="1">
      <alignment horizontal="left" vertical="center" wrapText="1" indent="1"/>
    </xf>
    <xf numFmtId="0" fontId="18" fillId="0" borderId="33" xfId="6" applyFont="1" applyFill="1" applyBorder="1" applyAlignment="1" applyProtection="1">
      <alignment vertical="center" wrapText="1"/>
    </xf>
    <xf numFmtId="165" fontId="18" fillId="0" borderId="35" xfId="6" applyNumberFormat="1" applyFont="1" applyFill="1" applyBorder="1" applyAlignment="1" applyProtection="1">
      <alignment horizontal="right" vertical="center" wrapText="1" indent="1"/>
    </xf>
    <xf numFmtId="0" fontId="20" fillId="0" borderId="24" xfId="6" applyFont="1" applyFill="1" applyBorder="1" applyAlignment="1" applyProtection="1">
      <alignment horizontal="left" vertical="center" wrapText="1" indent="7"/>
    </xf>
    <xf numFmtId="165" fontId="25" fillId="0" borderId="17" xfId="0" applyNumberFormat="1" applyFont="1" applyBorder="1" applyAlignment="1" applyProtection="1">
      <alignment horizontal="right" vertical="center" wrapText="1" indent="1"/>
      <protection locked="0"/>
    </xf>
    <xf numFmtId="0" fontId="18" fillId="0" borderId="13" xfId="6" applyFont="1" applyFill="1" applyBorder="1" applyAlignment="1" applyProtection="1">
      <alignment horizontal="left" vertical="center" wrapText="1"/>
    </xf>
    <xf numFmtId="49" fontId="26" fillId="0" borderId="13" xfId="6" applyNumberFormat="1" applyFont="1" applyFill="1" applyBorder="1" applyAlignment="1" applyProtection="1">
      <alignment horizontal="center" vertical="center" wrapText="1"/>
    </xf>
    <xf numFmtId="165" fontId="18" fillId="0" borderId="56" xfId="6" applyNumberFormat="1" applyFont="1" applyFill="1" applyBorder="1" applyAlignment="1" applyProtection="1">
      <alignment horizontal="right" vertical="center" wrapText="1" indent="1"/>
    </xf>
    <xf numFmtId="165" fontId="20" fillId="0" borderId="57" xfId="6" applyNumberFormat="1" applyFont="1" applyFill="1" applyBorder="1" applyAlignment="1" applyProtection="1">
      <alignment horizontal="right" vertical="center" wrapText="1" indent="1"/>
      <protection locked="0"/>
    </xf>
    <xf numFmtId="165" fontId="20" fillId="0" borderId="58" xfId="6" applyNumberFormat="1" applyFont="1" applyFill="1" applyBorder="1" applyAlignment="1" applyProtection="1">
      <alignment horizontal="right" vertical="center" wrapText="1" indent="1"/>
      <protection locked="0"/>
    </xf>
    <xf numFmtId="165" fontId="18" fillId="0" borderId="51" xfId="6" applyNumberFormat="1" applyFont="1" applyFill="1" applyBorder="1" applyAlignment="1" applyProtection="1">
      <alignment horizontal="right" vertical="center" wrapText="1" indent="1"/>
    </xf>
    <xf numFmtId="165" fontId="25" fillId="0" borderId="34" xfId="0" applyNumberFormat="1" applyFont="1" applyBorder="1" applyAlignment="1" applyProtection="1">
      <alignment horizontal="right" vertical="center" wrapText="1" indent="1"/>
    </xf>
    <xf numFmtId="165" fontId="25" fillId="0" borderId="34" xfId="0" applyNumberFormat="1" applyFont="1" applyBorder="1" applyAlignment="1" applyProtection="1">
      <alignment horizontal="right" vertical="center" wrapText="1" indent="1"/>
      <protection locked="0"/>
    </xf>
    <xf numFmtId="165" fontId="23" fillId="0" borderId="34" xfId="0" quotePrefix="1" applyNumberFormat="1" applyFont="1" applyBorder="1" applyAlignment="1" applyProtection="1">
      <alignment horizontal="right" vertical="center" wrapText="1" indent="1"/>
    </xf>
    <xf numFmtId="165" fontId="20" fillId="0" borderId="4" xfId="6" applyNumberFormat="1" applyFont="1" applyFill="1" applyBorder="1" applyAlignment="1" applyProtection="1">
      <alignment horizontal="right" vertical="center" wrapText="1" indent="1"/>
      <protection locked="0"/>
    </xf>
    <xf numFmtId="165" fontId="20" fillId="0" borderId="24" xfId="6" applyNumberFormat="1" applyFont="1" applyFill="1" applyBorder="1" applyAlignment="1" applyProtection="1">
      <alignment horizontal="right" vertical="center" wrapText="1" indent="1"/>
      <protection locked="0"/>
    </xf>
    <xf numFmtId="165" fontId="18" fillId="0" borderId="33" xfId="6" applyNumberFormat="1" applyFont="1" applyFill="1" applyBorder="1" applyAlignment="1" applyProtection="1">
      <alignment horizontal="right" vertical="center" wrapText="1" indent="1"/>
    </xf>
    <xf numFmtId="165" fontId="25" fillId="0" borderId="14" xfId="0" applyNumberFormat="1" applyFont="1" applyBorder="1" applyAlignment="1" applyProtection="1">
      <alignment horizontal="right" vertical="center" wrapText="1" indent="1"/>
    </xf>
    <xf numFmtId="165" fontId="25" fillId="0" borderId="14" xfId="0" applyNumberFormat="1" applyFont="1" applyBorder="1" applyAlignment="1" applyProtection="1">
      <alignment horizontal="right" vertical="center" wrapText="1" indent="1"/>
      <protection locked="0"/>
    </xf>
    <xf numFmtId="165" fontId="23" fillId="0" borderId="14" xfId="0" quotePrefix="1" applyNumberFormat="1" applyFont="1" applyBorder="1" applyAlignment="1" applyProtection="1">
      <alignment horizontal="right" vertical="center" wrapText="1" indent="1"/>
    </xf>
    <xf numFmtId="0" fontId="18" fillId="0" borderId="56" xfId="6" applyFont="1" applyFill="1" applyBorder="1" applyAlignment="1" applyProtection="1">
      <alignment horizontal="center" vertical="center" wrapText="1"/>
    </xf>
    <xf numFmtId="0" fontId="26" fillId="0" borderId="33" xfId="6" applyFont="1" applyFill="1" applyBorder="1" applyAlignment="1" applyProtection="1">
      <alignment vertical="center" wrapText="1"/>
    </xf>
    <xf numFmtId="165" fontId="26" fillId="0" borderId="33" xfId="6" applyNumberFormat="1" applyFont="1" applyFill="1" applyBorder="1" applyAlignment="1" applyProtection="1">
      <alignment horizontal="right" vertical="center" wrapText="1" indent="1"/>
    </xf>
    <xf numFmtId="165" fontId="26" fillId="0" borderId="51" xfId="6" applyNumberFormat="1" applyFont="1" applyFill="1" applyBorder="1" applyAlignment="1" applyProtection="1">
      <alignment horizontal="right" vertical="center" wrapText="1" indent="1"/>
    </xf>
    <xf numFmtId="0" fontId="20" fillId="0" borderId="52" xfId="6" applyFont="1" applyFill="1" applyBorder="1" applyAlignment="1" applyProtection="1">
      <alignment horizontal="right" vertical="center" wrapText="1" indent="1"/>
    </xf>
    <xf numFmtId="165" fontId="27" fillId="0" borderId="52" xfId="6" applyNumberFormat="1" applyFont="1" applyFill="1" applyBorder="1" applyAlignment="1" applyProtection="1">
      <alignment horizontal="right" vertical="center" wrapText="1" indent="1"/>
    </xf>
    <xf numFmtId="0" fontId="13" fillId="0" borderId="0" xfId="6" applyFont="1" applyFill="1" applyBorder="1" applyProtection="1"/>
    <xf numFmtId="165" fontId="26" fillId="0" borderId="14" xfId="6" applyNumberFormat="1" applyFont="1" applyFill="1" applyBorder="1" applyAlignment="1" applyProtection="1">
      <alignment horizontal="right" vertical="center" wrapText="1" indent="1"/>
      <protection locked="0"/>
    </xf>
    <xf numFmtId="165" fontId="26" fillId="0" borderId="34" xfId="6" applyNumberFormat="1" applyFont="1" applyFill="1" applyBorder="1" applyAlignment="1" applyProtection="1">
      <alignment horizontal="right" vertical="center" wrapText="1" indent="1"/>
      <protection locked="0"/>
    </xf>
    <xf numFmtId="165" fontId="23" fillId="0" borderId="14" xfId="0" quotePrefix="1" applyNumberFormat="1" applyFont="1" applyBorder="1" applyAlignment="1" applyProtection="1">
      <alignment horizontal="right" vertical="center" wrapText="1" indent="1"/>
      <protection locked="0"/>
    </xf>
    <xf numFmtId="165" fontId="23" fillId="0" borderId="34" xfId="0" quotePrefix="1" applyNumberFormat="1" applyFont="1" applyBorder="1" applyAlignment="1" applyProtection="1">
      <alignment horizontal="right" vertical="center" wrapText="1" indent="1"/>
      <protection locked="0"/>
    </xf>
    <xf numFmtId="0" fontId="24" fillId="0" borderId="6" xfId="0" applyFont="1" applyBorder="1" applyAlignment="1" applyProtection="1">
      <alignment horizontal="left" indent="1"/>
    </xf>
    <xf numFmtId="0" fontId="24" fillId="0" borderId="6" xfId="0" applyFont="1" applyBorder="1" applyAlignment="1" applyProtection="1"/>
    <xf numFmtId="49" fontId="43" fillId="0" borderId="14" xfId="0" applyNumberFormat="1" applyFont="1" applyFill="1" applyBorder="1" applyAlignment="1" applyProtection="1">
      <alignment horizontal="center" vertical="center" wrapText="1"/>
      <protection locked="0"/>
    </xf>
    <xf numFmtId="165" fontId="43" fillId="0" borderId="18" xfId="0" applyNumberFormat="1" applyFont="1" applyFill="1" applyBorder="1" applyAlignment="1" applyProtection="1">
      <alignment vertical="center" wrapText="1"/>
    </xf>
    <xf numFmtId="165" fontId="43" fillId="0" borderId="13" xfId="0" applyNumberFormat="1" applyFont="1" applyFill="1" applyBorder="1" applyAlignment="1" applyProtection="1">
      <alignment vertical="center" wrapText="1"/>
    </xf>
    <xf numFmtId="165" fontId="43" fillId="0" borderId="14" xfId="0" applyNumberFormat="1" applyFont="1" applyFill="1" applyBorder="1" applyAlignment="1" applyProtection="1">
      <alignment vertical="center" wrapText="1"/>
    </xf>
    <xf numFmtId="165" fontId="43" fillId="0" borderId="17" xfId="0" applyNumberFormat="1" applyFont="1" applyFill="1" applyBorder="1" applyAlignment="1" applyProtection="1">
      <alignment vertical="center" wrapText="1"/>
    </xf>
    <xf numFmtId="49" fontId="43" fillId="0" borderId="2" xfId="0" applyNumberFormat="1" applyFont="1" applyFill="1" applyBorder="1" applyAlignment="1" applyProtection="1">
      <alignment horizontal="center" vertical="center" wrapText="1"/>
      <protection locked="0"/>
    </xf>
    <xf numFmtId="165" fontId="43" fillId="0" borderId="19" xfId="0" applyNumberFormat="1" applyFont="1" applyFill="1" applyBorder="1" applyAlignment="1" applyProtection="1">
      <alignment vertical="center" wrapText="1"/>
      <protection locked="0"/>
    </xf>
    <xf numFmtId="165" fontId="43" fillId="0" borderId="8" xfId="0" applyNumberFormat="1" applyFont="1" applyFill="1" applyBorder="1" applyAlignment="1" applyProtection="1">
      <alignment vertical="center" wrapText="1"/>
      <protection locked="0"/>
    </xf>
    <xf numFmtId="165" fontId="43" fillId="0" borderId="2" xfId="0" applyNumberFormat="1" applyFont="1" applyFill="1" applyBorder="1" applyAlignment="1" applyProtection="1">
      <alignment vertical="center" wrapText="1"/>
      <protection locked="0"/>
    </xf>
    <xf numFmtId="165" fontId="43" fillId="0" borderId="2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horizontal="center" vertical="center" wrapText="1"/>
      <protection locked="0"/>
    </xf>
    <xf numFmtId="165" fontId="43" fillId="0" borderId="20" xfId="0" applyNumberFormat="1" applyFont="1" applyFill="1" applyBorder="1" applyAlignment="1" applyProtection="1">
      <alignment vertical="center" wrapText="1"/>
      <protection locked="0"/>
    </xf>
    <xf numFmtId="165" fontId="43" fillId="0" borderId="10" xfId="0" applyNumberFormat="1" applyFont="1" applyFill="1" applyBorder="1" applyAlignment="1" applyProtection="1">
      <alignment vertical="center" wrapText="1"/>
      <protection locked="0"/>
    </xf>
    <xf numFmtId="165" fontId="43" fillId="0" borderId="6" xfId="0" applyNumberFormat="1" applyFont="1" applyFill="1" applyBorder="1" applyAlignment="1" applyProtection="1">
      <alignment vertical="center" wrapText="1"/>
      <protection locked="0"/>
    </xf>
    <xf numFmtId="165" fontId="43" fillId="0" borderId="42" xfId="0" applyNumberFormat="1" applyFont="1" applyFill="1" applyBorder="1" applyAlignment="1" applyProtection="1">
      <alignment vertical="center" wrapText="1"/>
      <protection locked="0"/>
    </xf>
    <xf numFmtId="49" fontId="43" fillId="0" borderId="59" xfId="0" applyNumberFormat="1" applyFont="1" applyFill="1" applyBorder="1" applyAlignment="1" applyProtection="1">
      <alignment horizontal="center" vertical="center" wrapText="1"/>
      <protection locked="0"/>
    </xf>
    <xf numFmtId="165" fontId="43" fillId="0" borderId="48" xfId="0" applyNumberFormat="1" applyFont="1" applyFill="1" applyBorder="1" applyAlignment="1" applyProtection="1">
      <alignment vertical="center" wrapText="1"/>
      <protection locked="0"/>
    </xf>
    <xf numFmtId="165" fontId="43" fillId="0" borderId="7" xfId="0" applyNumberFormat="1" applyFont="1" applyFill="1" applyBorder="1" applyAlignment="1" applyProtection="1">
      <alignment vertical="center" wrapText="1"/>
      <protection locked="0"/>
    </xf>
    <xf numFmtId="165" fontId="43" fillId="0" borderId="1" xfId="0" applyNumberFormat="1" applyFont="1" applyFill="1" applyBorder="1" applyAlignment="1" applyProtection="1">
      <alignment vertical="center" wrapText="1"/>
      <protection locked="0"/>
    </xf>
    <xf numFmtId="165" fontId="43" fillId="0" borderId="27" xfId="0" applyNumberFormat="1" applyFont="1" applyFill="1" applyBorder="1" applyAlignment="1" applyProtection="1">
      <alignment vertical="center" wrapText="1"/>
      <protection locked="0"/>
    </xf>
    <xf numFmtId="165" fontId="43" fillId="3" borderId="47" xfId="0" applyNumberFormat="1" applyFont="1" applyFill="1" applyBorder="1" applyAlignment="1" applyProtection="1">
      <alignment horizontal="left" vertical="center" wrapText="1" indent="2"/>
    </xf>
    <xf numFmtId="165" fontId="44" fillId="0" borderId="1" xfId="7" applyNumberFormat="1" applyFont="1" applyFill="1" applyBorder="1" applyAlignment="1" applyProtection="1">
      <alignment vertical="center"/>
      <protection locked="0"/>
    </xf>
    <xf numFmtId="165" fontId="44" fillId="0" borderId="2" xfId="7" applyNumberFormat="1" applyFont="1" applyFill="1" applyBorder="1" applyAlignment="1" applyProtection="1">
      <alignment vertical="center"/>
      <protection locked="0"/>
    </xf>
    <xf numFmtId="165" fontId="44" fillId="0" borderId="3" xfId="7" applyNumberFormat="1" applyFont="1" applyFill="1" applyBorder="1" applyAlignment="1" applyProtection="1">
      <alignment vertical="center"/>
      <protection locked="0"/>
    </xf>
    <xf numFmtId="165" fontId="45" fillId="0" borderId="14" xfId="7" applyNumberFormat="1" applyFont="1" applyFill="1" applyBorder="1" applyAlignment="1" applyProtection="1">
      <alignment vertical="center"/>
    </xf>
    <xf numFmtId="165" fontId="45" fillId="0" borderId="14" xfId="7" applyNumberFormat="1" applyFont="1" applyFill="1" applyBorder="1" applyProtection="1"/>
    <xf numFmtId="3" fontId="46" fillId="0" borderId="50" xfId="0" applyNumberFormat="1" applyFont="1" applyBorder="1" applyAlignment="1" applyProtection="1">
      <alignment horizontal="right" vertical="center" indent="1"/>
      <protection locked="0"/>
    </xf>
    <xf numFmtId="3" fontId="46" fillId="0" borderId="23" xfId="0" applyNumberFormat="1" applyFont="1" applyBorder="1" applyAlignment="1" applyProtection="1">
      <alignment horizontal="right" vertical="center" indent="1"/>
      <protection locked="0"/>
    </xf>
    <xf numFmtId="3" fontId="46" fillId="0" borderId="23" xfId="0" applyNumberFormat="1" applyFont="1" applyFill="1" applyBorder="1" applyAlignment="1" applyProtection="1">
      <alignment horizontal="right" vertical="center" indent="1"/>
      <protection locked="0"/>
    </xf>
    <xf numFmtId="3" fontId="46" fillId="0" borderId="42" xfId="0" applyNumberFormat="1" applyFont="1" applyFill="1" applyBorder="1" applyAlignment="1" applyProtection="1">
      <alignment horizontal="right" vertical="center" indent="1"/>
      <protection locked="0"/>
    </xf>
    <xf numFmtId="3" fontId="47" fillId="0" borderId="17" xfId="0" applyNumberFormat="1" applyFont="1" applyFill="1" applyBorder="1" applyAlignment="1" applyProtection="1">
      <alignment horizontal="right" vertical="center" indent="1"/>
    </xf>
    <xf numFmtId="0" fontId="33" fillId="0" borderId="26" xfId="0" applyFont="1" applyFill="1" applyBorder="1" applyAlignment="1" applyProtection="1">
      <alignment horizontal="center" vertical="center" wrapText="1"/>
    </xf>
    <xf numFmtId="0" fontId="24" fillId="0" borderId="6" xfId="0" applyFont="1" applyBorder="1" applyAlignment="1" applyProtection="1">
      <alignment horizontal="left" vertical="center" wrapText="1"/>
    </xf>
    <xf numFmtId="165" fontId="20" fillId="0" borderId="42" xfId="6" applyNumberFormat="1" applyFont="1" applyFill="1" applyBorder="1" applyAlignment="1" applyProtection="1">
      <alignment horizontal="right" vertical="center" wrapText="1"/>
      <protection locked="0"/>
    </xf>
    <xf numFmtId="0" fontId="24" fillId="0" borderId="3" xfId="0" applyFont="1" applyBorder="1" applyAlignment="1">
      <alignment horizontal="left" wrapText="1" indent="1"/>
    </xf>
    <xf numFmtId="0" fontId="24" fillId="0" borderId="1" xfId="0" applyFont="1" applyBorder="1" applyAlignment="1">
      <alignment horizontal="left" vertical="center" wrapText="1" indent="1"/>
    </xf>
    <xf numFmtId="0" fontId="25" fillId="0" borderId="33" xfId="0" applyFont="1" applyBorder="1" applyAlignment="1" applyProtection="1">
      <alignment horizontal="left" vertical="center" wrapText="1" indent="1"/>
    </xf>
    <xf numFmtId="0" fontId="65" fillId="0" borderId="0" xfId="0" applyFont="1"/>
    <xf numFmtId="0" fontId="65" fillId="0" borderId="0" xfId="0" applyFont="1" applyAlignment="1">
      <alignment horizontal="justify" vertical="top" wrapText="1"/>
    </xf>
    <xf numFmtId="0" fontId="66" fillId="4" borderId="0" xfId="0" applyFont="1" applyFill="1" applyAlignment="1">
      <alignment horizontal="center" vertical="center"/>
    </xf>
    <xf numFmtId="0" fontId="66" fillId="4" borderId="0" xfId="0" applyFont="1" applyFill="1" applyAlignment="1">
      <alignment horizontal="center" vertical="top" wrapText="1"/>
    </xf>
    <xf numFmtId="0" fontId="49" fillId="0" borderId="0" xfId="0" applyFont="1"/>
    <xf numFmtId="0" fontId="0" fillId="0" borderId="0" xfId="0" applyAlignment="1"/>
    <xf numFmtId="0" fontId="4" fillId="0" borderId="4" xfId="0" applyFont="1" applyFill="1" applyBorder="1" applyAlignment="1" applyProtection="1">
      <alignment horizontal="center" vertical="center"/>
    </xf>
    <xf numFmtId="0" fontId="4" fillId="0" borderId="24" xfId="0" applyFont="1" applyFill="1" applyBorder="1" applyAlignment="1" applyProtection="1">
      <alignment horizontal="center" vertical="center"/>
    </xf>
    <xf numFmtId="0" fontId="51" fillId="0" borderId="0" xfId="0" applyFont="1" applyAlignment="1" applyProtection="1">
      <alignment horizontal="right" vertical="top"/>
      <protection locked="0"/>
    </xf>
    <xf numFmtId="165" fontId="2" fillId="0" borderId="0" xfId="0" applyNumberFormat="1" applyFont="1" applyFill="1" applyAlignment="1" applyProtection="1">
      <alignment horizontal="left" vertical="center" wrapText="1"/>
      <protection locked="0"/>
    </xf>
    <xf numFmtId="165" fontId="17" fillId="0" borderId="0" xfId="0" applyNumberFormat="1" applyFont="1" applyFill="1" applyAlignment="1" applyProtection="1">
      <alignment vertical="center" wrapText="1"/>
      <protection locked="0"/>
    </xf>
    <xf numFmtId="0" fontId="7" fillId="0" borderId="54"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protection locked="0"/>
    </xf>
    <xf numFmtId="0" fontId="7" fillId="0" borderId="50" xfId="0" quotePrefix="1" applyFont="1" applyFill="1" applyBorder="1" applyAlignment="1" applyProtection="1">
      <alignment horizontal="right" vertical="center" indent="1"/>
      <protection locked="0"/>
    </xf>
    <xf numFmtId="0" fontId="7" fillId="0" borderId="55" xfId="0" applyFont="1" applyFill="1" applyBorder="1" applyAlignment="1" applyProtection="1">
      <alignment vertical="center"/>
      <protection locked="0"/>
    </xf>
    <xf numFmtId="0" fontId="4" fillId="0" borderId="24" xfId="0"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right" vertical="center" indent="1"/>
      <protection locked="0"/>
    </xf>
    <xf numFmtId="0" fontId="7" fillId="0" borderId="0" xfId="0" applyFont="1" applyFill="1" applyAlignment="1" applyProtection="1">
      <alignment vertical="center"/>
      <protection locked="0"/>
    </xf>
    <xf numFmtId="0" fontId="5" fillId="0" borderId="0" xfId="0" applyFont="1" applyFill="1" applyAlignment="1" applyProtection="1">
      <alignment horizontal="right"/>
      <protection locked="0"/>
    </xf>
    <xf numFmtId="0" fontId="7" fillId="0" borderId="40"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right" vertical="center" wrapText="1" indent="1"/>
      <protection locked="0"/>
    </xf>
    <xf numFmtId="0" fontId="18" fillId="0" borderId="13" xfId="0" applyFont="1" applyFill="1" applyBorder="1" applyAlignment="1" applyProtection="1">
      <alignment horizontal="center" vertical="center" wrapText="1"/>
      <protection locked="0"/>
    </xf>
    <xf numFmtId="0" fontId="18" fillId="0" borderId="14" xfId="0" applyFont="1" applyFill="1" applyBorder="1" applyAlignment="1" applyProtection="1">
      <alignment horizontal="center" vertical="center" wrapText="1"/>
      <protection locked="0"/>
    </xf>
    <xf numFmtId="0" fontId="18" fillId="0" borderId="17" xfId="0" applyFont="1" applyFill="1" applyBorder="1" applyAlignment="1" applyProtection="1">
      <alignment horizontal="center" vertical="center" wrapText="1"/>
      <protection locked="0"/>
    </xf>
    <xf numFmtId="0" fontId="7" fillId="0" borderId="36" xfId="0"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165" fontId="7" fillId="0" borderId="38" xfId="0" applyNumberFormat="1" applyFont="1" applyFill="1" applyBorder="1" applyAlignment="1" applyProtection="1">
      <alignment horizontal="right" vertical="center" wrapText="1" indent="1"/>
      <protection locked="0"/>
    </xf>
    <xf numFmtId="0" fontId="15" fillId="0" borderId="0" xfId="0" applyFont="1" applyFill="1" applyAlignment="1" applyProtection="1">
      <alignment horizontal="left" vertical="center" wrapText="1"/>
      <protection locked="0"/>
    </xf>
    <xf numFmtId="0" fontId="15" fillId="0" borderId="0" xfId="0" applyFont="1" applyFill="1" applyAlignment="1" applyProtection="1">
      <alignment vertical="center" wrapText="1"/>
      <protection locked="0"/>
    </xf>
    <xf numFmtId="0" fontId="15" fillId="0" borderId="0" xfId="0" applyFont="1" applyFill="1" applyAlignment="1" applyProtection="1">
      <alignment horizontal="right" vertical="center" wrapText="1" indent="1"/>
      <protection locked="0"/>
    </xf>
    <xf numFmtId="165" fontId="67" fillId="0" borderId="0" xfId="0" applyNumberFormat="1" applyFont="1" applyFill="1" applyAlignment="1" applyProtection="1">
      <alignment horizontal="right" vertical="center" wrapText="1" indent="1"/>
    </xf>
    <xf numFmtId="49" fontId="7" fillId="0" borderId="50" xfId="0" applyNumberFormat="1" applyFont="1" applyFill="1" applyBorder="1" applyAlignment="1" applyProtection="1">
      <alignment horizontal="right" vertical="center"/>
      <protection locked="0"/>
    </xf>
    <xf numFmtId="0" fontId="7" fillId="0" borderId="55" xfId="0" applyFont="1" applyFill="1" applyBorder="1" applyAlignment="1" applyProtection="1">
      <alignment horizontal="center" vertical="center" wrapText="1"/>
      <protection locked="0"/>
    </xf>
    <xf numFmtId="49" fontId="7" fillId="0" borderId="51" xfId="0" applyNumberFormat="1" applyFont="1" applyFill="1" applyBorder="1" applyAlignment="1" applyProtection="1">
      <alignment horizontal="right" vertical="center"/>
      <protection locked="0"/>
    </xf>
    <xf numFmtId="0" fontId="7" fillId="0" borderId="26" xfId="0" applyFont="1" applyFill="1" applyBorder="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0" fontId="0" fillId="0" borderId="0" xfId="0" applyFill="1" applyAlignment="1" applyProtection="1">
      <alignment vertical="center" wrapText="1"/>
      <protection locked="0"/>
    </xf>
    <xf numFmtId="165" fontId="67" fillId="0" borderId="0" xfId="0" applyNumberFormat="1" applyFont="1" applyFill="1" applyAlignment="1" applyProtection="1">
      <alignment vertical="center" wrapText="1"/>
    </xf>
    <xf numFmtId="0" fontId="21" fillId="0" borderId="0" xfId="0" applyFont="1"/>
    <xf numFmtId="0" fontId="10" fillId="0" borderId="0" xfId="6" applyFont="1" applyFill="1" applyProtection="1">
      <protection locked="0"/>
    </xf>
    <xf numFmtId="0" fontId="21" fillId="0" borderId="0" xfId="0" applyFont="1" applyAlignment="1" applyProtection="1">
      <alignment horizontal="center"/>
      <protection locked="0"/>
    </xf>
    <xf numFmtId="0" fontId="29" fillId="0" borderId="0" xfId="0" applyFont="1" applyAlignment="1" applyProtection="1">
      <alignment horizontal="center"/>
      <protection locked="0"/>
    </xf>
    <xf numFmtId="0" fontId="10" fillId="0" borderId="0" xfId="6" applyFont="1" applyFill="1" applyAlignment="1" applyProtection="1">
      <alignment horizontal="right" vertical="center" indent="1"/>
      <protection locked="0"/>
    </xf>
    <xf numFmtId="0" fontId="7" fillId="0" borderId="13" xfId="6" applyFont="1" applyFill="1" applyBorder="1" applyAlignment="1" applyProtection="1">
      <alignment horizontal="center" vertical="center" wrapText="1"/>
      <protection locked="0"/>
    </xf>
    <xf numFmtId="0" fontId="7" fillId="0" borderId="14" xfId="6" applyFont="1" applyFill="1" applyBorder="1" applyAlignment="1" applyProtection="1">
      <alignment horizontal="center" vertical="center" wrapText="1"/>
      <protection locked="0"/>
    </xf>
    <xf numFmtId="0" fontId="42" fillId="0" borderId="0" xfId="0" applyFont="1" applyAlignment="1"/>
    <xf numFmtId="0" fontId="4" fillId="0" borderId="4" xfId="0" applyFont="1" applyFill="1" applyBorder="1" applyAlignment="1" applyProtection="1">
      <alignment horizontal="center" vertical="center" wrapText="1"/>
    </xf>
    <xf numFmtId="0" fontId="42" fillId="0" borderId="0" xfId="7" applyFont="1" applyFill="1" applyAlignment="1" applyProtection="1">
      <protection locked="0"/>
    </xf>
    <xf numFmtId="0" fontId="42" fillId="0" borderId="0" xfId="6" applyFont="1" applyFill="1" applyAlignment="1" applyProtection="1">
      <alignment vertical="center"/>
    </xf>
    <xf numFmtId="0" fontId="64" fillId="0" borderId="0" xfId="3" applyAlignment="1" applyProtection="1"/>
    <xf numFmtId="0" fontId="10" fillId="0" borderId="0" xfId="7" applyFill="1" applyAlignment="1" applyProtection="1">
      <alignment vertical="center" wrapText="1"/>
    </xf>
    <xf numFmtId="0" fontId="48" fillId="0" borderId="0" xfId="0" applyFont="1" applyAlignment="1">
      <alignment horizontal="right"/>
    </xf>
    <xf numFmtId="0" fontId="48" fillId="0" borderId="0" xfId="0" applyFont="1" applyFill="1" applyAlignment="1">
      <alignment horizontal="right" vertical="center"/>
    </xf>
    <xf numFmtId="165" fontId="68" fillId="0" borderId="0" xfId="6" applyNumberFormat="1" applyFont="1" applyFill="1"/>
    <xf numFmtId="0" fontId="0" fillId="0" borderId="0" xfId="0" applyProtection="1">
      <protection locked="0"/>
    </xf>
    <xf numFmtId="0" fontId="23" fillId="0" borderId="26" xfId="0" applyFont="1" applyFill="1" applyBorder="1" applyAlignment="1" applyProtection="1">
      <alignment horizontal="center" vertical="center" wrapText="1"/>
    </xf>
    <xf numFmtId="165" fontId="68" fillId="0" borderId="0" xfId="6" applyNumberFormat="1" applyFont="1" applyFill="1" applyProtection="1"/>
    <xf numFmtId="0" fontId="48" fillId="0" borderId="0" xfId="6" applyFont="1" applyFill="1" applyAlignment="1" applyProtection="1">
      <alignment horizontal="right"/>
      <protection locked="0"/>
    </xf>
    <xf numFmtId="165" fontId="33" fillId="0" borderId="32" xfId="6" applyNumberFormat="1" applyFont="1" applyFill="1" applyBorder="1" applyAlignment="1" applyProtection="1">
      <alignment horizontal="left" vertical="center"/>
      <protection locked="0"/>
    </xf>
    <xf numFmtId="165" fontId="67" fillId="0" borderId="0" xfId="0" applyNumberFormat="1" applyFont="1" applyFill="1" applyAlignment="1" applyProtection="1">
      <alignment horizontal="right" vertical="center" wrapText="1" indent="1"/>
      <protection locked="0"/>
    </xf>
    <xf numFmtId="0" fontId="42" fillId="0" borderId="0" xfId="0" applyFont="1" applyFill="1" applyAlignment="1" applyProtection="1">
      <alignment horizontal="right"/>
      <protection locked="0"/>
    </xf>
    <xf numFmtId="0" fontId="5" fillId="0" borderId="32" xfId="0" applyFont="1" applyFill="1" applyBorder="1" applyAlignment="1" applyProtection="1">
      <alignment horizontal="right" vertical="center"/>
      <protection locked="0"/>
    </xf>
    <xf numFmtId="0" fontId="7" fillId="0" borderId="39" xfId="6" applyFont="1" applyFill="1" applyBorder="1" applyAlignment="1" applyProtection="1">
      <alignment horizontal="center" vertical="center" wrapText="1"/>
      <protection locked="0"/>
    </xf>
    <xf numFmtId="0" fontId="7" fillId="0" borderId="34" xfId="6" applyFont="1" applyFill="1" applyBorder="1" applyAlignment="1" applyProtection="1">
      <alignment horizontal="center" vertical="center" wrapText="1"/>
      <protection locked="0"/>
    </xf>
    <xf numFmtId="0" fontId="52" fillId="0" borderId="0" xfId="0" applyFont="1" applyFill="1" applyBorder="1" applyAlignment="1" applyProtection="1">
      <alignment horizontal="right"/>
    </xf>
    <xf numFmtId="0" fontId="29" fillId="0" borderId="18" xfId="0" applyFont="1" applyFill="1" applyBorder="1" applyAlignment="1">
      <alignment horizontal="center" vertical="center" wrapText="1"/>
    </xf>
    <xf numFmtId="0" fontId="26" fillId="0" borderId="18" xfId="0" applyFont="1" applyFill="1" applyBorder="1" applyAlignment="1">
      <alignment horizontal="center" vertical="center"/>
    </xf>
    <xf numFmtId="0" fontId="0" fillId="0" borderId="0" xfId="0" applyFill="1" applyAlignment="1">
      <alignment horizontal="left"/>
    </xf>
    <xf numFmtId="0" fontId="37" fillId="0" borderId="0" xfId="0" applyFont="1" applyFill="1" applyProtection="1">
      <protection locked="0"/>
    </xf>
    <xf numFmtId="0" fontId="0" fillId="0" borderId="60" xfId="0" applyFill="1" applyBorder="1" applyProtection="1">
      <protection locked="0"/>
    </xf>
    <xf numFmtId="0" fontId="0" fillId="0" borderId="61" xfId="0" applyFill="1" applyBorder="1" applyProtection="1">
      <protection locked="0"/>
    </xf>
    <xf numFmtId="0" fontId="0" fillId="0" borderId="62" xfId="0" applyFill="1" applyBorder="1" applyProtection="1">
      <protection locked="0"/>
    </xf>
    <xf numFmtId="0" fontId="0" fillId="0" borderId="18" xfId="0" applyFill="1" applyBorder="1" applyAlignment="1" applyProtection="1">
      <alignment vertical="center"/>
      <protection locked="0"/>
    </xf>
    <xf numFmtId="0" fontId="24" fillId="0" borderId="6" xfId="0" applyFont="1" applyBorder="1" applyAlignment="1">
      <alignment horizontal="left" indent="1"/>
    </xf>
    <xf numFmtId="0" fontId="0" fillId="0" borderId="0" xfId="0" applyAlignment="1" applyProtection="1">
      <alignment horizontal="left"/>
      <protection locked="0"/>
    </xf>
    <xf numFmtId="49" fontId="0" fillId="0" borderId="0" xfId="0" applyNumberFormat="1"/>
    <xf numFmtId="165" fontId="9" fillId="0" borderId="0" xfId="5" applyNumberFormat="1" applyFont="1" applyFill="1" applyAlignment="1" applyProtection="1">
      <alignment vertical="center" wrapText="1"/>
      <protection locked="0"/>
    </xf>
    <xf numFmtId="165" fontId="18" fillId="0" borderId="63" xfId="5" applyNumberFormat="1" applyFont="1" applyFill="1" applyBorder="1" applyAlignment="1">
      <alignment horizontal="center" vertical="center"/>
    </xf>
    <xf numFmtId="165" fontId="18" fillId="0" borderId="18" xfId="5" applyNumberFormat="1" applyFont="1" applyFill="1" applyBorder="1" applyAlignment="1">
      <alignment horizontal="center" vertical="center"/>
    </xf>
    <xf numFmtId="165" fontId="18" fillId="0" borderId="64" xfId="5" applyNumberFormat="1" applyFont="1" applyFill="1" applyBorder="1" applyAlignment="1">
      <alignment horizontal="center" vertical="center"/>
    </xf>
    <xf numFmtId="165" fontId="18" fillId="0" borderId="18" xfId="5" applyNumberFormat="1" applyFont="1" applyFill="1" applyBorder="1" applyAlignment="1">
      <alignment horizontal="center" vertical="center" wrapText="1"/>
    </xf>
    <xf numFmtId="165" fontId="18" fillId="0" borderId="64" xfId="5" applyNumberFormat="1" applyFont="1" applyFill="1" applyBorder="1" applyAlignment="1">
      <alignment horizontal="center" vertical="center" wrapText="1"/>
    </xf>
    <xf numFmtId="49" fontId="35" fillId="0" borderId="54" xfId="5" applyNumberFormat="1" applyFont="1" applyFill="1" applyBorder="1" applyAlignment="1">
      <alignment horizontal="left" vertical="center"/>
    </xf>
    <xf numFmtId="49" fontId="54" fillId="0" borderId="65" xfId="5" quotePrefix="1" applyNumberFormat="1" applyFont="1" applyFill="1" applyBorder="1" applyAlignment="1">
      <alignment horizontal="left" vertical="center"/>
    </xf>
    <xf numFmtId="49" fontId="35" fillId="0" borderId="65" xfId="5" applyNumberFormat="1" applyFont="1" applyFill="1" applyBorder="1" applyAlignment="1">
      <alignment horizontal="left" vertical="center"/>
    </xf>
    <xf numFmtId="49" fontId="28" fillId="0" borderId="40" xfId="5" applyNumberFormat="1" applyFont="1" applyFill="1" applyBorder="1" applyAlignment="1" applyProtection="1">
      <alignment horizontal="left" vertical="center"/>
      <protection locked="0"/>
    </xf>
    <xf numFmtId="49" fontId="35" fillId="0" borderId="9" xfId="5" applyNumberFormat="1" applyFont="1" applyFill="1" applyBorder="1" applyAlignment="1">
      <alignment horizontal="left" vertical="center"/>
    </xf>
    <xf numFmtId="49" fontId="35" fillId="0" borderId="8" xfId="5" applyNumberFormat="1" applyFont="1" applyFill="1" applyBorder="1" applyAlignment="1">
      <alignment horizontal="left" vertical="center"/>
    </xf>
    <xf numFmtId="49" fontId="35" fillId="0" borderId="10" xfId="5" applyNumberFormat="1" applyFont="1" applyFill="1" applyBorder="1" applyAlignment="1" applyProtection="1">
      <alignment horizontal="left" vertical="center"/>
      <protection locked="0"/>
    </xf>
    <xf numFmtId="166" fontId="28" fillId="0" borderId="18" xfId="5" applyNumberFormat="1" applyFont="1" applyFill="1" applyBorder="1" applyAlignment="1">
      <alignment horizontal="left" vertical="center" wrapText="1"/>
    </xf>
    <xf numFmtId="165" fontId="15" fillId="0" borderId="0" xfId="5" applyNumberFormat="1" applyFill="1" applyAlignment="1">
      <alignment vertical="center" wrapText="1"/>
    </xf>
    <xf numFmtId="165" fontId="5" fillId="0" borderId="32" xfId="5" applyNumberFormat="1" applyFont="1" applyFill="1" applyBorder="1" applyAlignment="1">
      <alignment horizontal="right" vertical="center"/>
    </xf>
    <xf numFmtId="0" fontId="15" fillId="0" borderId="0" xfId="5" applyFill="1" applyAlignment="1">
      <alignment vertical="center"/>
    </xf>
    <xf numFmtId="165" fontId="29" fillId="0" borderId="18" xfId="5" applyNumberFormat="1" applyFont="1" applyFill="1" applyBorder="1" applyAlignment="1">
      <alignment horizontal="center" vertical="center" wrapText="1"/>
    </xf>
    <xf numFmtId="3" fontId="15" fillId="0" borderId="21" xfId="5" applyNumberFormat="1" applyFont="1" applyFill="1" applyBorder="1" applyAlignment="1" applyProtection="1">
      <alignment horizontal="right" vertical="center" wrapText="1"/>
      <protection locked="0"/>
    </xf>
    <xf numFmtId="3" fontId="15" fillId="0" borderId="20" xfId="5" applyNumberFormat="1" applyFont="1" applyFill="1" applyBorder="1" applyAlignment="1" applyProtection="1">
      <alignment horizontal="right" vertical="center" wrapText="1"/>
      <protection locked="0"/>
    </xf>
    <xf numFmtId="165" fontId="29" fillId="0" borderId="18" xfId="5" applyNumberFormat="1" applyFont="1" applyFill="1" applyBorder="1" applyAlignment="1">
      <alignment horizontal="right" vertical="center" wrapText="1"/>
    </xf>
    <xf numFmtId="0" fontId="69" fillId="0" borderId="0" xfId="0" applyFont="1" applyAlignment="1">
      <alignment vertical="top" textRotation="180"/>
    </xf>
    <xf numFmtId="165" fontId="29" fillId="0" borderId="0" xfId="5" applyNumberFormat="1" applyFont="1" applyFill="1" applyBorder="1" applyAlignment="1">
      <alignment horizontal="left" vertical="center" wrapText="1"/>
    </xf>
    <xf numFmtId="165" fontId="29" fillId="0" borderId="0" xfId="5" applyNumberFormat="1" applyFont="1" applyFill="1" applyBorder="1" applyAlignment="1">
      <alignment horizontal="right" vertical="center" wrapText="1"/>
    </xf>
    <xf numFmtId="0" fontId="70" fillId="0" borderId="0" xfId="0" applyFont="1"/>
    <xf numFmtId="165" fontId="35" fillId="0" borderId="60" xfId="5" applyNumberFormat="1" applyFont="1" applyFill="1" applyBorder="1" applyAlignment="1" applyProtection="1">
      <alignment horizontal="right" vertical="center" indent="2"/>
    </xf>
    <xf numFmtId="165" fontId="35" fillId="0" borderId="60" xfId="5" applyNumberFormat="1" applyFont="1" applyFill="1" applyBorder="1" applyAlignment="1" applyProtection="1">
      <alignment horizontal="right" vertical="center" wrapText="1" indent="2"/>
      <protection locked="0"/>
    </xf>
    <xf numFmtId="165" fontId="35" fillId="0" borderId="66" xfId="5" applyNumberFormat="1" applyFont="1" applyFill="1" applyBorder="1" applyAlignment="1" applyProtection="1">
      <alignment horizontal="right" vertical="center" wrapText="1" indent="2"/>
      <protection locked="0"/>
    </xf>
    <xf numFmtId="165" fontId="54" fillId="0" borderId="19" xfId="5" applyNumberFormat="1" applyFont="1" applyFill="1" applyBorder="1" applyAlignment="1" applyProtection="1">
      <alignment horizontal="right" vertical="center" indent="2"/>
    </xf>
    <xf numFmtId="165" fontId="54" fillId="0" borderId="19" xfId="5" applyNumberFormat="1" applyFont="1" applyFill="1" applyBorder="1" applyAlignment="1" applyProtection="1">
      <alignment horizontal="right" vertical="center" wrapText="1" indent="2"/>
      <protection locked="0"/>
    </xf>
    <xf numFmtId="165" fontId="35" fillId="0" borderId="19" xfId="5" applyNumberFormat="1" applyFont="1" applyFill="1" applyBorder="1" applyAlignment="1" applyProtection="1">
      <alignment horizontal="right" vertical="center" indent="2"/>
    </xf>
    <xf numFmtId="165" fontId="35" fillId="0" borderId="19" xfId="5" applyNumberFormat="1" applyFont="1" applyFill="1" applyBorder="1" applyAlignment="1" applyProtection="1">
      <alignment horizontal="right" vertical="center" wrapText="1" indent="2"/>
      <protection locked="0"/>
    </xf>
    <xf numFmtId="165" fontId="28" fillId="0" borderId="18" xfId="5" applyNumberFormat="1" applyFont="1" applyFill="1" applyBorder="1" applyAlignment="1" applyProtection="1">
      <alignment horizontal="right" vertical="center" indent="2"/>
    </xf>
    <xf numFmtId="165" fontId="28" fillId="0" borderId="18" xfId="5" applyNumberFormat="1" applyFont="1" applyFill="1" applyBorder="1" applyAlignment="1">
      <alignment horizontal="right" vertical="center" indent="2"/>
    </xf>
    <xf numFmtId="165" fontId="28" fillId="0" borderId="18" xfId="5" applyNumberFormat="1" applyFont="1" applyFill="1" applyBorder="1" applyAlignment="1" applyProtection="1">
      <alignment horizontal="right" vertical="center" wrapText="1" indent="2"/>
    </xf>
    <xf numFmtId="165" fontId="35" fillId="0" borderId="20" xfId="5" applyNumberFormat="1" applyFont="1" applyFill="1" applyBorder="1" applyAlignment="1" applyProtection="1">
      <alignment horizontal="right" vertical="center" indent="2"/>
    </xf>
    <xf numFmtId="165" fontId="35" fillId="0" borderId="20" xfId="5" applyNumberFormat="1" applyFont="1" applyFill="1" applyBorder="1" applyAlignment="1" applyProtection="1">
      <alignment horizontal="right" vertical="center" wrapText="1" indent="2"/>
      <protection locked="0"/>
    </xf>
    <xf numFmtId="165" fontId="35" fillId="0" borderId="67" xfId="5" applyNumberFormat="1" applyFont="1" applyFill="1" applyBorder="1" applyAlignment="1" applyProtection="1">
      <alignment horizontal="right" vertical="center" wrapText="1" indent="2"/>
      <protection locked="0"/>
    </xf>
    <xf numFmtId="165" fontId="5" fillId="0" borderId="32" xfId="5" applyNumberFormat="1" applyFont="1" applyFill="1" applyBorder="1" applyAlignment="1" applyProtection="1">
      <alignment horizontal="right" vertical="center"/>
    </xf>
    <xf numFmtId="0" fontId="48" fillId="0" borderId="0" xfId="0" applyFont="1" applyProtection="1">
      <protection locked="0"/>
    </xf>
    <xf numFmtId="0" fontId="0" fillId="0" borderId="0" xfId="0" applyAlignment="1" applyProtection="1">
      <alignment horizontal="right"/>
      <protection locked="0"/>
    </xf>
    <xf numFmtId="0" fontId="29" fillId="0" borderId="83" xfId="0" applyFont="1" applyBorder="1" applyProtection="1">
      <protection locked="0"/>
    </xf>
    <xf numFmtId="0" fontId="32" fillId="0" borderId="0" xfId="0" applyFont="1" applyProtection="1">
      <protection locked="0"/>
    </xf>
    <xf numFmtId="165" fontId="20" fillId="0" borderId="7" xfId="0" applyNumberFormat="1" applyFont="1" applyBorder="1" applyAlignment="1" applyProtection="1">
      <alignment horizontal="left" vertical="center" wrapText="1" indent="1"/>
      <protection locked="0"/>
    </xf>
    <xf numFmtId="0" fontId="39" fillId="0" borderId="0" xfId="0" applyFont="1"/>
    <xf numFmtId="0" fontId="32" fillId="0" borderId="0" xfId="0" applyFont="1"/>
    <xf numFmtId="0" fontId="10" fillId="0" borderId="0" xfId="6"/>
    <xf numFmtId="0" fontId="10" fillId="0" borderId="0" xfId="6" applyAlignment="1">
      <alignment horizontal="right" vertical="center" indent="1"/>
    </xf>
    <xf numFmtId="165" fontId="18" fillId="0" borderId="34" xfId="6" applyNumberFormat="1" applyFont="1" applyBorder="1" applyAlignment="1">
      <alignment horizontal="right" vertical="center" wrapText="1" indent="1"/>
    </xf>
    <xf numFmtId="165" fontId="18" fillId="0" borderId="14" xfId="6" applyNumberFormat="1" applyFont="1" applyBorder="1" applyAlignment="1">
      <alignment horizontal="right" vertical="center" wrapText="1" indent="1"/>
    </xf>
    <xf numFmtId="0" fontId="18" fillId="0" borderId="14" xfId="6" applyFont="1" applyBorder="1" applyAlignment="1">
      <alignment vertical="center" wrapText="1"/>
    </xf>
    <xf numFmtId="0" fontId="18" fillId="0" borderId="13" xfId="6" applyFont="1" applyBorder="1" applyAlignment="1">
      <alignment horizontal="left" vertical="center" wrapText="1" indent="1"/>
    </xf>
    <xf numFmtId="165" fontId="18" fillId="0" borderId="47" xfId="6" applyNumberFormat="1" applyFont="1" applyBorder="1" applyAlignment="1">
      <alignment horizontal="right" vertical="center" wrapText="1" indent="1"/>
    </xf>
    <xf numFmtId="0" fontId="5" fillId="0" borderId="32" xfId="0" applyFont="1" applyBorder="1" applyAlignment="1">
      <alignment horizontal="right" vertical="center"/>
    </xf>
    <xf numFmtId="165" fontId="68" fillId="0" borderId="0" xfId="6" applyNumberFormat="1" applyFont="1"/>
    <xf numFmtId="0" fontId="68" fillId="0" borderId="0" xfId="6" applyFont="1"/>
    <xf numFmtId="165" fontId="68" fillId="0" borderId="0" xfId="6" applyNumberFormat="1" applyFont="1" applyAlignment="1">
      <alignment horizontal="right" vertical="center" indent="1"/>
    </xf>
    <xf numFmtId="0" fontId="13" fillId="0" borderId="0" xfId="6" applyFont="1"/>
    <xf numFmtId="165" fontId="23" fillId="0" borderId="34" xfId="0" quotePrefix="1" applyNumberFormat="1" applyFont="1" applyBorder="1" applyAlignment="1">
      <alignment horizontal="right" vertical="center" wrapText="1" indent="1"/>
    </xf>
    <xf numFmtId="165" fontId="23" fillId="0" borderId="14" xfId="0" quotePrefix="1" applyNumberFormat="1" applyFont="1" applyBorder="1" applyAlignment="1">
      <alignment horizontal="right" vertical="center" wrapText="1" indent="1"/>
    </xf>
    <xf numFmtId="165" fontId="23" fillId="0" borderId="39" xfId="0" quotePrefix="1" applyNumberFormat="1" applyFont="1" applyBorder="1" applyAlignment="1">
      <alignment horizontal="right" vertical="center" wrapText="1" indent="1"/>
    </xf>
    <xf numFmtId="0" fontId="23" fillId="0" borderId="33" xfId="0" applyFont="1" applyBorder="1" applyAlignment="1">
      <alignment horizontal="left" vertical="center" wrapText="1" indent="1"/>
    </xf>
    <xf numFmtId="0" fontId="25" fillId="0" borderId="49" xfId="0" applyFont="1" applyBorder="1" applyAlignment="1">
      <alignment horizontal="left" vertical="center" wrapText="1" indent="1"/>
    </xf>
    <xf numFmtId="0" fontId="21" fillId="0" borderId="0" xfId="6" applyFont="1"/>
    <xf numFmtId="0" fontId="22" fillId="0" borderId="0" xfId="6" applyFont="1"/>
    <xf numFmtId="0" fontId="26" fillId="0" borderId="14" xfId="6" applyFont="1" applyBorder="1" applyAlignment="1">
      <alignment horizontal="left" vertical="center" wrapText="1" indent="1"/>
    </xf>
    <xf numFmtId="165" fontId="20" fillId="0" borderId="45" xfId="6" applyNumberFormat="1" applyFont="1" applyBorder="1" applyAlignment="1">
      <alignment horizontal="right" vertical="center" wrapText="1" indent="1"/>
    </xf>
    <xf numFmtId="165" fontId="25" fillId="0" borderId="1" xfId="0" applyNumberFormat="1" applyFont="1" applyBorder="1" applyAlignment="1">
      <alignment horizontal="right" vertical="center" wrapText="1" indent="1"/>
    </xf>
    <xf numFmtId="165" fontId="25" fillId="0" borderId="1" xfId="0" applyNumberFormat="1" applyFont="1" applyBorder="1" applyAlignment="1" applyProtection="1">
      <alignment horizontal="right" vertical="center" wrapText="1" indent="1"/>
      <protection locked="0"/>
    </xf>
    <xf numFmtId="165" fontId="25" fillId="0" borderId="68" xfId="0" applyNumberFormat="1" applyFont="1" applyBorder="1" applyAlignment="1" applyProtection="1">
      <alignment horizontal="right" vertical="center" wrapText="1" indent="1"/>
      <protection locked="0"/>
    </xf>
    <xf numFmtId="165" fontId="25" fillId="0" borderId="39" xfId="0" applyNumberFormat="1" applyFont="1" applyBorder="1" applyAlignment="1" applyProtection="1">
      <alignment horizontal="right" vertical="center" wrapText="1" indent="1"/>
      <protection locked="0"/>
    </xf>
    <xf numFmtId="165" fontId="20" fillId="0" borderId="34" xfId="6" applyNumberFormat="1" applyFont="1" applyBorder="1" applyAlignment="1">
      <alignment horizontal="right" vertical="center" wrapText="1" indent="1"/>
    </xf>
    <xf numFmtId="165" fontId="25" fillId="0" borderId="14" xfId="0" applyNumberFormat="1" applyFont="1" applyBorder="1" applyAlignment="1">
      <alignment horizontal="right" vertical="center" wrapText="1" indent="1"/>
    </xf>
    <xf numFmtId="165" fontId="20" fillId="0" borderId="38" xfId="6" applyNumberFormat="1" applyFont="1" applyBorder="1" applyAlignment="1">
      <alignment horizontal="right" vertical="center" wrapText="1" indent="1"/>
    </xf>
    <xf numFmtId="165" fontId="20" fillId="0" borderId="6" xfId="6" applyNumberFormat="1" applyFont="1" applyBorder="1" applyAlignment="1">
      <alignment horizontal="right" vertical="center" wrapText="1" indent="1"/>
    </xf>
    <xf numFmtId="165" fontId="20" fillId="0" borderId="6" xfId="6" applyNumberFormat="1" applyFont="1" applyBorder="1" applyAlignment="1" applyProtection="1">
      <alignment horizontal="right" vertical="center" wrapText="1" indent="1"/>
      <protection locked="0"/>
    </xf>
    <xf numFmtId="165" fontId="20" fillId="0" borderId="69" xfId="6" applyNumberFormat="1" applyFont="1" applyBorder="1" applyAlignment="1" applyProtection="1">
      <alignment horizontal="right" vertical="center" wrapText="1" indent="1"/>
      <protection locked="0"/>
    </xf>
    <xf numFmtId="165" fontId="20" fillId="0" borderId="5" xfId="6" applyNumberFormat="1" applyFont="1" applyBorder="1" applyAlignment="1" applyProtection="1">
      <alignment horizontal="right" vertical="center" wrapText="1" indent="1"/>
      <protection locked="0"/>
    </xf>
    <xf numFmtId="165" fontId="20" fillId="0" borderId="2" xfId="6" applyNumberFormat="1" applyFont="1" applyBorder="1" applyAlignment="1" applyProtection="1">
      <alignment horizontal="right" vertical="center" wrapText="1" indent="1"/>
      <protection locked="0"/>
    </xf>
    <xf numFmtId="0" fontId="20" fillId="0" borderId="3" xfId="6" applyFont="1" applyBorder="1" applyAlignment="1">
      <alignment horizontal="left" vertical="center" wrapText="1" indent="1"/>
    </xf>
    <xf numFmtId="49" fontId="20" fillId="0" borderId="9" xfId="6" applyNumberFormat="1" applyFont="1" applyBorder="1" applyAlignment="1">
      <alignment horizontal="left" vertical="center" wrapText="1" indent="1"/>
    </xf>
    <xf numFmtId="165" fontId="20" fillId="0" borderId="44" xfId="6" applyNumberFormat="1" applyFont="1" applyBorder="1" applyAlignment="1">
      <alignment horizontal="right" vertical="center" wrapText="1" indent="1"/>
    </xf>
    <xf numFmtId="165" fontId="20" fillId="0" borderId="2" xfId="6" applyNumberFormat="1" applyFont="1" applyBorder="1" applyAlignment="1">
      <alignment horizontal="right" vertical="center" wrapText="1" indent="1"/>
    </xf>
    <xf numFmtId="165" fontId="25" fillId="0" borderId="34" xfId="0" applyNumberFormat="1" applyFont="1" applyBorder="1" applyAlignment="1">
      <alignment horizontal="right" vertical="center" wrapText="1" indent="1"/>
    </xf>
    <xf numFmtId="165" fontId="25" fillId="0" borderId="39" xfId="0" applyNumberFormat="1" applyFont="1" applyBorder="1" applyAlignment="1">
      <alignment horizontal="right" vertical="center" wrapText="1" indent="1"/>
    </xf>
    <xf numFmtId="0" fontId="20" fillId="0" borderId="1" xfId="6" applyFont="1" applyBorder="1" applyAlignment="1">
      <alignment horizontal="left" vertical="center" wrapText="1" indent="1"/>
    </xf>
    <xf numFmtId="49" fontId="20" fillId="0" borderId="7" xfId="6" applyNumberFormat="1" applyFont="1" applyBorder="1" applyAlignment="1">
      <alignment horizontal="left" vertical="center" wrapText="1" indent="1"/>
    </xf>
    <xf numFmtId="165" fontId="26" fillId="0" borderId="34" xfId="6" applyNumberFormat="1" applyFont="1" applyBorder="1" applyAlignment="1">
      <alignment horizontal="right" vertical="center" wrapText="1" indent="1"/>
    </xf>
    <xf numFmtId="165" fontId="26" fillId="0" borderId="14" xfId="6" applyNumberFormat="1" applyFont="1" applyBorder="1" applyAlignment="1">
      <alignment horizontal="right" vertical="center" wrapText="1" indent="1"/>
    </xf>
    <xf numFmtId="165" fontId="26" fillId="0" borderId="39" xfId="6" applyNumberFormat="1" applyFont="1" applyBorder="1" applyAlignment="1">
      <alignment horizontal="right" vertical="center" wrapText="1" indent="1"/>
    </xf>
    <xf numFmtId="0" fontId="20" fillId="0" borderId="3" xfId="6" applyFont="1" applyBorder="1" applyAlignment="1" applyProtection="1">
      <alignment horizontal="left" vertical="center" wrapText="1" indent="1"/>
      <protection locked="0"/>
    </xf>
    <xf numFmtId="165" fontId="18" fillId="0" borderId="39" xfId="6" applyNumberFormat="1" applyFont="1" applyBorder="1" applyAlignment="1">
      <alignment horizontal="right" vertical="center" wrapText="1" indent="1"/>
    </xf>
    <xf numFmtId="165" fontId="20" fillId="0" borderId="3" xfId="6" applyNumberFormat="1" applyFont="1" applyBorder="1" applyAlignment="1">
      <alignment horizontal="right" vertical="center" wrapText="1" indent="1"/>
    </xf>
    <xf numFmtId="0" fontId="20" fillId="0" borderId="6" xfId="6" applyFont="1" applyBorder="1" applyAlignment="1">
      <alignment horizontal="left" vertical="center" wrapText="1" indent="1"/>
    </xf>
    <xf numFmtId="0" fontId="20" fillId="0" borderId="2" xfId="6" applyFont="1" applyBorder="1" applyAlignment="1">
      <alignment horizontal="left" vertical="center" wrapText="1" indent="6"/>
    </xf>
    <xf numFmtId="0" fontId="20" fillId="0" borderId="3" xfId="6" applyFont="1" applyBorder="1" applyAlignment="1">
      <alignment horizontal="left" vertical="center" wrapText="1" indent="6"/>
    </xf>
    <xf numFmtId="0" fontId="24" fillId="0" borderId="2" xfId="0" applyFont="1" applyBorder="1" applyAlignment="1">
      <alignment horizontal="left" vertical="center" wrapText="1" indent="1"/>
    </xf>
    <xf numFmtId="0" fontId="24" fillId="0" borderId="6" xfId="0" applyFont="1" applyBorder="1" applyAlignment="1">
      <alignment horizontal="left" vertical="center" wrapText="1" indent="1"/>
    </xf>
    <xf numFmtId="165" fontId="20" fillId="0" borderId="3" xfId="6" applyNumberFormat="1" applyFont="1" applyBorder="1" applyAlignment="1" applyProtection="1">
      <alignment horizontal="right" vertical="center" wrapText="1" indent="1"/>
      <protection locked="0"/>
    </xf>
    <xf numFmtId="165" fontId="20" fillId="0" borderId="31" xfId="6" applyNumberFormat="1" applyFont="1" applyBorder="1" applyAlignment="1" applyProtection="1">
      <alignment horizontal="right" vertical="center" wrapText="1" indent="1"/>
      <protection locked="0"/>
    </xf>
    <xf numFmtId="0" fontId="20" fillId="0" borderId="2" xfId="6" applyFont="1" applyBorder="1" applyAlignment="1">
      <alignment horizontal="left" vertical="center" wrapText="1" indent="1"/>
    </xf>
    <xf numFmtId="165" fontId="18" fillId="0" borderId="51" xfId="6" applyNumberFormat="1" applyFont="1" applyBorder="1" applyAlignment="1">
      <alignment horizontal="right" vertical="center" wrapText="1" indent="1"/>
    </xf>
    <xf numFmtId="165" fontId="18" fillId="0" borderId="33" xfId="6" applyNumberFormat="1" applyFont="1" applyBorder="1" applyAlignment="1">
      <alignment horizontal="right" vertical="center" wrapText="1" indent="1"/>
    </xf>
    <xf numFmtId="0" fontId="18" fillId="0" borderId="33" xfId="6" applyFont="1" applyBorder="1" applyAlignment="1">
      <alignment vertical="center" wrapText="1"/>
    </xf>
    <xf numFmtId="0" fontId="18" fillId="0" borderId="49" xfId="6" applyFont="1" applyBorder="1" applyAlignment="1">
      <alignment horizontal="left" vertical="center" wrapText="1" indent="1"/>
    </xf>
    <xf numFmtId="165" fontId="20" fillId="0" borderId="58" xfId="6" applyNumberFormat="1" applyFont="1" applyBorder="1" applyAlignment="1">
      <alignment horizontal="right" vertical="center" wrapText="1" indent="1"/>
    </xf>
    <xf numFmtId="165" fontId="20" fillId="0" borderId="24" xfId="6" applyNumberFormat="1" applyFont="1" applyBorder="1" applyAlignment="1">
      <alignment horizontal="right" vertical="center" wrapText="1" indent="1"/>
    </xf>
    <xf numFmtId="165" fontId="20" fillId="0" borderId="24" xfId="6" applyNumberFormat="1" applyFont="1" applyBorder="1" applyAlignment="1" applyProtection="1">
      <alignment horizontal="right" vertical="center" wrapText="1" indent="1"/>
      <protection locked="0"/>
    </xf>
    <xf numFmtId="0" fontId="20" fillId="0" borderId="24" xfId="6" applyFont="1" applyBorder="1" applyAlignment="1">
      <alignment horizontal="left" vertical="center" wrapText="1" indent="7"/>
    </xf>
    <xf numFmtId="49" fontId="20" fillId="0" borderId="12" xfId="6" applyNumberFormat="1" applyFont="1" applyBorder="1" applyAlignment="1">
      <alignment horizontal="left" vertical="center" wrapText="1" indent="1"/>
    </xf>
    <xf numFmtId="49" fontId="20" fillId="0" borderId="8" xfId="6" applyNumberFormat="1" applyFont="1" applyBorder="1" applyAlignment="1">
      <alignment horizontal="left" vertical="center" wrapText="1" indent="1"/>
    </xf>
    <xf numFmtId="0" fontId="20" fillId="0" borderId="5" xfId="6" applyFont="1" applyBorder="1" applyAlignment="1">
      <alignment horizontal="left" vertical="center" wrapText="1" indent="1"/>
    </xf>
    <xf numFmtId="0" fontId="20" fillId="0" borderId="6" xfId="6" applyFont="1" applyBorder="1" applyAlignment="1">
      <alignment horizontal="left" vertical="center" wrapText="1" indent="6"/>
    </xf>
    <xf numFmtId="49" fontId="20" fillId="0" borderId="10" xfId="6" applyNumberFormat="1" applyFont="1" applyBorder="1" applyAlignment="1">
      <alignment horizontal="left" vertical="center" wrapText="1" indent="1"/>
    </xf>
    <xf numFmtId="0" fontId="20" fillId="0" borderId="2" xfId="6" applyFont="1" applyBorder="1" applyAlignment="1">
      <alignment horizontal="left" indent="6"/>
    </xf>
    <xf numFmtId="0" fontId="20" fillId="0" borderId="0" xfId="6" applyFont="1" applyAlignment="1">
      <alignment horizontal="left" vertical="center" wrapText="1" indent="1"/>
    </xf>
    <xf numFmtId="165" fontId="20" fillId="0" borderId="57" xfId="6" applyNumberFormat="1" applyFont="1" applyBorder="1" applyAlignment="1">
      <alignment horizontal="right" vertical="center" wrapText="1" indent="1"/>
    </xf>
    <xf numFmtId="165" fontId="20" fillId="0" borderId="4" xfId="6" applyNumberFormat="1" applyFont="1" applyBorder="1" applyAlignment="1">
      <alignment horizontal="right" vertical="center" wrapText="1" indent="1"/>
    </xf>
    <xf numFmtId="165" fontId="20" fillId="0" borderId="4" xfId="6" applyNumberFormat="1" applyFont="1" applyBorder="1" applyAlignment="1" applyProtection="1">
      <alignment horizontal="right" vertical="center" wrapText="1" indent="1"/>
      <protection locked="0"/>
    </xf>
    <xf numFmtId="165" fontId="20" fillId="0" borderId="4" xfId="0" applyNumberFormat="1" applyFont="1" applyBorder="1" applyAlignment="1" applyProtection="1">
      <alignment horizontal="right" vertical="center" wrapText="1" indent="1"/>
      <protection locked="0"/>
    </xf>
    <xf numFmtId="0" fontId="20" fillId="0" borderId="4" xfId="6" applyFont="1" applyBorder="1" applyAlignment="1">
      <alignment horizontal="left" vertical="center" wrapText="1" indent="1"/>
    </xf>
    <xf numFmtId="49" fontId="20" fillId="0" borderId="11" xfId="6" applyNumberFormat="1" applyFont="1" applyBorder="1" applyAlignment="1">
      <alignment horizontal="left" vertical="center" wrapText="1" indent="1"/>
    </xf>
    <xf numFmtId="165" fontId="18" fillId="0" borderId="56" xfId="6" applyNumberFormat="1" applyFont="1" applyBorder="1" applyAlignment="1">
      <alignment horizontal="right" vertical="center" wrapText="1" indent="1"/>
    </xf>
    <xf numFmtId="165" fontId="18" fillId="0" borderId="16" xfId="6" applyNumberFormat="1" applyFont="1" applyBorder="1" applyAlignment="1">
      <alignment horizontal="right" vertical="center" wrapText="1" indent="1"/>
    </xf>
    <xf numFmtId="0" fontId="18" fillId="0" borderId="16" xfId="6" applyFont="1" applyBorder="1" applyAlignment="1">
      <alignment vertical="center" wrapText="1"/>
    </xf>
    <xf numFmtId="0" fontId="18" fillId="0" borderId="15" xfId="6" applyFont="1" applyBorder="1" applyAlignment="1">
      <alignment horizontal="left" vertical="center" wrapText="1" indent="1"/>
    </xf>
    <xf numFmtId="0" fontId="20" fillId="0" borderId="0" xfId="6" applyFont="1"/>
    <xf numFmtId="165" fontId="71" fillId="0" borderId="17" xfId="0" applyNumberFormat="1" applyFont="1" applyBorder="1" applyAlignment="1">
      <alignment horizontal="center" vertical="center" wrapText="1"/>
    </xf>
    <xf numFmtId="0" fontId="71" fillId="0" borderId="70" xfId="6" applyFont="1" applyBorder="1" applyAlignment="1">
      <alignment horizontal="center" vertical="center" wrapText="1"/>
    </xf>
    <xf numFmtId="0" fontId="71" fillId="0" borderId="16" xfId="6" applyFont="1" applyBorder="1" applyAlignment="1">
      <alignment horizontal="center" vertical="center" wrapText="1"/>
    </xf>
    <xf numFmtId="0" fontId="18" fillId="0" borderId="14" xfId="6" applyFont="1" applyBorder="1" applyAlignment="1">
      <alignment horizontal="center" vertical="center" wrapText="1"/>
    </xf>
    <xf numFmtId="0" fontId="18" fillId="0" borderId="13" xfId="6" applyFont="1" applyBorder="1" applyAlignment="1">
      <alignment horizontal="center" vertical="center" wrapText="1"/>
    </xf>
    <xf numFmtId="0" fontId="72" fillId="0" borderId="25" xfId="6" applyFont="1" applyBorder="1" applyAlignment="1" applyProtection="1">
      <alignment horizontal="center" vertical="center" wrapText="1"/>
      <protection locked="0"/>
    </xf>
    <xf numFmtId="0" fontId="72" fillId="0" borderId="24" xfId="0" applyFont="1" applyBorder="1" applyAlignment="1" applyProtection="1">
      <alignment horizontal="center" vertical="center" wrapText="1"/>
      <protection locked="0"/>
    </xf>
    <xf numFmtId="0" fontId="72" fillId="0" borderId="24" xfId="6" applyFont="1" applyBorder="1" applyAlignment="1" applyProtection="1">
      <alignment horizontal="center" vertical="center" wrapText="1"/>
      <protection locked="0"/>
    </xf>
    <xf numFmtId="0" fontId="73" fillId="0" borderId="71" xfId="6" applyFont="1" applyBorder="1" applyAlignment="1" applyProtection="1">
      <alignment horizontal="center" vertical="center" wrapText="1"/>
      <protection locked="0"/>
    </xf>
    <xf numFmtId="0" fontId="7" fillId="0" borderId="16" xfId="6" applyFont="1" applyBorder="1" applyAlignment="1">
      <alignment horizontal="center" vertical="center" wrapText="1"/>
    </xf>
    <xf numFmtId="0" fontId="7" fillId="0" borderId="15" xfId="6" applyFont="1" applyBorder="1" applyAlignment="1">
      <alignment horizontal="center" vertical="center" wrapText="1"/>
    </xf>
    <xf numFmtId="0" fontId="5" fillId="0" borderId="32" xfId="0" applyFont="1" applyBorder="1" applyAlignment="1">
      <alignment horizontal="right"/>
    </xf>
    <xf numFmtId="165" fontId="6" fillId="0" borderId="0" xfId="6" applyNumberFormat="1" applyFont="1" applyAlignment="1">
      <alignment horizontal="right" vertical="center" wrapText="1" indent="1"/>
    </xf>
    <xf numFmtId="0" fontId="6" fillId="0" borderId="0" xfId="6" applyFont="1" applyAlignment="1">
      <alignment vertical="center" wrapText="1"/>
    </xf>
    <xf numFmtId="0" fontId="6" fillId="0" borderId="0" xfId="6" applyFont="1" applyAlignment="1">
      <alignment horizontal="center" vertical="center" wrapText="1"/>
    </xf>
    <xf numFmtId="0" fontId="25" fillId="0" borderId="33" xfId="0" applyFont="1" applyBorder="1" applyAlignment="1">
      <alignment horizontal="left" vertical="center" wrapText="1" indent="1"/>
    </xf>
    <xf numFmtId="0" fontId="25" fillId="0" borderId="49" xfId="0" applyFont="1" applyBorder="1" applyAlignment="1">
      <alignment vertical="center" wrapText="1"/>
    </xf>
    <xf numFmtId="0" fontId="25" fillId="0" borderId="14" xfId="0" applyFont="1" applyBorder="1" applyAlignment="1">
      <alignment horizontal="left" vertical="center" wrapText="1" indent="1"/>
    </xf>
    <xf numFmtId="0" fontId="25" fillId="0" borderId="13" xfId="0" applyFont="1" applyBorder="1" applyAlignment="1">
      <alignment vertical="center" wrapText="1"/>
    </xf>
    <xf numFmtId="165" fontId="18" fillId="0" borderId="14" xfId="6" applyNumberFormat="1" applyFont="1" applyBorder="1" applyAlignment="1" applyProtection="1">
      <alignment horizontal="right" vertical="center" wrapText="1" indent="1"/>
      <protection locked="0"/>
    </xf>
    <xf numFmtId="165" fontId="27" fillId="0" borderId="44" xfId="6" applyNumberFormat="1" applyFont="1" applyBorder="1" applyAlignment="1">
      <alignment horizontal="right" vertical="center" wrapText="1" indent="1"/>
    </xf>
    <xf numFmtId="165" fontId="27" fillId="0" borderId="2" xfId="6" applyNumberFormat="1" applyFont="1" applyBorder="1" applyAlignment="1">
      <alignment horizontal="right" vertical="center" wrapText="1" indent="1"/>
    </xf>
    <xf numFmtId="165" fontId="27" fillId="0" borderId="2" xfId="6" applyNumberFormat="1" applyFont="1" applyBorder="1" applyAlignment="1" applyProtection="1">
      <alignment horizontal="right" vertical="center" wrapText="1" indent="1"/>
      <protection locked="0"/>
    </xf>
    <xf numFmtId="0" fontId="24" fillId="0" borderId="10" xfId="0" applyFont="1" applyBorder="1" applyAlignment="1">
      <alignment wrapText="1"/>
    </xf>
    <xf numFmtId="0" fontId="24" fillId="0" borderId="2" xfId="0" applyFont="1" applyBorder="1" applyAlignment="1">
      <alignment horizontal="left" wrapText="1" indent="1"/>
    </xf>
    <xf numFmtId="0" fontId="24" fillId="0" borderId="8" xfId="0" applyFont="1" applyBorder="1" applyAlignment="1">
      <alignment wrapText="1"/>
    </xf>
    <xf numFmtId="0" fontId="24" fillId="0" borderId="9" xfId="0" applyFont="1" applyBorder="1" applyAlignment="1">
      <alignment wrapText="1"/>
    </xf>
    <xf numFmtId="165" fontId="27" fillId="0" borderId="58" xfId="6" applyNumberFormat="1" applyFont="1" applyBorder="1" applyAlignment="1">
      <alignment horizontal="right" vertical="center" wrapText="1" indent="1"/>
    </xf>
    <xf numFmtId="165" fontId="27" fillId="0" borderId="24" xfId="6" applyNumberFormat="1" applyFont="1" applyBorder="1" applyAlignment="1">
      <alignment horizontal="right" vertical="center" wrapText="1" indent="1"/>
    </xf>
    <xf numFmtId="165" fontId="27" fillId="0" borderId="24" xfId="6" applyNumberFormat="1" applyFont="1" applyBorder="1" applyAlignment="1" applyProtection="1">
      <alignment horizontal="right" vertical="center" wrapText="1" indent="1"/>
      <protection locked="0"/>
    </xf>
    <xf numFmtId="0" fontId="24" fillId="0" borderId="24" xfId="0" applyFont="1" applyBorder="1" applyAlignment="1">
      <alignment vertical="center" wrapText="1"/>
    </xf>
    <xf numFmtId="0" fontId="18" fillId="0" borderId="14" xfId="6" applyFont="1" applyBorder="1" applyAlignment="1">
      <alignment horizontal="left" vertical="center" wrapText="1" indent="1"/>
    </xf>
    <xf numFmtId="0" fontId="18" fillId="0" borderId="13" xfId="6" applyFont="1" applyBorder="1" applyAlignment="1">
      <alignment horizontal="left" vertical="center" wrapText="1"/>
    </xf>
    <xf numFmtId="165" fontId="20" fillId="0" borderId="1" xfId="6" applyNumberFormat="1" applyFont="1" applyBorder="1" applyAlignment="1">
      <alignment horizontal="right" vertical="center" wrapText="1" indent="1"/>
    </xf>
    <xf numFmtId="165" fontId="20" fillId="0" borderId="1" xfId="6" applyNumberFormat="1" applyFont="1" applyBorder="1" applyAlignment="1" applyProtection="1">
      <alignment horizontal="right" vertical="center" wrapText="1" indent="1"/>
      <protection locked="0"/>
    </xf>
    <xf numFmtId="165" fontId="27" fillId="0" borderId="45" xfId="6" applyNumberFormat="1" applyFont="1" applyBorder="1" applyAlignment="1">
      <alignment horizontal="right" vertical="center" wrapText="1" indent="1"/>
    </xf>
    <xf numFmtId="165" fontId="27" fillId="0" borderId="1" xfId="6" applyNumberFormat="1" applyFont="1" applyBorder="1" applyAlignment="1">
      <alignment horizontal="right" vertical="center" wrapText="1" indent="1"/>
    </xf>
    <xf numFmtId="165" fontId="27" fillId="0" borderId="1" xfId="6" applyNumberFormat="1" applyFont="1" applyBorder="1" applyAlignment="1" applyProtection="1">
      <alignment horizontal="right" vertical="center" wrapText="1" indent="1"/>
      <protection locked="0"/>
    </xf>
    <xf numFmtId="165" fontId="27" fillId="0" borderId="6" xfId="6" applyNumberFormat="1" applyFont="1" applyBorder="1" applyAlignment="1" applyProtection="1">
      <alignment horizontal="right" vertical="center" wrapText="1" indent="1"/>
      <protection locked="0"/>
    </xf>
    <xf numFmtId="165" fontId="27" fillId="0" borderId="3" xfId="6" applyNumberFormat="1" applyFont="1" applyBorder="1" applyAlignment="1">
      <alignment horizontal="right" vertical="center" wrapText="1" indent="1"/>
    </xf>
    <xf numFmtId="165" fontId="27" fillId="0" borderId="3" xfId="6" applyNumberFormat="1" applyFont="1" applyBorder="1" applyAlignment="1" applyProtection="1">
      <alignment horizontal="right" vertical="center" wrapText="1" indent="1"/>
      <protection locked="0"/>
    </xf>
    <xf numFmtId="0" fontId="24" fillId="0" borderId="24" xfId="0" applyFont="1" applyBorder="1" applyAlignment="1">
      <alignment horizontal="left" vertical="center" wrapText="1" indent="1"/>
    </xf>
    <xf numFmtId="0" fontId="24" fillId="0" borderId="6" xfId="0" applyFont="1" applyBorder="1" applyAlignment="1">
      <alignment horizontal="left" wrapText="1" indent="1"/>
    </xf>
    <xf numFmtId="0" fontId="18" fillId="0" borderId="16" xfId="6" applyFont="1" applyBorder="1" applyAlignment="1">
      <alignment horizontal="center" vertical="center" wrapText="1"/>
    </xf>
    <xf numFmtId="0" fontId="18" fillId="0" borderId="15" xfId="6" applyFont="1" applyBorder="1" applyAlignment="1">
      <alignment horizontal="center" vertical="center" wrapText="1"/>
    </xf>
    <xf numFmtId="0" fontId="5" fillId="0" borderId="0" xfId="0" applyFont="1" applyAlignment="1" applyProtection="1">
      <alignment horizontal="right" vertical="center"/>
      <protection locked="0"/>
    </xf>
    <xf numFmtId="0" fontId="10" fillId="0" borderId="0" xfId="6" applyProtection="1">
      <protection locked="0"/>
    </xf>
    <xf numFmtId="0" fontId="10" fillId="0" borderId="0" xfId="6" applyAlignment="1" applyProtection="1">
      <alignment horizontal="right" vertical="center" indent="1"/>
      <protection locked="0"/>
    </xf>
    <xf numFmtId="165" fontId="26" fillId="0" borderId="16" xfId="6" applyNumberFormat="1" applyFont="1" applyBorder="1" applyAlignment="1">
      <alignment horizontal="right" vertical="center" wrapText="1" indent="1"/>
    </xf>
    <xf numFmtId="0" fontId="25" fillId="0" borderId="1" xfId="0" applyFont="1" applyBorder="1" applyAlignment="1">
      <alignment horizontal="left" wrapText="1" indent="1"/>
    </xf>
    <xf numFmtId="0" fontId="25" fillId="0" borderId="15" xfId="0" applyFont="1" applyBorder="1" applyAlignment="1">
      <alignment vertical="center" wrapText="1"/>
    </xf>
    <xf numFmtId="0" fontId="72" fillId="0" borderId="25" xfId="6" applyFont="1" applyBorder="1" applyAlignment="1">
      <alignment horizontal="center" vertical="center" wrapText="1"/>
    </xf>
    <xf numFmtId="0" fontId="72" fillId="0" borderId="24" xfId="0" applyFont="1" applyBorder="1" applyAlignment="1">
      <alignment horizontal="center" vertical="center" wrapText="1"/>
    </xf>
    <xf numFmtId="0" fontId="72" fillId="0" borderId="24" xfId="6" applyFont="1" applyBorder="1" applyAlignment="1">
      <alignment horizontal="center" vertical="center" wrapText="1"/>
    </xf>
    <xf numFmtId="0" fontId="73" fillId="0" borderId="71" xfId="6" applyFont="1" applyBorder="1" applyAlignment="1">
      <alignment horizontal="center" vertical="center" wrapText="1"/>
    </xf>
    <xf numFmtId="165" fontId="0" fillId="0" borderId="0" xfId="0" applyNumberFormat="1" applyAlignment="1">
      <alignment vertical="center" wrapText="1"/>
    </xf>
    <xf numFmtId="165" fontId="0" fillId="0" borderId="0" xfId="0" applyNumberFormat="1" applyAlignment="1">
      <alignment horizontal="center" vertical="center" wrapText="1"/>
    </xf>
    <xf numFmtId="165" fontId="28" fillId="0" borderId="17" xfId="0" applyNumberFormat="1" applyFont="1" applyBorder="1" applyAlignment="1">
      <alignment horizontal="right" vertical="center" wrapText="1" indent="1"/>
    </xf>
    <xf numFmtId="165" fontId="28" fillId="0" borderId="14" xfId="0" applyNumberFormat="1" applyFont="1" applyBorder="1" applyAlignment="1">
      <alignment horizontal="right" vertical="center" wrapText="1" indent="1"/>
    </xf>
    <xf numFmtId="165" fontId="29" fillId="0" borderId="13" xfId="0" applyNumberFormat="1" applyFont="1" applyBorder="1" applyAlignment="1">
      <alignment horizontal="left" vertical="center" wrapText="1" indent="1"/>
    </xf>
    <xf numFmtId="165" fontId="29" fillId="0" borderId="18" xfId="0" applyNumberFormat="1" applyFont="1" applyBorder="1" applyAlignment="1">
      <alignment horizontal="left" vertical="center" wrapText="1" indent="1"/>
    </xf>
    <xf numFmtId="165" fontId="28" fillId="0" borderId="34" xfId="0" applyNumberFormat="1" applyFont="1" applyBorder="1" applyAlignment="1">
      <alignment horizontal="right" vertical="center" wrapText="1" indent="1"/>
    </xf>
    <xf numFmtId="165" fontId="26" fillId="0" borderId="34" xfId="0" applyNumberFormat="1" applyFont="1" applyBorder="1" applyAlignment="1">
      <alignment horizontal="right" vertical="center" wrapText="1" indent="1"/>
    </xf>
    <xf numFmtId="165" fontId="26" fillId="0" borderId="14" xfId="0" applyNumberFormat="1" applyFont="1" applyBorder="1" applyAlignment="1">
      <alignment horizontal="right" vertical="center" wrapText="1" indent="1"/>
    </xf>
    <xf numFmtId="165" fontId="26" fillId="0" borderId="13" xfId="0" applyNumberFormat="1" applyFont="1" applyBorder="1" applyAlignment="1">
      <alignment horizontal="left" vertical="center" wrapText="1" indent="1"/>
    </xf>
    <xf numFmtId="165" fontId="26" fillId="0" borderId="39" xfId="0" applyNumberFormat="1" applyFont="1" applyBorder="1" applyAlignment="1">
      <alignment horizontal="right" vertical="center" wrapText="1" indent="1"/>
    </xf>
    <xf numFmtId="165" fontId="27" fillId="0" borderId="72" xfId="0" applyNumberFormat="1" applyFont="1" applyBorder="1" applyAlignment="1">
      <alignment horizontal="right" vertical="center" wrapText="1" indent="1"/>
    </xf>
    <xf numFmtId="165" fontId="27" fillId="0" borderId="1" xfId="0" applyNumberFormat="1" applyFont="1" applyBorder="1" applyAlignment="1" applyProtection="1">
      <alignment horizontal="right" vertical="center" wrapText="1" indent="1"/>
      <protection locked="0"/>
    </xf>
    <xf numFmtId="165" fontId="27" fillId="0" borderId="1" xfId="0" applyNumberFormat="1" applyFont="1" applyBorder="1" applyAlignment="1">
      <alignment horizontal="right" vertical="center" wrapText="1" indent="1"/>
    </xf>
    <xf numFmtId="165" fontId="27" fillId="0" borderId="7" xfId="0" applyNumberFormat="1" applyFont="1" applyBorder="1" applyAlignment="1">
      <alignment horizontal="left" vertical="center" wrapText="1" indent="1"/>
    </xf>
    <xf numFmtId="165" fontId="0" fillId="0" borderId="48" xfId="0" applyNumberFormat="1" applyBorder="1" applyAlignment="1">
      <alignment horizontal="left" vertical="center" wrapText="1" indent="1"/>
    </xf>
    <xf numFmtId="165" fontId="27" fillId="0" borderId="44" xfId="0" applyNumberFormat="1" applyFont="1" applyBorder="1" applyAlignment="1">
      <alignment horizontal="right" vertical="center" wrapText="1" indent="1"/>
    </xf>
    <xf numFmtId="165" fontId="27" fillId="0" borderId="2" xfId="0" applyNumberFormat="1" applyFont="1" applyBorder="1" applyAlignment="1" applyProtection="1">
      <alignment horizontal="right" vertical="center" wrapText="1" indent="1"/>
      <protection locked="0"/>
    </xf>
    <xf numFmtId="165" fontId="20" fillId="0" borderId="8" xfId="0" applyNumberFormat="1" applyFont="1" applyBorder="1" applyAlignment="1">
      <alignment horizontal="left" vertical="center" wrapText="1" indent="1"/>
    </xf>
    <xf numFmtId="165" fontId="27" fillId="0" borderId="2" xfId="0" applyNumberFormat="1" applyFont="1" applyBorder="1" applyAlignment="1">
      <alignment horizontal="right" vertical="center" wrapText="1" indent="1"/>
    </xf>
    <xf numFmtId="165" fontId="27" fillId="0" borderId="8" xfId="0" applyNumberFormat="1" applyFont="1" applyBorder="1" applyAlignment="1">
      <alignment horizontal="left" vertical="center" wrapText="1" indent="1"/>
    </xf>
    <xf numFmtId="165" fontId="0" fillId="0" borderId="19" xfId="0" applyNumberFormat="1" applyBorder="1" applyAlignment="1">
      <alignment horizontal="left" vertical="center" wrapText="1" indent="1"/>
    </xf>
    <xf numFmtId="165" fontId="27" fillId="0" borderId="8" xfId="0" applyNumberFormat="1" applyFont="1" applyBorder="1" applyAlignment="1">
      <alignment horizontal="left" vertical="center" wrapText="1" indent="2"/>
    </xf>
    <xf numFmtId="165" fontId="15" fillId="0" borderId="19" xfId="0" applyNumberFormat="1" applyFont="1" applyBorder="1" applyAlignment="1">
      <alignment horizontal="left" vertical="center" wrapText="1" indent="1"/>
    </xf>
    <xf numFmtId="165" fontId="20" fillId="0" borderId="9" xfId="0" applyNumberFormat="1" applyFont="1" applyBorder="1" applyAlignment="1">
      <alignment horizontal="left" vertical="center" wrapText="1" indent="1"/>
    </xf>
    <xf numFmtId="165" fontId="15" fillId="0" borderId="48" xfId="0" applyNumberFormat="1" applyFont="1" applyBorder="1" applyAlignment="1">
      <alignment horizontal="left" vertical="center" wrapText="1" indent="1"/>
    </xf>
    <xf numFmtId="165" fontId="30" fillId="0" borderId="2" xfId="0" applyNumberFormat="1" applyFont="1" applyBorder="1" applyAlignment="1">
      <alignment horizontal="right" vertical="center" wrapText="1" indent="1"/>
    </xf>
    <xf numFmtId="165" fontId="30" fillId="0" borderId="1" xfId="0" applyNumberFormat="1" applyFont="1" applyBorder="1" applyAlignment="1">
      <alignment horizontal="right" vertical="center" wrapText="1" indent="1"/>
    </xf>
    <xf numFmtId="165" fontId="20" fillId="0" borderId="45" xfId="0" applyNumberFormat="1" applyFont="1" applyBorder="1" applyAlignment="1">
      <alignment horizontal="right" vertical="center" wrapText="1" indent="1"/>
    </xf>
    <xf numFmtId="165" fontId="20" fillId="0" borderId="6" xfId="0" applyNumberFormat="1" applyFont="1" applyBorder="1" applyAlignment="1" applyProtection="1">
      <alignment horizontal="right" vertical="center" wrapText="1" indent="1"/>
      <protection locked="0"/>
    </xf>
    <xf numFmtId="165" fontId="20" fillId="0" borderId="8" xfId="0" applyNumberFormat="1" applyFont="1" applyBorder="1" applyAlignment="1" applyProtection="1">
      <alignment horizontal="left" vertical="center" wrapText="1" indent="1"/>
      <protection locked="0"/>
    </xf>
    <xf numFmtId="165" fontId="20" fillId="0" borderId="6" xfId="0" applyNumberFormat="1" applyFont="1" applyBorder="1" applyAlignment="1">
      <alignment horizontal="right" vertical="center" wrapText="1" indent="1"/>
    </xf>
    <xf numFmtId="165" fontId="20" fillId="0" borderId="10" xfId="0" applyNumberFormat="1" applyFont="1" applyBorder="1" applyAlignment="1" applyProtection="1">
      <alignment horizontal="left" vertical="center" wrapText="1" indent="1"/>
      <protection locked="0"/>
    </xf>
    <xf numFmtId="165" fontId="20" fillId="0" borderId="2" xfId="0" applyNumberFormat="1" applyFont="1" applyBorder="1" applyAlignment="1" applyProtection="1">
      <alignment horizontal="right" vertical="center" wrapText="1" indent="1"/>
      <protection locked="0"/>
    </xf>
    <xf numFmtId="165" fontId="20" fillId="0" borderId="3" xfId="0" applyNumberFormat="1" applyFont="1" applyBorder="1" applyAlignment="1">
      <alignment horizontal="right" vertical="center" wrapText="1" indent="1"/>
    </xf>
    <xf numFmtId="165" fontId="20" fillId="0" borderId="73" xfId="0" applyNumberFormat="1" applyFont="1" applyBorder="1" applyAlignment="1" applyProtection="1">
      <alignment horizontal="right" vertical="center" wrapText="1" indent="1"/>
      <protection locked="0"/>
    </xf>
    <xf numFmtId="165" fontId="27" fillId="0" borderId="0" xfId="0" applyNumberFormat="1" applyFont="1" applyAlignment="1" applyProtection="1">
      <alignment horizontal="left" vertical="center" wrapText="1" indent="1"/>
      <protection locked="0"/>
    </xf>
    <xf numFmtId="165" fontId="20" fillId="0" borderId="74" xfId="0" applyNumberFormat="1" applyFont="1" applyBorder="1" applyAlignment="1">
      <alignment horizontal="left" vertical="center" wrapText="1" indent="1"/>
    </xf>
    <xf numFmtId="165" fontId="20" fillId="0" borderId="3" xfId="0" applyNumberFormat="1" applyFont="1" applyBorder="1" applyAlignment="1" applyProtection="1">
      <alignment horizontal="right" vertical="center" wrapText="1" indent="1"/>
      <protection locked="0"/>
    </xf>
    <xf numFmtId="165" fontId="0" fillId="0" borderId="21" xfId="0" applyNumberFormat="1" applyBorder="1" applyAlignment="1">
      <alignment horizontal="left" vertical="center" wrapText="1" indent="1"/>
    </xf>
    <xf numFmtId="165" fontId="26" fillId="0" borderId="0" xfId="0" applyNumberFormat="1" applyFont="1" applyAlignment="1">
      <alignment horizontal="center" vertical="center" wrapText="1"/>
    </xf>
    <xf numFmtId="165" fontId="26" fillId="0" borderId="17" xfId="0" applyNumberFormat="1" applyFont="1" applyBorder="1" applyAlignment="1">
      <alignment horizontal="center" vertical="center" wrapText="1"/>
    </xf>
    <xf numFmtId="165" fontId="26" fillId="0" borderId="14" xfId="0" applyNumberFormat="1" applyFont="1" applyBorder="1" applyAlignment="1">
      <alignment horizontal="center" vertical="center" wrapText="1"/>
    </xf>
    <xf numFmtId="165" fontId="26" fillId="0" borderId="13" xfId="0" applyNumberFormat="1" applyFont="1" applyBorder="1" applyAlignment="1">
      <alignment horizontal="center" vertical="center" wrapText="1"/>
    </xf>
    <xf numFmtId="165" fontId="26" fillId="0" borderId="39" xfId="0" applyNumberFormat="1" applyFont="1" applyBorder="1" applyAlignment="1">
      <alignment horizontal="center" vertical="center" wrapText="1"/>
    </xf>
    <xf numFmtId="165" fontId="26" fillId="0" borderId="18" xfId="0" applyNumberFormat="1" applyFont="1" applyBorder="1" applyAlignment="1">
      <alignment horizontal="center" vertical="center" wrapText="1"/>
    </xf>
    <xf numFmtId="165" fontId="3" fillId="0" borderId="0" xfId="0" applyNumberFormat="1" applyFont="1" applyAlignment="1">
      <alignment horizontal="center" vertical="center" wrapText="1"/>
    </xf>
    <xf numFmtId="165" fontId="73" fillId="0" borderId="34" xfId="0" applyNumberFormat="1" applyFont="1" applyBorder="1" applyAlignment="1">
      <alignment horizontal="center" vertical="center" wrapText="1"/>
    </xf>
    <xf numFmtId="165" fontId="73" fillId="0" borderId="14" xfId="0" applyNumberFormat="1" applyFont="1" applyBorder="1" applyAlignment="1">
      <alignment horizontal="center" vertical="center" wrapText="1"/>
    </xf>
    <xf numFmtId="165" fontId="73" fillId="0" borderId="13" xfId="0" applyNumberFormat="1" applyFont="1" applyBorder="1" applyAlignment="1">
      <alignment horizontal="center" vertical="center" wrapText="1"/>
    </xf>
    <xf numFmtId="165" fontId="73" fillId="0" borderId="39" xfId="0" applyNumberFormat="1" applyFont="1" applyBorder="1" applyAlignment="1" applyProtection="1">
      <alignment horizontal="center" vertical="center" wrapText="1"/>
      <protection locked="0"/>
    </xf>
    <xf numFmtId="165" fontId="73" fillId="0" borderId="14" xfId="0" applyNumberFormat="1" applyFont="1" applyBorder="1" applyAlignment="1" applyProtection="1">
      <alignment horizontal="center" vertical="center" wrapText="1"/>
      <protection locked="0"/>
    </xf>
    <xf numFmtId="165" fontId="7" fillId="0" borderId="13" xfId="0" applyNumberFormat="1" applyFont="1" applyBorder="1" applyAlignment="1">
      <alignment horizontal="center" vertical="center" wrapText="1"/>
    </xf>
    <xf numFmtId="165" fontId="7" fillId="0" borderId="56" xfId="0" applyNumberFormat="1" applyFont="1" applyBorder="1" applyAlignment="1">
      <alignment horizontal="centerContinuous" vertical="center" wrapText="1"/>
    </xf>
    <xf numFmtId="165" fontId="7" fillId="0" borderId="52" xfId="0" applyNumberFormat="1" applyFont="1" applyBorder="1" applyAlignment="1">
      <alignment horizontal="centerContinuous" vertical="center" wrapText="1"/>
    </xf>
    <xf numFmtId="165" fontId="7" fillId="0" borderId="17" xfId="0" applyNumberFormat="1" applyFont="1" applyBorder="1" applyAlignment="1">
      <alignment horizontal="centerContinuous" vertical="center" wrapText="1"/>
    </xf>
    <xf numFmtId="165" fontId="7" fillId="0" borderId="13" xfId="0" applyNumberFormat="1" applyFont="1" applyBorder="1" applyAlignment="1">
      <alignment horizontal="centerContinuous" vertical="center" wrapText="1"/>
    </xf>
    <xf numFmtId="165" fontId="7" fillId="0" borderId="39" xfId="0" applyNumberFormat="1" applyFont="1" applyBorder="1" applyAlignment="1">
      <alignment horizontal="centerContinuous" vertical="center" wrapText="1"/>
    </xf>
    <xf numFmtId="165" fontId="7" fillId="0" borderId="14" xfId="0" applyNumberFormat="1" applyFont="1" applyBorder="1" applyAlignment="1">
      <alignment horizontal="centerContinuous" vertical="center" wrapText="1"/>
    </xf>
    <xf numFmtId="165" fontId="5" fillId="0" borderId="0" xfId="0" applyNumberFormat="1" applyFont="1" applyAlignment="1">
      <alignment horizontal="right" vertical="center"/>
    </xf>
    <xf numFmtId="165" fontId="0" fillId="0" borderId="0" xfId="0" applyNumberFormat="1" applyAlignment="1">
      <alignment horizontal="centerContinuous" vertical="center"/>
    </xf>
    <xf numFmtId="165" fontId="6" fillId="0" borderId="0" xfId="0" applyNumberFormat="1" applyFont="1" applyAlignment="1" applyProtection="1">
      <alignment horizontal="centerContinuous" vertical="center" wrapText="1"/>
      <protection locked="0"/>
    </xf>
    <xf numFmtId="165" fontId="20" fillId="0" borderId="9" xfId="0" applyNumberFormat="1" applyFont="1" applyBorder="1" applyAlignment="1" applyProtection="1">
      <alignment horizontal="left" vertical="center" wrapText="1" indent="1"/>
      <protection locked="0"/>
    </xf>
    <xf numFmtId="165" fontId="20" fillId="0" borderId="10" xfId="0" applyNumberFormat="1" applyFont="1" applyBorder="1" applyAlignment="1">
      <alignment horizontal="left" vertical="center" wrapText="1" indent="2"/>
    </xf>
    <xf numFmtId="165" fontId="20" fillId="0" borderId="9" xfId="0" applyNumberFormat="1" applyFont="1" applyBorder="1" applyAlignment="1">
      <alignment horizontal="left" vertical="center" wrapText="1" indent="2"/>
    </xf>
    <xf numFmtId="165" fontId="27" fillId="0" borderId="9" xfId="0" applyNumberFormat="1" applyFont="1" applyBorder="1" applyAlignment="1" applyProtection="1">
      <alignment horizontal="left" vertical="center" wrapText="1" indent="1"/>
      <protection locked="0"/>
    </xf>
    <xf numFmtId="165" fontId="27" fillId="0" borderId="2" xfId="0" applyNumberFormat="1" applyFont="1" applyBorder="1" applyAlignment="1">
      <alignment horizontal="left" vertical="center" wrapText="1" indent="2"/>
    </xf>
    <xf numFmtId="165" fontId="27" fillId="0" borderId="9" xfId="0" applyNumberFormat="1" applyFont="1" applyBorder="1" applyAlignment="1">
      <alignment horizontal="left" vertical="center" wrapText="1" indent="1"/>
    </xf>
    <xf numFmtId="165" fontId="30" fillId="0" borderId="2" xfId="0" applyNumberFormat="1" applyFont="1" applyBorder="1" applyAlignment="1">
      <alignment horizontal="left" vertical="center" wrapText="1" indent="1"/>
    </xf>
    <xf numFmtId="165" fontId="27" fillId="0" borderId="45" xfId="0" applyNumberFormat="1" applyFont="1" applyBorder="1" applyAlignment="1">
      <alignment horizontal="right" vertical="center" wrapText="1" indent="1"/>
    </xf>
    <xf numFmtId="165" fontId="27" fillId="0" borderId="3" xfId="0" applyNumberFormat="1" applyFont="1" applyBorder="1" applyAlignment="1" applyProtection="1">
      <alignment horizontal="right" vertical="center" wrapText="1" indent="1"/>
      <protection locked="0"/>
    </xf>
    <xf numFmtId="165" fontId="30" fillId="0" borderId="3" xfId="0" applyNumberFormat="1" applyFont="1" applyBorder="1" applyAlignment="1">
      <alignment horizontal="right" vertical="center" wrapText="1" indent="1"/>
    </xf>
    <xf numFmtId="165" fontId="30" fillId="0" borderId="7" xfId="0" applyNumberFormat="1" applyFont="1" applyBorder="1" applyAlignment="1">
      <alignment horizontal="left" vertical="center" wrapText="1" indent="1"/>
    </xf>
    <xf numFmtId="165" fontId="20" fillId="0" borderId="72" xfId="0" applyNumberFormat="1" applyFont="1" applyBorder="1" applyAlignment="1">
      <alignment horizontal="right" vertical="center" wrapText="1" indent="1"/>
    </xf>
    <xf numFmtId="165" fontId="20" fillId="0" borderId="1" xfId="0" applyNumberFormat="1" applyFont="1" applyBorder="1" applyAlignment="1" applyProtection="1">
      <alignment horizontal="right" vertical="center" wrapText="1" indent="1"/>
      <protection locked="0"/>
    </xf>
    <xf numFmtId="165" fontId="20" fillId="0" borderId="7" xfId="0" applyNumberFormat="1" applyFont="1" applyBorder="1" applyAlignment="1">
      <alignment horizontal="left" vertical="center" wrapText="1" indent="1"/>
    </xf>
    <xf numFmtId="165" fontId="20" fillId="0" borderId="59" xfId="0" applyNumberFormat="1" applyFont="1" applyBorder="1" applyAlignment="1" applyProtection="1">
      <alignment horizontal="right" vertical="center" wrapText="1" indent="1"/>
      <protection locked="0"/>
    </xf>
    <xf numFmtId="165" fontId="20" fillId="0" borderId="44" xfId="0" applyNumberFormat="1" applyFont="1" applyBorder="1" applyAlignment="1">
      <alignment horizontal="right" vertical="center" wrapText="1" indent="1"/>
    </xf>
    <xf numFmtId="165" fontId="20" fillId="0" borderId="8" xfId="0" quotePrefix="1" applyNumberFormat="1" applyFont="1" applyBorder="1" applyAlignment="1" applyProtection="1">
      <alignment horizontal="left" vertical="center" wrapText="1" indent="6"/>
      <protection locked="0"/>
    </xf>
    <xf numFmtId="165" fontId="20" fillId="0" borderId="8" xfId="0" quotePrefix="1" applyNumberFormat="1" applyFont="1" applyBorder="1" applyAlignment="1" applyProtection="1">
      <alignment horizontal="left" vertical="center" wrapText="1" indent="3"/>
      <protection locked="0"/>
    </xf>
    <xf numFmtId="165" fontId="27" fillId="0" borderId="8" xfId="0" quotePrefix="1" applyNumberFormat="1" applyFont="1" applyBorder="1" applyAlignment="1" applyProtection="1">
      <alignment horizontal="left" vertical="center" wrapText="1" indent="6"/>
      <protection locked="0"/>
    </xf>
    <xf numFmtId="165" fontId="20" fillId="0" borderId="50" xfId="0" applyNumberFormat="1" applyFont="1" applyBorder="1" applyAlignment="1">
      <alignment horizontal="right" vertical="center" wrapText="1" indent="1"/>
    </xf>
    <xf numFmtId="165" fontId="73" fillId="0" borderId="39" xfId="0" applyNumberFormat="1" applyFont="1" applyBorder="1" applyAlignment="1">
      <alignment horizontal="center" vertical="center" wrapText="1"/>
    </xf>
    <xf numFmtId="3" fontId="35" fillId="0" borderId="0" xfId="0" applyNumberFormat="1" applyFont="1" applyAlignment="1">
      <alignment horizontal="right" indent="1"/>
    </xf>
    <xf numFmtId="3" fontId="28" fillId="0" borderId="0" xfId="0" applyNumberFormat="1" applyFont="1" applyAlignment="1">
      <alignment horizontal="right" indent="1"/>
    </xf>
    <xf numFmtId="165" fontId="3" fillId="0" borderId="0" xfId="0" applyNumberFormat="1" applyFont="1" applyAlignment="1">
      <alignment vertical="center" wrapText="1"/>
    </xf>
    <xf numFmtId="165" fontId="18" fillId="0" borderId="17" xfId="0" applyNumberFormat="1" applyFont="1" applyBorder="1" applyAlignment="1">
      <alignment vertical="center" wrapText="1"/>
    </xf>
    <xf numFmtId="165" fontId="18" fillId="0" borderId="14" xfId="0" applyNumberFormat="1" applyFont="1" applyBorder="1" applyAlignment="1">
      <alignment vertical="center" wrapText="1"/>
    </xf>
    <xf numFmtId="165" fontId="18" fillId="3" borderId="14" xfId="0" applyNumberFormat="1" applyFont="1" applyFill="1" applyBorder="1" applyAlignment="1">
      <alignment vertical="center" wrapText="1"/>
    </xf>
    <xf numFmtId="165" fontId="7" fillId="0" borderId="13" xfId="0" applyNumberFormat="1" applyFont="1" applyBorder="1" applyAlignment="1">
      <alignment horizontal="left" vertical="center" wrapText="1"/>
    </xf>
    <xf numFmtId="165" fontId="20" fillId="0" borderId="42" xfId="0" applyNumberFormat="1" applyFont="1" applyBorder="1" applyAlignment="1">
      <alignment vertical="center" wrapText="1"/>
    </xf>
    <xf numFmtId="165" fontId="20" fillId="0" borderId="2" xfId="0" applyNumberFormat="1" applyFont="1" applyBorder="1" applyAlignment="1">
      <alignment vertical="center" wrapText="1"/>
    </xf>
    <xf numFmtId="165" fontId="20" fillId="0" borderId="6" xfId="0" applyNumberFormat="1" applyFont="1" applyBorder="1" applyAlignment="1" applyProtection="1">
      <alignment vertical="center" wrapText="1"/>
      <protection locked="0"/>
    </xf>
    <xf numFmtId="49" fontId="20" fillId="0" borderId="6" xfId="0" applyNumberFormat="1" applyFont="1" applyBorder="1" applyAlignment="1" applyProtection="1">
      <alignment horizontal="center" vertical="center" wrapText="1"/>
      <protection locked="0"/>
    </xf>
    <xf numFmtId="165" fontId="20" fillId="0" borderId="23" xfId="0" applyNumberFormat="1" applyFont="1" applyBorder="1" applyAlignment="1">
      <alignment vertical="center" wrapText="1"/>
    </xf>
    <xf numFmtId="165" fontId="20" fillId="0" borderId="2" xfId="0" applyNumberFormat="1" applyFont="1" applyBorder="1" applyAlignment="1" applyProtection="1">
      <alignment vertical="center" wrapText="1"/>
      <protection locked="0"/>
    </xf>
    <xf numFmtId="49" fontId="20" fillId="0" borderId="2" xfId="0" applyNumberFormat="1" applyFont="1" applyBorder="1" applyAlignment="1" applyProtection="1">
      <alignment horizontal="center" vertical="center" wrapText="1"/>
      <protection locked="0"/>
    </xf>
    <xf numFmtId="165" fontId="20" fillId="0" borderId="8" xfId="0" applyNumberFormat="1" applyFont="1" applyBorder="1" applyAlignment="1" applyProtection="1">
      <alignment horizontal="left" vertical="center" wrapText="1"/>
      <protection locked="0"/>
    </xf>
    <xf numFmtId="165" fontId="0" fillId="0" borderId="7" xfId="0" applyNumberFormat="1" applyBorder="1" applyAlignment="1" applyProtection="1">
      <alignment horizontal="left" vertical="center" wrapText="1"/>
      <protection locked="0"/>
    </xf>
    <xf numFmtId="165" fontId="71" fillId="0" borderId="35" xfId="0" applyNumberFormat="1" applyFont="1" applyBorder="1" applyAlignment="1">
      <alignment horizontal="center" vertical="center" wrapText="1"/>
    </xf>
    <xf numFmtId="165" fontId="71" fillId="0" borderId="33" xfId="0" applyNumberFormat="1" applyFont="1" applyBorder="1" applyAlignment="1">
      <alignment horizontal="center" vertical="center" wrapText="1"/>
    </xf>
    <xf numFmtId="165" fontId="18" fillId="0" borderId="33" xfId="0" applyNumberFormat="1" applyFont="1" applyBorder="1" applyAlignment="1">
      <alignment horizontal="center" vertical="center" wrapText="1"/>
    </xf>
    <xf numFmtId="165" fontId="18" fillId="0" borderId="49" xfId="0" applyNumberFormat="1" applyFont="1" applyBorder="1" applyAlignment="1">
      <alignment horizontal="center" vertical="center" wrapText="1"/>
    </xf>
    <xf numFmtId="165" fontId="73" fillId="0" borderId="17" xfId="0" applyNumberFormat="1" applyFont="1" applyBorder="1" applyAlignment="1" applyProtection="1">
      <alignment horizontal="center" vertical="center" wrapText="1"/>
      <protection locked="0"/>
    </xf>
    <xf numFmtId="165" fontId="7" fillId="0" borderId="14" xfId="0" applyNumberFormat="1" applyFont="1" applyBorder="1" applyAlignment="1" applyProtection="1">
      <alignment horizontal="center" vertical="center" wrapText="1"/>
      <protection locked="0"/>
    </xf>
    <xf numFmtId="165" fontId="5" fillId="0" borderId="0" xfId="0" applyNumberFormat="1" applyFont="1" applyAlignment="1">
      <alignment horizontal="right" wrapText="1"/>
    </xf>
    <xf numFmtId="165" fontId="7" fillId="0" borderId="14" xfId="0" applyNumberFormat="1" applyFont="1" applyBorder="1" applyAlignment="1">
      <alignment horizontal="center" vertical="center" wrapText="1"/>
    </xf>
    <xf numFmtId="165" fontId="5" fillId="0" borderId="0" xfId="0" applyNumberFormat="1" applyFont="1" applyAlignment="1" applyProtection="1">
      <alignment horizontal="right" wrapText="1"/>
      <protection locked="0"/>
    </xf>
    <xf numFmtId="165" fontId="0" fillId="0" borderId="0" xfId="0" applyNumberFormat="1" applyAlignment="1" applyProtection="1">
      <alignment vertical="center" wrapText="1"/>
      <protection locked="0"/>
    </xf>
    <xf numFmtId="165" fontId="0" fillId="0" borderId="0" xfId="0" applyNumberFormat="1" applyAlignment="1" applyProtection="1">
      <alignment horizontal="center" vertical="center" wrapText="1"/>
      <protection locked="0"/>
    </xf>
    <xf numFmtId="49" fontId="29" fillId="0" borderId="18" xfId="5" applyNumberFormat="1" applyFont="1" applyBorder="1" applyAlignment="1" applyProtection="1">
      <alignment horizontal="left" vertical="center"/>
      <protection locked="0"/>
    </xf>
    <xf numFmtId="0" fontId="27" fillId="0" borderId="67" xfId="5" applyFont="1" applyBorder="1" applyAlignment="1" applyProtection="1">
      <alignment horizontal="right" vertical="center" indent="1"/>
      <protection locked="0"/>
    </xf>
    <xf numFmtId="165" fontId="26" fillId="0" borderId="67" xfId="5" applyNumberFormat="1" applyFont="1" applyBorder="1" applyAlignment="1" applyProtection="1">
      <alignment horizontal="right" vertical="center" indent="1"/>
      <protection locked="0"/>
    </xf>
    <xf numFmtId="165" fontId="27" fillId="0" borderId="67" xfId="5" applyNumberFormat="1" applyFont="1" applyBorder="1" applyAlignment="1" applyProtection="1">
      <alignment horizontal="right" vertical="center" indent="1"/>
      <protection locked="0"/>
    </xf>
    <xf numFmtId="49" fontId="27" fillId="0" borderId="10" xfId="5" applyNumberFormat="1" applyFont="1" applyBorder="1" applyAlignment="1" applyProtection="1">
      <alignment horizontal="left" vertical="center"/>
      <protection locked="0"/>
    </xf>
    <xf numFmtId="0" fontId="27" fillId="0" borderId="19" xfId="5" applyFont="1" applyBorder="1" applyAlignment="1" applyProtection="1">
      <alignment horizontal="right" vertical="center" indent="1"/>
      <protection locked="0"/>
    </xf>
    <xf numFmtId="165" fontId="26" fillId="0" borderId="19" xfId="5" applyNumberFormat="1" applyFont="1" applyBorder="1" applyAlignment="1" applyProtection="1">
      <alignment horizontal="right" vertical="center" indent="1"/>
      <protection locked="0"/>
    </xf>
    <xf numFmtId="165" fontId="27" fillId="0" borderId="19" xfId="5" applyNumberFormat="1" applyFont="1" applyBorder="1" applyAlignment="1" applyProtection="1">
      <alignment horizontal="right" vertical="center" indent="1"/>
      <protection locked="0"/>
    </xf>
    <xf numFmtId="49" fontId="27" fillId="0" borderId="8" xfId="5" applyNumberFormat="1" applyFont="1" applyBorder="1" applyAlignment="1">
      <alignment horizontal="left" vertical="center"/>
    </xf>
    <xf numFmtId="165" fontId="26" fillId="0" borderId="66" xfId="5" applyNumberFormat="1" applyFont="1" applyBorder="1" applyAlignment="1" applyProtection="1">
      <alignment horizontal="right" vertical="center" indent="1"/>
      <protection locked="0"/>
    </xf>
    <xf numFmtId="165" fontId="27" fillId="0" borderId="66" xfId="5" applyNumberFormat="1" applyFont="1" applyBorder="1" applyAlignment="1" applyProtection="1">
      <alignment horizontal="right" vertical="center" indent="1"/>
      <protection locked="0"/>
    </xf>
    <xf numFmtId="49" fontId="27" fillId="0" borderId="9" xfId="5" applyNumberFormat="1" applyFont="1" applyBorder="1" applyAlignment="1">
      <alignment horizontal="left" vertical="center"/>
    </xf>
    <xf numFmtId="49" fontId="29" fillId="0" borderId="18" xfId="5" applyNumberFormat="1" applyFont="1" applyBorder="1" applyAlignment="1" applyProtection="1">
      <alignment horizontal="center" vertical="center"/>
      <protection locked="0"/>
    </xf>
    <xf numFmtId="49" fontId="27" fillId="0" borderId="65" xfId="5" applyNumberFormat="1" applyFont="1" applyBorder="1" applyAlignment="1">
      <alignment horizontal="left" vertical="center"/>
    </xf>
    <xf numFmtId="49" fontId="30" fillId="0" borderId="65" xfId="5" quotePrefix="1" applyNumberFormat="1" applyFont="1" applyBorder="1" applyAlignment="1">
      <alignment horizontal="left" vertical="center"/>
    </xf>
    <xf numFmtId="49" fontId="27" fillId="0" borderId="54" xfId="5" applyNumberFormat="1" applyFont="1" applyBorder="1" applyAlignment="1">
      <alignment horizontal="left" vertical="center"/>
    </xf>
    <xf numFmtId="165" fontId="74" fillId="0" borderId="18" xfId="0" applyNumberFormat="1" applyFont="1" applyBorder="1" applyAlignment="1">
      <alignment horizontal="right" vertical="center" indent="1"/>
    </xf>
    <xf numFmtId="0" fontId="74" fillId="0" borderId="67" xfId="0" applyFont="1" applyBorder="1" applyAlignment="1" applyProtection="1">
      <alignment horizontal="right" vertical="center" indent="1"/>
      <protection locked="0"/>
    </xf>
    <xf numFmtId="0" fontId="74" fillId="0" borderId="19" xfId="0" applyFont="1" applyBorder="1" applyAlignment="1" applyProtection="1">
      <alignment horizontal="right" vertical="center" indent="1"/>
      <protection locked="0"/>
    </xf>
    <xf numFmtId="0" fontId="74" fillId="0" borderId="66" xfId="0" applyFont="1" applyBorder="1" applyAlignment="1" applyProtection="1">
      <alignment horizontal="right" vertical="center" indent="1"/>
      <protection locked="0"/>
    </xf>
    <xf numFmtId="0" fontId="23" fillId="0" borderId="18" xfId="5" applyFont="1" applyBorder="1" applyAlignment="1">
      <alignment horizontal="right" vertical="center" indent="1"/>
    </xf>
    <xf numFmtId="0" fontId="28" fillId="0" borderId="18" xfId="5" applyFont="1" applyBorder="1" applyAlignment="1">
      <alignment horizontal="right" vertical="center" indent="1"/>
    </xf>
    <xf numFmtId="0" fontId="74" fillId="0" borderId="60" xfId="0" applyFont="1" applyBorder="1" applyAlignment="1" applyProtection="1">
      <alignment horizontal="right" vertical="center" indent="1"/>
      <protection locked="0"/>
    </xf>
    <xf numFmtId="165" fontId="26" fillId="0" borderId="60" xfId="5" applyNumberFormat="1" applyFont="1" applyBorder="1" applyAlignment="1" applyProtection="1">
      <alignment horizontal="right" vertical="center" indent="1"/>
      <protection locked="0"/>
    </xf>
    <xf numFmtId="165" fontId="27" fillId="0" borderId="60" xfId="5" applyNumberFormat="1" applyFont="1" applyBorder="1" applyAlignment="1" applyProtection="1">
      <alignment horizontal="right" vertical="center" indent="1"/>
      <protection locked="0"/>
    </xf>
    <xf numFmtId="4" fontId="57" fillId="0" borderId="0" xfId="5" applyNumberFormat="1" applyFont="1" applyAlignment="1" applyProtection="1">
      <alignment vertical="center" wrapText="1"/>
      <protection locked="0"/>
    </xf>
    <xf numFmtId="165" fontId="58" fillId="0" borderId="0" xfId="5" applyNumberFormat="1" applyFont="1" applyAlignment="1">
      <alignment vertical="center"/>
    </xf>
    <xf numFmtId="166" fontId="18" fillId="0" borderId="0" xfId="5" applyNumberFormat="1" applyFont="1" applyAlignment="1">
      <alignment horizontal="left" vertical="center" wrapText="1"/>
    </xf>
    <xf numFmtId="165" fontId="26" fillId="0" borderId="18" xfId="5" applyNumberFormat="1" applyFont="1" applyBorder="1" applyAlignment="1">
      <alignment horizontal="right" vertical="center" wrapText="1" indent="1"/>
    </xf>
    <xf numFmtId="166" fontId="18" fillId="0" borderId="18" xfId="5" applyNumberFormat="1" applyFont="1" applyBorder="1" applyAlignment="1">
      <alignment horizontal="left" vertical="center" wrapText="1"/>
    </xf>
    <xf numFmtId="165" fontId="26" fillId="0" borderId="67" xfId="5" applyNumberFormat="1" applyFont="1" applyBorder="1" applyAlignment="1">
      <alignment horizontal="right" vertical="center" wrapText="1" indent="1"/>
    </xf>
    <xf numFmtId="165" fontId="27" fillId="0" borderId="19" xfId="5" applyNumberFormat="1" applyFont="1" applyBorder="1" applyAlignment="1">
      <alignment horizontal="right" vertical="center" wrapText="1" indent="1"/>
    </xf>
    <xf numFmtId="165" fontId="27" fillId="0" borderId="20" xfId="5" applyNumberFormat="1" applyFont="1" applyBorder="1" applyAlignment="1" applyProtection="1">
      <alignment horizontal="right" vertical="center" wrapText="1" indent="1"/>
      <protection locked="0"/>
    </xf>
    <xf numFmtId="165" fontId="27" fillId="0" borderId="20" xfId="5" applyNumberFormat="1" applyFont="1" applyBorder="1" applyAlignment="1">
      <alignment horizontal="right" vertical="center" wrapText="1" indent="1"/>
    </xf>
    <xf numFmtId="165" fontId="27" fillId="0" borderId="20" xfId="5" applyNumberFormat="1" applyFont="1" applyBorder="1" applyAlignment="1">
      <alignment horizontal="right" vertical="center" indent="1"/>
    </xf>
    <xf numFmtId="165" fontId="26" fillId="0" borderId="19" xfId="5" applyNumberFormat="1" applyFont="1" applyBorder="1" applyAlignment="1">
      <alignment horizontal="right" vertical="center" wrapText="1" indent="1"/>
    </xf>
    <xf numFmtId="165" fontId="27" fillId="0" borderId="19" xfId="5" applyNumberFormat="1" applyFont="1" applyBorder="1" applyAlignment="1" applyProtection="1">
      <alignment horizontal="right" vertical="center" wrapText="1" indent="1"/>
      <protection locked="0"/>
    </xf>
    <xf numFmtId="165" fontId="27" fillId="0" borderId="19" xfId="5" applyNumberFormat="1" applyFont="1" applyBorder="1" applyAlignment="1">
      <alignment horizontal="right" vertical="center" indent="1"/>
    </xf>
    <xf numFmtId="165" fontId="30" fillId="0" borderId="19" xfId="5" applyNumberFormat="1" applyFont="1" applyBorder="1" applyAlignment="1">
      <alignment horizontal="right" vertical="center" indent="1"/>
    </xf>
    <xf numFmtId="165" fontId="26" fillId="0" borderId="66" xfId="5" applyNumberFormat="1" applyFont="1" applyBorder="1" applyAlignment="1">
      <alignment horizontal="right" vertical="center" wrapText="1" indent="1"/>
    </xf>
    <xf numFmtId="165" fontId="27" fillId="0" borderId="60" xfId="5" applyNumberFormat="1" applyFont="1" applyBorder="1" applyAlignment="1">
      <alignment horizontal="right" vertical="center" wrapText="1" indent="1"/>
    </xf>
    <xf numFmtId="165" fontId="27" fillId="0" borderId="60" xfId="5" applyNumberFormat="1" applyFont="1" applyBorder="1" applyAlignment="1" applyProtection="1">
      <alignment horizontal="right" vertical="center" wrapText="1" indent="1"/>
      <protection locked="0"/>
    </xf>
    <xf numFmtId="165" fontId="27" fillId="0" borderId="60" xfId="5" applyNumberFormat="1" applyFont="1" applyBorder="1" applyAlignment="1">
      <alignment horizontal="right" vertical="center" indent="1"/>
    </xf>
    <xf numFmtId="49" fontId="26" fillId="0" borderId="40" xfId="5" applyNumberFormat="1" applyFont="1" applyBorder="1" applyAlignment="1" applyProtection="1">
      <alignment horizontal="left" vertical="center"/>
      <protection locked="0"/>
    </xf>
    <xf numFmtId="165" fontId="30" fillId="0" borderId="19" xfId="5" applyNumberFormat="1" applyFont="1" applyBorder="1" applyAlignment="1">
      <alignment horizontal="right" vertical="center" wrapText="1" indent="1"/>
    </xf>
    <xf numFmtId="165" fontId="30" fillId="0" borderId="19" xfId="5" applyNumberFormat="1" applyFont="1" applyBorder="1" applyAlignment="1" applyProtection="1">
      <alignment horizontal="right" vertical="center" wrapText="1" indent="1"/>
      <protection locked="0"/>
    </xf>
    <xf numFmtId="165" fontId="59" fillId="0" borderId="19" xfId="5" applyNumberFormat="1" applyFont="1" applyBorder="1" applyAlignment="1">
      <alignment horizontal="right" vertical="center" wrapText="1" indent="1"/>
    </xf>
    <xf numFmtId="165" fontId="27" fillId="0" borderId="66" xfId="5" applyNumberFormat="1" applyFont="1" applyBorder="1" applyAlignment="1">
      <alignment horizontal="right" vertical="center" wrapText="1" indent="1"/>
    </xf>
    <xf numFmtId="165" fontId="26" fillId="0" borderId="60" xfId="5" applyNumberFormat="1" applyFont="1" applyBorder="1" applyAlignment="1">
      <alignment horizontal="right" vertical="center" wrapText="1" indent="1"/>
    </xf>
    <xf numFmtId="165" fontId="60" fillId="0" borderId="64" xfId="5" applyNumberFormat="1" applyFont="1" applyBorder="1" applyAlignment="1">
      <alignment horizontal="center" vertical="center" wrapText="1"/>
    </xf>
    <xf numFmtId="165" fontId="60" fillId="0" borderId="64" xfId="5" applyNumberFormat="1" applyFont="1" applyBorder="1" applyAlignment="1">
      <alignment horizontal="center" vertical="center"/>
    </xf>
    <xf numFmtId="165" fontId="60" fillId="0" borderId="18" xfId="5" applyNumberFormat="1" applyFont="1" applyBorder="1" applyAlignment="1">
      <alignment horizontal="center" vertical="center" wrapText="1"/>
    </xf>
    <xf numFmtId="165" fontId="60" fillId="0" borderId="18" xfId="0" applyNumberFormat="1" applyFont="1" applyBorder="1" applyAlignment="1">
      <alignment horizontal="center" vertical="center"/>
    </xf>
    <xf numFmtId="165" fontId="60" fillId="0" borderId="63" xfId="5" applyNumberFormat="1" applyFont="1" applyBorder="1" applyAlignment="1">
      <alignment horizontal="center" vertical="center"/>
    </xf>
    <xf numFmtId="165" fontId="7" fillId="0" borderId="18" xfId="5" applyNumberFormat="1" applyFont="1" applyBorder="1" applyAlignment="1">
      <alignment horizontal="center" vertical="center" wrapText="1"/>
    </xf>
    <xf numFmtId="165" fontId="9" fillId="0" borderId="0" xfId="5" applyNumberFormat="1" applyFont="1" applyAlignment="1" applyProtection="1">
      <alignment vertical="center" wrapText="1"/>
      <protection locked="0"/>
    </xf>
    <xf numFmtId="0" fontId="48" fillId="0" borderId="0" xfId="5" applyFont="1" applyAlignment="1">
      <alignment horizontal="center" textRotation="180"/>
    </xf>
    <xf numFmtId="0" fontId="69" fillId="0" borderId="0" xfId="0" applyFont="1" applyAlignment="1">
      <alignment textRotation="180"/>
    </xf>
    <xf numFmtId="0" fontId="75" fillId="0" borderId="0" xfId="0" applyFont="1" applyAlignment="1">
      <alignment horizontal="right" vertical="center" indent="1"/>
    </xf>
    <xf numFmtId="165" fontId="26" fillId="0" borderId="0" xfId="5" applyNumberFormat="1" applyFont="1" applyAlignment="1">
      <alignment horizontal="right" vertical="center" indent="1"/>
    </xf>
    <xf numFmtId="49" fontId="29" fillId="0" borderId="0" xfId="5" applyNumberFormat="1" applyFont="1" applyAlignment="1" applyProtection="1">
      <alignment horizontal="left" vertical="center"/>
      <protection locked="0"/>
    </xf>
    <xf numFmtId="49" fontId="61" fillId="0" borderId="18" xfId="5" applyNumberFormat="1" applyFont="1" applyBorder="1" applyAlignment="1" applyProtection="1">
      <alignment horizontal="left" vertical="center"/>
      <protection locked="0"/>
    </xf>
    <xf numFmtId="0" fontId="24" fillId="0" borderId="67" xfId="5" applyFont="1" applyBorder="1" applyAlignment="1" applyProtection="1">
      <alignment horizontal="right" vertical="center" indent="1"/>
      <protection locked="0"/>
    </xf>
    <xf numFmtId="165" fontId="25" fillId="0" borderId="67" xfId="5" applyNumberFormat="1" applyFont="1" applyBorder="1" applyAlignment="1" applyProtection="1">
      <alignment horizontal="right" vertical="center" indent="1"/>
      <protection locked="0"/>
    </xf>
    <xf numFmtId="165" fontId="24" fillId="0" borderId="67" xfId="5" applyNumberFormat="1" applyFont="1" applyBorder="1" applyAlignment="1" applyProtection="1">
      <alignment horizontal="right" vertical="center" indent="1"/>
      <protection locked="0"/>
    </xf>
    <xf numFmtId="49" fontId="24" fillId="0" borderId="10" xfId="5" applyNumberFormat="1" applyFont="1" applyBorder="1" applyAlignment="1" applyProtection="1">
      <alignment horizontal="left" vertical="center"/>
      <protection locked="0"/>
    </xf>
    <xf numFmtId="0" fontId="24" fillId="0" borderId="19" xfId="5" applyFont="1" applyBorder="1" applyAlignment="1" applyProtection="1">
      <alignment horizontal="right" vertical="center" indent="1"/>
      <protection locked="0"/>
    </xf>
    <xf numFmtId="165" fontId="25" fillId="0" borderId="19" xfId="5" applyNumberFormat="1" applyFont="1" applyBorder="1" applyAlignment="1" applyProtection="1">
      <alignment horizontal="right" vertical="center" indent="1"/>
      <protection locked="0"/>
    </xf>
    <xf numFmtId="165" fontId="24" fillId="0" borderId="19" xfId="5" applyNumberFormat="1" applyFont="1" applyBorder="1" applyAlignment="1" applyProtection="1">
      <alignment horizontal="right" vertical="center" indent="1"/>
      <protection locked="0"/>
    </xf>
    <xf numFmtId="49" fontId="24" fillId="0" borderId="8" xfId="5" applyNumberFormat="1" applyFont="1" applyBorder="1" applyAlignment="1">
      <alignment horizontal="left" vertical="center"/>
    </xf>
    <xf numFmtId="165" fontId="25" fillId="0" borderId="66" xfId="5" applyNumberFormat="1" applyFont="1" applyBorder="1" applyAlignment="1" applyProtection="1">
      <alignment horizontal="right" vertical="center" indent="1"/>
      <protection locked="0"/>
    </xf>
    <xf numFmtId="165" fontId="24" fillId="0" borderId="66" xfId="5" applyNumberFormat="1" applyFont="1" applyBorder="1" applyAlignment="1" applyProtection="1">
      <alignment horizontal="right" vertical="center" indent="1"/>
      <protection locked="0"/>
    </xf>
    <xf numFmtId="49" fontId="24" fillId="0" borderId="9" xfId="5" applyNumberFormat="1" applyFont="1" applyBorder="1" applyAlignment="1">
      <alignment horizontal="left" vertical="center"/>
    </xf>
    <xf numFmtId="49" fontId="61" fillId="0" borderId="18" xfId="5" applyNumberFormat="1" applyFont="1" applyBorder="1" applyAlignment="1" applyProtection="1">
      <alignment horizontal="center" vertical="center"/>
      <protection locked="0"/>
    </xf>
    <xf numFmtId="49" fontId="24" fillId="0" borderId="65" xfId="5" applyNumberFormat="1" applyFont="1" applyBorder="1" applyAlignment="1">
      <alignment horizontal="left" vertical="center"/>
    </xf>
    <xf numFmtId="49" fontId="62" fillId="0" borderId="65" xfId="5" quotePrefix="1" applyNumberFormat="1" applyFont="1" applyBorder="1" applyAlignment="1">
      <alignment horizontal="left" vertical="center"/>
    </xf>
    <xf numFmtId="49" fontId="24" fillId="0" borderId="54" xfId="5" applyNumberFormat="1" applyFont="1" applyBorder="1" applyAlignment="1">
      <alignment horizontal="left" vertical="center"/>
    </xf>
    <xf numFmtId="165" fontId="25" fillId="0" borderId="60" xfId="5" applyNumberFormat="1" applyFont="1" applyBorder="1" applyAlignment="1" applyProtection="1">
      <alignment horizontal="right" vertical="center" indent="1"/>
      <protection locked="0"/>
    </xf>
    <xf numFmtId="165" fontId="24" fillId="0" borderId="60" xfId="5" applyNumberFormat="1" applyFont="1" applyBorder="1" applyAlignment="1" applyProtection="1">
      <alignment horizontal="right" vertical="center" indent="1"/>
      <protection locked="0"/>
    </xf>
    <xf numFmtId="0" fontId="75" fillId="0" borderId="67" xfId="0" applyFont="1" applyBorder="1" applyAlignment="1" applyProtection="1">
      <alignment horizontal="right" vertical="center" indent="1"/>
      <protection locked="0"/>
    </xf>
    <xf numFmtId="0" fontId="75" fillId="0" borderId="19" xfId="0" applyFont="1" applyBorder="1" applyAlignment="1" applyProtection="1">
      <alignment horizontal="right" vertical="center" indent="1"/>
      <protection locked="0"/>
    </xf>
    <xf numFmtId="0" fontId="75" fillId="0" borderId="60" xfId="0" applyFont="1" applyBorder="1" applyAlignment="1" applyProtection="1">
      <alignment horizontal="right" vertical="center" indent="1"/>
      <protection locked="0"/>
    </xf>
    <xf numFmtId="165" fontId="60" fillId="0" borderId="18" xfId="5" applyNumberFormat="1" applyFont="1" applyBorder="1" applyAlignment="1">
      <alignment horizontal="center" vertical="center"/>
    </xf>
    <xf numFmtId="165" fontId="18" fillId="0" borderId="18" xfId="5" applyNumberFormat="1" applyFont="1" applyBorder="1" applyAlignment="1">
      <alignment horizontal="center" vertical="center" wrapText="1"/>
    </xf>
    <xf numFmtId="165" fontId="26" fillId="0" borderId="0" xfId="5" applyNumberFormat="1" applyFont="1" applyAlignment="1">
      <alignment horizontal="right" vertical="center" wrapText="1"/>
    </xf>
    <xf numFmtId="165" fontId="29" fillId="0" borderId="0" xfId="5" applyNumberFormat="1" applyFont="1" applyAlignment="1">
      <alignment horizontal="left" vertical="center" wrapText="1"/>
    </xf>
    <xf numFmtId="165" fontId="26" fillId="0" borderId="18" xfId="5" applyNumberFormat="1" applyFont="1" applyBorder="1" applyAlignment="1">
      <alignment horizontal="right" vertical="center" wrapText="1"/>
    </xf>
    <xf numFmtId="165" fontId="27" fillId="0" borderId="20" xfId="5" applyNumberFormat="1" applyFont="1" applyBorder="1" applyAlignment="1">
      <alignment horizontal="right" vertical="center" wrapText="1"/>
    </xf>
    <xf numFmtId="3" fontId="27" fillId="0" borderId="20" xfId="5" applyNumberFormat="1" applyFont="1" applyBorder="1" applyAlignment="1" applyProtection="1">
      <alignment horizontal="right" vertical="center" wrapText="1"/>
      <protection locked="0"/>
    </xf>
    <xf numFmtId="3" fontId="27" fillId="0" borderId="67" xfId="5" applyNumberFormat="1" applyFont="1" applyBorder="1" applyAlignment="1" applyProtection="1">
      <alignment horizontal="right" vertical="center" wrapText="1"/>
      <protection locked="0"/>
    </xf>
    <xf numFmtId="165" fontId="27" fillId="0" borderId="21" xfId="5" applyNumberFormat="1" applyFont="1" applyBorder="1" applyAlignment="1">
      <alignment horizontal="right" vertical="center" wrapText="1"/>
    </xf>
    <xf numFmtId="3" fontId="27" fillId="0" borderId="21" xfId="5" applyNumberFormat="1" applyFont="1" applyBorder="1" applyAlignment="1" applyProtection="1">
      <alignment horizontal="right" vertical="center" wrapText="1"/>
      <protection locked="0"/>
    </xf>
    <xf numFmtId="3" fontId="27" fillId="0" borderId="66" xfId="5" applyNumberFormat="1" applyFont="1" applyBorder="1" applyAlignment="1" applyProtection="1">
      <alignment horizontal="right" vertical="center" wrapText="1"/>
      <protection locked="0"/>
    </xf>
    <xf numFmtId="165" fontId="26" fillId="0" borderId="18" xfId="5" applyNumberFormat="1" applyFont="1" applyBorder="1" applyAlignment="1">
      <alignment horizontal="center" vertical="center" wrapText="1"/>
    </xf>
    <xf numFmtId="165" fontId="15" fillId="0" borderId="0" xfId="5" applyNumberFormat="1" applyAlignment="1">
      <alignment vertical="center" wrapText="1"/>
    </xf>
    <xf numFmtId="0" fontId="0" fillId="0" borderId="0" xfId="0" applyAlignment="1">
      <alignment vertical="center" wrapText="1"/>
    </xf>
    <xf numFmtId="0" fontId="15" fillId="0" borderId="0" xfId="0" applyFont="1" applyAlignment="1">
      <alignment horizontal="right" vertical="center" wrapText="1" indent="1"/>
    </xf>
    <xf numFmtId="0" fontId="15" fillId="0" borderId="0" xfId="0" applyFont="1" applyAlignment="1">
      <alignment vertical="center" wrapText="1"/>
    </xf>
    <xf numFmtId="0" fontId="15" fillId="0" borderId="0" xfId="0" applyFont="1" applyAlignment="1">
      <alignment horizontal="left" vertical="center" wrapText="1"/>
    </xf>
    <xf numFmtId="165" fontId="25" fillId="0" borderId="17" xfId="0" applyNumberFormat="1" applyFont="1" applyBorder="1" applyAlignment="1">
      <alignment horizontal="right" vertical="center" wrapText="1" indent="1"/>
    </xf>
    <xf numFmtId="165" fontId="25" fillId="0" borderId="47" xfId="0" applyNumberFormat="1" applyFont="1" applyBorder="1" applyAlignment="1">
      <alignment horizontal="right" vertical="center" wrapText="1" indent="1"/>
    </xf>
    <xf numFmtId="3" fontId="3" fillId="0" borderId="14" xfId="0" applyNumberFormat="1" applyFont="1" applyBorder="1" applyAlignment="1" applyProtection="1">
      <alignment horizontal="right" vertical="center" wrapText="1" indent="1"/>
      <protection locked="0"/>
    </xf>
    <xf numFmtId="3" fontId="3" fillId="0" borderId="47" xfId="0" applyNumberFormat="1" applyFont="1" applyBorder="1" applyAlignment="1" applyProtection="1">
      <alignment horizontal="right" vertical="center" wrapText="1" indent="1"/>
      <protection locked="0"/>
    </xf>
    <xf numFmtId="0" fontId="3" fillId="0" borderId="39" xfId="0" applyFont="1" applyBorder="1" applyAlignment="1">
      <alignment vertical="center" wrapText="1"/>
    </xf>
    <xf numFmtId="0" fontId="3" fillId="0" borderId="13" xfId="0" applyFont="1" applyBorder="1" applyAlignment="1">
      <alignment horizontal="left" vertical="center"/>
    </xf>
    <xf numFmtId="165" fontId="67" fillId="0" borderId="41" xfId="0" applyNumberFormat="1" applyFont="1" applyBorder="1" applyAlignment="1">
      <alignment horizontal="right" vertical="center" wrapText="1" indent="1"/>
    </xf>
    <xf numFmtId="0" fontId="67" fillId="0" borderId="41" xfId="0" applyFont="1" applyBorder="1" applyAlignment="1">
      <alignment horizontal="right" vertical="center" wrapText="1" indent="1"/>
    </xf>
    <xf numFmtId="0" fontId="67" fillId="0" borderId="0" xfId="0" applyFont="1" applyAlignment="1">
      <alignment horizontal="right" vertical="center" wrapText="1" indent="1"/>
    </xf>
    <xf numFmtId="165" fontId="67" fillId="0" borderId="0" xfId="0" applyNumberFormat="1" applyFont="1" applyAlignment="1">
      <alignment horizontal="right" vertical="center" wrapText="1" indent="1"/>
    </xf>
    <xf numFmtId="165" fontId="23" fillId="0" borderId="17" xfId="0" quotePrefix="1" applyNumberFormat="1" applyFont="1" applyBorder="1" applyAlignment="1">
      <alignment horizontal="right" vertical="center" wrapText="1" indent="1"/>
    </xf>
    <xf numFmtId="0" fontId="25" fillId="0" borderId="49" xfId="0" applyFont="1" applyBorder="1" applyAlignment="1">
      <alignment horizontal="center" vertical="center" wrapText="1"/>
    </xf>
    <xf numFmtId="49" fontId="26" fillId="0" borderId="13" xfId="6" applyNumberFormat="1" applyFont="1" applyBorder="1" applyAlignment="1">
      <alignment horizontal="center" vertical="center" wrapText="1"/>
    </xf>
    <xf numFmtId="165" fontId="20" fillId="0" borderId="42" xfId="6" applyNumberFormat="1" applyFont="1" applyBorder="1" applyAlignment="1">
      <alignment horizontal="right" vertical="center" wrapText="1" indent="1"/>
    </xf>
    <xf numFmtId="49" fontId="20" fillId="0" borderId="7" xfId="6" applyNumberFormat="1" applyFont="1" applyBorder="1" applyAlignment="1">
      <alignment horizontal="center" vertical="center" wrapText="1"/>
    </xf>
    <xf numFmtId="0" fontId="8" fillId="0" borderId="0" xfId="0" applyFont="1" applyAlignment="1">
      <alignment vertical="center" wrapText="1"/>
    </xf>
    <xf numFmtId="165" fontId="20" fillId="0" borderId="23" xfId="6" applyNumberFormat="1" applyFont="1" applyBorder="1" applyAlignment="1">
      <alignment horizontal="right" vertical="center" wrapText="1" indent="1"/>
    </xf>
    <xf numFmtId="49" fontId="20" fillId="0" borderId="9" xfId="6" applyNumberFormat="1" applyFont="1" applyBorder="1" applyAlignment="1">
      <alignment horizontal="center" vertical="center" wrapText="1"/>
    </xf>
    <xf numFmtId="16" fontId="0" fillId="0" borderId="0" xfId="0" applyNumberFormat="1" applyAlignment="1">
      <alignment vertical="center" wrapText="1"/>
    </xf>
    <xf numFmtId="165" fontId="26" fillId="0" borderId="17" xfId="6" applyNumberFormat="1" applyFont="1" applyBorder="1" applyAlignment="1">
      <alignment horizontal="right" vertical="center" wrapText="1" indent="1"/>
    </xf>
    <xf numFmtId="165" fontId="18" fillId="0" borderId="17" xfId="6" applyNumberFormat="1" applyFont="1" applyBorder="1" applyAlignment="1">
      <alignment horizontal="right" vertical="center" wrapText="1" indent="1"/>
    </xf>
    <xf numFmtId="165" fontId="20" fillId="0" borderId="22" xfId="6" applyNumberFormat="1" applyFont="1" applyBorder="1" applyAlignment="1">
      <alignment horizontal="right" vertical="center" wrapText="1" indent="1"/>
    </xf>
    <xf numFmtId="165" fontId="20" fillId="0" borderId="25" xfId="6" applyNumberFormat="1" applyFont="1" applyBorder="1" applyAlignment="1">
      <alignment horizontal="right" vertical="center" wrapText="1" indent="1"/>
    </xf>
    <xf numFmtId="0" fontId="20" fillId="0" borderId="24" xfId="6" applyFont="1" applyBorder="1" applyAlignment="1">
      <alignment horizontal="left" vertical="center" wrapText="1" indent="6"/>
    </xf>
    <xf numFmtId="49" fontId="20" fillId="0" borderId="12" xfId="6" applyNumberFormat="1" applyFont="1" applyBorder="1" applyAlignment="1">
      <alignment horizontal="center" vertical="center" wrapText="1"/>
    </xf>
    <xf numFmtId="49" fontId="20" fillId="0" borderId="10" xfId="6" applyNumberFormat="1" applyFont="1" applyBorder="1" applyAlignment="1">
      <alignment horizontal="center" vertical="center" wrapText="1"/>
    </xf>
    <xf numFmtId="49" fontId="20" fillId="0" borderId="8" xfId="6" applyNumberFormat="1" applyFont="1" applyBorder="1" applyAlignment="1">
      <alignment horizontal="center" vertical="center" wrapText="1"/>
    </xf>
    <xf numFmtId="165" fontId="20" fillId="0" borderId="50" xfId="6" applyNumberFormat="1" applyFont="1" applyBorder="1" applyAlignment="1">
      <alignment horizontal="right" vertical="center" wrapText="1" indent="1"/>
    </xf>
    <xf numFmtId="165" fontId="20" fillId="0" borderId="75" xfId="6" applyNumberFormat="1" applyFont="1" applyBorder="1" applyAlignment="1" applyProtection="1">
      <alignment horizontal="right" vertical="center" wrapText="1" indent="1"/>
      <protection locked="0"/>
    </xf>
    <xf numFmtId="49" fontId="20" fillId="0" borderId="11" xfId="6" applyNumberFormat="1" applyFont="1" applyBorder="1" applyAlignment="1">
      <alignment horizontal="center" vertical="center" wrapText="1"/>
    </xf>
    <xf numFmtId="165" fontId="18" fillId="0" borderId="26" xfId="6" applyNumberFormat="1" applyFont="1" applyBorder="1" applyAlignment="1">
      <alignment horizontal="right" vertical="center" wrapText="1" indent="1"/>
    </xf>
    <xf numFmtId="165" fontId="18" fillId="0" borderId="76" xfId="6" applyNumberFormat="1" applyFont="1" applyBorder="1" applyAlignment="1">
      <alignment horizontal="right" vertical="center" wrapText="1" indent="1"/>
    </xf>
    <xf numFmtId="0" fontId="6" fillId="0" borderId="0" xfId="0" applyFont="1" applyAlignment="1">
      <alignment horizontal="center" vertical="center" wrapText="1"/>
    </xf>
    <xf numFmtId="0" fontId="1" fillId="0" borderId="0" xfId="0" applyFont="1" applyAlignment="1">
      <alignment vertical="center" wrapText="1"/>
    </xf>
    <xf numFmtId="165" fontId="18" fillId="0" borderId="0" xfId="0" applyNumberFormat="1" applyFont="1" applyAlignment="1">
      <alignment horizontal="right" vertical="center" wrapText="1" indent="1"/>
    </xf>
    <xf numFmtId="0" fontId="7" fillId="0" borderId="0" xfId="0" applyFont="1" applyAlignment="1">
      <alignment horizontal="left" vertical="center" wrapText="1" indent="1"/>
    </xf>
    <xf numFmtId="0" fontId="20" fillId="0" borderId="0" xfId="0" applyFont="1" applyAlignment="1">
      <alignment horizontal="center" vertical="center" wrapText="1"/>
    </xf>
    <xf numFmtId="0" fontId="9" fillId="0" borderId="0" xfId="0" applyFont="1" applyAlignment="1">
      <alignment vertical="center" wrapText="1"/>
    </xf>
    <xf numFmtId="0" fontId="25" fillId="0" borderId="49" xfId="0" applyFont="1" applyBorder="1" applyAlignment="1">
      <alignment horizontal="center" wrapText="1"/>
    </xf>
    <xf numFmtId="0" fontId="25" fillId="0" borderId="13" xfId="0" applyFont="1" applyBorder="1" applyAlignment="1">
      <alignment horizontal="center" wrapText="1"/>
    </xf>
    <xf numFmtId="165" fontId="27" fillId="0" borderId="23" xfId="6" applyNumberFormat="1" applyFont="1" applyBorder="1" applyAlignment="1">
      <alignment horizontal="right" vertical="center" wrapText="1" indent="1"/>
    </xf>
    <xf numFmtId="0" fontId="24" fillId="0" borderId="10" xfId="0" applyFont="1" applyBorder="1" applyAlignment="1">
      <alignment horizontal="center" wrapText="1"/>
    </xf>
    <xf numFmtId="0" fontId="24" fillId="0" borderId="8" xfId="0" applyFont="1" applyBorder="1" applyAlignment="1">
      <alignment horizontal="center" wrapText="1"/>
    </xf>
    <xf numFmtId="0" fontId="24" fillId="0" borderId="9" xfId="0" applyFont="1" applyBorder="1" applyAlignment="1">
      <alignment horizontal="center" wrapText="1"/>
    </xf>
    <xf numFmtId="165" fontId="27" fillId="0" borderId="25" xfId="6" applyNumberFormat="1" applyFont="1" applyBorder="1" applyAlignment="1">
      <alignment horizontal="right" vertical="center" wrapText="1" indent="1"/>
    </xf>
    <xf numFmtId="165" fontId="27" fillId="0" borderId="71" xfId="6" applyNumberFormat="1" applyFont="1" applyBorder="1" applyAlignment="1" applyProtection="1">
      <alignment horizontal="right" vertical="center" wrapText="1" indent="1"/>
      <protection locked="0"/>
    </xf>
    <xf numFmtId="0" fontId="24" fillId="0" borderId="24" xfId="0" applyFont="1" applyBorder="1" applyAlignment="1">
      <alignment wrapText="1"/>
    </xf>
    <xf numFmtId="165" fontId="27" fillId="0" borderId="5" xfId="6" applyNumberFormat="1" applyFont="1" applyBorder="1" applyAlignment="1" applyProtection="1">
      <alignment horizontal="right" vertical="center" wrapText="1" indent="1"/>
      <protection locked="0"/>
    </xf>
    <xf numFmtId="0" fontId="24" fillId="0" borderId="24" xfId="0" applyFont="1" applyBorder="1" applyAlignment="1">
      <alignment horizontal="left" wrapText="1" indent="1"/>
    </xf>
    <xf numFmtId="165" fontId="27" fillId="0" borderId="22" xfId="6" applyNumberFormat="1" applyFont="1" applyBorder="1" applyAlignment="1">
      <alignment horizontal="right" vertical="center" wrapText="1" indent="1"/>
    </xf>
    <xf numFmtId="165" fontId="27" fillId="0" borderId="31" xfId="6" applyNumberFormat="1" applyFont="1" applyBorder="1" applyAlignment="1" applyProtection="1">
      <alignment horizontal="right" vertical="center" wrapText="1" indent="1"/>
      <protection locked="0"/>
    </xf>
    <xf numFmtId="165" fontId="27" fillId="0" borderId="42" xfId="6" applyNumberFormat="1" applyFont="1" applyBorder="1" applyAlignment="1">
      <alignment horizontal="right" vertical="center" wrapText="1" indent="1"/>
    </xf>
    <xf numFmtId="165" fontId="27" fillId="0" borderId="6" xfId="6" applyNumberFormat="1" applyFont="1" applyBorder="1" applyAlignment="1">
      <alignment horizontal="right" vertical="center" wrapText="1" indent="1"/>
    </xf>
    <xf numFmtId="165" fontId="27" fillId="0" borderId="69" xfId="6" applyNumberFormat="1" applyFont="1" applyBorder="1" applyAlignment="1" applyProtection="1">
      <alignment horizontal="right" vertical="center" wrapText="1" indent="1"/>
      <protection locked="0"/>
    </xf>
    <xf numFmtId="165" fontId="71" fillId="0" borderId="17" xfId="0" applyNumberFormat="1" applyFont="1" applyBorder="1" applyAlignment="1" applyProtection="1">
      <alignment horizontal="center" vertical="center" wrapText="1"/>
      <protection locked="0"/>
    </xf>
    <xf numFmtId="0" fontId="71" fillId="0" borderId="70" xfId="6" applyFont="1" applyBorder="1" applyAlignment="1" applyProtection="1">
      <alignment horizontal="center" vertical="center" wrapText="1"/>
      <protection locked="0"/>
    </xf>
    <xf numFmtId="0" fontId="71" fillId="0" borderId="16" xfId="6" applyFont="1" applyBorder="1" applyAlignment="1" applyProtection="1">
      <alignment horizontal="center" vertical="center" wrapText="1"/>
      <protection locked="0"/>
    </xf>
    <xf numFmtId="0" fontId="18" fillId="0" borderId="14"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76" fillId="0" borderId="34" xfId="0" applyFont="1" applyBorder="1" applyAlignment="1" applyProtection="1">
      <alignment horizontal="center" vertical="center" wrapText="1"/>
      <protection locked="0"/>
    </xf>
    <xf numFmtId="0" fontId="76" fillId="0" borderId="39"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 fillId="0" borderId="40" xfId="0" applyFont="1" applyBorder="1" applyAlignment="1" applyProtection="1">
      <alignment horizontal="center" vertical="center" wrapText="1"/>
      <protection locked="0"/>
    </xf>
    <xf numFmtId="0" fontId="3" fillId="0" borderId="0" xfId="0" applyFont="1" applyAlignment="1">
      <alignment vertical="center" readingOrder="2"/>
    </xf>
    <xf numFmtId="0" fontId="5" fillId="0" borderId="41" xfId="0" applyFont="1" applyBorder="1" applyAlignment="1" applyProtection="1">
      <alignment horizontal="right"/>
      <protection locked="0"/>
    </xf>
    <xf numFmtId="0" fontId="3" fillId="0" borderId="0" xfId="0" applyFont="1" applyAlignment="1" applyProtection="1">
      <alignment vertical="center" readingOrder="2"/>
      <protection locked="0"/>
    </xf>
    <xf numFmtId="0" fontId="5" fillId="0" borderId="0" xfId="0" applyFont="1" applyAlignment="1" applyProtection="1">
      <alignment horizontal="right" readingOrder="2"/>
      <protection locked="0"/>
    </xf>
    <xf numFmtId="0" fontId="7" fillId="0" borderId="0" xfId="0" applyFont="1" applyAlignment="1" applyProtection="1">
      <alignment vertical="center" readingOrder="2"/>
      <protection locked="0"/>
    </xf>
    <xf numFmtId="0" fontId="6" fillId="0" borderId="0" xfId="0" applyFont="1" applyAlignment="1">
      <alignment vertical="center" readingOrder="2"/>
    </xf>
    <xf numFmtId="49" fontId="7" fillId="0" borderId="18" xfId="0" applyNumberFormat="1" applyFont="1" applyBorder="1" applyAlignment="1" applyProtection="1">
      <alignment horizontal="right" vertical="center" readingOrder="2"/>
      <protection locked="0"/>
    </xf>
    <xf numFmtId="0" fontId="7" fillId="0" borderId="18" xfId="0" applyFont="1" applyBorder="1" applyAlignment="1" applyProtection="1">
      <alignment horizontal="center" vertical="center" wrapText="1" readingOrder="2"/>
      <protection locked="0"/>
    </xf>
    <xf numFmtId="0" fontId="7" fillId="0" borderId="18" xfId="0" applyFont="1" applyBorder="1" applyAlignment="1" applyProtection="1">
      <alignment horizontal="right" vertical="center" readingOrder="2"/>
      <protection locked="0"/>
    </xf>
    <xf numFmtId="165" fontId="2" fillId="0" borderId="0" xfId="0" applyNumberFormat="1" applyFont="1" applyAlignment="1">
      <alignment vertical="center" wrapText="1" readingOrder="2"/>
    </xf>
    <xf numFmtId="165" fontId="2" fillId="0" borderId="0" xfId="0" applyNumberFormat="1" applyFont="1" applyAlignment="1" applyProtection="1">
      <alignment horizontal="left" vertical="center" wrapText="1" readingOrder="2"/>
      <protection locked="0"/>
    </xf>
    <xf numFmtId="0" fontId="76" fillId="0" borderId="34" xfId="0" applyFont="1" applyBorder="1" applyAlignment="1">
      <alignment horizontal="center" vertical="center" wrapText="1"/>
    </xf>
    <xf numFmtId="0" fontId="76" fillId="0" borderId="39" xfId="0" applyFont="1" applyBorder="1" applyAlignment="1">
      <alignment horizontal="center" vertical="center" wrapText="1"/>
    </xf>
    <xf numFmtId="0" fontId="76" fillId="0" borderId="14" xfId="0" applyFont="1" applyBorder="1" applyAlignment="1">
      <alignment horizontal="center" vertical="center" wrapText="1"/>
    </xf>
    <xf numFmtId="0" fontId="7" fillId="0" borderId="18" xfId="0" quotePrefix="1" applyFont="1" applyBorder="1" applyAlignment="1" applyProtection="1">
      <alignment horizontal="right" vertical="center" readingOrder="2"/>
      <protection locked="0"/>
    </xf>
    <xf numFmtId="165" fontId="76" fillId="0" borderId="39" xfId="0" applyNumberFormat="1" applyFont="1" applyBorder="1" applyAlignment="1" applyProtection="1">
      <alignment horizontal="center" vertical="center" wrapText="1"/>
      <protection locked="0"/>
    </xf>
    <xf numFmtId="0" fontId="0" fillId="0" borderId="0" xfId="0" applyAlignment="1">
      <alignment horizontal="left" vertical="center" wrapText="1"/>
    </xf>
    <xf numFmtId="165" fontId="3" fillId="0" borderId="17" xfId="0" applyNumberFormat="1" applyFont="1" applyBorder="1" applyAlignment="1">
      <alignment horizontal="right" vertical="center" wrapText="1" indent="1"/>
    </xf>
    <xf numFmtId="165" fontId="3" fillId="0" borderId="14" xfId="0" applyNumberFormat="1" applyFont="1" applyBorder="1" applyAlignment="1">
      <alignment horizontal="right" vertical="center" wrapText="1"/>
    </xf>
    <xf numFmtId="0" fontId="3" fillId="0" borderId="14" xfId="0" applyFont="1" applyBorder="1" applyAlignment="1" applyProtection="1">
      <alignment horizontal="right" vertical="center" wrapText="1"/>
      <protection locked="0"/>
    </xf>
    <xf numFmtId="0" fontId="67" fillId="0" borderId="0" xfId="0" applyFont="1" applyAlignment="1">
      <alignment horizontal="right" vertical="center" wrapText="1"/>
    </xf>
    <xf numFmtId="165" fontId="67" fillId="0" borderId="0" xfId="0" applyNumberFormat="1" applyFont="1" applyAlignment="1">
      <alignment horizontal="right" vertical="center" wrapText="1"/>
    </xf>
    <xf numFmtId="165" fontId="18" fillId="0" borderId="17" xfId="0" applyNumberFormat="1" applyFont="1" applyBorder="1" applyAlignment="1">
      <alignment horizontal="right" vertical="center" wrapText="1" indent="1"/>
    </xf>
    <xf numFmtId="165" fontId="7" fillId="0" borderId="47" xfId="0" applyNumberFormat="1" applyFont="1" applyBorder="1" applyAlignment="1">
      <alignment horizontal="right" vertical="center" wrapText="1" indent="1"/>
    </xf>
    <xf numFmtId="0" fontId="7" fillId="0" borderId="14" xfId="0" applyFont="1" applyBorder="1" applyAlignment="1">
      <alignment horizontal="left" vertical="center" wrapText="1" indent="1"/>
    </xf>
    <xf numFmtId="0" fontId="26" fillId="0" borderId="13" xfId="0" applyFont="1" applyBorder="1" applyAlignment="1">
      <alignment horizontal="center" vertical="center" wrapText="1"/>
    </xf>
    <xf numFmtId="165" fontId="26" fillId="0" borderId="17" xfId="0" applyNumberFormat="1" applyFont="1" applyBorder="1" applyAlignment="1">
      <alignment horizontal="right" vertical="center" wrapText="1" indent="1"/>
    </xf>
    <xf numFmtId="165" fontId="26" fillId="0" borderId="47" xfId="6" applyNumberFormat="1" applyFont="1" applyBorder="1" applyAlignment="1">
      <alignment horizontal="right" vertical="center" wrapText="1" indent="1"/>
    </xf>
    <xf numFmtId="0" fontId="26" fillId="0" borderId="47" xfId="6" applyFont="1" applyBorder="1" applyAlignment="1" applyProtection="1">
      <alignment horizontal="right" vertical="center" wrapText="1" indent="1"/>
      <protection locked="0"/>
    </xf>
    <xf numFmtId="165" fontId="27" fillId="0" borderId="23" xfId="0" applyNumberFormat="1" applyFont="1" applyBorder="1" applyAlignment="1">
      <alignment horizontal="right" vertical="center" wrapText="1" indent="1"/>
    </xf>
    <xf numFmtId="165" fontId="20" fillId="0" borderId="73" xfId="6" applyNumberFormat="1" applyFont="1" applyBorder="1" applyAlignment="1">
      <alignment horizontal="right" vertical="center" wrapText="1" indent="1"/>
    </xf>
    <xf numFmtId="0" fontId="20" fillId="0" borderId="73" xfId="6" applyFont="1" applyBorder="1" applyAlignment="1" applyProtection="1">
      <alignment horizontal="right" vertical="center" wrapText="1" indent="1"/>
      <protection locked="0"/>
    </xf>
    <xf numFmtId="49" fontId="27" fillId="0" borderId="8" xfId="0" applyNumberFormat="1" applyFont="1" applyBorder="1" applyAlignment="1">
      <alignment horizontal="center" vertical="center" wrapText="1"/>
    </xf>
    <xf numFmtId="165" fontId="27" fillId="0" borderId="22" xfId="0" applyNumberFormat="1" applyFont="1" applyBorder="1" applyAlignment="1">
      <alignment horizontal="right" vertical="center" wrapText="1" indent="1"/>
    </xf>
    <xf numFmtId="165" fontId="20" fillId="0" borderId="77" xfId="6" applyNumberFormat="1" applyFont="1" applyBorder="1" applyAlignment="1">
      <alignment horizontal="right" vertical="center" wrapText="1" indent="1"/>
    </xf>
    <xf numFmtId="0" fontId="20" fillId="0" borderId="77" xfId="6" applyFont="1" applyBorder="1" applyAlignment="1" applyProtection="1">
      <alignment horizontal="right" vertical="center" wrapText="1" indent="1"/>
      <protection locked="0"/>
    </xf>
    <xf numFmtId="165" fontId="26" fillId="0" borderId="47" xfId="0" applyNumberFormat="1" applyFont="1" applyBorder="1" applyAlignment="1">
      <alignment horizontal="right" vertical="center" wrapText="1" indent="1"/>
    </xf>
    <xf numFmtId="0" fontId="36" fillId="0" borderId="39" xfId="0" applyFont="1" applyBorder="1" applyAlignment="1">
      <alignment horizontal="left" wrapText="1" indent="1"/>
    </xf>
    <xf numFmtId="0" fontId="25" fillId="0" borderId="13" xfId="0" applyFont="1" applyBorder="1" applyAlignment="1">
      <alignment horizontal="center" vertical="center" wrapText="1"/>
    </xf>
    <xf numFmtId="165" fontId="26" fillId="0" borderId="42" xfId="0" applyNumberFormat="1" applyFont="1" applyBorder="1" applyAlignment="1">
      <alignment horizontal="right" vertical="center" wrapText="1" indent="1"/>
    </xf>
    <xf numFmtId="165" fontId="26" fillId="0" borderId="6" xfId="0" applyNumberFormat="1" applyFont="1" applyBorder="1" applyAlignment="1">
      <alignment horizontal="right" vertical="center" wrapText="1" indent="1"/>
    </xf>
    <xf numFmtId="3" fontId="27" fillId="0" borderId="24" xfId="6" applyNumberFormat="1" applyFont="1" applyBorder="1" applyAlignment="1" applyProtection="1">
      <alignment horizontal="right" vertical="center" wrapText="1" indent="1"/>
      <protection locked="0"/>
    </xf>
    <xf numFmtId="0" fontId="27" fillId="0" borderId="33" xfId="6" applyFont="1" applyBorder="1" applyAlignment="1">
      <alignment horizontal="left" vertical="center" wrapText="1" indent="1"/>
    </xf>
    <xf numFmtId="165" fontId="26" fillId="0" borderId="23" xfId="0" applyNumberFormat="1" applyFont="1" applyBorder="1" applyAlignment="1">
      <alignment horizontal="right" vertical="center" wrapText="1" indent="1"/>
    </xf>
    <xf numFmtId="3" fontId="27" fillId="0" borderId="2" xfId="6" applyNumberFormat="1" applyFont="1" applyBorder="1" applyAlignment="1" applyProtection="1">
      <alignment horizontal="right" vertical="center" wrapText="1" indent="1"/>
      <protection locked="0"/>
    </xf>
    <xf numFmtId="0" fontId="27" fillId="0" borderId="2" xfId="6" applyFont="1" applyBorder="1" applyAlignment="1">
      <alignment horizontal="left" vertical="center" wrapText="1" indent="1"/>
    </xf>
    <xf numFmtId="49" fontId="27" fillId="0" borderId="9" xfId="0" applyNumberFormat="1" applyFont="1" applyBorder="1" applyAlignment="1">
      <alignment horizontal="center" vertical="center" wrapText="1"/>
    </xf>
    <xf numFmtId="165" fontId="26" fillId="0" borderId="22" xfId="0" applyNumberFormat="1" applyFont="1" applyBorder="1" applyAlignment="1">
      <alignment horizontal="right" vertical="center" wrapText="1" indent="1"/>
    </xf>
    <xf numFmtId="3" fontId="27" fillId="0" borderId="3" xfId="6" applyNumberFormat="1" applyFont="1" applyBorder="1" applyAlignment="1" applyProtection="1">
      <alignment horizontal="right" vertical="center" wrapText="1" indent="1"/>
      <protection locked="0"/>
    </xf>
    <xf numFmtId="0" fontId="27" fillId="0" borderId="3" xfId="6" applyFont="1" applyBorder="1" applyAlignment="1">
      <alignment horizontal="left" vertical="center" wrapText="1" indent="1"/>
    </xf>
    <xf numFmtId="0" fontId="18" fillId="0" borderId="13" xfId="0" applyFont="1" applyBorder="1" applyAlignment="1">
      <alignment horizontal="center" vertical="center" wrapText="1"/>
    </xf>
    <xf numFmtId="165" fontId="26" fillId="0" borderId="1" xfId="0" applyNumberFormat="1" applyFont="1" applyBorder="1" applyAlignment="1">
      <alignment horizontal="right" vertical="center" wrapText="1" indent="1"/>
    </xf>
    <xf numFmtId="3" fontId="26" fillId="0" borderId="14" xfId="6" applyNumberFormat="1" applyFont="1" applyBorder="1" applyAlignment="1" applyProtection="1">
      <alignment horizontal="right" vertical="center" wrapText="1" indent="1"/>
      <protection locked="0"/>
    </xf>
    <xf numFmtId="165" fontId="26" fillId="0" borderId="27" xfId="0" applyNumberFormat="1" applyFont="1" applyBorder="1" applyAlignment="1">
      <alignment horizontal="right" vertical="center" wrapText="1" indent="1"/>
    </xf>
    <xf numFmtId="3" fontId="27" fillId="0" borderId="6" xfId="6" applyNumberFormat="1" applyFont="1" applyBorder="1" applyAlignment="1" applyProtection="1">
      <alignment horizontal="right" vertical="center" wrapText="1" indent="1"/>
      <protection locked="0"/>
    </xf>
    <xf numFmtId="0" fontId="27" fillId="0" borderId="1" xfId="6" applyFont="1" applyBorder="1" applyAlignment="1">
      <alignment horizontal="left" vertical="center" wrapText="1" indent="1"/>
    </xf>
    <xf numFmtId="3" fontId="26" fillId="0" borderId="14" xfId="6" applyNumberFormat="1" applyFont="1" applyBorder="1" applyAlignment="1">
      <alignment horizontal="right" vertical="center" wrapText="1" indent="1"/>
    </xf>
    <xf numFmtId="165" fontId="26" fillId="0" borderId="33" xfId="0" applyNumberFormat="1" applyFont="1" applyBorder="1" applyAlignment="1">
      <alignment horizontal="right" vertical="center" wrapText="1" indent="1"/>
    </xf>
    <xf numFmtId="3" fontId="20" fillId="0" borderId="6" xfId="6" applyNumberFormat="1" applyFont="1" applyBorder="1" applyAlignment="1" applyProtection="1">
      <alignment horizontal="right" vertical="center" wrapText="1" indent="1"/>
      <protection locked="0"/>
    </xf>
    <xf numFmtId="165" fontId="26" fillId="0" borderId="2" xfId="0" applyNumberFormat="1" applyFont="1" applyBorder="1" applyAlignment="1">
      <alignment horizontal="right" vertical="center" wrapText="1" indent="1"/>
    </xf>
    <xf numFmtId="3" fontId="20" fillId="0" borderId="2" xfId="6" applyNumberFormat="1" applyFont="1" applyBorder="1" applyAlignment="1" applyProtection="1">
      <alignment horizontal="right" vertical="center" wrapText="1" indent="1"/>
      <protection locked="0"/>
    </xf>
    <xf numFmtId="3" fontId="20" fillId="0" borderId="3" xfId="6" applyNumberFormat="1" applyFont="1" applyBorder="1" applyAlignment="1" applyProtection="1">
      <alignment horizontal="right" vertical="center" wrapText="1" indent="1"/>
      <protection locked="0"/>
    </xf>
    <xf numFmtId="0" fontId="26" fillId="0" borderId="14" xfId="0" applyFont="1" applyBorder="1" applyAlignment="1">
      <alignment horizontal="left" vertical="center" wrapText="1" indent="1"/>
    </xf>
    <xf numFmtId="165" fontId="26" fillId="0" borderId="24" xfId="0" applyNumberFormat="1" applyFont="1" applyBorder="1" applyAlignment="1">
      <alignment horizontal="right" vertical="center" wrapText="1" indent="1"/>
    </xf>
    <xf numFmtId="49" fontId="27" fillId="0" borderId="10" xfId="0" applyNumberFormat="1" applyFont="1" applyBorder="1" applyAlignment="1">
      <alignment horizontal="center" vertical="center" wrapText="1"/>
    </xf>
    <xf numFmtId="165" fontId="26" fillId="0" borderId="16" xfId="0" applyNumberFormat="1" applyFont="1" applyBorder="1" applyAlignment="1">
      <alignment horizontal="right" vertical="center" wrapText="1" indent="1"/>
    </xf>
    <xf numFmtId="3" fontId="20" fillId="0" borderId="4" xfId="6" applyNumberFormat="1" applyFont="1" applyBorder="1" applyAlignment="1" applyProtection="1">
      <alignment horizontal="right" vertical="center" wrapText="1" indent="1"/>
      <protection locked="0"/>
    </xf>
    <xf numFmtId="49" fontId="27" fillId="0" borderId="11" xfId="0" applyNumberFormat="1" applyFont="1" applyBorder="1" applyAlignment="1">
      <alignment horizontal="center" vertical="center" wrapText="1"/>
    </xf>
    <xf numFmtId="0" fontId="18" fillId="0" borderId="0" xfId="0" applyFont="1" applyAlignment="1">
      <alignment horizontal="center" vertical="center" wrapText="1"/>
    </xf>
    <xf numFmtId="0" fontId="71" fillId="0" borderId="14" xfId="6" applyFont="1" applyBorder="1" applyAlignment="1" applyProtection="1">
      <alignment horizontal="center" vertical="center" wrapText="1"/>
      <protection locked="0"/>
    </xf>
    <xf numFmtId="0" fontId="3" fillId="0" borderId="0" xfId="0" applyFont="1" applyAlignment="1">
      <alignment vertical="center"/>
    </xf>
    <xf numFmtId="0" fontId="6" fillId="0" borderId="0" xfId="0" applyFont="1" applyAlignment="1">
      <alignment vertical="center"/>
    </xf>
    <xf numFmtId="49" fontId="63" fillId="0" borderId="0" xfId="0" applyNumberFormat="1" applyFont="1" applyAlignment="1" applyProtection="1">
      <alignment horizontal="right" vertical="center"/>
      <protection locked="0"/>
    </xf>
    <xf numFmtId="0" fontId="0" fillId="0" borderId="0" xfId="0" applyAlignment="1" applyProtection="1">
      <alignment horizontal="center" vertical="center"/>
      <protection locked="0"/>
    </xf>
    <xf numFmtId="0" fontId="4"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49" fontId="7" fillId="0" borderId="35" xfId="0" applyNumberFormat="1" applyFont="1" applyBorder="1" applyAlignment="1" applyProtection="1">
      <alignment horizontal="right" vertical="center"/>
      <protection locked="0"/>
    </xf>
    <xf numFmtId="0" fontId="7" fillId="0" borderId="55" xfId="0" applyFont="1" applyBorder="1" applyAlignment="1" applyProtection="1">
      <alignment horizontal="center" vertical="center" wrapText="1"/>
      <protection locked="0"/>
    </xf>
    <xf numFmtId="49" fontId="7" fillId="0" borderId="50" xfId="0" applyNumberFormat="1" applyFont="1" applyBorder="1" applyAlignment="1" applyProtection="1">
      <alignment horizontal="right" vertical="center"/>
      <protection locked="0"/>
    </xf>
    <xf numFmtId="0" fontId="7" fillId="0" borderId="54" xfId="0" applyFont="1" applyBorder="1" applyAlignment="1" applyProtection="1">
      <alignment horizontal="center" vertical="center" wrapText="1"/>
      <protection locked="0"/>
    </xf>
    <xf numFmtId="165" fontId="2" fillId="0" borderId="0" xfId="0" applyNumberFormat="1" applyFont="1" applyAlignment="1">
      <alignment vertical="center" wrapText="1"/>
    </xf>
    <xf numFmtId="165" fontId="17" fillId="0" borderId="0" xfId="0" applyNumberFormat="1" applyFont="1" applyAlignment="1" applyProtection="1">
      <alignment vertical="center" wrapText="1"/>
      <protection locked="0"/>
    </xf>
    <xf numFmtId="165" fontId="2" fillId="0" borderId="0" xfId="0" applyNumberFormat="1" applyFont="1" applyAlignment="1" applyProtection="1">
      <alignment horizontal="left" vertical="center" wrapText="1"/>
      <protection locked="0"/>
    </xf>
    <xf numFmtId="165" fontId="0" fillId="0" borderId="0" xfId="0" applyNumberFormat="1" applyAlignment="1">
      <alignment horizontal="right" vertical="center" wrapText="1" indent="1"/>
    </xf>
    <xf numFmtId="0" fontId="0" fillId="0" borderId="0" xfId="0" applyAlignment="1">
      <alignment horizontal="right" vertical="center" wrapText="1"/>
    </xf>
    <xf numFmtId="165" fontId="0" fillId="0" borderId="0" xfId="0" applyNumberFormat="1" applyAlignment="1">
      <alignment horizontal="right" vertical="center" wrapText="1"/>
    </xf>
    <xf numFmtId="0" fontId="0" fillId="0" borderId="0" xfId="0" applyAlignment="1">
      <alignment horizontal="left"/>
    </xf>
    <xf numFmtId="0" fontId="0" fillId="0" borderId="0" xfId="0" applyAlignment="1">
      <alignment vertical="center"/>
    </xf>
    <xf numFmtId="3" fontId="25" fillId="0" borderId="17" xfId="0" applyNumberFormat="1" applyFont="1" applyBorder="1" applyAlignment="1">
      <alignment horizontal="right" vertical="center" wrapText="1" indent="1"/>
    </xf>
    <xf numFmtId="3" fontId="23" fillId="0" borderId="41" xfId="0" applyNumberFormat="1" applyFont="1" applyBorder="1" applyAlignment="1">
      <alignment horizontal="right" vertical="center" wrapText="1" indent="1"/>
    </xf>
    <xf numFmtId="0" fontId="23" fillId="0" borderId="13" xfId="0" applyFont="1" applyBorder="1" applyAlignment="1">
      <alignment vertical="center" wrapText="1"/>
    </xf>
    <xf numFmtId="0" fontId="0" fillId="0" borderId="18" xfId="0" applyBorder="1" applyAlignment="1" applyProtection="1">
      <alignment horizontal="center" vertical="center"/>
      <protection locked="0"/>
    </xf>
    <xf numFmtId="3" fontId="24" fillId="0" borderId="53" xfId="0" applyNumberFormat="1" applyFont="1" applyBorder="1" applyAlignment="1" applyProtection="1">
      <alignment horizontal="right" vertical="center" wrapText="1" indent="1"/>
      <protection locked="0"/>
    </xf>
    <xf numFmtId="3" fontId="24" fillId="0" borderId="0" xfId="0" applyNumberFormat="1" applyFont="1" applyAlignment="1" applyProtection="1">
      <alignment horizontal="right" vertical="center" wrapText="1" indent="1"/>
      <protection locked="0"/>
    </xf>
    <xf numFmtId="0" fontId="24" fillId="0" borderId="30" xfId="0" applyFont="1" applyBorder="1" applyAlignment="1" applyProtection="1">
      <alignment horizontal="left" vertical="center" wrapText="1" indent="1"/>
      <protection locked="0"/>
    </xf>
    <xf numFmtId="0" fontId="0" fillId="0" borderId="62" xfId="0" applyBorder="1" applyAlignment="1" applyProtection="1">
      <alignment horizontal="center"/>
      <protection locked="0"/>
    </xf>
    <xf numFmtId="3" fontId="24" fillId="0" borderId="78" xfId="0" applyNumberFormat="1" applyFont="1" applyBorder="1" applyAlignment="1" applyProtection="1">
      <alignment horizontal="right" vertical="center" wrapText="1" indent="1"/>
      <protection locked="0"/>
    </xf>
    <xf numFmtId="0" fontId="24" fillId="0" borderId="29" xfId="0" applyFont="1" applyBorder="1" applyAlignment="1" applyProtection="1">
      <alignment horizontal="left" vertical="center" wrapText="1" indent="1"/>
      <protection locked="0"/>
    </xf>
    <xf numFmtId="0" fontId="0" fillId="0" borderId="61" xfId="0" applyBorder="1" applyAlignment="1" applyProtection="1">
      <alignment horizontal="center"/>
      <protection locked="0"/>
    </xf>
    <xf numFmtId="0" fontId="24" fillId="0" borderId="6" xfId="0" applyFont="1" applyBorder="1" applyAlignment="1" applyProtection="1">
      <alignment horizontal="left" vertical="center" wrapText="1" indent="1"/>
      <protection locked="0"/>
    </xf>
    <xf numFmtId="0" fontId="24" fillId="0" borderId="2" xfId="0" applyFont="1" applyBorder="1" applyAlignment="1" applyProtection="1">
      <alignment horizontal="left" vertical="center" wrapText="1" indent="1"/>
      <protection locked="0"/>
    </xf>
    <xf numFmtId="0" fontId="24" fillId="0" borderId="2" xfId="0" applyFont="1" applyBorder="1" applyAlignment="1" applyProtection="1">
      <alignment horizontal="left" wrapText="1" indent="1"/>
      <protection locked="0"/>
    </xf>
    <xf numFmtId="0" fontId="24" fillId="0" borderId="3" xfId="0" applyFont="1" applyBorder="1" applyAlignment="1" applyProtection="1">
      <alignment horizontal="left" wrapText="1" indent="1"/>
      <protection locked="0"/>
    </xf>
    <xf numFmtId="0" fontId="0" fillId="0" borderId="60" xfId="0" applyBorder="1" applyAlignment="1" applyProtection="1">
      <alignment horizontal="center"/>
      <protection locked="0"/>
    </xf>
    <xf numFmtId="0" fontId="16" fillId="0" borderId="0" xfId="0" applyFont="1" applyAlignment="1">
      <alignment vertical="center"/>
    </xf>
    <xf numFmtId="0" fontId="31" fillId="0" borderId="17"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13" xfId="0" applyFont="1" applyBorder="1" applyAlignment="1">
      <alignment horizontal="center" vertical="center" wrapText="1"/>
    </xf>
    <xf numFmtId="0" fontId="26" fillId="0" borderId="18" xfId="0" applyFont="1" applyBorder="1" applyAlignment="1">
      <alignment horizontal="center" vertical="center"/>
    </xf>
    <xf numFmtId="0" fontId="23" fillId="0" borderId="26" xfId="0" applyFont="1" applyBorder="1" applyAlignment="1">
      <alignment horizontal="center" vertical="center" wrapText="1"/>
    </xf>
    <xf numFmtId="0" fontId="23" fillId="0" borderId="15" xfId="0" applyFont="1" applyBorder="1" applyAlignment="1">
      <alignment horizontal="center" vertical="center" wrapText="1"/>
    </xf>
    <xf numFmtId="0" fontId="29" fillId="0" borderId="18" xfId="0" applyFont="1" applyBorder="1" applyAlignment="1">
      <alignment horizontal="center" vertical="center" wrapText="1"/>
    </xf>
    <xf numFmtId="0" fontId="52" fillId="0" borderId="0" xfId="0" applyFont="1" applyAlignment="1">
      <alignment horizontal="right"/>
    </xf>
    <xf numFmtId="0" fontId="14" fillId="0" borderId="0" xfId="0" applyFont="1" applyAlignment="1">
      <alignment horizontal="center" vertical="center"/>
    </xf>
    <xf numFmtId="0" fontId="19" fillId="0" borderId="32" xfId="0" applyFont="1" applyBorder="1" applyAlignment="1">
      <alignment horizontal="right" vertical="center"/>
    </xf>
    <xf numFmtId="165" fontId="77" fillId="0" borderId="0" xfId="6" applyNumberFormat="1" applyFont="1" applyAlignment="1">
      <alignment horizontal="right" vertical="center" indent="1"/>
    </xf>
    <xf numFmtId="0" fontId="27" fillId="0" borderId="0" xfId="6" applyFont="1" applyProtection="1">
      <protection locked="0"/>
    </xf>
    <xf numFmtId="165" fontId="25" fillId="0" borderId="17" xfId="0" quotePrefix="1" applyNumberFormat="1" applyFont="1" applyBorder="1" applyAlignment="1">
      <alignment horizontal="right" vertical="center" wrapText="1" indent="1"/>
    </xf>
    <xf numFmtId="165" fontId="20" fillId="0" borderId="44" xfId="6" applyNumberFormat="1" applyFont="1" applyBorder="1" applyAlignment="1" applyProtection="1">
      <alignment horizontal="right" vertical="center" wrapText="1" indent="1"/>
      <protection locked="0"/>
    </xf>
    <xf numFmtId="165" fontId="20" fillId="0" borderId="34" xfId="6" applyNumberFormat="1" applyFont="1" applyBorder="1" applyAlignment="1" applyProtection="1">
      <alignment horizontal="right" vertical="center" wrapText="1" indent="1"/>
      <protection locked="0"/>
    </xf>
    <xf numFmtId="0" fontId="20" fillId="0" borderId="14" xfId="6" applyFont="1" applyBorder="1" applyAlignment="1">
      <alignment horizontal="left" vertical="center" wrapText="1" indent="1"/>
    </xf>
    <xf numFmtId="49" fontId="20" fillId="0" borderId="13" xfId="6" applyNumberFormat="1" applyFont="1" applyBorder="1" applyAlignment="1">
      <alignment horizontal="left" vertical="center" wrapText="1" indent="1"/>
    </xf>
    <xf numFmtId="165" fontId="20" fillId="0" borderId="38" xfId="6" applyNumberFormat="1" applyFont="1" applyBorder="1" applyAlignment="1" applyProtection="1">
      <alignment horizontal="right" vertical="center" wrapText="1" indent="1"/>
      <protection locked="0"/>
    </xf>
    <xf numFmtId="165" fontId="20" fillId="0" borderId="58" xfId="6" applyNumberFormat="1" applyFont="1" applyBorder="1" applyAlignment="1" applyProtection="1">
      <alignment horizontal="right" vertical="center" wrapText="1" indent="1"/>
      <protection locked="0"/>
    </xf>
    <xf numFmtId="0" fontId="20" fillId="0" borderId="24" xfId="6" applyFont="1" applyBorder="1" applyAlignment="1">
      <alignment horizontal="left" vertical="center" wrapText="1" indent="1"/>
    </xf>
    <xf numFmtId="165" fontId="20" fillId="0" borderId="23" xfId="6" applyNumberFormat="1" applyFont="1" applyBorder="1" applyAlignment="1" applyProtection="1">
      <alignment horizontal="right" vertical="center" wrapText="1" indent="1"/>
      <protection locked="0"/>
    </xf>
    <xf numFmtId="165" fontId="20" fillId="0" borderId="22" xfId="6" applyNumberFormat="1" applyFont="1" applyBorder="1" applyAlignment="1" applyProtection="1">
      <alignment horizontal="right" vertical="center" wrapText="1" indent="1"/>
      <protection locked="0"/>
    </xf>
    <xf numFmtId="165" fontId="18" fillId="0" borderId="35" xfId="6" applyNumberFormat="1" applyFont="1" applyBorder="1" applyAlignment="1">
      <alignment horizontal="right" vertical="center" wrapText="1" indent="1"/>
    </xf>
    <xf numFmtId="165" fontId="20" fillId="0" borderId="25" xfId="6" applyNumberFormat="1" applyFont="1" applyBorder="1" applyAlignment="1" applyProtection="1">
      <alignment horizontal="right" vertical="center" wrapText="1" indent="1"/>
      <protection locked="0"/>
    </xf>
    <xf numFmtId="165" fontId="20" fillId="0" borderId="42" xfId="6" applyNumberFormat="1" applyFont="1" applyBorder="1" applyAlignment="1" applyProtection="1">
      <alignment horizontal="right" vertical="center" wrapText="1" indent="1"/>
      <protection locked="0"/>
    </xf>
    <xf numFmtId="165" fontId="20" fillId="0" borderId="50" xfId="6" applyNumberFormat="1" applyFont="1" applyBorder="1" applyAlignment="1" applyProtection="1">
      <alignment horizontal="right" vertical="center" wrapText="1" indent="1"/>
      <protection locked="0"/>
    </xf>
    <xf numFmtId="0" fontId="3" fillId="0" borderId="17" xfId="6" applyFont="1" applyBorder="1" applyAlignment="1">
      <alignment horizontal="center" vertical="center" wrapText="1"/>
    </xf>
    <xf numFmtId="0" fontId="3" fillId="0" borderId="14" xfId="6" applyFont="1" applyBorder="1" applyAlignment="1">
      <alignment horizontal="center" vertical="center" wrapText="1"/>
    </xf>
    <xf numFmtId="0" fontId="3" fillId="0" borderId="13" xfId="6" applyFont="1" applyBorder="1" applyAlignment="1">
      <alignment horizontal="center" vertical="center" wrapText="1"/>
    </xf>
    <xf numFmtId="0" fontId="19" fillId="0" borderId="32" xfId="0" applyFont="1" applyBorder="1" applyAlignment="1">
      <alignment horizontal="right"/>
    </xf>
    <xf numFmtId="0" fontId="25" fillId="0" borderId="33" xfId="0" applyFont="1" applyBorder="1" applyAlignment="1">
      <alignment wrapText="1"/>
    </xf>
    <xf numFmtId="0" fontId="25" fillId="0" borderId="14" xfId="0" applyFont="1" applyBorder="1" applyAlignment="1">
      <alignment wrapText="1"/>
    </xf>
    <xf numFmtId="165" fontId="18" fillId="0" borderId="17" xfId="6" applyNumberFormat="1" applyFont="1" applyBorder="1" applyAlignment="1" applyProtection="1">
      <alignment horizontal="right" vertical="center" wrapText="1" indent="1"/>
      <protection locked="0"/>
    </xf>
    <xf numFmtId="165" fontId="27" fillId="0" borderId="23" xfId="6" applyNumberFormat="1" applyFont="1" applyBorder="1" applyAlignment="1" applyProtection="1">
      <alignment horizontal="right" vertical="center" wrapText="1" indent="1"/>
      <protection locked="0"/>
    </xf>
    <xf numFmtId="165" fontId="27" fillId="0" borderId="25" xfId="6" applyNumberFormat="1" applyFont="1" applyBorder="1" applyAlignment="1" applyProtection="1">
      <alignment horizontal="right" vertical="center" wrapText="1" indent="1"/>
      <protection locked="0"/>
    </xf>
    <xf numFmtId="165" fontId="27" fillId="0" borderId="17" xfId="6" applyNumberFormat="1" applyFont="1" applyBorder="1" applyAlignment="1" applyProtection="1">
      <alignment horizontal="right" vertical="center" wrapText="1" indent="1"/>
      <protection locked="0"/>
    </xf>
    <xf numFmtId="0" fontId="24" fillId="0" borderId="14" xfId="0" applyFont="1" applyBorder="1" applyAlignment="1">
      <alignment horizontal="left" vertical="center" wrapText="1" indent="1"/>
    </xf>
    <xf numFmtId="165" fontId="27" fillId="0" borderId="42" xfId="6" applyNumberFormat="1" applyFont="1" applyBorder="1" applyAlignment="1" applyProtection="1">
      <alignment horizontal="right" vertical="center" wrapText="1" indent="1"/>
      <protection locked="0"/>
    </xf>
    <xf numFmtId="0" fontId="24" fillId="0" borderId="1" xfId="0" applyFont="1" applyBorder="1" applyAlignment="1">
      <alignment horizontal="left" wrapText="1" indent="1"/>
    </xf>
    <xf numFmtId="0" fontId="24" fillId="0" borderId="6" xfId="0" applyFont="1" applyBorder="1" applyAlignment="1">
      <alignment vertical="center" wrapText="1"/>
    </xf>
    <xf numFmtId="165" fontId="27" fillId="0" borderId="22" xfId="6" applyNumberFormat="1" applyFont="1" applyBorder="1" applyAlignment="1" applyProtection="1">
      <alignment horizontal="right" vertical="center" wrapText="1" indent="1"/>
      <protection locked="0"/>
    </xf>
    <xf numFmtId="0" fontId="13" fillId="0" borderId="0" xfId="6" applyFont="1" applyAlignment="1">
      <alignment vertical="center"/>
    </xf>
    <xf numFmtId="165" fontId="20" fillId="0" borderId="42" xfId="6" applyNumberFormat="1" applyFont="1" applyBorder="1" applyAlignment="1" applyProtection="1">
      <alignment horizontal="right" vertical="center" wrapText="1"/>
      <protection locked="0"/>
    </xf>
    <xf numFmtId="0" fontId="24" fillId="0" borderId="6" xfId="0" applyFont="1" applyBorder="1" applyAlignment="1">
      <alignment horizontal="left" vertical="center" wrapText="1"/>
    </xf>
    <xf numFmtId="49" fontId="20" fillId="0" borderId="10" xfId="6" applyNumberFormat="1" applyFont="1" applyBorder="1" applyAlignment="1">
      <alignment horizontal="left" vertical="center" wrapText="1"/>
    </xf>
    <xf numFmtId="0" fontId="7" fillId="0" borderId="26" xfId="6" applyFont="1" applyBorder="1" applyAlignment="1">
      <alignment horizontal="center" vertical="center" wrapText="1"/>
    </xf>
    <xf numFmtId="0" fontId="7" fillId="0" borderId="17" xfId="6" applyFont="1" applyBorder="1" applyAlignment="1" applyProtection="1">
      <alignment horizontal="center" vertical="center" wrapText="1"/>
      <protection locked="0"/>
    </xf>
    <xf numFmtId="0" fontId="7" fillId="0" borderId="14" xfId="6" applyFont="1" applyBorder="1" applyAlignment="1" applyProtection="1">
      <alignment horizontal="center" vertical="center" wrapText="1"/>
      <protection locked="0"/>
    </xf>
    <xf numFmtId="0" fontId="7" fillId="0" borderId="13" xfId="6" applyFont="1" applyBorder="1" applyAlignment="1" applyProtection="1">
      <alignment horizontal="center" vertical="center" wrapText="1"/>
      <protection locked="0"/>
    </xf>
    <xf numFmtId="0" fontId="19" fillId="0" borderId="32" xfId="0" applyFont="1" applyBorder="1" applyAlignment="1" applyProtection="1">
      <alignment horizontal="right" vertical="center"/>
      <protection locked="0"/>
    </xf>
    <xf numFmtId="0" fontId="21" fillId="0" borderId="0" xfId="6" applyFont="1" applyAlignment="1" applyProtection="1">
      <alignment horizontal="center" wrapText="1"/>
      <protection locked="0"/>
    </xf>
    <xf numFmtId="0" fontId="0" fillId="5" borderId="0" xfId="0" applyFill="1" applyAlignment="1" applyProtection="1">
      <alignment horizontal="center"/>
      <protection locked="0"/>
    </xf>
    <xf numFmtId="0" fontId="0" fillId="0" borderId="0" xfId="0"/>
    <xf numFmtId="0" fontId="28" fillId="0" borderId="18" xfId="5" applyFont="1" applyBorder="1" applyAlignment="1">
      <alignment horizontal="center" vertical="center"/>
    </xf>
    <xf numFmtId="165" fontId="26" fillId="0" borderId="18" xfId="5" applyNumberFormat="1" applyFont="1" applyBorder="1" applyAlignment="1">
      <alignment horizontal="right" vertical="center" indent="1"/>
    </xf>
    <xf numFmtId="0" fontId="23" fillId="0" borderId="18" xfId="5" applyFont="1" applyBorder="1" applyAlignment="1">
      <alignment horizontal="center" vertical="center"/>
    </xf>
    <xf numFmtId="0" fontId="74" fillId="0" borderId="19" xfId="0" applyFont="1" applyBorder="1" applyAlignment="1">
      <alignment horizontal="right" vertical="center" indent="1"/>
    </xf>
    <xf numFmtId="0" fontId="74" fillId="0" borderId="67" xfId="0" applyFont="1" applyBorder="1" applyAlignment="1">
      <alignment horizontal="right" vertical="center" indent="1"/>
    </xf>
    <xf numFmtId="165" fontId="25" fillId="0" borderId="18" xfId="5" applyNumberFormat="1" applyFont="1" applyBorder="1" applyAlignment="1">
      <alignment horizontal="right" vertical="center" indent="1"/>
    </xf>
    <xf numFmtId="0" fontId="74" fillId="0" borderId="66" xfId="0" applyFont="1" applyBorder="1" applyAlignment="1">
      <alignment horizontal="right" vertical="center" indent="1"/>
    </xf>
    <xf numFmtId="0" fontId="7" fillId="0" borderId="16" xfId="0" applyFont="1" applyBorder="1" applyAlignment="1" applyProtection="1">
      <alignment horizontal="center" vertical="center" wrapText="1"/>
      <protection locked="0"/>
    </xf>
    <xf numFmtId="0" fontId="32" fillId="0" borderId="0" xfId="0" applyFont="1" applyAlignment="1" applyProtection="1">
      <alignment horizontal="center"/>
      <protection locked="0"/>
    </xf>
    <xf numFmtId="0" fontId="78" fillId="0" borderId="0" xfId="0" applyFont="1" applyAlignment="1">
      <alignment horizontal="center" vertical="top" wrapText="1"/>
    </xf>
    <xf numFmtId="0" fontId="50" fillId="0" borderId="0" xfId="0" applyFont="1" applyAlignment="1">
      <alignment horizontal="center"/>
    </xf>
    <xf numFmtId="0" fontId="32" fillId="5" borderId="0" xfId="0" applyFont="1" applyFill="1" applyAlignment="1" applyProtection="1">
      <alignment horizontal="center"/>
      <protection locked="0"/>
    </xf>
    <xf numFmtId="0" fontId="21" fillId="5" borderId="0" xfId="0" applyFont="1" applyFill="1" applyAlignment="1" applyProtection="1">
      <alignment horizontal="center"/>
      <protection locked="0"/>
    </xf>
    <xf numFmtId="0" fontId="48" fillId="0" borderId="0" xfId="6" applyFont="1" applyAlignment="1" applyProtection="1">
      <alignment horizontal="right"/>
      <protection locked="0"/>
    </xf>
    <xf numFmtId="0" fontId="48" fillId="0" borderId="0" xfId="0" applyFont="1" applyAlignment="1" applyProtection="1">
      <alignment horizontal="right"/>
      <protection locked="0"/>
    </xf>
    <xf numFmtId="165" fontId="6" fillId="0" borderId="0" xfId="6" applyNumberFormat="1" applyFont="1" applyAlignment="1" applyProtection="1">
      <alignment horizontal="center" vertical="center"/>
      <protection locked="0"/>
    </xf>
    <xf numFmtId="165" fontId="33" fillId="0" borderId="32" xfId="6" applyNumberFormat="1" applyFont="1" applyBorder="1" applyAlignment="1" applyProtection="1">
      <alignment horizontal="left" vertical="center"/>
      <protection locked="0"/>
    </xf>
    <xf numFmtId="165" fontId="33" fillId="0" borderId="32" xfId="6" applyNumberFormat="1" applyFont="1" applyBorder="1" applyAlignment="1">
      <alignment horizontal="left"/>
    </xf>
    <xf numFmtId="0" fontId="26" fillId="0" borderId="0" xfId="6" applyFont="1" applyAlignment="1">
      <alignment horizontal="center"/>
    </xf>
    <xf numFmtId="165" fontId="33" fillId="0" borderId="32" xfId="6" applyNumberFormat="1" applyFont="1" applyBorder="1" applyAlignment="1">
      <alignment horizontal="left" vertical="center"/>
    </xf>
    <xf numFmtId="165" fontId="6" fillId="0" borderId="0" xfId="6" applyNumberFormat="1" applyFont="1" applyAlignment="1">
      <alignment horizontal="center" vertical="center"/>
    </xf>
    <xf numFmtId="0" fontId="7" fillId="0" borderId="15" xfId="6" applyFont="1" applyBorder="1" applyAlignment="1">
      <alignment horizontal="center" vertical="center" wrapText="1"/>
    </xf>
    <xf numFmtId="0" fontId="7" fillId="0" borderId="49" xfId="6" applyFont="1" applyBorder="1" applyAlignment="1">
      <alignment horizontal="center" vertical="center" wrapText="1"/>
    </xf>
    <xf numFmtId="0" fontId="7" fillId="0" borderId="16" xfId="6" applyFont="1" applyBorder="1" applyAlignment="1">
      <alignment horizontal="center" vertical="center" wrapText="1"/>
    </xf>
    <xf numFmtId="0" fontId="7" fillId="0" borderId="33" xfId="6" applyFont="1" applyBorder="1" applyAlignment="1">
      <alignment horizontal="center" vertical="center" wrapText="1"/>
    </xf>
    <xf numFmtId="0" fontId="7" fillId="0" borderId="79" xfId="6" applyFont="1" applyBorder="1" applyAlignment="1">
      <alignment horizontal="center" vertical="center" wrapText="1"/>
    </xf>
    <xf numFmtId="0" fontId="7" fillId="0" borderId="4" xfId="6" applyFont="1" applyBorder="1" applyAlignment="1">
      <alignment horizontal="center" vertical="center" wrapText="1"/>
    </xf>
    <xf numFmtId="0" fontId="7" fillId="0" borderId="75" xfId="6" applyFont="1" applyBorder="1" applyAlignment="1">
      <alignment horizontal="center" vertical="center" wrapText="1"/>
    </xf>
    <xf numFmtId="0" fontId="7" fillId="0" borderId="50" xfId="6" applyFont="1" applyBorder="1" applyAlignment="1">
      <alignment horizontal="center" vertical="center" wrapText="1"/>
    </xf>
    <xf numFmtId="0" fontId="21" fillId="0" borderId="0" xfId="6" applyFont="1" applyAlignment="1">
      <alignment horizontal="center"/>
    </xf>
    <xf numFmtId="0" fontId="48" fillId="0" borderId="0" xfId="6" applyFont="1" applyAlignment="1" applyProtection="1">
      <alignment horizontal="right" vertical="center"/>
      <protection locked="0"/>
    </xf>
    <xf numFmtId="0" fontId="0" fillId="0" borderId="0" xfId="0"/>
    <xf numFmtId="0" fontId="21" fillId="0" borderId="0" xfId="6" applyFont="1" applyAlignment="1" applyProtection="1">
      <alignment horizontal="center"/>
      <protection locked="0"/>
    </xf>
    <xf numFmtId="0" fontId="21" fillId="0" borderId="0" xfId="6" applyFont="1" applyAlignment="1" applyProtection="1">
      <alignment horizontal="center" vertical="center"/>
      <protection locked="0"/>
    </xf>
    <xf numFmtId="165" fontId="28" fillId="0" borderId="60" xfId="0" applyNumberFormat="1" applyFont="1" applyBorder="1" applyAlignment="1">
      <alignment horizontal="center" vertical="center" wrapText="1"/>
    </xf>
    <xf numFmtId="165" fontId="28" fillId="0" borderId="64" xfId="0" applyNumberFormat="1" applyFont="1" applyBorder="1" applyAlignment="1">
      <alignment horizontal="center" vertical="center" wrapText="1"/>
    </xf>
    <xf numFmtId="165" fontId="48" fillId="0" borderId="0" xfId="0" applyNumberFormat="1" applyFont="1" applyAlignment="1">
      <alignment horizontal="center" textRotation="180" wrapText="1"/>
    </xf>
    <xf numFmtId="165" fontId="79" fillId="0" borderId="52" xfId="0" applyNumberFormat="1" applyFont="1" applyBorder="1" applyAlignment="1">
      <alignment horizontal="center" vertical="center" wrapText="1"/>
    </xf>
    <xf numFmtId="165" fontId="21" fillId="0" borderId="0" xfId="0" applyNumberFormat="1" applyFont="1" applyAlignment="1" applyProtection="1">
      <alignment horizontal="center" vertical="center" wrapText="1"/>
      <protection locked="0"/>
    </xf>
    <xf numFmtId="165" fontId="48" fillId="0" borderId="0" xfId="0" applyNumberFormat="1" applyFont="1" applyAlignment="1">
      <alignment horizontal="right" vertical="center" wrapText="1"/>
    </xf>
    <xf numFmtId="0" fontId="48" fillId="0" borderId="0" xfId="0" applyFont="1" applyAlignment="1">
      <alignment horizontal="right" vertical="center" wrapText="1"/>
    </xf>
    <xf numFmtId="0" fontId="56" fillId="0" borderId="0" xfId="5" applyFont="1" applyAlignment="1">
      <alignment horizontal="center" textRotation="180"/>
    </xf>
    <xf numFmtId="165" fontId="26" fillId="0" borderId="19" xfId="5" applyNumberFormat="1" applyFont="1" applyBorder="1" applyAlignment="1">
      <alignment horizontal="right" vertical="center" indent="1"/>
    </xf>
    <xf numFmtId="0" fontId="75" fillId="0" borderId="19" xfId="0" applyFont="1" applyBorder="1" applyAlignment="1">
      <alignment horizontal="right" vertical="center" indent="1"/>
    </xf>
    <xf numFmtId="165" fontId="26" fillId="0" borderId="67" xfId="5" applyNumberFormat="1" applyFont="1" applyBorder="1" applyAlignment="1">
      <alignment horizontal="right" vertical="center" indent="1"/>
    </xf>
    <xf numFmtId="0" fontId="75" fillId="0" borderId="67" xfId="0" applyFont="1" applyBorder="1" applyAlignment="1">
      <alignment horizontal="right" vertical="center" indent="1"/>
    </xf>
    <xf numFmtId="165" fontId="26" fillId="0" borderId="18" xfId="5" applyNumberFormat="1" applyFont="1" applyBorder="1" applyAlignment="1">
      <alignment horizontal="right" vertical="center" indent="1"/>
    </xf>
    <xf numFmtId="0" fontId="75" fillId="0" borderId="18" xfId="0" applyFont="1" applyBorder="1" applyAlignment="1">
      <alignment horizontal="right" vertical="center" indent="1"/>
    </xf>
    <xf numFmtId="0" fontId="28" fillId="0" borderId="18" xfId="5" applyFont="1" applyBorder="1" applyAlignment="1">
      <alignment horizontal="center" vertical="center"/>
    </xf>
    <xf numFmtId="0" fontId="0" fillId="0" borderId="18" xfId="0" applyBorder="1" applyAlignment="1">
      <alignment horizontal="center" vertical="center"/>
    </xf>
    <xf numFmtId="165" fontId="26" fillId="0" borderId="66" xfId="5" applyNumberFormat="1" applyFont="1" applyBorder="1" applyAlignment="1">
      <alignment horizontal="right" vertical="center" indent="1"/>
    </xf>
    <xf numFmtId="0" fontId="75" fillId="0" borderId="66" xfId="0" applyFont="1" applyBorder="1" applyAlignment="1">
      <alignment horizontal="right" vertical="center" indent="1"/>
    </xf>
    <xf numFmtId="166" fontId="55" fillId="0" borderId="52" xfId="5" applyNumberFormat="1" applyFont="1" applyBorder="1" applyAlignment="1" applyProtection="1">
      <alignment horizontal="left" vertical="center" wrapText="1"/>
      <protection locked="0"/>
    </xf>
    <xf numFmtId="166" fontId="55" fillId="0" borderId="0" xfId="5" applyNumberFormat="1" applyFont="1" applyAlignment="1" applyProtection="1">
      <alignment horizontal="left" vertical="center" wrapText="1"/>
      <protection locked="0"/>
    </xf>
    <xf numFmtId="2" fontId="29" fillId="0" borderId="0" xfId="5" applyNumberFormat="1" applyFont="1" applyAlignment="1" applyProtection="1">
      <alignment horizontal="center" vertical="center"/>
      <protection locked="0"/>
    </xf>
    <xf numFmtId="2" fontId="15" fillId="0" borderId="0" xfId="5" applyNumberFormat="1" applyAlignment="1">
      <alignment horizontal="center" vertical="center"/>
    </xf>
    <xf numFmtId="0" fontId="28" fillId="0" borderId="40" xfId="5" applyFont="1" applyBorder="1" applyAlignment="1">
      <alignment horizontal="center" vertical="center"/>
    </xf>
    <xf numFmtId="0" fontId="0" fillId="0" borderId="34" xfId="0" applyBorder="1" applyAlignment="1">
      <alignment horizontal="center" vertical="center"/>
    </xf>
    <xf numFmtId="165" fontId="26" fillId="0" borderId="60" xfId="5" applyNumberFormat="1" applyFont="1" applyBorder="1" applyAlignment="1">
      <alignment horizontal="right" vertical="center" indent="1"/>
    </xf>
    <xf numFmtId="0" fontId="75" fillId="0" borderId="60" xfId="0" applyFont="1" applyBorder="1" applyAlignment="1">
      <alignment horizontal="right" vertical="center" indent="1"/>
    </xf>
    <xf numFmtId="165" fontId="7" fillId="0" borderId="80" xfId="5" applyNumberFormat="1" applyFont="1" applyBorder="1" applyAlignment="1">
      <alignment horizontal="center" vertical="center"/>
    </xf>
    <xf numFmtId="165" fontId="7" fillId="0" borderId="74" xfId="5" applyNumberFormat="1" applyFont="1" applyBorder="1" applyAlignment="1">
      <alignment horizontal="center" vertical="center"/>
    </xf>
    <xf numFmtId="165" fontId="7" fillId="0" borderId="63" xfId="5" applyNumberFormat="1" applyFont="1" applyBorder="1" applyAlignment="1">
      <alignment horizontal="center" vertical="center"/>
    </xf>
    <xf numFmtId="165" fontId="28" fillId="0" borderId="80" xfId="5" applyNumberFormat="1" applyFont="1" applyBorder="1" applyAlignment="1">
      <alignment horizontal="center" vertical="center" wrapText="1"/>
    </xf>
    <xf numFmtId="165" fontId="28" fillId="0" borderId="52" xfId="5" applyNumberFormat="1" applyFont="1" applyBorder="1" applyAlignment="1">
      <alignment horizontal="center" vertical="center" wrapText="1"/>
    </xf>
    <xf numFmtId="0" fontId="15" fillId="0" borderId="52" xfId="5" applyBorder="1" applyAlignment="1">
      <alignment horizontal="center" vertical="center" wrapText="1"/>
    </xf>
    <xf numFmtId="0" fontId="15" fillId="0" borderId="56" xfId="5" applyBorder="1" applyAlignment="1">
      <alignment horizontal="center" vertical="center" wrapText="1"/>
    </xf>
    <xf numFmtId="165" fontId="7" fillId="0" borderId="60" xfId="5" applyNumberFormat="1" applyFont="1" applyBorder="1" applyAlignment="1">
      <alignment horizontal="center" vertical="center" wrapText="1"/>
    </xf>
    <xf numFmtId="165" fontId="7" fillId="0" borderId="48" xfId="5" applyNumberFormat="1" applyFont="1" applyBorder="1" applyAlignment="1">
      <alignment horizontal="center" vertical="center"/>
    </xf>
    <xf numFmtId="0" fontId="80" fillId="0" borderId="64" xfId="0" applyFont="1" applyBorder="1" applyAlignment="1">
      <alignment horizontal="center" vertical="center"/>
    </xf>
    <xf numFmtId="165" fontId="7" fillId="0" borderId="40" xfId="5" applyNumberFormat="1" applyFont="1" applyBorder="1" applyAlignment="1">
      <alignment horizontal="center" vertical="center" wrapText="1"/>
    </xf>
    <xf numFmtId="0" fontId="35" fillId="0" borderId="41" xfId="5" applyFont="1" applyBorder="1" applyAlignment="1">
      <alignment horizontal="center" vertical="center" wrapText="1"/>
    </xf>
    <xf numFmtId="0" fontId="35" fillId="0" borderId="34" xfId="5" applyFont="1" applyBorder="1" applyAlignment="1">
      <alignment horizontal="center" vertical="center" wrapText="1"/>
    </xf>
    <xf numFmtId="0" fontId="80" fillId="0" borderId="64" xfId="0" applyFont="1" applyBorder="1" applyAlignment="1">
      <alignment horizontal="center" vertical="center" wrapText="1"/>
    </xf>
    <xf numFmtId="165" fontId="18" fillId="0" borderId="40" xfId="5" applyNumberFormat="1" applyFont="1" applyBorder="1" applyAlignment="1">
      <alignment horizontal="center" vertical="center" wrapText="1"/>
    </xf>
    <xf numFmtId="165" fontId="18" fillId="0" borderId="41" xfId="5" applyNumberFormat="1" applyFont="1" applyBorder="1" applyAlignment="1">
      <alignment horizontal="center" vertical="center" wrapText="1"/>
    </xf>
    <xf numFmtId="0" fontId="15" fillId="0" borderId="34" xfId="5" applyBorder="1" applyAlignment="1">
      <alignment horizontal="center" vertical="center"/>
    </xf>
    <xf numFmtId="0" fontId="15" fillId="0" borderId="41" xfId="5" applyBorder="1" applyAlignment="1">
      <alignment horizontal="center" vertical="center"/>
    </xf>
    <xf numFmtId="165" fontId="32" fillId="0" borderId="0" xfId="5" applyNumberFormat="1" applyFont="1" applyAlignment="1" applyProtection="1">
      <alignment horizontal="left" vertical="center" wrapText="1"/>
      <protection locked="0"/>
    </xf>
    <xf numFmtId="165" fontId="15" fillId="0" borderId="0" xfId="5" applyNumberFormat="1" applyAlignment="1" applyProtection="1">
      <alignment horizontal="left" vertical="center" wrapText="1"/>
      <protection locked="0"/>
    </xf>
    <xf numFmtId="165" fontId="5" fillId="0" borderId="32" xfId="5" applyNumberFormat="1" applyFont="1" applyBorder="1" applyAlignment="1" applyProtection="1">
      <alignment horizontal="right" vertical="center"/>
      <protection locked="0"/>
    </xf>
    <xf numFmtId="49" fontId="29" fillId="0" borderId="0" xfId="5" applyNumberFormat="1" applyFont="1" applyAlignment="1" applyProtection="1">
      <alignment horizontal="center" vertical="center"/>
      <protection locked="0"/>
    </xf>
    <xf numFmtId="0" fontId="15" fillId="0" borderId="0" xfId="5" applyAlignment="1">
      <alignment horizontal="center" vertical="center"/>
    </xf>
    <xf numFmtId="165" fontId="25" fillId="0" borderId="19" xfId="5" applyNumberFormat="1" applyFont="1" applyBorder="1" applyAlignment="1">
      <alignment horizontal="right" vertical="center" indent="1"/>
    </xf>
    <xf numFmtId="0" fontId="74" fillId="0" borderId="19" xfId="0" applyFont="1" applyBorder="1" applyAlignment="1">
      <alignment horizontal="right" vertical="center" indent="1"/>
    </xf>
    <xf numFmtId="165" fontId="25" fillId="0" borderId="67" xfId="5" applyNumberFormat="1" applyFont="1" applyBorder="1" applyAlignment="1">
      <alignment horizontal="right" vertical="center" indent="1"/>
    </xf>
    <xf numFmtId="0" fontId="74" fillId="0" borderId="67" xfId="0" applyFont="1" applyBorder="1" applyAlignment="1">
      <alignment horizontal="right" vertical="center" indent="1"/>
    </xf>
    <xf numFmtId="165" fontId="25" fillId="0" borderId="18" xfId="5" applyNumberFormat="1" applyFont="1" applyBorder="1" applyAlignment="1">
      <alignment horizontal="right" vertical="center" indent="1"/>
    </xf>
    <xf numFmtId="0" fontId="74" fillId="0" borderId="18" xfId="0" applyFont="1" applyBorder="1" applyAlignment="1">
      <alignment horizontal="right" vertical="center" indent="1"/>
    </xf>
    <xf numFmtId="0" fontId="23" fillId="0" borderId="18" xfId="5" applyFont="1" applyBorder="1" applyAlignment="1">
      <alignment horizontal="center" vertical="center"/>
    </xf>
    <xf numFmtId="0" fontId="49" fillId="0" borderId="18" xfId="0" applyFont="1" applyBorder="1" applyAlignment="1">
      <alignment horizontal="center" vertical="center"/>
    </xf>
    <xf numFmtId="165" fontId="25" fillId="0" borderId="66" xfId="5" applyNumberFormat="1" applyFont="1" applyBorder="1" applyAlignment="1">
      <alignment horizontal="right" vertical="center" indent="1"/>
    </xf>
    <xf numFmtId="0" fontId="74" fillId="0" borderId="66" xfId="0" applyFont="1" applyBorder="1" applyAlignment="1">
      <alignment horizontal="right" vertical="center" indent="1"/>
    </xf>
    <xf numFmtId="49" fontId="61" fillId="0" borderId="0" xfId="5" applyNumberFormat="1" applyFont="1" applyAlignment="1" applyProtection="1">
      <alignment horizontal="center" vertical="center"/>
      <protection locked="0"/>
    </xf>
    <xf numFmtId="0" fontId="49" fillId="0" borderId="0" xfId="5" applyFont="1" applyAlignment="1">
      <alignment horizontal="center" vertical="center"/>
    </xf>
    <xf numFmtId="0" fontId="23" fillId="0" borderId="40" xfId="5" applyFont="1" applyBorder="1" applyAlignment="1">
      <alignment horizontal="center" vertical="center"/>
    </xf>
    <xf numFmtId="0" fontId="49" fillId="0" borderId="34" xfId="0" applyFont="1" applyBorder="1" applyAlignment="1">
      <alignment horizontal="center" vertical="center"/>
    </xf>
    <xf numFmtId="165" fontId="25" fillId="0" borderId="60" xfId="5" applyNumberFormat="1" applyFont="1" applyBorder="1" applyAlignment="1">
      <alignment horizontal="right" vertical="center" indent="1"/>
    </xf>
    <xf numFmtId="0" fontId="74" fillId="0" borderId="60" xfId="0" applyFont="1" applyBorder="1" applyAlignment="1">
      <alignment horizontal="right" vertical="center" indent="1"/>
    </xf>
    <xf numFmtId="165" fontId="26" fillId="0" borderId="65" xfId="5" applyNumberFormat="1" applyFont="1" applyBorder="1" applyAlignment="1">
      <alignment horizontal="right" vertical="center" indent="1"/>
    </xf>
    <xf numFmtId="165" fontId="26" fillId="0" borderId="44" xfId="5" applyNumberFormat="1" applyFont="1" applyBorder="1" applyAlignment="1">
      <alignment horizontal="right" vertical="center" indent="1"/>
    </xf>
    <xf numFmtId="165" fontId="26" fillId="0" borderId="55" xfId="5" applyNumberFormat="1" applyFont="1" applyBorder="1" applyAlignment="1">
      <alignment horizontal="right" vertical="center" indent="1"/>
    </xf>
    <xf numFmtId="165" fontId="26" fillId="0" borderId="58" xfId="5" applyNumberFormat="1" applyFont="1" applyBorder="1" applyAlignment="1">
      <alignment horizontal="right" vertical="center" indent="1"/>
    </xf>
    <xf numFmtId="165" fontId="26" fillId="0" borderId="40" xfId="5" applyNumberFormat="1" applyFont="1" applyBorder="1" applyAlignment="1">
      <alignment horizontal="right" vertical="center" indent="1"/>
    </xf>
    <xf numFmtId="165" fontId="26" fillId="0" borderId="34" xfId="5" applyNumberFormat="1" applyFont="1" applyBorder="1" applyAlignment="1">
      <alignment horizontal="right" vertical="center" indent="1"/>
    </xf>
    <xf numFmtId="0" fontId="28" fillId="0" borderId="34" xfId="5" applyFont="1" applyBorder="1" applyAlignment="1">
      <alignment horizontal="center" vertical="center"/>
    </xf>
    <xf numFmtId="165" fontId="26" fillId="0" borderId="54" xfId="5" applyNumberFormat="1" applyFont="1" applyBorder="1" applyAlignment="1">
      <alignment horizontal="right" vertical="center" indent="1"/>
    </xf>
    <xf numFmtId="165" fontId="26" fillId="0" borderId="57" xfId="5" applyNumberFormat="1" applyFont="1" applyBorder="1" applyAlignment="1">
      <alignment horizontal="right" vertical="center" indent="1"/>
    </xf>
    <xf numFmtId="165" fontId="25" fillId="0" borderId="65" xfId="5" applyNumberFormat="1" applyFont="1" applyBorder="1" applyAlignment="1">
      <alignment horizontal="right" vertical="center" indent="1"/>
    </xf>
    <xf numFmtId="165" fontId="25" fillId="0" borderId="44" xfId="5" applyNumberFormat="1" applyFont="1" applyBorder="1" applyAlignment="1">
      <alignment horizontal="right" vertical="center" indent="1"/>
    </xf>
    <xf numFmtId="165" fontId="25" fillId="0" borderId="55" xfId="5" applyNumberFormat="1" applyFont="1" applyBorder="1" applyAlignment="1">
      <alignment horizontal="right" vertical="center" indent="1"/>
    </xf>
    <xf numFmtId="165" fontId="25" fillId="0" borderId="58" xfId="5" applyNumberFormat="1" applyFont="1" applyBorder="1" applyAlignment="1">
      <alignment horizontal="right" vertical="center" indent="1"/>
    </xf>
    <xf numFmtId="49" fontId="29" fillId="0" borderId="32" xfId="5" applyNumberFormat="1" applyFont="1" applyBorder="1" applyAlignment="1" applyProtection="1">
      <alignment horizontal="center" vertical="center"/>
      <protection locked="0"/>
    </xf>
    <xf numFmtId="165" fontId="25" fillId="0" borderId="40" xfId="5" applyNumberFormat="1" applyFont="1" applyBorder="1" applyAlignment="1">
      <alignment horizontal="right" vertical="center" indent="1"/>
    </xf>
    <xf numFmtId="0" fontId="0" fillId="0" borderId="34" xfId="0" applyBorder="1" applyAlignment="1">
      <alignment horizontal="right" vertical="center" indent="1"/>
    </xf>
    <xf numFmtId="0" fontId="23" fillId="0" borderId="34" xfId="5" applyFont="1" applyBorder="1" applyAlignment="1">
      <alignment horizontal="center" vertical="center"/>
    </xf>
    <xf numFmtId="165" fontId="25" fillId="0" borderId="54" xfId="5" applyNumberFormat="1" applyFont="1" applyBorder="1" applyAlignment="1">
      <alignment horizontal="right" vertical="center" indent="1"/>
    </xf>
    <xf numFmtId="165" fontId="25" fillId="0" borderId="57" xfId="5" applyNumberFormat="1" applyFont="1" applyBorder="1" applyAlignment="1">
      <alignment horizontal="right" vertical="center" indent="1"/>
    </xf>
    <xf numFmtId="0" fontId="49" fillId="0" borderId="34" xfId="0" applyFont="1" applyBorder="1" applyAlignment="1">
      <alignment horizontal="right" vertical="center" indent="1"/>
    </xf>
    <xf numFmtId="165" fontId="7" fillId="0" borderId="60" xfId="5" applyNumberFormat="1" applyFont="1" applyBorder="1" applyAlignment="1">
      <alignment horizontal="center" vertical="center"/>
    </xf>
    <xf numFmtId="165" fontId="7" fillId="0" borderId="64" xfId="5" applyNumberFormat="1" applyFont="1" applyBorder="1" applyAlignment="1">
      <alignment horizontal="center" vertical="center"/>
    </xf>
    <xf numFmtId="165" fontId="28" fillId="0" borderId="40" xfId="5" applyNumberFormat="1" applyFont="1" applyBorder="1" applyAlignment="1">
      <alignment horizontal="center" vertical="center" wrapText="1"/>
    </xf>
    <xf numFmtId="165" fontId="28" fillId="0" borderId="41" xfId="5" applyNumberFormat="1" applyFont="1" applyBorder="1" applyAlignment="1">
      <alignment horizontal="center" vertical="center" wrapText="1"/>
    </xf>
    <xf numFmtId="165" fontId="28" fillId="0" borderId="34" xfId="5" applyNumberFormat="1" applyFont="1" applyBorder="1" applyAlignment="1">
      <alignment horizontal="center" vertical="center" wrapText="1"/>
    </xf>
    <xf numFmtId="165" fontId="7" fillId="0" borderId="48" xfId="5" applyNumberFormat="1" applyFont="1" applyBorder="1" applyAlignment="1">
      <alignment horizontal="center" vertical="center" wrapText="1"/>
    </xf>
    <xf numFmtId="165" fontId="7" fillId="0" borderId="64" xfId="5" applyNumberFormat="1" applyFont="1" applyBorder="1" applyAlignment="1">
      <alignment horizontal="center" vertical="center" wrapText="1"/>
    </xf>
    <xf numFmtId="165" fontId="7" fillId="0" borderId="41" xfId="5" applyNumberFormat="1" applyFont="1" applyBorder="1" applyAlignment="1">
      <alignment horizontal="center" vertical="center" wrapText="1"/>
    </xf>
    <xf numFmtId="165" fontId="7" fillId="0" borderId="34" xfId="5" applyNumberFormat="1" applyFont="1" applyBorder="1" applyAlignment="1">
      <alignment horizontal="center" vertical="center" wrapText="1"/>
    </xf>
    <xf numFmtId="0" fontId="15" fillId="0" borderId="41" xfId="5" applyBorder="1" applyAlignment="1">
      <alignment horizontal="center" vertical="center" wrapText="1"/>
    </xf>
    <xf numFmtId="0" fontId="15" fillId="0" borderId="34" xfId="5" applyBorder="1" applyAlignment="1">
      <alignment horizontal="center" vertical="center" wrapText="1"/>
    </xf>
    <xf numFmtId="166" fontId="6" fillId="0" borderId="0" xfId="5" applyNumberFormat="1" applyFont="1" applyAlignment="1" applyProtection="1">
      <alignment horizontal="center" vertical="center" wrapText="1"/>
      <protection locked="0"/>
    </xf>
    <xf numFmtId="165" fontId="5" fillId="0" borderId="32" xfId="5" applyNumberFormat="1" applyFont="1" applyBorder="1" applyAlignment="1">
      <alignment horizontal="right" vertical="center"/>
    </xf>
    <xf numFmtId="165" fontId="29" fillId="0" borderId="40" xfId="5" applyNumberFormat="1" applyFont="1" applyBorder="1" applyAlignment="1">
      <alignment horizontal="center" vertical="center" wrapText="1"/>
    </xf>
    <xf numFmtId="165" fontId="29" fillId="0" borderId="41" xfId="5" applyNumberFormat="1" applyFont="1" applyBorder="1" applyAlignment="1">
      <alignment horizontal="center" vertical="center" wrapText="1"/>
    </xf>
    <xf numFmtId="165" fontId="29" fillId="0" borderId="34" xfId="5" applyNumberFormat="1" applyFont="1" applyBorder="1" applyAlignment="1">
      <alignment horizontal="center" vertical="center" wrapText="1"/>
    </xf>
    <xf numFmtId="165" fontId="15" fillId="0" borderId="54" xfId="5" applyNumberFormat="1" applyBorder="1" applyAlignment="1" applyProtection="1">
      <alignment horizontal="left" vertical="center" wrapText="1"/>
      <protection locked="0"/>
    </xf>
    <xf numFmtId="165" fontId="15" fillId="0" borderId="81" xfId="5" applyNumberFormat="1" applyBorder="1" applyAlignment="1" applyProtection="1">
      <alignment horizontal="left" vertical="center" wrapText="1"/>
      <protection locked="0"/>
    </xf>
    <xf numFmtId="165" fontId="15" fillId="0" borderId="57" xfId="5" applyNumberFormat="1" applyBorder="1" applyAlignment="1" applyProtection="1">
      <alignment horizontal="left" vertical="center" wrapText="1"/>
      <protection locked="0"/>
    </xf>
    <xf numFmtId="0" fontId="21" fillId="0" borderId="0" xfId="5" applyFont="1" applyAlignment="1" applyProtection="1">
      <alignment horizontal="center" vertical="center"/>
      <protection locked="0"/>
    </xf>
    <xf numFmtId="0" fontId="21" fillId="0" borderId="0" xfId="5" applyFont="1" applyAlignment="1">
      <alignment horizontal="center" vertical="center"/>
    </xf>
    <xf numFmtId="0" fontId="48" fillId="0" borderId="0" xfId="5" applyFont="1" applyAlignment="1">
      <alignment horizontal="right" vertical="center"/>
    </xf>
    <xf numFmtId="165" fontId="15" fillId="0" borderId="55" xfId="5" applyNumberFormat="1" applyBorder="1" applyAlignment="1" applyProtection="1">
      <alignment horizontal="left" vertical="center" wrapText="1"/>
      <protection locked="0"/>
    </xf>
    <xf numFmtId="165" fontId="15" fillId="0" borderId="82" xfId="5" applyNumberFormat="1" applyBorder="1" applyAlignment="1" applyProtection="1">
      <alignment horizontal="left" vertical="center" wrapText="1"/>
      <protection locked="0"/>
    </xf>
    <xf numFmtId="165" fontId="15" fillId="0" borderId="58" xfId="5" applyNumberFormat="1" applyBorder="1" applyAlignment="1" applyProtection="1">
      <alignment horizontal="left" vertical="center" wrapText="1"/>
      <protection locked="0"/>
    </xf>
    <xf numFmtId="165" fontId="29" fillId="0" borderId="40" xfId="5" applyNumberFormat="1" applyFont="1" applyBorder="1" applyAlignment="1">
      <alignment horizontal="left" vertical="center" wrapText="1"/>
    </xf>
    <xf numFmtId="165" fontId="29" fillId="0" borderId="41" xfId="5" applyNumberFormat="1" applyFont="1" applyBorder="1" applyAlignment="1">
      <alignment horizontal="left" vertical="center" wrapText="1"/>
    </xf>
    <xf numFmtId="165" fontId="29" fillId="0" borderId="34" xfId="5" applyNumberFormat="1" applyFont="1" applyBorder="1" applyAlignment="1">
      <alignment horizontal="left" vertical="center" wrapText="1"/>
    </xf>
    <xf numFmtId="0" fontId="7"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4" xfId="0" applyFont="1" applyBorder="1" applyAlignment="1">
      <alignment horizontal="center" vertical="center" wrapText="1"/>
    </xf>
    <xf numFmtId="0" fontId="6" fillId="0" borderId="40" xfId="0" applyFont="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0" fontId="2" fillId="0" borderId="41"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6" fillId="0" borderId="40" xfId="0" applyFont="1" applyBorder="1" applyAlignment="1" applyProtection="1">
      <alignment horizontal="center" vertical="center" readingOrder="2"/>
      <protection locked="0"/>
    </xf>
    <xf numFmtId="0" fontId="6" fillId="0" borderId="41" xfId="0" applyFont="1" applyBorder="1" applyAlignment="1" applyProtection="1">
      <alignment horizontal="center" vertical="center" readingOrder="2"/>
      <protection locked="0"/>
    </xf>
    <xf numFmtId="0" fontId="2" fillId="0" borderId="41" xfId="0" applyFont="1" applyBorder="1" applyAlignment="1" applyProtection="1">
      <alignment horizontal="center" vertical="center" readingOrder="2"/>
      <protection locked="0"/>
    </xf>
    <xf numFmtId="0" fontId="2" fillId="0" borderId="34" xfId="0" applyFont="1" applyBorder="1" applyAlignment="1" applyProtection="1">
      <alignment horizontal="center" vertical="center" readingOrder="2"/>
      <protection locked="0"/>
    </xf>
    <xf numFmtId="165" fontId="48" fillId="0" borderId="32" xfId="0" applyNumberFormat="1" applyFont="1" applyBorder="1" applyAlignment="1" applyProtection="1">
      <alignment horizontal="right" vertical="center" wrapText="1"/>
      <protection locked="0"/>
    </xf>
    <xf numFmtId="0" fontId="48" fillId="0" borderId="32" xfId="0" applyFont="1" applyBorder="1" applyAlignment="1" applyProtection="1">
      <alignment horizontal="right"/>
      <protection locked="0"/>
    </xf>
    <xf numFmtId="0" fontId="7" fillId="0" borderId="1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28" fillId="0" borderId="26" xfId="0" applyFont="1" applyBorder="1" applyAlignment="1" applyProtection="1">
      <alignment horizontal="center" wrapText="1"/>
      <protection locked="0"/>
    </xf>
    <xf numFmtId="0" fontId="28" fillId="0" borderId="27" xfId="0" applyFont="1" applyBorder="1" applyAlignment="1" applyProtection="1">
      <alignment horizontal="center"/>
      <protection locked="0"/>
    </xf>
    <xf numFmtId="0" fontId="28" fillId="0" borderId="35" xfId="0" applyFont="1" applyBorder="1" applyAlignment="1" applyProtection="1">
      <alignment horizontal="center"/>
      <protection locked="0"/>
    </xf>
    <xf numFmtId="0" fontId="0" fillId="0" borderId="41" xfId="0" applyBorder="1" applyAlignment="1">
      <alignment vertical="center" wrapText="1"/>
    </xf>
    <xf numFmtId="0" fontId="0" fillId="0" borderId="34" xfId="0" applyBorder="1" applyAlignment="1">
      <alignment vertical="center" wrapText="1"/>
    </xf>
    <xf numFmtId="0" fontId="7" fillId="0" borderId="63"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51" xfId="0" applyFont="1" applyBorder="1" applyAlignment="1">
      <alignment horizontal="center" vertical="center" wrapText="1"/>
    </xf>
    <xf numFmtId="0" fontId="6" fillId="0" borderId="75"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6" fillId="0" borderId="46" xfId="0" applyFont="1" applyBorder="1" applyAlignment="1" applyProtection="1">
      <alignment horizontal="center" vertical="center"/>
      <protection locked="0"/>
    </xf>
    <xf numFmtId="0" fontId="2" fillId="0" borderId="82" xfId="0" applyFont="1" applyBorder="1" applyAlignment="1" applyProtection="1">
      <alignment horizontal="center" vertical="center"/>
      <protection locked="0"/>
    </xf>
    <xf numFmtId="0" fontId="0" fillId="0" borderId="1" xfId="0" applyBorder="1" applyAlignment="1" applyProtection="1">
      <alignment vertical="center"/>
      <protection locked="0"/>
    </xf>
    <xf numFmtId="0" fontId="0" fillId="0" borderId="33" xfId="0" applyBorder="1" applyAlignment="1" applyProtection="1">
      <alignment vertical="center"/>
      <protection locked="0"/>
    </xf>
    <xf numFmtId="0" fontId="7" fillId="0" borderId="15" xfId="0" applyFont="1" applyBorder="1" applyAlignment="1" applyProtection="1">
      <alignment horizontal="center" vertical="center" wrapText="1"/>
      <protection locked="0"/>
    </xf>
    <xf numFmtId="0" fontId="0" fillId="0" borderId="7" xfId="0" applyBorder="1" applyAlignment="1" applyProtection="1">
      <alignment vertical="center"/>
      <protection locked="0"/>
    </xf>
    <xf numFmtId="0" fontId="0" fillId="0" borderId="49" xfId="0" applyBorder="1" applyAlignment="1" applyProtection="1">
      <alignment vertical="center"/>
      <protection locked="0"/>
    </xf>
    <xf numFmtId="0" fontId="14" fillId="0" borderId="0" xfId="0" applyFont="1" applyAlignment="1" applyProtection="1">
      <alignment horizontal="center" vertical="center"/>
      <protection locked="0"/>
    </xf>
    <xf numFmtId="0" fontId="48" fillId="0" borderId="0" xfId="0" applyFont="1" applyAlignment="1">
      <alignment horizontal="center" textRotation="180"/>
    </xf>
    <xf numFmtId="0" fontId="16" fillId="0" borderId="52" xfId="0" applyFont="1" applyBorder="1"/>
    <xf numFmtId="166" fontId="6" fillId="0" borderId="0" xfId="5" applyNumberFormat="1" applyFont="1" applyFill="1" applyBorder="1" applyAlignment="1" applyProtection="1">
      <alignment horizontal="center" vertical="center" wrapText="1"/>
      <protection locked="0"/>
    </xf>
    <xf numFmtId="165" fontId="29" fillId="0" borderId="40" xfId="5" applyNumberFormat="1" applyFont="1" applyFill="1" applyBorder="1" applyAlignment="1">
      <alignment horizontal="center" vertical="center" wrapText="1"/>
    </xf>
    <xf numFmtId="165" fontId="29" fillId="0" borderId="41" xfId="5" applyNumberFormat="1" applyFont="1" applyFill="1" applyBorder="1" applyAlignment="1">
      <alignment horizontal="center" vertical="center" wrapText="1"/>
    </xf>
    <xf numFmtId="165" fontId="0" fillId="0" borderId="54" xfId="5" applyNumberFormat="1" applyFont="1" applyFill="1" applyBorder="1" applyAlignment="1" applyProtection="1">
      <alignment horizontal="left" vertical="center" wrapText="1"/>
      <protection locked="0"/>
    </xf>
    <xf numFmtId="165" fontId="15" fillId="0" borderId="81" xfId="5" applyNumberFormat="1" applyFill="1" applyBorder="1" applyAlignment="1" applyProtection="1">
      <alignment horizontal="left" vertical="center" wrapText="1"/>
      <protection locked="0"/>
    </xf>
    <xf numFmtId="165" fontId="15" fillId="0" borderId="55" xfId="5" applyNumberFormat="1" applyFill="1" applyBorder="1" applyAlignment="1" applyProtection="1">
      <alignment horizontal="left" vertical="center" wrapText="1"/>
      <protection locked="0"/>
    </xf>
    <xf numFmtId="165" fontId="15" fillId="0" borderId="82" xfId="5" applyNumberFormat="1" applyFill="1" applyBorder="1" applyAlignment="1" applyProtection="1">
      <alignment horizontal="left" vertical="center" wrapText="1"/>
      <protection locked="0"/>
    </xf>
    <xf numFmtId="165" fontId="29" fillId="0" borderId="40" xfId="5" applyNumberFormat="1" applyFont="1" applyFill="1" applyBorder="1" applyAlignment="1">
      <alignment horizontal="left" vertical="center" wrapText="1"/>
    </xf>
    <xf numFmtId="165" fontId="29" fillId="0" borderId="41" xfId="5" applyNumberFormat="1" applyFont="1" applyFill="1" applyBorder="1" applyAlignment="1">
      <alignment horizontal="left" vertical="center" wrapText="1"/>
    </xf>
    <xf numFmtId="166" fontId="55" fillId="0" borderId="52" xfId="5" applyNumberFormat="1" applyFont="1" applyFill="1" applyBorder="1" applyAlignment="1" applyProtection="1">
      <alignment horizontal="left" vertical="center" wrapText="1"/>
      <protection locked="0"/>
    </xf>
    <xf numFmtId="0" fontId="21" fillId="0" borderId="0" xfId="5" applyFont="1" applyFill="1" applyAlignment="1">
      <alignment horizontal="center" vertical="center"/>
    </xf>
    <xf numFmtId="165" fontId="32" fillId="0" borderId="0" xfId="5" applyNumberFormat="1" applyFont="1" applyFill="1" applyAlignment="1" applyProtection="1">
      <alignment horizontal="left" vertical="center" wrapText="1"/>
      <protection locked="0"/>
    </xf>
    <xf numFmtId="165" fontId="15" fillId="0" borderId="0" xfId="5" applyNumberFormat="1" applyFill="1" applyAlignment="1" applyProtection="1">
      <alignment horizontal="left" vertical="center" wrapText="1"/>
      <protection locked="0"/>
    </xf>
    <xf numFmtId="165" fontId="3" fillId="0" borderId="80" xfId="5" applyNumberFormat="1" applyFont="1" applyFill="1" applyBorder="1" applyAlignment="1">
      <alignment horizontal="center" vertical="center"/>
    </xf>
    <xf numFmtId="165" fontId="3" fillId="0" borderId="74" xfId="5" applyNumberFormat="1" applyFont="1" applyFill="1" applyBorder="1" applyAlignment="1">
      <alignment horizontal="center" vertical="center"/>
    </xf>
    <xf numFmtId="165" fontId="3" fillId="0" borderId="63" xfId="5" applyNumberFormat="1" applyFont="1" applyFill="1" applyBorder="1" applyAlignment="1">
      <alignment horizontal="center" vertical="center"/>
    </xf>
    <xf numFmtId="165" fontId="29" fillId="0" borderId="80" xfId="5" applyNumberFormat="1" applyFont="1" applyFill="1" applyBorder="1" applyAlignment="1">
      <alignment horizontal="center" vertical="center" wrapText="1"/>
    </xf>
    <xf numFmtId="165" fontId="29" fillId="0" borderId="52" xfId="5" applyNumberFormat="1" applyFont="1" applyFill="1" applyBorder="1" applyAlignment="1">
      <alignment horizontal="center" vertical="center" wrapText="1"/>
    </xf>
    <xf numFmtId="0" fontId="15" fillId="0" borderId="56" xfId="5" applyFont="1" applyBorder="1" applyAlignment="1">
      <alignment horizontal="center" vertical="center" wrapText="1"/>
    </xf>
    <xf numFmtId="165" fontId="3" fillId="0" borderId="60" xfId="5" applyNumberFormat="1" applyFont="1" applyFill="1" applyBorder="1" applyAlignment="1">
      <alignment horizontal="center" vertical="center" wrapText="1"/>
    </xf>
    <xf numFmtId="165" fontId="3" fillId="0" borderId="48" xfId="5" applyNumberFormat="1" applyFont="1" applyFill="1" applyBorder="1" applyAlignment="1">
      <alignment horizontal="center" vertical="center"/>
    </xf>
    <xf numFmtId="0" fontId="81" fillId="0" borderId="64" xfId="0" applyFont="1" applyBorder="1" applyAlignment="1">
      <alignment horizontal="center" vertical="center"/>
    </xf>
    <xf numFmtId="0" fontId="21" fillId="0" borderId="0" xfId="5" applyFont="1" applyFill="1" applyAlignment="1" applyProtection="1">
      <alignment horizontal="center" vertical="center"/>
      <protection locked="0"/>
    </xf>
    <xf numFmtId="165" fontId="3" fillId="0" borderId="40" xfId="5" applyNumberFormat="1" applyFont="1" applyFill="1" applyBorder="1" applyAlignment="1">
      <alignment horizontal="center" vertical="center" wrapText="1"/>
    </xf>
    <xf numFmtId="0" fontId="15" fillId="0" borderId="41" xfId="5" applyFont="1" applyBorder="1" applyAlignment="1">
      <alignment horizontal="center" vertical="center" wrapText="1"/>
    </xf>
    <xf numFmtId="0" fontId="15" fillId="0" borderId="34" xfId="5" applyFont="1" applyBorder="1" applyAlignment="1">
      <alignment horizontal="center" vertical="center" wrapText="1"/>
    </xf>
    <xf numFmtId="0" fontId="81" fillId="0" borderId="64" xfId="0" applyFont="1" applyBorder="1" applyAlignment="1">
      <alignment horizontal="center" vertical="center" wrapText="1"/>
    </xf>
    <xf numFmtId="0" fontId="56" fillId="0" borderId="0" xfId="5" applyFont="1" applyFill="1" applyAlignment="1">
      <alignment horizontal="center" vertical="top" textRotation="180"/>
    </xf>
    <xf numFmtId="0" fontId="2" fillId="0" borderId="0" xfId="0" applyFont="1" applyFill="1" applyAlignment="1" applyProtection="1">
      <alignment horizontal="left"/>
      <protection locked="0"/>
    </xf>
    <xf numFmtId="0" fontId="21" fillId="0" borderId="0" xfId="0" applyFont="1" applyFill="1" applyAlignment="1">
      <alignment horizontal="center" wrapText="1"/>
    </xf>
    <xf numFmtId="0" fontId="48" fillId="0" borderId="0" xfId="0" applyFont="1" applyFill="1" applyAlignment="1">
      <alignment horizontal="right"/>
    </xf>
    <xf numFmtId="165" fontId="6" fillId="0" borderId="0" xfId="6" applyNumberFormat="1" applyFont="1" applyFill="1" applyBorder="1" applyAlignment="1" applyProtection="1">
      <alignment horizontal="center" vertical="center"/>
      <protection locked="0"/>
    </xf>
    <xf numFmtId="165" fontId="6" fillId="0" borderId="0" xfId="6" applyNumberFormat="1" applyFont="1" applyFill="1" applyBorder="1" applyAlignment="1" applyProtection="1">
      <alignment horizontal="center" vertical="center"/>
    </xf>
    <xf numFmtId="165" fontId="33" fillId="0" borderId="32" xfId="6" applyNumberFormat="1" applyFont="1" applyFill="1" applyBorder="1" applyAlignment="1" applyProtection="1">
      <alignment horizontal="left"/>
    </xf>
    <xf numFmtId="165" fontId="33" fillId="0" borderId="32" xfId="6" applyNumberFormat="1" applyFont="1" applyFill="1" applyBorder="1" applyAlignment="1" applyProtection="1">
      <alignment horizontal="left" vertical="center"/>
      <protection locked="0"/>
    </xf>
    <xf numFmtId="0" fontId="32" fillId="0" borderId="0" xfId="6" applyFont="1" applyFill="1" applyAlignment="1" applyProtection="1">
      <alignment horizontal="center"/>
      <protection locked="0"/>
    </xf>
    <xf numFmtId="0" fontId="32" fillId="0" borderId="0" xfId="6" applyFont="1" applyFill="1" applyAlignment="1" applyProtection="1">
      <alignment horizontal="center" vertical="center"/>
      <protection locked="0"/>
    </xf>
    <xf numFmtId="165" fontId="48" fillId="0" borderId="0" xfId="0" applyNumberFormat="1" applyFont="1" applyFill="1" applyBorder="1" applyAlignment="1" applyProtection="1">
      <alignment horizontal="right" textRotation="180" wrapText="1"/>
    </xf>
    <xf numFmtId="165" fontId="21" fillId="0" borderId="0" xfId="0" applyNumberFormat="1" applyFont="1" applyFill="1" applyAlignment="1" applyProtection="1">
      <alignment horizontal="center" vertical="center" wrapText="1"/>
      <protection locked="0"/>
    </xf>
    <xf numFmtId="165" fontId="7" fillId="0" borderId="40" xfId="0" applyNumberFormat="1" applyFont="1" applyFill="1" applyBorder="1" applyAlignment="1" applyProtection="1">
      <alignment horizontal="left" vertical="center" wrapText="1" indent="2"/>
    </xf>
    <xf numFmtId="165" fontId="7" fillId="0" borderId="34" xfId="0" applyNumberFormat="1" applyFont="1" applyFill="1" applyBorder="1" applyAlignment="1" applyProtection="1">
      <alignment horizontal="left" vertical="center" wrapText="1" indent="2"/>
    </xf>
    <xf numFmtId="165" fontId="7" fillId="0" borderId="60" xfId="0" applyNumberFormat="1" applyFont="1" applyFill="1" applyBorder="1" applyAlignment="1" applyProtection="1">
      <alignment horizontal="center" vertical="center"/>
    </xf>
    <xf numFmtId="165" fontId="7" fillId="0" borderId="64" xfId="0" applyNumberFormat="1" applyFont="1" applyFill="1" applyBorder="1" applyAlignment="1" applyProtection="1">
      <alignment horizontal="center" vertical="center"/>
    </xf>
    <xf numFmtId="165" fontId="7" fillId="0" borderId="54" xfId="0" applyNumberFormat="1" applyFont="1" applyFill="1" applyBorder="1" applyAlignment="1" applyProtection="1">
      <alignment horizontal="center" vertical="center"/>
    </xf>
    <xf numFmtId="165" fontId="7" fillId="0" borderId="81" xfId="0" applyNumberFormat="1" applyFont="1" applyFill="1" applyBorder="1" applyAlignment="1" applyProtection="1">
      <alignment horizontal="center" vertical="center"/>
    </xf>
    <xf numFmtId="165" fontId="7" fillId="0" borderId="57" xfId="0" applyNumberFormat="1" applyFont="1" applyFill="1" applyBorder="1" applyAlignment="1" applyProtection="1">
      <alignment horizontal="center" vertical="center"/>
    </xf>
    <xf numFmtId="165" fontId="7" fillId="0" borderId="60" xfId="0" applyNumberFormat="1" applyFont="1" applyFill="1" applyBorder="1" applyAlignment="1" applyProtection="1">
      <alignment horizontal="center" vertical="center" wrapText="1"/>
    </xf>
    <xf numFmtId="165" fontId="7" fillId="0" borderId="64" xfId="0" applyNumberFormat="1" applyFont="1" applyFill="1" applyBorder="1" applyAlignment="1" applyProtection="1">
      <alignment horizontal="center" vertical="center" wrapText="1"/>
    </xf>
    <xf numFmtId="0" fontId="27" fillId="0" borderId="52" xfId="0" applyFont="1" applyFill="1" applyBorder="1" applyAlignment="1">
      <alignment horizontal="justify" vertical="center" wrapText="1"/>
    </xf>
    <xf numFmtId="0" fontId="14" fillId="0" borderId="0" xfId="0" applyFont="1" applyAlignment="1" applyProtection="1">
      <alignment horizontal="center" wrapText="1"/>
      <protection locked="0"/>
    </xf>
    <xf numFmtId="0" fontId="19" fillId="0" borderId="47" xfId="7" applyFont="1" applyFill="1" applyBorder="1" applyAlignment="1" applyProtection="1">
      <alignment horizontal="left" vertical="center" indent="1"/>
    </xf>
    <xf numFmtId="0" fontId="19" fillId="0" borderId="41" xfId="7" applyFont="1" applyFill="1" applyBorder="1" applyAlignment="1" applyProtection="1">
      <alignment horizontal="left" vertical="center" indent="1"/>
    </xf>
    <xf numFmtId="0" fontId="19" fillId="0" borderId="34" xfId="7" applyFont="1" applyFill="1" applyBorder="1" applyAlignment="1" applyProtection="1">
      <alignment horizontal="left" vertical="center" indent="1"/>
    </xf>
    <xf numFmtId="0" fontId="21" fillId="0" borderId="0" xfId="7" applyFont="1" applyFill="1" applyAlignment="1" applyProtection="1">
      <alignment horizontal="center" wrapText="1"/>
    </xf>
    <xf numFmtId="0" fontId="21" fillId="0" borderId="0" xfId="7" applyFont="1" applyFill="1" applyAlignment="1" applyProtection="1">
      <alignment horizontal="center"/>
    </xf>
    <xf numFmtId="0" fontId="14" fillId="0" borderId="0" xfId="0" applyFont="1" applyFill="1" applyBorder="1" applyAlignment="1" applyProtection="1">
      <alignment horizontal="center" vertical="center"/>
      <protection locked="0"/>
    </xf>
    <xf numFmtId="0" fontId="48" fillId="0" borderId="0" xfId="0" applyFont="1" applyFill="1" applyBorder="1" applyAlignment="1">
      <alignment horizontal="center" textRotation="180"/>
    </xf>
    <xf numFmtId="0" fontId="33" fillId="0" borderId="0" xfId="0" applyFont="1" applyAlignment="1" applyProtection="1">
      <alignment horizontal="right"/>
    </xf>
    <xf numFmtId="0" fontId="28" fillId="0" borderId="40" xfId="0" applyFont="1" applyBorder="1" applyAlignment="1" applyProtection="1">
      <alignment horizontal="left" vertical="center" indent="2"/>
    </xf>
    <xf numFmtId="0" fontId="28" fillId="0" borderId="39" xfId="0" applyFont="1" applyBorder="1" applyAlignment="1" applyProtection="1">
      <alignment horizontal="left" vertical="center" indent="2"/>
    </xf>
    <xf numFmtId="0" fontId="21" fillId="0" borderId="0" xfId="0" applyFont="1" applyAlignment="1" applyProtection="1">
      <alignment horizontal="center" wrapText="1"/>
      <protection locked="0"/>
    </xf>
    <xf numFmtId="165" fontId="33" fillId="0" borderId="32" xfId="6" applyNumberFormat="1" applyFont="1" applyFill="1" applyBorder="1" applyAlignment="1" applyProtection="1">
      <alignment horizontal="left" vertical="center"/>
    </xf>
    <xf numFmtId="0" fontId="32" fillId="0" borderId="0" xfId="6" applyFont="1" applyFill="1" applyAlignment="1" applyProtection="1">
      <alignment horizontal="center"/>
    </xf>
    <xf numFmtId="0" fontId="32" fillId="0" borderId="0" xfId="0" applyFont="1" applyAlignment="1">
      <alignment horizontal="center"/>
    </xf>
    <xf numFmtId="0" fontId="32" fillId="0" borderId="0" xfId="0" applyFont="1" applyAlignment="1" applyProtection="1">
      <alignment horizontal="center"/>
      <protection locked="0"/>
    </xf>
    <xf numFmtId="0" fontId="21" fillId="0" borderId="0" xfId="0" applyFont="1" applyAlignment="1" applyProtection="1">
      <alignment horizontal="center"/>
      <protection locked="0"/>
    </xf>
    <xf numFmtId="0" fontId="0" fillId="0" borderId="0" xfId="0" applyProtection="1">
      <protection locked="0"/>
    </xf>
  </cellXfs>
  <cellStyles count="9">
    <cellStyle name="Ezres 2" xfId="1" xr:uid="{00000000-0005-0000-0000-000000000000}"/>
    <cellStyle name="Hiperhivatkozás" xfId="2" xr:uid="{00000000-0005-0000-0000-000001000000}"/>
    <cellStyle name="Hivatkozás" xfId="3" builtinId="8"/>
    <cellStyle name="Már látott hiperhivatkozás" xfId="4" xr:uid="{00000000-0005-0000-0000-000003000000}"/>
    <cellStyle name="Normál" xfId="0" builtinId="0"/>
    <cellStyle name="Normál 2" xfId="5" xr:uid="{00000000-0005-0000-0000-000005000000}"/>
    <cellStyle name="Normál_KVRENMUNKA" xfId="6" xr:uid="{00000000-0005-0000-0000-000006000000}"/>
    <cellStyle name="Normál_SEGEDLETEK" xfId="7" xr:uid="{00000000-0005-0000-0000-000007000000}"/>
    <cellStyle name="Százalék 2" xfId="8" xr:uid="{00000000-0005-0000-0000-000008000000}"/>
  </cellStyles>
  <dxfs count="4">
    <dxf>
      <font>
        <condense val="0"/>
        <extend val="0"/>
        <color indexed="10"/>
      </font>
    </dxf>
    <dxf>
      <font>
        <condense val="0"/>
        <extend val="0"/>
        <color indexed="10"/>
      </font>
    </dxf>
    <dxf>
      <font>
        <color rgb="FFFFC000"/>
      </font>
    </dxf>
    <dxf>
      <font>
        <condense val="0"/>
        <extend val="0"/>
        <color indexed="9"/>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276225</xdr:colOff>
      <xdr:row>0</xdr:row>
      <xdr:rowOff>133350</xdr:rowOff>
    </xdr:from>
    <xdr:to>
      <xdr:col>27</xdr:col>
      <xdr:colOff>390525</xdr:colOff>
      <xdr:row>16</xdr:row>
      <xdr:rowOff>0</xdr:rowOff>
    </xdr:to>
    <xdr:grpSp>
      <xdr:nvGrpSpPr>
        <xdr:cNvPr id="2" name="Csoportba foglalás 11">
          <a:extLst>
            <a:ext uri="{FF2B5EF4-FFF2-40B4-BE49-F238E27FC236}">
              <a16:creationId xmlns:a16="http://schemas.microsoft.com/office/drawing/2014/main" id="{B4C78A66-ED72-4F98-8A0A-6CCA8C0097AB}"/>
            </a:ext>
          </a:extLst>
        </xdr:cNvPr>
        <xdr:cNvGrpSpPr>
          <a:grpSpLocks/>
        </xdr:cNvGrpSpPr>
      </xdr:nvGrpSpPr>
      <xdr:grpSpPr bwMode="auto">
        <a:xfrm>
          <a:off x="8459066" y="133350"/>
          <a:ext cx="4946073" cy="2732809"/>
          <a:chOff x="7866063" y="158750"/>
          <a:chExt cx="4900613" cy="2651125"/>
        </a:xfrm>
      </xdr:grpSpPr>
      <xdr:sp macro="" textlink="">
        <xdr:nvSpPr>
          <xdr:cNvPr id="3" name="Beszédbuborék: négyszög 2">
            <a:extLst>
              <a:ext uri="{FF2B5EF4-FFF2-40B4-BE49-F238E27FC236}">
                <a16:creationId xmlns:a16="http://schemas.microsoft.com/office/drawing/2014/main" id="{1FF47F45-9F37-4CC1-96EC-A31820AD2D53}"/>
              </a:ext>
            </a:extLst>
          </xdr:cNvPr>
          <xdr:cNvSpPr/>
        </xdr:nvSpPr>
        <xdr:spPr bwMode="auto">
          <a:xfrm>
            <a:off x="7866063" y="158750"/>
            <a:ext cx="4900613" cy="2651125"/>
          </a:xfrm>
          <a:prstGeom prst="wedgeRectCallout">
            <a:avLst>
              <a:gd name="adj1" fmla="val -63945"/>
              <a:gd name="adj2" fmla="val 1142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1100" b="1"/>
              <a:t>Teendő:</a:t>
            </a:r>
          </a:p>
          <a:p>
            <a:pPr algn="l"/>
            <a:r>
              <a:rPr lang="hu-HU" sz="1100"/>
              <a:t>Ha nem a székhely</a:t>
            </a:r>
            <a:r>
              <a:rPr lang="hu-HU" sz="1100" baseline="0"/>
              <a:t> szerinti önkormányzatra készülnek a táblázatok, kattintson ide</a:t>
            </a:r>
          </a:p>
          <a:p>
            <a:pPr algn="l"/>
            <a:endParaRPr lang="hu-HU" sz="1100" baseline="0"/>
          </a:p>
          <a:p>
            <a:pPr algn="l"/>
            <a:endParaRPr lang="hu-HU" sz="1100" baseline="0"/>
          </a:p>
          <a:p>
            <a:pPr algn="l"/>
            <a:endParaRPr lang="hu-HU" sz="1100" baseline="0"/>
          </a:p>
          <a:p>
            <a:pPr algn="l"/>
            <a:r>
              <a:rPr lang="hu-HU" sz="1100"/>
              <a:t>,ha</a:t>
            </a:r>
            <a:r>
              <a:rPr lang="hu-HU" sz="1100" baseline="0"/>
              <a:t> feljön az "Igen" és "Nem" akkor kattintson a "Nem"-re. Ezt csak a  közös hivatallal rendelkező önkormányzatok esetében kell megtenni, polgármesteri hivatalok esetében minditg az alaphelyzetet (Igen) kell meghagyni!</a:t>
            </a:r>
          </a:p>
          <a:p>
            <a:pPr algn="l"/>
            <a:r>
              <a:rPr lang="hu-HU" sz="1100" b="1" baseline="0"/>
              <a:t>Magyarázat:</a:t>
            </a:r>
          </a:p>
          <a:p>
            <a:pPr algn="l"/>
            <a:r>
              <a:rPr lang="hu-HU" sz="1100" baseline="0"/>
              <a:t>Csak székhellyel rendelkező önkormányzatnál lehet közös hivatal, a többinél nem. ezért abban az esetben , ha másik önkormányzat táblázatait készítik az Igen-ről Nem-re történő váltásra azért van szükség, hogy a 6.1 (Önkormányzati táblázatok) melléklet számai után a költségvetési szervek melléklet számai 6.2.-vel folytatódjanak. A közös hivatal táblázatai továbbra is megmaradnak, de azokat ebben az esetben nem kell kinyomtatni. </a:t>
            </a:r>
            <a:endParaRPr lang="hu-HU" sz="1100"/>
          </a:p>
        </xdr:txBody>
      </xdr:sp>
      <xdr:pic>
        <xdr:nvPicPr>
          <xdr:cNvPr id="4" name="Kép 3">
            <a:extLst>
              <a:ext uri="{FF2B5EF4-FFF2-40B4-BE49-F238E27FC236}">
                <a16:creationId xmlns:a16="http://schemas.microsoft.com/office/drawing/2014/main" id="{86676255-5431-41CE-9690-B39EDB92D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466" t="43756" r="75948" b="52979"/>
          <a:stretch>
            <a:fillRect/>
          </a:stretch>
        </xdr:blipFill>
        <xdr:spPr bwMode="auto">
          <a:xfrm>
            <a:off x="7953445" y="525101"/>
            <a:ext cx="1358192" cy="511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Nyíl: balra mutató 4">
            <a:extLst>
              <a:ext uri="{FF2B5EF4-FFF2-40B4-BE49-F238E27FC236}">
                <a16:creationId xmlns:a16="http://schemas.microsoft.com/office/drawing/2014/main" id="{0D52F677-7950-4D46-9766-DBB57DD5D0C1}"/>
              </a:ext>
            </a:extLst>
          </xdr:cNvPr>
          <xdr:cNvSpPr/>
        </xdr:nvSpPr>
        <xdr:spPr bwMode="auto">
          <a:xfrm>
            <a:off x="9148200" y="661068"/>
            <a:ext cx="816769" cy="269764"/>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hu-HU"/>
          </a:p>
        </xdr:txBody>
      </xdr:sp>
    </xdr:grpSp>
    <xdr:clientData/>
  </xdr:twoCellAnchor>
  <xdr:twoCellAnchor>
    <xdr:from>
      <xdr:col>18</xdr:col>
      <xdr:colOff>273195</xdr:colOff>
      <xdr:row>16</xdr:row>
      <xdr:rowOff>65953</xdr:rowOff>
    </xdr:from>
    <xdr:to>
      <xdr:col>27</xdr:col>
      <xdr:colOff>385912</xdr:colOff>
      <xdr:row>23</xdr:row>
      <xdr:rowOff>10391</xdr:rowOff>
    </xdr:to>
    <xdr:sp macro="" textlink="">
      <xdr:nvSpPr>
        <xdr:cNvPr id="6" name="Téglalap 5">
          <a:extLst>
            <a:ext uri="{FF2B5EF4-FFF2-40B4-BE49-F238E27FC236}">
              <a16:creationId xmlns:a16="http://schemas.microsoft.com/office/drawing/2014/main" id="{8CCB8851-A953-41D8-B18E-01C134C77326}"/>
            </a:ext>
          </a:extLst>
        </xdr:cNvPr>
        <xdr:cNvSpPr/>
      </xdr:nvSpPr>
      <xdr:spPr>
        <a:xfrm>
          <a:off x="8445645" y="2913928"/>
          <a:ext cx="4913317" cy="12112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hu-HU" sz="1100"/>
            <a:t>A RM_1.1.sz.mell.</a:t>
          </a:r>
          <a:r>
            <a:rPr lang="hu-HU" sz="1100" baseline="0"/>
            <a:t> fülnél a </a:t>
          </a:r>
          <a:r>
            <a:rPr lang="hu-HU" sz="1100" b="1" i="1" baseline="0"/>
            <a:t>4. Közhatalmi bevételek </a:t>
          </a:r>
          <a:r>
            <a:rPr lang="hu-HU" sz="1100" baseline="0"/>
            <a:t>bevételi jogcímei, abban az esetben ha az önkormányzatnál más bevételi jogcímek is előfordulnak, akkor bármelyik bevételi jogcím átírható arra, amit szerepeltetni szeretne az önkormányzat. </a:t>
          </a:r>
        </a:p>
        <a:p>
          <a:pPr algn="l">
            <a:lnSpc>
              <a:spcPts val="1100"/>
            </a:lnSpc>
          </a:pPr>
          <a:r>
            <a:rPr lang="hu-HU" sz="1100" b="1" baseline="0"/>
            <a:t>Ezt csak a RM_1.1.sz.mell. fülnél kell elvégzeni, a többi táblázat automatikusan javítódik!</a:t>
          </a:r>
          <a:endParaRPr lang="hu-HU"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Jegyz&#337;k&#246;nyvek,%20Test&#252;leti%20anyagok\2020%20Z&#225;vod\20201027\njt\1-7.%20sz&#225;m&#250;%20mell&#233;kletek%20a%2013_2020.%20(XI.11.)%20&#246;k%20rendeleth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Jegyz&#337;k&#246;nyvek,%20Test&#252;leti%20anyagok\2020%20Z&#225;vod\20201027\njt\1.%20mell&#233;klet%201_2020.%20(II.24.)%20&#246;k.%20rendelet%202020.%20&#233;vi%20k&#246;lts&#233;gvet&#233;sr&#337;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udit/Downloads/1-7.%20sz&#225;m&#250;%20mell&#233;kletek%20a%20.........................%20&#246;k%20rendeleth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_TARTALOMJEGYZÉK"/>
      <sheetName val="RM_ALAPADATOK"/>
    </sheetNames>
    <sheetDataSet>
      <sheetData sheetId="0">
        <row r="1">
          <cell r="A1">
            <v>2020</v>
          </cell>
        </row>
      </sheetData>
      <sheetData sheetId="1">
        <row r="1">
          <cell r="R1" t="str">
            <v>ban</v>
          </cell>
        </row>
        <row r="7">
          <cell r="A7" t="str">
            <v>a</v>
          </cell>
          <cell r="B7">
            <v>13</v>
          </cell>
          <cell r="C7" t="str">
            <v>/</v>
          </cell>
          <cell r="D7">
            <v>2020</v>
          </cell>
          <cell r="E7" t="str">
            <v>(</v>
          </cell>
          <cell r="F7" t="str">
            <v>XI.11.</v>
          </cell>
          <cell r="G7" t="str">
            <v>)</v>
          </cell>
          <cell r="H7" t="str">
            <v>önkormányzati rendelethez</v>
          </cell>
        </row>
        <row r="11">
          <cell r="A11" t="str">
            <v>……………………. Polgármesteri /Közös Önkormányzati Hivatal</v>
          </cell>
        </row>
        <row r="13">
          <cell r="B13" t="str">
            <v>1 kvi név</v>
          </cell>
          <cell r="O13" t="str">
            <v>6.2.</v>
          </cell>
        </row>
        <row r="15">
          <cell r="B15" t="str">
            <v>2 kvi név</v>
          </cell>
          <cell r="O15" t="str">
            <v>6.3.</v>
          </cell>
        </row>
        <row r="17">
          <cell r="B17" t="str">
            <v>3 kvi név</v>
          </cell>
          <cell r="O17" t="str">
            <v>6.4.</v>
          </cell>
        </row>
        <row r="19">
          <cell r="B19" t="str">
            <v>4 kvi név</v>
          </cell>
          <cell r="O19" t="str">
            <v>6.5.</v>
          </cell>
        </row>
        <row r="21">
          <cell r="B21" t="str">
            <v>5 kvi név</v>
          </cell>
          <cell r="O21" t="str">
            <v>6.6.</v>
          </cell>
        </row>
        <row r="23">
          <cell r="B23" t="str">
            <v>6 kvi név</v>
          </cell>
          <cell r="O23" t="str">
            <v>6.7.</v>
          </cell>
        </row>
        <row r="25">
          <cell r="B25" t="str">
            <v>7 kvi név</v>
          </cell>
          <cell r="O25" t="str">
            <v>6.8.</v>
          </cell>
        </row>
        <row r="27">
          <cell r="B27" t="str">
            <v>8 kvi név</v>
          </cell>
          <cell r="O27" t="str">
            <v>6.9.</v>
          </cell>
        </row>
        <row r="29">
          <cell r="B29" t="str">
            <v>9 kvi név</v>
          </cell>
          <cell r="O29" t="str">
            <v>6.10.</v>
          </cell>
        </row>
        <row r="31">
          <cell r="B31" t="str">
            <v>10 kvi név</v>
          </cell>
          <cell r="O31" t="str">
            <v>6.11.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JEGYZÉK"/>
      <sheetName val="ALAPADATOK"/>
      <sheetName val="KV_ÖSSZEFÜGGÉSEK"/>
      <sheetName val="KV_1.2.sz.mell."/>
      <sheetName val="KV_1.3.sz.mell."/>
      <sheetName val="KV_1.4.sz.mell."/>
      <sheetName val="KV_2.1.sz.mell."/>
      <sheetName val="KV_2.2.sz.mell."/>
      <sheetName val="KV_ELLENŐRZÉS"/>
      <sheetName val="KV_3.sz.mell."/>
      <sheetName val="KV_4.sz.mell."/>
      <sheetName val="KV_5.sz.mell."/>
      <sheetName val="KV_6.sz.mell."/>
      <sheetName val="KV_7.sz.mell."/>
      <sheetName val="KV_8.sz.mell."/>
      <sheetName val="KV_9.1.sz.mell"/>
      <sheetName val="KV_9.1.1.sz.mell"/>
      <sheetName val="KV_9.1.2.sz.mell."/>
      <sheetName val="KV_9.1.3.sz.mell"/>
      <sheetName val="KV_9.2.sz.mell"/>
      <sheetName val="KV_9.2.1.sz.mell"/>
      <sheetName val="KV_9.2.2.sz.mell"/>
      <sheetName val="KV_9.2.3.sz.mell"/>
      <sheetName val="KV_9.3.sz.mell"/>
      <sheetName val="KV_9.3.1.sz.mell"/>
      <sheetName val="KV_9.3.2.sz.mell"/>
      <sheetName val="KV_9.3.3.sz.mell"/>
      <sheetName val="KV_9.4.sz.mell"/>
      <sheetName val="KV_9.4.1.sz.mell"/>
      <sheetName val="KV_9.4.2.sz.mell"/>
      <sheetName val="KV_9.4.3.sz.mell"/>
      <sheetName val="KV_9.5.sz.mell"/>
      <sheetName val="KV_9.5.1.sz.mell"/>
      <sheetName val="KV_9.5.2.sz.mell"/>
      <sheetName val="KV_9.5.3.sz.mell"/>
      <sheetName val="KV_9.6.sz.mell"/>
      <sheetName val="KV_9.6.1.sz.mell"/>
      <sheetName val="KV_9.6.2.sz.mell"/>
      <sheetName val="KV_9.6.3.sz.mell"/>
      <sheetName val="KV_9.7.sz.mell"/>
      <sheetName val="KV_9.7.1.sz.mell"/>
      <sheetName val="KV_9.7.2.sz.mell"/>
      <sheetName val="KV_9.7.3.sz.mell"/>
      <sheetName val="KV_9.8.sz.mell"/>
      <sheetName val="KV_9.8.1.sz.mell"/>
      <sheetName val="KV_9.8.2.sz.mell"/>
      <sheetName val="KV_9.8.3.sz.mell"/>
      <sheetName val="KV_9.9.sz.mell"/>
      <sheetName val="KV_9.9.1.sz.mell"/>
      <sheetName val="KV_9.9.2.sz.mell"/>
      <sheetName val="KV_9.9.3.sz.mell"/>
      <sheetName val="KV_9.10.sz.mell"/>
      <sheetName val="KV_9.10.1.sz.mell"/>
      <sheetName val="KV_9.10.2.sz.mell"/>
      <sheetName val="KV_9.10.3.sz.mell"/>
      <sheetName val="KV_9.11.sz.mell"/>
      <sheetName val="KV_9.11.1.sz.mell"/>
      <sheetName val="KV_9.11.2.sz.mell"/>
      <sheetName val="KV_9.11.3.sz.mell"/>
      <sheetName val="KV_9.12.sz.mell"/>
      <sheetName val="KV_9.12.1.sz.mell"/>
      <sheetName val="KV_9.12.2.sz.mell"/>
      <sheetName val="KV_9.12.3.sz.mell"/>
      <sheetName val="KV_10.sz.mell"/>
      <sheetName val="KV_1.sz.tájékoztató_t."/>
      <sheetName val="KV_2.sz.tájékoztató_t."/>
      <sheetName val="KV_3.sz.tájékoztató_t."/>
      <sheetName val="KV_4.sz.tájékoztató_t."/>
      <sheetName val="KV_5.sz.tájékoztató_t"/>
      <sheetName val="KV_6.sz.tájékoztató_t."/>
      <sheetName val="KV_7.sz.tájékoztató_t."/>
    </sheetNames>
    <sheetDataSet>
      <sheetData sheetId="0"/>
      <sheetData sheetId="1">
        <row r="3">
          <cell r="A3" t="str">
            <v>ZÁVOD KÖZSÉG ÖNKORMÁNYZATA</v>
          </cell>
        </row>
        <row r="7">
          <cell r="A7" t="str">
            <v>a</v>
          </cell>
          <cell r="B7">
            <v>1</v>
          </cell>
          <cell r="C7" t="str">
            <v>/</v>
          </cell>
          <cell r="D7">
            <v>2020</v>
          </cell>
          <cell r="E7" t="str">
            <v>(</v>
          </cell>
          <cell r="F7" t="str">
            <v>II.24.</v>
          </cell>
          <cell r="G7" t="str">
            <v>)</v>
          </cell>
          <cell r="H7" t="str">
            <v>önkormányzati rendelethez</v>
          </cell>
        </row>
      </sheetData>
      <sheetData sheetId="2">
        <row r="5">
          <cell r="A5" t="str">
            <v>2020. évi előirányzat BEVÉTELEK</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_TARTALOMJEGYZÉK"/>
      <sheetName val="RM_ALAPADATOK"/>
      <sheetName val="RM_ÖSSZEFÜGGÉSEK"/>
      <sheetName val="RM_1.2.sz.mell"/>
      <sheetName val="RM_1.3.sz.mell."/>
      <sheetName val="RM_1.4.sz.mell."/>
      <sheetName val="RM_1.1.sz.mell."/>
      <sheetName val="RM_2.1.sz.mell."/>
      <sheetName val="RM_2.2.sz.mell."/>
      <sheetName val="RM_ELLENŐRZÉS"/>
      <sheetName val="RM_3.sz.mell."/>
      <sheetName val="RM_4.sz.mell."/>
      <sheetName val="RM_5.sz.mell."/>
      <sheetName val="RM_6.1.sz.mell"/>
      <sheetName val="RM_6.1.1.sz.mell"/>
      <sheetName val="RM_6.1.2.sz.mell"/>
      <sheetName val="RM_6.1.3.sz.mell"/>
      <sheetName val="RM_6.2.sz.mell"/>
      <sheetName val="RM_6.2.1.sz.mell"/>
      <sheetName val="RM_7.sz.mell"/>
      <sheetName val="Munka1"/>
    </sheetNames>
    <sheetDataSet>
      <sheetData sheetId="0">
        <row r="1">
          <cell r="A1">
            <v>2020</v>
          </cell>
        </row>
      </sheetData>
      <sheetData sheetId="1">
        <row r="1">
          <cell r="R1" t="str">
            <v>ban</v>
          </cell>
        </row>
        <row r="2">
          <cell r="A2" t="str">
            <v>ALAPADATOK</v>
          </cell>
        </row>
        <row r="3">
          <cell r="A3" t="str">
            <v>Závod Község Önkormányzata</v>
          </cell>
        </row>
        <row r="7">
          <cell r="A7" t="str">
            <v>a</v>
          </cell>
          <cell r="B7">
            <v>13</v>
          </cell>
          <cell r="C7" t="str">
            <v>/</v>
          </cell>
          <cell r="D7">
            <v>2020</v>
          </cell>
          <cell r="E7" t="str">
            <v>(</v>
          </cell>
          <cell r="F7" t="str">
            <v>XI.11.</v>
          </cell>
          <cell r="G7" t="str">
            <v>)</v>
          </cell>
          <cell r="H7" t="str">
            <v>önkormányzati rendelethez</v>
          </cell>
        </row>
        <row r="11">
          <cell r="A11" t="str">
            <v>……………………. Polgármesteri /Közös Önkormányzati Hivatal</v>
          </cell>
        </row>
      </sheetData>
      <sheetData sheetId="2">
        <row r="1">
          <cell r="A1" t="str">
            <v>Költségvetési rendelet módosítás űrlapjainak összefüggései:</v>
          </cell>
        </row>
        <row r="6">
          <cell r="A6" t="str">
            <v>2020. évi eredeti előirányzat BEVÉTELEK</v>
          </cell>
        </row>
        <row r="13">
          <cell r="A13" t="str">
            <v>2020. évi előirányzat módosítások BEVÉTELEK</v>
          </cell>
        </row>
        <row r="19">
          <cell r="A19" t="str">
            <v>2020. módosítás utáni módosított előrirányzatok BEVÉTELEK</v>
          </cell>
        </row>
        <row r="25">
          <cell r="A25" t="str">
            <v>2020. évi eredeti előirányzat KIADÁSOK</v>
          </cell>
        </row>
        <row r="31">
          <cell r="A31" t="str">
            <v>2020. évi előirányzat módosítások KIADÁSOK</v>
          </cell>
        </row>
        <row r="37">
          <cell r="A37" t="str">
            <v>2020. módosítás utáni módosított előirányzatok KIADÁSOK</v>
          </cell>
        </row>
      </sheetData>
      <sheetData sheetId="3">
        <row r="4">
          <cell r="A4" t="str">
            <v>2020. ÉVI KÖLTSÉGVETÉSI RENDELET KÖTELEZŐ FELADATOK BEVÉTELEINEK KIADÁSAINAK MÓDOSÍTÁSA</v>
          </cell>
        </row>
        <row r="9">
          <cell r="D9" t="str">
            <v xml:space="preserve">1. sz. módosítás </v>
          </cell>
          <cell r="E9" t="str">
            <v xml:space="preserve">2. sz. módosítás </v>
          </cell>
          <cell r="F9" t="str">
            <v xml:space="preserve">3. sz. módosítás </v>
          </cell>
          <cell r="G9" t="str">
            <v xml:space="preserve">4. sz. módosítás </v>
          </cell>
          <cell r="H9" t="str">
            <v xml:space="preserve">5. sz. módosítás </v>
          </cell>
          <cell r="I9" t="str">
            <v xml:space="preserve">6. sz. módosítás </v>
          </cell>
          <cell r="K9" t="str">
            <v>….számú módosítás utáni előirányzat</v>
          </cell>
        </row>
      </sheetData>
      <sheetData sheetId="4">
        <row r="4">
          <cell r="A4" t="str">
            <v>2020. ÉVI KÖLTSÉGVETÉSI RENDELET ÖNKÉNT VÁLLALT FELADATOK BEVÉTELEINEK KIADÁSAINAK MÓDOSÍTÁSA</v>
          </cell>
        </row>
        <row r="98">
          <cell r="D98" t="str">
            <v xml:space="preserve">1. sz. módosítás </v>
          </cell>
          <cell r="E98" t="str">
            <v xml:space="preserve">2. sz. módosítás </v>
          </cell>
          <cell r="F98" t="str">
            <v xml:space="preserve">3. sz. módosítás </v>
          </cell>
          <cell r="G98" t="str">
            <v xml:space="preserve">4. sz. módosítás </v>
          </cell>
          <cell r="H98" t="str">
            <v xml:space="preserve">5. sz. módosítás </v>
          </cell>
          <cell r="I98" t="str">
            <v xml:space="preserve">6. sz. módosítás </v>
          </cell>
          <cell r="K98" t="str">
            <v>….számú módosítás utáni előirányzat</v>
          </cell>
        </row>
      </sheetData>
      <sheetData sheetId="5">
        <row r="4">
          <cell r="A4" t="str">
            <v>2020. ÉVI KÖLTSÉGVETÉSI RENDELET ÁLLAMIGAZGATÁSI FELADATOK BEVÉTELEINEK KIADÁSAINAK MÓDOSÍTÁSA</v>
          </cell>
        </row>
      </sheetData>
      <sheetData sheetId="6">
        <row r="4">
          <cell r="A4" t="str">
            <v>2020. ÉVI KÖLTSÉGVETÉSI RENDELET ÖSSZEVONT BEVÉTELEINEK KIADÁSAINAK MÓDOSÍTÁSA</v>
          </cell>
        </row>
        <row r="7">
          <cell r="K7" t="str">
            <v>Forintban!</v>
          </cell>
        </row>
        <row r="8">
          <cell r="C8" t="str">
            <v>2020. évi</v>
          </cell>
        </row>
        <row r="9">
          <cell r="C9" t="str">
            <v>Eredeti
előirányzat</v>
          </cell>
          <cell r="D9" t="str">
            <v xml:space="preserve">1. sz. módosítás </v>
          </cell>
          <cell r="E9" t="str">
            <v xml:space="preserve">2. sz. módosítás </v>
          </cell>
          <cell r="F9" t="str">
            <v xml:space="preserve">3. sz. módosítás </v>
          </cell>
          <cell r="G9" t="str">
            <v xml:space="preserve">4. sz. módosítás </v>
          </cell>
          <cell r="H9" t="str">
            <v xml:space="preserve">5. sz. módosítás </v>
          </cell>
          <cell r="I9" t="str">
            <v xml:space="preserve">6. sz. módosítás </v>
          </cell>
          <cell r="J9" t="str">
            <v>Módosítások összesen</v>
          </cell>
          <cell r="K9" t="str">
            <v>….számú módosítás utáni előirányzat</v>
          </cell>
        </row>
        <row r="33">
          <cell r="B33" t="str">
            <v>Építményadó</v>
          </cell>
        </row>
        <row r="34">
          <cell r="B34" t="str">
            <v>Idegenforgalmi adó</v>
          </cell>
        </row>
        <row r="35">
          <cell r="B35" t="str">
            <v>Iparűzési adó</v>
          </cell>
        </row>
        <row r="36">
          <cell r="B36" t="str">
            <v>Talajterhelési díj</v>
          </cell>
        </row>
        <row r="37">
          <cell r="B37" t="str">
            <v>Gépjárműadó</v>
          </cell>
        </row>
        <row r="38">
          <cell r="B38" t="str">
            <v>Telekadó</v>
          </cell>
        </row>
        <row r="39">
          <cell r="B39" t="str">
            <v>Kommunális adó</v>
          </cell>
        </row>
        <row r="68">
          <cell r="C68">
            <v>35061550</v>
          </cell>
          <cell r="J68">
            <v>13668076</v>
          </cell>
          <cell r="K68">
            <v>48729626</v>
          </cell>
        </row>
        <row r="92">
          <cell r="C92">
            <v>47935635</v>
          </cell>
          <cell r="J92">
            <v>-3048903</v>
          </cell>
          <cell r="K92">
            <v>44886732</v>
          </cell>
        </row>
        <row r="93">
          <cell r="C93">
            <v>82997185</v>
          </cell>
          <cell r="J93">
            <v>10619173</v>
          </cell>
          <cell r="K93">
            <v>93616358</v>
          </cell>
        </row>
        <row r="135">
          <cell r="C135">
            <v>82081843</v>
          </cell>
          <cell r="J135">
            <v>10619173</v>
          </cell>
          <cell r="K135">
            <v>92701016</v>
          </cell>
        </row>
        <row r="160">
          <cell r="C160">
            <v>915342</v>
          </cell>
          <cell r="J160">
            <v>0</v>
          </cell>
          <cell r="K160">
            <v>915342</v>
          </cell>
        </row>
        <row r="161">
          <cell r="C161">
            <v>82997185</v>
          </cell>
          <cell r="J161">
            <v>10619173</v>
          </cell>
          <cell r="K161">
            <v>93616358</v>
          </cell>
        </row>
      </sheetData>
      <sheetData sheetId="7">
        <row r="2">
          <cell r="I2" t="str">
            <v>Forintban!</v>
          </cell>
        </row>
        <row r="4">
          <cell r="D4" t="str">
            <v>Halmozott módosítás 2020. …….-ig</v>
          </cell>
        </row>
        <row r="18">
          <cell r="C18">
            <v>32103366</v>
          </cell>
          <cell r="D18">
            <v>654408</v>
          </cell>
          <cell r="E18">
            <v>32757774</v>
          </cell>
          <cell r="G18">
            <v>76221719</v>
          </cell>
          <cell r="H18">
            <v>6352233</v>
          </cell>
          <cell r="I18">
            <v>82573952</v>
          </cell>
        </row>
        <row r="29">
          <cell r="C29">
            <v>47935635</v>
          </cell>
          <cell r="D29">
            <v>-3048903</v>
          </cell>
          <cell r="E29">
            <v>44886732</v>
          </cell>
          <cell r="G29">
            <v>915342</v>
          </cell>
          <cell r="H29">
            <v>0</v>
          </cell>
          <cell r="I29">
            <v>915342</v>
          </cell>
        </row>
        <row r="30">
          <cell r="C30">
            <v>80039001</v>
          </cell>
          <cell r="D30">
            <v>-2394495</v>
          </cell>
          <cell r="E30">
            <v>77644506</v>
          </cell>
          <cell r="G30">
            <v>77137061</v>
          </cell>
          <cell r="H30">
            <v>6352233</v>
          </cell>
          <cell r="I30">
            <v>83489294</v>
          </cell>
        </row>
      </sheetData>
      <sheetData sheetId="8">
        <row r="2">
          <cell r="I2" t="str">
            <v>Forintban!</v>
          </cell>
        </row>
        <row r="17">
          <cell r="C17">
            <v>2958184</v>
          </cell>
          <cell r="D17">
            <v>10129851</v>
          </cell>
          <cell r="E17">
            <v>13088035</v>
          </cell>
          <cell r="G17">
            <v>5860124</v>
          </cell>
          <cell r="H17">
            <v>4266940</v>
          </cell>
          <cell r="I17">
            <v>10127064</v>
          </cell>
        </row>
        <row r="30">
          <cell r="C30">
            <v>0</v>
          </cell>
          <cell r="D30">
            <v>0</v>
          </cell>
          <cell r="E30">
            <v>0</v>
          </cell>
          <cell r="G30">
            <v>0</v>
          </cell>
          <cell r="H30">
            <v>0</v>
          </cell>
          <cell r="I30">
            <v>0</v>
          </cell>
        </row>
        <row r="31">
          <cell r="C31">
            <v>2958184</v>
          </cell>
          <cell r="D31">
            <v>10129851</v>
          </cell>
          <cell r="E31">
            <v>13088035</v>
          </cell>
          <cell r="G31">
            <v>5860124</v>
          </cell>
          <cell r="H31">
            <v>4266940</v>
          </cell>
          <cell r="I31">
            <v>10127064</v>
          </cell>
        </row>
      </sheetData>
      <sheetData sheetId="9">
        <row r="1">
          <cell r="A1" t="str">
            <v>Költségvetés módosítás űrlapjainak összefüggései:</v>
          </cell>
        </row>
      </sheetData>
      <sheetData sheetId="10">
        <row r="5">
          <cell r="F5" t="str">
            <v>Eddigi módosítások összege 2020-ban</v>
          </cell>
          <cell r="G5" t="str">
            <v>… sz. módosítás</v>
          </cell>
          <cell r="H5" t="str">
            <v>Módosítások összesen 2020. …..-ig</v>
          </cell>
          <cell r="I5" t="str">
            <v>… számú módosítás utáni előirányzat</v>
          </cell>
        </row>
      </sheetData>
      <sheetData sheetId="11"/>
      <sheetData sheetId="12">
        <row r="9">
          <cell r="A9" t="str">
            <v>Európai uniós támogatással megvalósuló projektek</v>
          </cell>
        </row>
      </sheetData>
      <sheetData sheetId="13">
        <row r="5">
          <cell r="K5" t="str">
            <v>….számú módosítás utáni előirányzat</v>
          </cell>
        </row>
      </sheetData>
      <sheetData sheetId="14">
        <row r="5">
          <cell r="K5" t="str">
            <v>….számú módosítás utáni előirányzat</v>
          </cell>
        </row>
      </sheetData>
      <sheetData sheetId="15">
        <row r="5">
          <cell r="K5" t="str">
            <v>….számú módosítás utáni előirányzat</v>
          </cell>
        </row>
      </sheetData>
      <sheetData sheetId="16"/>
      <sheetData sheetId="17"/>
      <sheetData sheetId="18" refreshError="1"/>
      <sheetData sheetId="19">
        <row r="1">
          <cell r="B1" t="str">
            <v>A 2020. évi általános működés és ágazati feladatok támogatásának alakulása jogcímenként</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82784-FCB2-4084-B584-2484837A60A1}">
  <sheetPr>
    <pageSetUpPr fitToPage="1"/>
  </sheetPr>
  <dimension ref="A1:C34"/>
  <sheetViews>
    <sheetView zoomScale="130" zoomScaleNormal="130" workbookViewId="0">
      <selection activeCell="C18" sqref="C18"/>
    </sheetView>
  </sheetViews>
  <sheetFormatPr defaultRowHeight="12.75" x14ac:dyDescent="0.2"/>
  <cols>
    <col min="1" max="1" width="24.1640625" style="1093" customWidth="1"/>
    <col min="2" max="2" width="105.5" style="1093" customWidth="1"/>
    <col min="3" max="3" width="39" style="1093" customWidth="1"/>
    <col min="4" max="256" width="9.33203125" style="1093"/>
    <col min="257" max="257" width="24.1640625" style="1093" customWidth="1"/>
    <col min="258" max="258" width="105.5" style="1093" customWidth="1"/>
    <col min="259" max="259" width="39" style="1093" customWidth="1"/>
    <col min="260" max="512" width="9.33203125" style="1093"/>
    <col min="513" max="513" width="24.1640625" style="1093" customWidth="1"/>
    <col min="514" max="514" width="105.5" style="1093" customWidth="1"/>
    <col min="515" max="515" width="39" style="1093" customWidth="1"/>
    <col min="516" max="768" width="9.33203125" style="1093"/>
    <col min="769" max="769" width="24.1640625" style="1093" customWidth="1"/>
    <col min="770" max="770" width="105.5" style="1093" customWidth="1"/>
    <col min="771" max="771" width="39" style="1093" customWidth="1"/>
    <col min="772" max="1024" width="9.33203125" style="1093"/>
    <col min="1025" max="1025" width="24.1640625" style="1093" customWidth="1"/>
    <col min="1026" max="1026" width="105.5" style="1093" customWidth="1"/>
    <col min="1027" max="1027" width="39" style="1093" customWidth="1"/>
    <col min="1028" max="1280" width="9.33203125" style="1093"/>
    <col min="1281" max="1281" width="24.1640625" style="1093" customWidth="1"/>
    <col min="1282" max="1282" width="105.5" style="1093" customWidth="1"/>
    <col min="1283" max="1283" width="39" style="1093" customWidth="1"/>
    <col min="1284" max="1536" width="9.33203125" style="1093"/>
    <col min="1537" max="1537" width="24.1640625" style="1093" customWidth="1"/>
    <col min="1538" max="1538" width="105.5" style="1093" customWidth="1"/>
    <col min="1539" max="1539" width="39" style="1093" customWidth="1"/>
    <col min="1540" max="1792" width="9.33203125" style="1093"/>
    <col min="1793" max="1793" width="24.1640625" style="1093" customWidth="1"/>
    <col min="1794" max="1794" width="105.5" style="1093" customWidth="1"/>
    <col min="1795" max="1795" width="39" style="1093" customWidth="1"/>
    <col min="1796" max="2048" width="9.33203125" style="1093"/>
    <col min="2049" max="2049" width="24.1640625" style="1093" customWidth="1"/>
    <col min="2050" max="2050" width="105.5" style="1093" customWidth="1"/>
    <col min="2051" max="2051" width="39" style="1093" customWidth="1"/>
    <col min="2052" max="2304" width="9.33203125" style="1093"/>
    <col min="2305" max="2305" width="24.1640625" style="1093" customWidth="1"/>
    <col min="2306" max="2306" width="105.5" style="1093" customWidth="1"/>
    <col min="2307" max="2307" width="39" style="1093" customWidth="1"/>
    <col min="2308" max="2560" width="9.33203125" style="1093"/>
    <col min="2561" max="2561" width="24.1640625" style="1093" customWidth="1"/>
    <col min="2562" max="2562" width="105.5" style="1093" customWidth="1"/>
    <col min="2563" max="2563" width="39" style="1093" customWidth="1"/>
    <col min="2564" max="2816" width="9.33203125" style="1093"/>
    <col min="2817" max="2817" width="24.1640625" style="1093" customWidth="1"/>
    <col min="2818" max="2818" width="105.5" style="1093" customWidth="1"/>
    <col min="2819" max="2819" width="39" style="1093" customWidth="1"/>
    <col min="2820" max="3072" width="9.33203125" style="1093"/>
    <col min="3073" max="3073" width="24.1640625" style="1093" customWidth="1"/>
    <col min="3074" max="3074" width="105.5" style="1093" customWidth="1"/>
    <col min="3075" max="3075" width="39" style="1093" customWidth="1"/>
    <col min="3076" max="3328" width="9.33203125" style="1093"/>
    <col min="3329" max="3329" width="24.1640625" style="1093" customWidth="1"/>
    <col min="3330" max="3330" width="105.5" style="1093" customWidth="1"/>
    <col min="3331" max="3331" width="39" style="1093" customWidth="1"/>
    <col min="3332" max="3584" width="9.33203125" style="1093"/>
    <col min="3585" max="3585" width="24.1640625" style="1093" customWidth="1"/>
    <col min="3586" max="3586" width="105.5" style="1093" customWidth="1"/>
    <col min="3587" max="3587" width="39" style="1093" customWidth="1"/>
    <col min="3588" max="3840" width="9.33203125" style="1093"/>
    <col min="3841" max="3841" width="24.1640625" style="1093" customWidth="1"/>
    <col min="3842" max="3842" width="105.5" style="1093" customWidth="1"/>
    <col min="3843" max="3843" width="39" style="1093" customWidth="1"/>
    <col min="3844" max="4096" width="9.33203125" style="1093"/>
    <col min="4097" max="4097" width="24.1640625" style="1093" customWidth="1"/>
    <col min="4098" max="4098" width="105.5" style="1093" customWidth="1"/>
    <col min="4099" max="4099" width="39" style="1093" customWidth="1"/>
    <col min="4100" max="4352" width="9.33203125" style="1093"/>
    <col min="4353" max="4353" width="24.1640625" style="1093" customWidth="1"/>
    <col min="4354" max="4354" width="105.5" style="1093" customWidth="1"/>
    <col min="4355" max="4355" width="39" style="1093" customWidth="1"/>
    <col min="4356" max="4608" width="9.33203125" style="1093"/>
    <col min="4609" max="4609" width="24.1640625" style="1093" customWidth="1"/>
    <col min="4610" max="4610" width="105.5" style="1093" customWidth="1"/>
    <col min="4611" max="4611" width="39" style="1093" customWidth="1"/>
    <col min="4612" max="4864" width="9.33203125" style="1093"/>
    <col min="4865" max="4865" width="24.1640625" style="1093" customWidth="1"/>
    <col min="4866" max="4866" width="105.5" style="1093" customWidth="1"/>
    <col min="4867" max="4867" width="39" style="1093" customWidth="1"/>
    <col min="4868" max="5120" width="9.33203125" style="1093"/>
    <col min="5121" max="5121" width="24.1640625" style="1093" customWidth="1"/>
    <col min="5122" max="5122" width="105.5" style="1093" customWidth="1"/>
    <col min="5123" max="5123" width="39" style="1093" customWidth="1"/>
    <col min="5124" max="5376" width="9.33203125" style="1093"/>
    <col min="5377" max="5377" width="24.1640625" style="1093" customWidth="1"/>
    <col min="5378" max="5378" width="105.5" style="1093" customWidth="1"/>
    <col min="5379" max="5379" width="39" style="1093" customWidth="1"/>
    <col min="5380" max="5632" width="9.33203125" style="1093"/>
    <col min="5633" max="5633" width="24.1640625" style="1093" customWidth="1"/>
    <col min="5634" max="5634" width="105.5" style="1093" customWidth="1"/>
    <col min="5635" max="5635" width="39" style="1093" customWidth="1"/>
    <col min="5636" max="5888" width="9.33203125" style="1093"/>
    <col min="5889" max="5889" width="24.1640625" style="1093" customWidth="1"/>
    <col min="5890" max="5890" width="105.5" style="1093" customWidth="1"/>
    <col min="5891" max="5891" width="39" style="1093" customWidth="1"/>
    <col min="5892" max="6144" width="9.33203125" style="1093"/>
    <col min="6145" max="6145" width="24.1640625" style="1093" customWidth="1"/>
    <col min="6146" max="6146" width="105.5" style="1093" customWidth="1"/>
    <col min="6147" max="6147" width="39" style="1093" customWidth="1"/>
    <col min="6148" max="6400" width="9.33203125" style="1093"/>
    <col min="6401" max="6401" width="24.1640625" style="1093" customWidth="1"/>
    <col min="6402" max="6402" width="105.5" style="1093" customWidth="1"/>
    <col min="6403" max="6403" width="39" style="1093" customWidth="1"/>
    <col min="6404" max="6656" width="9.33203125" style="1093"/>
    <col min="6657" max="6657" width="24.1640625" style="1093" customWidth="1"/>
    <col min="6658" max="6658" width="105.5" style="1093" customWidth="1"/>
    <col min="6659" max="6659" width="39" style="1093" customWidth="1"/>
    <col min="6660" max="6912" width="9.33203125" style="1093"/>
    <col min="6913" max="6913" width="24.1640625" style="1093" customWidth="1"/>
    <col min="6914" max="6914" width="105.5" style="1093" customWidth="1"/>
    <col min="6915" max="6915" width="39" style="1093" customWidth="1"/>
    <col min="6916" max="7168" width="9.33203125" style="1093"/>
    <col min="7169" max="7169" width="24.1640625" style="1093" customWidth="1"/>
    <col min="7170" max="7170" width="105.5" style="1093" customWidth="1"/>
    <col min="7171" max="7171" width="39" style="1093" customWidth="1"/>
    <col min="7172" max="7424" width="9.33203125" style="1093"/>
    <col min="7425" max="7425" width="24.1640625" style="1093" customWidth="1"/>
    <col min="7426" max="7426" width="105.5" style="1093" customWidth="1"/>
    <col min="7427" max="7427" width="39" style="1093" customWidth="1"/>
    <col min="7428" max="7680" width="9.33203125" style="1093"/>
    <col min="7681" max="7681" width="24.1640625" style="1093" customWidth="1"/>
    <col min="7682" max="7682" width="105.5" style="1093" customWidth="1"/>
    <col min="7683" max="7683" width="39" style="1093" customWidth="1"/>
    <col min="7684" max="7936" width="9.33203125" style="1093"/>
    <col min="7937" max="7937" width="24.1640625" style="1093" customWidth="1"/>
    <col min="7938" max="7938" width="105.5" style="1093" customWidth="1"/>
    <col min="7939" max="7939" width="39" style="1093" customWidth="1"/>
    <col min="7940" max="8192" width="9.33203125" style="1093"/>
    <col min="8193" max="8193" width="24.1640625" style="1093" customWidth="1"/>
    <col min="8194" max="8194" width="105.5" style="1093" customWidth="1"/>
    <col min="8195" max="8195" width="39" style="1093" customWidth="1"/>
    <col min="8196" max="8448" width="9.33203125" style="1093"/>
    <col min="8449" max="8449" width="24.1640625" style="1093" customWidth="1"/>
    <col min="8450" max="8450" width="105.5" style="1093" customWidth="1"/>
    <col min="8451" max="8451" width="39" style="1093" customWidth="1"/>
    <col min="8452" max="8704" width="9.33203125" style="1093"/>
    <col min="8705" max="8705" width="24.1640625" style="1093" customWidth="1"/>
    <col min="8706" max="8706" width="105.5" style="1093" customWidth="1"/>
    <col min="8707" max="8707" width="39" style="1093" customWidth="1"/>
    <col min="8708" max="8960" width="9.33203125" style="1093"/>
    <col min="8961" max="8961" width="24.1640625" style="1093" customWidth="1"/>
    <col min="8962" max="8962" width="105.5" style="1093" customWidth="1"/>
    <col min="8963" max="8963" width="39" style="1093" customWidth="1"/>
    <col min="8964" max="9216" width="9.33203125" style="1093"/>
    <col min="9217" max="9217" width="24.1640625" style="1093" customWidth="1"/>
    <col min="9218" max="9218" width="105.5" style="1093" customWidth="1"/>
    <col min="9219" max="9219" width="39" style="1093" customWidth="1"/>
    <col min="9220" max="9472" width="9.33203125" style="1093"/>
    <col min="9473" max="9473" width="24.1640625" style="1093" customWidth="1"/>
    <col min="9474" max="9474" width="105.5" style="1093" customWidth="1"/>
    <col min="9475" max="9475" width="39" style="1093" customWidth="1"/>
    <col min="9476" max="9728" width="9.33203125" style="1093"/>
    <col min="9729" max="9729" width="24.1640625" style="1093" customWidth="1"/>
    <col min="9730" max="9730" width="105.5" style="1093" customWidth="1"/>
    <col min="9731" max="9731" width="39" style="1093" customWidth="1"/>
    <col min="9732" max="9984" width="9.33203125" style="1093"/>
    <col min="9985" max="9985" width="24.1640625" style="1093" customWidth="1"/>
    <col min="9986" max="9986" width="105.5" style="1093" customWidth="1"/>
    <col min="9987" max="9987" width="39" style="1093" customWidth="1"/>
    <col min="9988" max="10240" width="9.33203125" style="1093"/>
    <col min="10241" max="10241" width="24.1640625" style="1093" customWidth="1"/>
    <col min="10242" max="10242" width="105.5" style="1093" customWidth="1"/>
    <col min="10243" max="10243" width="39" style="1093" customWidth="1"/>
    <col min="10244" max="10496" width="9.33203125" style="1093"/>
    <col min="10497" max="10497" width="24.1640625" style="1093" customWidth="1"/>
    <col min="10498" max="10498" width="105.5" style="1093" customWidth="1"/>
    <col min="10499" max="10499" width="39" style="1093" customWidth="1"/>
    <col min="10500" max="10752" width="9.33203125" style="1093"/>
    <col min="10753" max="10753" width="24.1640625" style="1093" customWidth="1"/>
    <col min="10754" max="10754" width="105.5" style="1093" customWidth="1"/>
    <col min="10755" max="10755" width="39" style="1093" customWidth="1"/>
    <col min="10756" max="11008" width="9.33203125" style="1093"/>
    <col min="11009" max="11009" width="24.1640625" style="1093" customWidth="1"/>
    <col min="11010" max="11010" width="105.5" style="1093" customWidth="1"/>
    <col min="11011" max="11011" width="39" style="1093" customWidth="1"/>
    <col min="11012" max="11264" width="9.33203125" style="1093"/>
    <col min="11265" max="11265" width="24.1640625" style="1093" customWidth="1"/>
    <col min="11266" max="11266" width="105.5" style="1093" customWidth="1"/>
    <col min="11267" max="11267" width="39" style="1093" customWidth="1"/>
    <col min="11268" max="11520" width="9.33203125" style="1093"/>
    <col min="11521" max="11521" width="24.1640625" style="1093" customWidth="1"/>
    <col min="11522" max="11522" width="105.5" style="1093" customWidth="1"/>
    <col min="11523" max="11523" width="39" style="1093" customWidth="1"/>
    <col min="11524" max="11776" width="9.33203125" style="1093"/>
    <col min="11777" max="11777" width="24.1640625" style="1093" customWidth="1"/>
    <col min="11778" max="11778" width="105.5" style="1093" customWidth="1"/>
    <col min="11779" max="11779" width="39" style="1093" customWidth="1"/>
    <col min="11780" max="12032" width="9.33203125" style="1093"/>
    <col min="12033" max="12033" width="24.1640625" style="1093" customWidth="1"/>
    <col min="12034" max="12034" width="105.5" style="1093" customWidth="1"/>
    <col min="12035" max="12035" width="39" style="1093" customWidth="1"/>
    <col min="12036" max="12288" width="9.33203125" style="1093"/>
    <col min="12289" max="12289" width="24.1640625" style="1093" customWidth="1"/>
    <col min="12290" max="12290" width="105.5" style="1093" customWidth="1"/>
    <col min="12291" max="12291" width="39" style="1093" customWidth="1"/>
    <col min="12292" max="12544" width="9.33203125" style="1093"/>
    <col min="12545" max="12545" width="24.1640625" style="1093" customWidth="1"/>
    <col min="12546" max="12546" width="105.5" style="1093" customWidth="1"/>
    <col min="12547" max="12547" width="39" style="1093" customWidth="1"/>
    <col min="12548" max="12800" width="9.33203125" style="1093"/>
    <col min="12801" max="12801" width="24.1640625" style="1093" customWidth="1"/>
    <col min="12802" max="12802" width="105.5" style="1093" customWidth="1"/>
    <col min="12803" max="12803" width="39" style="1093" customWidth="1"/>
    <col min="12804" max="13056" width="9.33203125" style="1093"/>
    <col min="13057" max="13057" width="24.1640625" style="1093" customWidth="1"/>
    <col min="13058" max="13058" width="105.5" style="1093" customWidth="1"/>
    <col min="13059" max="13059" width="39" style="1093" customWidth="1"/>
    <col min="13060" max="13312" width="9.33203125" style="1093"/>
    <col min="13313" max="13313" width="24.1640625" style="1093" customWidth="1"/>
    <col min="13314" max="13314" width="105.5" style="1093" customWidth="1"/>
    <col min="13315" max="13315" width="39" style="1093" customWidth="1"/>
    <col min="13316" max="13568" width="9.33203125" style="1093"/>
    <col min="13569" max="13569" width="24.1640625" style="1093" customWidth="1"/>
    <col min="13570" max="13570" width="105.5" style="1093" customWidth="1"/>
    <col min="13571" max="13571" width="39" style="1093" customWidth="1"/>
    <col min="13572" max="13824" width="9.33203125" style="1093"/>
    <col min="13825" max="13825" width="24.1640625" style="1093" customWidth="1"/>
    <col min="13826" max="13826" width="105.5" style="1093" customWidth="1"/>
    <col min="13827" max="13827" width="39" style="1093" customWidth="1"/>
    <col min="13828" max="14080" width="9.33203125" style="1093"/>
    <col min="14081" max="14081" width="24.1640625" style="1093" customWidth="1"/>
    <col min="14082" max="14082" width="105.5" style="1093" customWidth="1"/>
    <col min="14083" max="14083" width="39" style="1093" customWidth="1"/>
    <col min="14084" max="14336" width="9.33203125" style="1093"/>
    <col min="14337" max="14337" width="24.1640625" style="1093" customWidth="1"/>
    <col min="14338" max="14338" width="105.5" style="1093" customWidth="1"/>
    <col min="14339" max="14339" width="39" style="1093" customWidth="1"/>
    <col min="14340" max="14592" width="9.33203125" style="1093"/>
    <col min="14593" max="14593" width="24.1640625" style="1093" customWidth="1"/>
    <col min="14594" max="14594" width="105.5" style="1093" customWidth="1"/>
    <col min="14595" max="14595" width="39" style="1093" customWidth="1"/>
    <col min="14596" max="14848" width="9.33203125" style="1093"/>
    <col min="14849" max="14849" width="24.1640625" style="1093" customWidth="1"/>
    <col min="14850" max="14850" width="105.5" style="1093" customWidth="1"/>
    <col min="14851" max="14851" width="39" style="1093" customWidth="1"/>
    <col min="14852" max="15104" width="9.33203125" style="1093"/>
    <col min="15105" max="15105" width="24.1640625" style="1093" customWidth="1"/>
    <col min="15106" max="15106" width="105.5" style="1093" customWidth="1"/>
    <col min="15107" max="15107" width="39" style="1093" customWidth="1"/>
    <col min="15108" max="15360" width="9.33203125" style="1093"/>
    <col min="15361" max="15361" width="24.1640625" style="1093" customWidth="1"/>
    <col min="15362" max="15362" width="105.5" style="1093" customWidth="1"/>
    <col min="15363" max="15363" width="39" style="1093" customWidth="1"/>
    <col min="15364" max="15616" width="9.33203125" style="1093"/>
    <col min="15617" max="15617" width="24.1640625" style="1093" customWidth="1"/>
    <col min="15618" max="15618" width="105.5" style="1093" customWidth="1"/>
    <col min="15619" max="15619" width="39" style="1093" customWidth="1"/>
    <col min="15620" max="15872" width="9.33203125" style="1093"/>
    <col min="15873" max="15873" width="24.1640625" style="1093" customWidth="1"/>
    <col min="15874" max="15874" width="105.5" style="1093" customWidth="1"/>
    <col min="15875" max="15875" width="39" style="1093" customWidth="1"/>
    <col min="15876" max="16128" width="9.33203125" style="1093"/>
    <col min="16129" max="16129" width="24.1640625" style="1093" customWidth="1"/>
    <col min="16130" max="16130" width="105.5" style="1093" customWidth="1"/>
    <col min="16131" max="16131" width="39" style="1093" customWidth="1"/>
    <col min="16132" max="16384" width="9.33203125" style="1093"/>
  </cols>
  <sheetData>
    <row r="1" spans="1:3" x14ac:dyDescent="0.2">
      <c r="A1" s="506">
        <v>2020</v>
      </c>
    </row>
    <row r="2" spans="1:3" ht="18.75" x14ac:dyDescent="0.2">
      <c r="A2" s="1103" t="s">
        <v>545</v>
      </c>
      <c r="B2" s="1103"/>
      <c r="C2" s="1103"/>
    </row>
    <row r="3" spans="1:3" ht="15" x14ac:dyDescent="0.25">
      <c r="A3" s="405"/>
      <c r="B3" s="406"/>
      <c r="C3" s="405"/>
    </row>
    <row r="4" spans="1:3" ht="14.25" x14ac:dyDescent="0.2">
      <c r="A4" s="407" t="s">
        <v>558</v>
      </c>
      <c r="B4" s="408" t="s">
        <v>557</v>
      </c>
      <c r="C4" s="407" t="s">
        <v>546</v>
      </c>
    </row>
    <row r="5" spans="1:3" x14ac:dyDescent="0.2">
      <c r="A5" s="409"/>
      <c r="B5" s="409"/>
      <c r="C5" s="409"/>
    </row>
    <row r="6" spans="1:3" ht="18.75" x14ac:dyDescent="0.3">
      <c r="A6" s="1104" t="s">
        <v>706</v>
      </c>
      <c r="B6" s="1104"/>
      <c r="C6" s="1104"/>
    </row>
    <row r="7" spans="1:3" x14ac:dyDescent="0.2">
      <c r="A7" s="409" t="s">
        <v>559</v>
      </c>
      <c r="B7" s="409" t="s">
        <v>560</v>
      </c>
      <c r="C7" s="455" t="str">
        <f ca="1">HYPERLINK(SUBSTITUTE(CELL("address",[3]RM_ALAPADATOK!A2),"'",""),SUBSTITUTE(MID(CELL("address",[3]RM_ALAPADATOK!A2),SEARCH("]",CELL("address",[3]RM_ALAPADATOK!A2),1)+1,LEN(CELL("address",[3]RM_ALAPADATOK!A2))-SEARCH("]",CELL("address",[3]RM_ALAPADATOK!A2),1)),"'",""))</f>
        <v>RM_ALAPADATOK!$A$2</v>
      </c>
    </row>
    <row r="8" spans="1:3" x14ac:dyDescent="0.2">
      <c r="A8" s="409" t="s">
        <v>561</v>
      </c>
      <c r="B8" s="409" t="s">
        <v>707</v>
      </c>
      <c r="C8" s="455" t="str">
        <f ca="1">HYPERLINK(SUBSTITUTE(CELL("address",[3]RM_ÖSSZEFÜGGÉSEK!A1),"'",""),SUBSTITUTE(MID(CELL("address",[3]RM_ÖSSZEFÜGGÉSEK!A1),SEARCH("]",CELL("address",[3]RM_ÖSSZEFÜGGÉSEK!A1),1)+1,LEN(CELL("address",[3]RM_ÖSSZEFÜGGÉSEK!A1))-SEARCH("]",CELL("address",[3]RM_ÖSSZEFÜGGÉSEK!A1),1)),"'",""))</f>
        <v>RM_ÖSSZEFÜGGÉSEK!$A$1</v>
      </c>
    </row>
    <row r="9" spans="1:3" x14ac:dyDescent="0.2">
      <c r="A9" s="409" t="s">
        <v>562</v>
      </c>
      <c r="B9" s="409" t="str">
        <f>LOWER('[3]RM_1.1.sz.mell.'!A4)</f>
        <v>2020. évi költségvetési rendelet összevont bevételeinek kiadásainak módosítása</v>
      </c>
      <c r="C9" s="455" t="str">
        <f ca="1">HYPERLINK(SUBSTITUTE(CELL("address",'[3]RM_1.1.sz.mell.'!A1),"'",""),SUBSTITUTE(MID(CELL("address",'[3]RM_1.1.sz.mell.'!A1),SEARCH("]",CELL("address",'[3]RM_1.1.sz.mell.'!A1),1)+1,LEN(CELL("address",'[3]RM_1.1.sz.mell.'!A1))-SEARCH("]",CELL("address",'[3]RM_1.1.sz.mell.'!A1),1)),"'",""))</f>
        <v>RM_1.1.sz.mell.!$A$1</v>
      </c>
    </row>
    <row r="10" spans="1:3" x14ac:dyDescent="0.2">
      <c r="A10" s="409" t="s">
        <v>563</v>
      </c>
      <c r="B10" s="409" t="str">
        <f>LOWER('[3]RM_1.2.sz.mell'!A4)</f>
        <v>2020. évi költségvetési rendelet kötelező feladatok bevételeinek kiadásainak módosítása</v>
      </c>
      <c r="C10" s="455" t="str">
        <f ca="1">HYPERLINK(SUBSTITUTE(CELL("address",'[3]RM_1.2.sz.mell'!A1),"'",""),SUBSTITUTE(MID(CELL("address",'[3]RM_1.2.sz.mell'!A1),SEARCH("]",CELL("address",'[3]RM_1.2.sz.mell'!A1),1)+1,LEN(CELL("address",'[3]RM_1.2.sz.mell'!A1))-SEARCH("]",CELL("address",'[3]RM_1.2.sz.mell'!A1),1)),"'",""))</f>
        <v>RM_1.2.sz.mell!$A$1</v>
      </c>
    </row>
    <row r="11" spans="1:3" x14ac:dyDescent="0.2">
      <c r="A11" s="409" t="s">
        <v>564</v>
      </c>
      <c r="B11" s="409" t="str">
        <f>LOWER('[3]RM_1.3.sz.mell.'!A4)</f>
        <v>2020. évi költségvetési rendelet önként vállalt feladatok bevételeinek kiadásainak módosítása</v>
      </c>
      <c r="C11" s="455" t="str">
        <f ca="1">HYPERLINK(SUBSTITUTE(CELL("address",'[3]RM_1.3.sz.mell.'!A1),"'",""),SUBSTITUTE(MID(CELL("address",'[3]RM_1.3.sz.mell.'!A1),SEARCH("]",CELL("address",'[3]RM_1.3.sz.mell.'!A1),1)+1,LEN(CELL("address",'[3]RM_1.3.sz.mell.'!A1))-SEARCH("]",CELL("address",'[3]RM_1.3.sz.mell.'!A1),1)),"'",""))</f>
        <v>RM_1.3.sz.mell.!$A$1</v>
      </c>
    </row>
    <row r="12" spans="1:3" x14ac:dyDescent="0.2">
      <c r="A12" s="409" t="s">
        <v>565</v>
      </c>
      <c r="B12" s="409" t="str">
        <f>LOWER('[3]RM_1.4.sz.mell.'!A4)</f>
        <v>2020. évi költségvetési rendelet államigazgatási feladatok bevételeinek kiadásainak módosítása</v>
      </c>
      <c r="C12" s="455" t="str">
        <f ca="1">HYPERLINK(SUBSTITUTE(CELL("address",'[3]RM_1.4.sz.mell.'!A1),"'",""),SUBSTITUTE(MID(CELL("address",'[3]RM_1.4.sz.mell.'!A1),SEARCH("]",CELL("address",'[3]RM_1.4.sz.mell.'!A1),1)+1,LEN(CELL("address",'[3]RM_1.4.sz.mell.'!A1))-SEARCH("]",CELL("address",'[3]RM_1.4.sz.mell.'!A1),1)),"'",""))</f>
        <v>RM_1.4.sz.mell.!$A$1</v>
      </c>
    </row>
    <row r="13" spans="1:3" x14ac:dyDescent="0.2">
      <c r="A13" s="409" t="s">
        <v>566</v>
      </c>
      <c r="B13" s="409" t="s">
        <v>708</v>
      </c>
      <c r="C13" s="455" t="str">
        <f ca="1">HYPERLINK(SUBSTITUTE(CELL("address",'[3]RM_2.1.sz.mell.'!A1),"'",""),SUBSTITUTE(MID(CELL("address",'[3]RM_2.1.sz.mell.'!A1),SEARCH("]",CELL("address",'[3]RM_2.1.sz.mell.'!A1),1)+1,LEN(CELL("address",'[3]RM_2.1.sz.mell.'!A1))-SEARCH("]",CELL("address",'[3]RM_2.1.sz.mell.'!A1),1)),"'",""))</f>
        <v>RM_2.1.sz.mell.!$A$1</v>
      </c>
    </row>
    <row r="14" spans="1:3" x14ac:dyDescent="0.2">
      <c r="A14" s="409" t="s">
        <v>567</v>
      </c>
      <c r="B14" s="409" t="s">
        <v>709</v>
      </c>
      <c r="C14" s="455" t="str">
        <f ca="1">HYPERLINK(SUBSTITUTE(CELL("address",'[3]RM_2.2.sz.mell.'!A1),"'",""),SUBSTITUTE(MID(CELL("address",'[3]RM_2.2.sz.mell.'!A1),SEARCH("]",CELL("address",'[3]RM_2.2.sz.mell.'!A1),1)+1,LEN(CELL("address",'[3]RM_2.2.sz.mell.'!A1))-SEARCH("]",CELL("address",'[3]RM_2.2.sz.mell.'!A1),1)),"'",""))</f>
        <v>RM_2.2.sz.mell.!$A$1</v>
      </c>
    </row>
    <row r="15" spans="1:3" x14ac:dyDescent="0.2">
      <c r="A15" s="409" t="s">
        <v>568</v>
      </c>
      <c r="B15" s="409" t="s">
        <v>569</v>
      </c>
      <c r="C15" s="455" t="str">
        <f ca="1">HYPERLINK(SUBSTITUTE(CELL("address",[3]RM_ELLENŐRZÉS!A1),"'",""),SUBSTITUTE(MID(CELL("address",[3]RM_ELLENŐRZÉS!A1),SEARCH("]",CELL("address",[3]RM_ELLENŐRZÉS!A1),1)+1,LEN(CELL("address",[3]RM_ELLENŐRZÉS!A1))-SEARCH("]",CELL("address",[3]RM_ELLENŐRZÉS!A1),1)),"'",""))</f>
        <v>RM_ELLENŐRZÉS!$A$1</v>
      </c>
    </row>
    <row r="16" spans="1:3" x14ac:dyDescent="0.2">
      <c r="A16" s="409" t="s">
        <v>570</v>
      </c>
      <c r="B16" s="409" t="s">
        <v>673</v>
      </c>
      <c r="C16" s="455" t="str">
        <f ca="1">HYPERLINK(SUBSTITUTE(CELL("address",'[3]RM_3.sz.mell.'!A1),"'",""),SUBSTITUTE(MID(CELL("address",'[3]RM_3.sz.mell.'!A1),SEARCH("]",CELL("address",'[3]RM_3.sz.mell.'!A1),1)+1,LEN(CELL("address",'[3]RM_3.sz.mell.'!A1))-SEARCH("]",CELL("address",'[3]RM_3.sz.mell.'!A1),1)),"'",""))</f>
        <v>RM_3.sz.mell.!$A$1</v>
      </c>
    </row>
    <row r="17" spans="1:3" x14ac:dyDescent="0.2">
      <c r="A17" s="409" t="s">
        <v>571</v>
      </c>
      <c r="B17" s="409" t="s">
        <v>676</v>
      </c>
      <c r="C17" s="455" t="str">
        <f ca="1">HYPERLINK(SUBSTITUTE(CELL("address",'[3]RM_4.sz.mell.'!A1),"'",""),SUBSTITUTE(MID(CELL("address",'[3]RM_4.sz.mell.'!A1),SEARCH("]",CELL("address",'[3]RM_4.sz.mell.'!A1),1)+1,LEN(CELL("address",'[3]RM_4.sz.mell.'!A1))-SEARCH("]",CELL("address",'[3]RM_4.sz.mell.'!A1),1)),"'",""))</f>
        <v>RM_4.sz.mell.!$A$1</v>
      </c>
    </row>
    <row r="18" spans="1:3" x14ac:dyDescent="0.2">
      <c r="A18" s="409" t="s">
        <v>572</v>
      </c>
      <c r="B18" s="409" t="str">
        <f>'[3]RM_5.sz.mell.'!A9</f>
        <v>Európai uniós támogatással megvalósuló projektek</v>
      </c>
      <c r="C18" s="455" t="str">
        <f ca="1">HYPERLINK(SUBSTITUTE(CELL("address",'[3]RM_5.sz.mell.'!A1),"'",""),SUBSTITUTE(MID(CELL("address",'[3]RM_5.sz.mell.'!A1),SEARCH("]",CELL("address",'[3]RM_5.sz.mell.'!A1),1)+1,LEN(CELL("address",'[3]RM_5.sz.mell.'!A1))-SEARCH("]",CELL("address",'[3]RM_5.sz.mell.'!A1),1)),"'",""))</f>
        <v>RM_5.sz.mell.!$A$1</v>
      </c>
    </row>
    <row r="19" spans="1:3" x14ac:dyDescent="0.2">
      <c r="A19" s="409" t="s">
        <v>710</v>
      </c>
      <c r="B19" s="409" t="s">
        <v>695</v>
      </c>
      <c r="C19" s="455" t="str">
        <f ca="1">HYPERLINK(SUBSTITUTE(CELL("address",'[3]RM_6.1.sz.mell'!A1),"'",""),SUBSTITUTE(MID(CELL("address",'[3]RM_6.1.sz.mell'!A1),SEARCH("]",CELL("address",'[3]RM_6.1.sz.mell'!A1),1)+1,LEN(CELL("address",'[3]RM_6.1.sz.mell'!A1))-SEARCH("]",CELL("address",'[3]RM_6.1.sz.mell'!A1),1)),"'",""))</f>
        <v>RM_6.1.sz.mell!$A$1</v>
      </c>
    </row>
    <row r="20" spans="1:3" x14ac:dyDescent="0.2">
      <c r="A20" s="409" t="s">
        <v>711</v>
      </c>
      <c r="B20" s="409" t="s">
        <v>697</v>
      </c>
      <c r="C20" s="455" t="str">
        <f ca="1">HYPERLINK(SUBSTITUTE(CELL("address",'[3]RM_6.1.1.sz.mell'!A1),"'",""),SUBSTITUTE(MID(CELL("address",'[3]RM_6.1.1.sz.mell'!A1),SEARCH("]",CELL("address",'[3]RM_6.1.1.sz.mell'!A1),1)+1,LEN(CELL("address",'[3]RM_6.1.1.sz.mell'!A1))-SEARCH("]",CELL("address",'[3]RM_6.1.1.sz.mell'!A1),1)),"'",""))</f>
        <v>RM_6.1.1.sz.mell!$A$1</v>
      </c>
    </row>
    <row r="21" spans="1:3" x14ac:dyDescent="0.2">
      <c r="A21" s="409" t="s">
        <v>712</v>
      </c>
      <c r="B21" s="409" t="s">
        <v>698</v>
      </c>
      <c r="C21" s="455" t="str">
        <f ca="1">HYPERLINK(SUBSTITUTE(CELL("address",'[3]RM_6.1.2.sz.mell'!A1),"'",""),SUBSTITUTE(MID(CELL("address",'[3]RM_6.1.2.sz.mell'!A1),SEARCH("]",CELL("address",'[3]RM_6.1.2.sz.mell'!A1),1)+1,LEN(CELL("address",'[3]RM_6.1.2.sz.mell'!A1))-SEARCH("]",CELL("address",'[3]RM_6.1.2.sz.mell'!A1),1)),"'",""))</f>
        <v>RM_6.1.2.sz.mell!$A$1</v>
      </c>
    </row>
    <row r="22" spans="1:3" x14ac:dyDescent="0.2">
      <c r="A22" s="409" t="s">
        <v>713</v>
      </c>
      <c r="B22" s="409" t="s">
        <v>699</v>
      </c>
      <c r="C22" s="455" t="str">
        <f ca="1">HYPERLINK(SUBSTITUTE(CELL("address",'[3]RM_6.1.3.sz.mell'!A1),"'",""),SUBSTITUTE(MID(CELL("address",'[3]RM_6.1.3.sz.mell'!A1),SEARCH("]",CELL("address",'[3]RM_6.1.3.sz.mell'!A1),1)+1,LEN(CELL("address",'[3]RM_6.1.3.sz.mell'!A1))-SEARCH("]",CELL("address",'[3]RM_6.1.3.sz.mell'!A1),1)),"'",""))</f>
        <v>RM_6.1.3.sz.mell!$A$1</v>
      </c>
    </row>
    <row r="23" spans="1:3" x14ac:dyDescent="0.2">
      <c r="A23" s="409" t="s">
        <v>714</v>
      </c>
      <c r="B23" s="409" t="str">
        <f>[3]RM_ALAPADATOK!A11</f>
        <v>……………………. Polgármesteri /Közös Önkormányzati Hivatal</v>
      </c>
      <c r="C23" s="455" t="str">
        <f ca="1">HYPERLINK(SUBSTITUTE(CELL("address",'[3]RM_6.2.sz.mell'!A1),"'",""),SUBSTITUTE(MID(CELL("address",'[3]RM_6.2.sz.mell'!A1),SEARCH("]",CELL("address",'[3]RM_6.2.sz.mell'!A1),1)+1,LEN(CELL("address",'[3]RM_6.2.sz.mell'!A1))-SEARCH("]",CELL("address",'[3]RM_6.2.sz.mell'!A1),1)),"'",""))</f>
        <v>RM_6.2.sz.mell!$A$1</v>
      </c>
    </row>
    <row r="24" spans="1:3" x14ac:dyDescent="0.2">
      <c r="A24" s="409" t="s">
        <v>715</v>
      </c>
      <c r="B24" s="1093">
        <f>[3]RM_ALAPADATOK!B13</f>
        <v>0</v>
      </c>
      <c r="C24" s="455" t="e">
        <f ca="1">HYPERLINK(SUBSTITUTE(CELL("address",#REF!),"'",""),SUBSTITUTE(MID(CELL("address",#REF!),SEARCH("]",CELL("address",#REF!),1)+1,LEN(CELL("address",#REF!))-SEARCH("]",CELL("address",#REF!),1)),"'",""))</f>
        <v>#REF!</v>
      </c>
    </row>
    <row r="25" spans="1:3" x14ac:dyDescent="0.2">
      <c r="A25" s="409" t="s">
        <v>716</v>
      </c>
      <c r="B25" s="1093">
        <f>[3]RM_ALAPADATOK!B15</f>
        <v>0</v>
      </c>
      <c r="C25" s="455" t="e">
        <f ca="1">HYPERLINK(SUBSTITUTE(CELL("address",#REF!),"'",""),SUBSTITUTE(MID(CELL("address",#REF!),SEARCH("]",CELL("address",#REF!),1)+1,LEN(CELL("address",#REF!))-SEARCH("]",CELL("address",#REF!),1)),"'",""))</f>
        <v>#REF!</v>
      </c>
    </row>
    <row r="26" spans="1:3" x14ac:dyDescent="0.2">
      <c r="A26" s="409" t="s">
        <v>717</v>
      </c>
      <c r="B26" s="1093">
        <f>[3]RM_ALAPADATOK!B17</f>
        <v>0</v>
      </c>
      <c r="C26" s="455" t="e">
        <f ca="1">HYPERLINK(SUBSTITUTE(CELL("address",#REF!),"'",""),SUBSTITUTE(MID(CELL("address",#REF!),SEARCH("]",CELL("address",#REF!),1)+1,LEN(CELL("address",#REF!))-SEARCH("]",CELL("address",#REF!),1)),"'",""))</f>
        <v>#REF!</v>
      </c>
    </row>
    <row r="27" spans="1:3" x14ac:dyDescent="0.2">
      <c r="A27" s="409" t="s">
        <v>718</v>
      </c>
      <c r="B27" s="1093">
        <f>[3]RM_ALAPADATOK!B19</f>
        <v>0</v>
      </c>
      <c r="C27" s="455" t="e">
        <f ca="1">HYPERLINK(SUBSTITUTE(CELL("address",#REF!),"'",""),SUBSTITUTE(MID(CELL("address",#REF!),SEARCH("]",CELL("address",#REF!),1)+1,LEN(CELL("address",#REF!))-SEARCH("]",CELL("address",#REF!),1)),"'",""))</f>
        <v>#REF!</v>
      </c>
    </row>
    <row r="28" spans="1:3" x14ac:dyDescent="0.2">
      <c r="A28" s="409" t="s">
        <v>719</v>
      </c>
      <c r="B28" s="1093">
        <f>[3]RM_ALAPADATOK!B21</f>
        <v>0</v>
      </c>
      <c r="C28" s="455" t="e">
        <f ca="1">HYPERLINK(SUBSTITUTE(CELL("address",#REF!),"'",""),SUBSTITUTE(MID(CELL("address",#REF!),SEARCH("]",CELL("address",#REF!),1)+1,LEN(CELL("address",#REF!))-SEARCH("]",CELL("address",#REF!),1)),"'",""))</f>
        <v>#REF!</v>
      </c>
    </row>
    <row r="29" spans="1:3" x14ac:dyDescent="0.2">
      <c r="A29" s="409" t="s">
        <v>720</v>
      </c>
      <c r="B29" s="1093">
        <f>[3]RM_ALAPADATOK!B23</f>
        <v>0</v>
      </c>
      <c r="C29" s="455" t="e">
        <f ca="1">HYPERLINK(SUBSTITUTE(CELL("address",#REF!),"'",""),SUBSTITUTE(MID(CELL("address",#REF!),SEARCH("]",CELL("address",#REF!),1)+1,LEN(CELL("address",#REF!))-SEARCH("]",CELL("address",#REF!),1)),"'",""))</f>
        <v>#REF!</v>
      </c>
    </row>
    <row r="30" spans="1:3" x14ac:dyDescent="0.2">
      <c r="A30" s="409" t="s">
        <v>721</v>
      </c>
      <c r="B30" s="1093">
        <f>[3]RM_ALAPADATOK!B25</f>
        <v>0</v>
      </c>
      <c r="C30" s="455" t="e">
        <f ca="1">HYPERLINK(SUBSTITUTE(CELL("address",#REF!),"'",""),SUBSTITUTE(MID(CELL("address",#REF!),SEARCH("]",CELL("address",#REF!),1)+1,LEN(CELL("address",#REF!))-SEARCH("]",CELL("address",#REF!),1)),"'",""))</f>
        <v>#REF!</v>
      </c>
    </row>
    <row r="31" spans="1:3" x14ac:dyDescent="0.2">
      <c r="A31" s="409" t="s">
        <v>722</v>
      </c>
      <c r="B31" s="1093">
        <f>[3]RM_ALAPADATOK!B27</f>
        <v>0</v>
      </c>
      <c r="C31" s="455" t="e">
        <f ca="1">HYPERLINK(SUBSTITUTE(CELL("address",#REF!),"'",""),SUBSTITUTE(MID(CELL("address",#REF!),SEARCH("]",CELL("address",#REF!),1)+1,LEN(CELL("address",#REF!))-SEARCH("]",CELL("address",#REF!),1)),"'",""))</f>
        <v>#REF!</v>
      </c>
    </row>
    <row r="32" spans="1:3" x14ac:dyDescent="0.2">
      <c r="A32" s="409" t="s">
        <v>723</v>
      </c>
      <c r="B32" s="1093">
        <f>[3]RM_ALAPADATOK!B29</f>
        <v>0</v>
      </c>
      <c r="C32" s="455" t="e">
        <f ca="1">HYPERLINK(SUBSTITUTE(CELL("address",#REF!),"'",""),SUBSTITUTE(MID(CELL("address",#REF!),SEARCH("]",CELL("address",#REF!),1)+1,LEN(CELL("address",#REF!))-SEARCH("]",CELL("address",#REF!),1)),"'",""))</f>
        <v>#REF!</v>
      </c>
    </row>
    <row r="33" spans="1:3" x14ac:dyDescent="0.2">
      <c r="A33" s="409" t="s">
        <v>724</v>
      </c>
      <c r="B33" s="1093">
        <f>[3]RM_ALAPADATOK!B31</f>
        <v>0</v>
      </c>
      <c r="C33" s="455" t="e">
        <f ca="1">HYPERLINK(SUBSTITUTE(CELL("address",#REF!),"'",""),SUBSTITUTE(MID(CELL("address",#REF!),SEARCH("]",CELL("address",#REF!),1)+1,LEN(CELL("address",#REF!))-SEARCH("]",CELL("address",#REF!),1)),"'",""))</f>
        <v>#REF!</v>
      </c>
    </row>
    <row r="34" spans="1:3" x14ac:dyDescent="0.2">
      <c r="A34" s="409" t="s">
        <v>573</v>
      </c>
      <c r="B34" s="1093" t="str">
        <f>'[3]RM_7.sz.mell'!B1</f>
        <v>A 2020. évi általános működés és ágazati feladatok támogatásának alakulása jogcímenként</v>
      </c>
      <c r="C34" s="455" t="str">
        <f ca="1">HYPERLINK(SUBSTITUTE(CELL("address",'[3]RM_7.sz.mell'!A1),"'",""),SUBSTITUTE(MID(CELL("address",'[3]RM_7.sz.mell'!A1),SEARCH("]",CELL("address",'[3]RM_7.sz.mell'!A1),1)+1,LEN(CELL("address",'[3]RM_7.sz.mell'!A1))-SEARCH("]",CELL("address",'[3]RM_7.sz.mell'!A1),1)),"'",""))</f>
        <v>RM_7.sz.mell!$A$1</v>
      </c>
    </row>
  </sheetData>
  <mergeCells count="2">
    <mergeCell ref="A2:C2"/>
    <mergeCell ref="A6:C6"/>
  </mergeCells>
  <pageMargins left="0.70866141732283472" right="0.70866141732283472" top="0.74803149606299213" bottom="0.74803149606299213" header="0.31496062992125984" footer="0.31496062992125984"/>
  <pageSetup paperSize="9"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E550B-0C7E-4CA4-BAD7-EF49588A11A1}">
  <sheetPr>
    <tabColor rgb="FF92D050"/>
  </sheetPr>
  <dimension ref="A1:J33"/>
  <sheetViews>
    <sheetView view="pageBreakPreview" zoomScale="115" zoomScaleNormal="120" zoomScaleSheetLayoutView="115" workbookViewId="0">
      <selection activeCell="I10" sqref="I10"/>
    </sheetView>
  </sheetViews>
  <sheetFormatPr defaultRowHeight="12.75" x14ac:dyDescent="0.2"/>
  <cols>
    <col min="1" max="1" width="6.83203125" style="664" customWidth="1"/>
    <col min="2" max="2" width="49.83203125" style="665" customWidth="1"/>
    <col min="3" max="5" width="15.5" style="664" customWidth="1"/>
    <col min="6" max="6" width="49.83203125" style="664" customWidth="1"/>
    <col min="7" max="9" width="15.5" style="664" customWidth="1"/>
    <col min="10" max="10" width="4.83203125" style="664" customWidth="1"/>
    <col min="11" max="256" width="9.33203125" style="664"/>
    <col min="257" max="257" width="6.83203125" style="664" customWidth="1"/>
    <col min="258" max="258" width="49.83203125" style="664" customWidth="1"/>
    <col min="259" max="261" width="15.5" style="664" customWidth="1"/>
    <col min="262" max="262" width="49.83203125" style="664" customWidth="1"/>
    <col min="263" max="265" width="15.5" style="664" customWidth="1"/>
    <col min="266" max="266" width="4.83203125" style="664" customWidth="1"/>
    <col min="267" max="512" width="9.33203125" style="664"/>
    <col min="513" max="513" width="6.83203125" style="664" customWidth="1"/>
    <col min="514" max="514" width="49.83203125" style="664" customWidth="1"/>
    <col min="515" max="517" width="15.5" style="664" customWidth="1"/>
    <col min="518" max="518" width="49.83203125" style="664" customWidth="1"/>
    <col min="519" max="521" width="15.5" style="664" customWidth="1"/>
    <col min="522" max="522" width="4.83203125" style="664" customWidth="1"/>
    <col min="523" max="768" width="9.33203125" style="664"/>
    <col min="769" max="769" width="6.83203125" style="664" customWidth="1"/>
    <col min="770" max="770" width="49.83203125" style="664" customWidth="1"/>
    <col min="771" max="773" width="15.5" style="664" customWidth="1"/>
    <col min="774" max="774" width="49.83203125" style="664" customWidth="1"/>
    <col min="775" max="777" width="15.5" style="664" customWidth="1"/>
    <col min="778" max="778" width="4.83203125" style="664" customWidth="1"/>
    <col min="779" max="1024" width="9.33203125" style="664"/>
    <col min="1025" max="1025" width="6.83203125" style="664" customWidth="1"/>
    <col min="1026" max="1026" width="49.83203125" style="664" customWidth="1"/>
    <col min="1027" max="1029" width="15.5" style="664" customWidth="1"/>
    <col min="1030" max="1030" width="49.83203125" style="664" customWidth="1"/>
    <col min="1031" max="1033" width="15.5" style="664" customWidth="1"/>
    <col min="1034" max="1034" width="4.83203125" style="664" customWidth="1"/>
    <col min="1035" max="1280" width="9.33203125" style="664"/>
    <col min="1281" max="1281" width="6.83203125" style="664" customWidth="1"/>
    <col min="1282" max="1282" width="49.83203125" style="664" customWidth="1"/>
    <col min="1283" max="1285" width="15.5" style="664" customWidth="1"/>
    <col min="1286" max="1286" width="49.83203125" style="664" customWidth="1"/>
    <col min="1287" max="1289" width="15.5" style="664" customWidth="1"/>
    <col min="1290" max="1290" width="4.83203125" style="664" customWidth="1"/>
    <col min="1291" max="1536" width="9.33203125" style="664"/>
    <col min="1537" max="1537" width="6.83203125" style="664" customWidth="1"/>
    <col min="1538" max="1538" width="49.83203125" style="664" customWidth="1"/>
    <col min="1539" max="1541" width="15.5" style="664" customWidth="1"/>
    <col min="1542" max="1542" width="49.83203125" style="664" customWidth="1"/>
    <col min="1543" max="1545" width="15.5" style="664" customWidth="1"/>
    <col min="1546" max="1546" width="4.83203125" style="664" customWidth="1"/>
    <col min="1547" max="1792" width="9.33203125" style="664"/>
    <col min="1793" max="1793" width="6.83203125" style="664" customWidth="1"/>
    <col min="1794" max="1794" width="49.83203125" style="664" customWidth="1"/>
    <col min="1795" max="1797" width="15.5" style="664" customWidth="1"/>
    <col min="1798" max="1798" width="49.83203125" style="664" customWidth="1"/>
    <col min="1799" max="1801" width="15.5" style="664" customWidth="1"/>
    <col min="1802" max="1802" width="4.83203125" style="664" customWidth="1"/>
    <col min="1803" max="2048" width="9.33203125" style="664"/>
    <col min="2049" max="2049" width="6.83203125" style="664" customWidth="1"/>
    <col min="2050" max="2050" width="49.83203125" style="664" customWidth="1"/>
    <col min="2051" max="2053" width="15.5" style="664" customWidth="1"/>
    <col min="2054" max="2054" width="49.83203125" style="664" customWidth="1"/>
    <col min="2055" max="2057" width="15.5" style="664" customWidth="1"/>
    <col min="2058" max="2058" width="4.83203125" style="664" customWidth="1"/>
    <col min="2059" max="2304" width="9.33203125" style="664"/>
    <col min="2305" max="2305" width="6.83203125" style="664" customWidth="1"/>
    <col min="2306" max="2306" width="49.83203125" style="664" customWidth="1"/>
    <col min="2307" max="2309" width="15.5" style="664" customWidth="1"/>
    <col min="2310" max="2310" width="49.83203125" style="664" customWidth="1"/>
    <col min="2311" max="2313" width="15.5" style="664" customWidth="1"/>
    <col min="2314" max="2314" width="4.83203125" style="664" customWidth="1"/>
    <col min="2315" max="2560" width="9.33203125" style="664"/>
    <col min="2561" max="2561" width="6.83203125" style="664" customWidth="1"/>
    <col min="2562" max="2562" width="49.83203125" style="664" customWidth="1"/>
    <col min="2563" max="2565" width="15.5" style="664" customWidth="1"/>
    <col min="2566" max="2566" width="49.83203125" style="664" customWidth="1"/>
    <col min="2567" max="2569" width="15.5" style="664" customWidth="1"/>
    <col min="2570" max="2570" width="4.83203125" style="664" customWidth="1"/>
    <col min="2571" max="2816" width="9.33203125" style="664"/>
    <col min="2817" max="2817" width="6.83203125" style="664" customWidth="1"/>
    <col min="2818" max="2818" width="49.83203125" style="664" customWidth="1"/>
    <col min="2819" max="2821" width="15.5" style="664" customWidth="1"/>
    <col min="2822" max="2822" width="49.83203125" style="664" customWidth="1"/>
    <col min="2823" max="2825" width="15.5" style="664" customWidth="1"/>
    <col min="2826" max="2826" width="4.83203125" style="664" customWidth="1"/>
    <col min="2827" max="3072" width="9.33203125" style="664"/>
    <col min="3073" max="3073" width="6.83203125" style="664" customWidth="1"/>
    <col min="3074" max="3074" width="49.83203125" style="664" customWidth="1"/>
    <col min="3075" max="3077" width="15.5" style="664" customWidth="1"/>
    <col min="3078" max="3078" width="49.83203125" style="664" customWidth="1"/>
    <col min="3079" max="3081" width="15.5" style="664" customWidth="1"/>
    <col min="3082" max="3082" width="4.83203125" style="664" customWidth="1"/>
    <col min="3083" max="3328" width="9.33203125" style="664"/>
    <col min="3329" max="3329" width="6.83203125" style="664" customWidth="1"/>
    <col min="3330" max="3330" width="49.83203125" style="664" customWidth="1"/>
    <col min="3331" max="3333" width="15.5" style="664" customWidth="1"/>
    <col min="3334" max="3334" width="49.83203125" style="664" customWidth="1"/>
    <col min="3335" max="3337" width="15.5" style="664" customWidth="1"/>
    <col min="3338" max="3338" width="4.83203125" style="664" customWidth="1"/>
    <col min="3339" max="3584" width="9.33203125" style="664"/>
    <col min="3585" max="3585" width="6.83203125" style="664" customWidth="1"/>
    <col min="3586" max="3586" width="49.83203125" style="664" customWidth="1"/>
    <col min="3587" max="3589" width="15.5" style="664" customWidth="1"/>
    <col min="3590" max="3590" width="49.83203125" style="664" customWidth="1"/>
    <col min="3591" max="3593" width="15.5" style="664" customWidth="1"/>
    <col min="3594" max="3594" width="4.83203125" style="664" customWidth="1"/>
    <col min="3595" max="3840" width="9.33203125" style="664"/>
    <col min="3841" max="3841" width="6.83203125" style="664" customWidth="1"/>
    <col min="3842" max="3842" width="49.83203125" style="664" customWidth="1"/>
    <col min="3843" max="3845" width="15.5" style="664" customWidth="1"/>
    <col min="3846" max="3846" width="49.83203125" style="664" customWidth="1"/>
    <col min="3847" max="3849" width="15.5" style="664" customWidth="1"/>
    <col min="3850" max="3850" width="4.83203125" style="664" customWidth="1"/>
    <col min="3851" max="4096" width="9.33203125" style="664"/>
    <col min="4097" max="4097" width="6.83203125" style="664" customWidth="1"/>
    <col min="4098" max="4098" width="49.83203125" style="664" customWidth="1"/>
    <col min="4099" max="4101" width="15.5" style="664" customWidth="1"/>
    <col min="4102" max="4102" width="49.83203125" style="664" customWidth="1"/>
    <col min="4103" max="4105" width="15.5" style="664" customWidth="1"/>
    <col min="4106" max="4106" width="4.83203125" style="664" customWidth="1"/>
    <col min="4107" max="4352" width="9.33203125" style="664"/>
    <col min="4353" max="4353" width="6.83203125" style="664" customWidth="1"/>
    <col min="4354" max="4354" width="49.83203125" style="664" customWidth="1"/>
    <col min="4355" max="4357" width="15.5" style="664" customWidth="1"/>
    <col min="4358" max="4358" width="49.83203125" style="664" customWidth="1"/>
    <col min="4359" max="4361" width="15.5" style="664" customWidth="1"/>
    <col min="4362" max="4362" width="4.83203125" style="664" customWidth="1"/>
    <col min="4363" max="4608" width="9.33203125" style="664"/>
    <col min="4609" max="4609" width="6.83203125" style="664" customWidth="1"/>
    <col min="4610" max="4610" width="49.83203125" style="664" customWidth="1"/>
    <col min="4611" max="4613" width="15.5" style="664" customWidth="1"/>
    <col min="4614" max="4614" width="49.83203125" style="664" customWidth="1"/>
    <col min="4615" max="4617" width="15.5" style="664" customWidth="1"/>
    <col min="4618" max="4618" width="4.83203125" style="664" customWidth="1"/>
    <col min="4619" max="4864" width="9.33203125" style="664"/>
    <col min="4865" max="4865" width="6.83203125" style="664" customWidth="1"/>
    <col min="4866" max="4866" width="49.83203125" style="664" customWidth="1"/>
    <col min="4867" max="4869" width="15.5" style="664" customWidth="1"/>
    <col min="4870" max="4870" width="49.83203125" style="664" customWidth="1"/>
    <col min="4871" max="4873" width="15.5" style="664" customWidth="1"/>
    <col min="4874" max="4874" width="4.83203125" style="664" customWidth="1"/>
    <col min="4875" max="5120" width="9.33203125" style="664"/>
    <col min="5121" max="5121" width="6.83203125" style="664" customWidth="1"/>
    <col min="5122" max="5122" width="49.83203125" style="664" customWidth="1"/>
    <col min="5123" max="5125" width="15.5" style="664" customWidth="1"/>
    <col min="5126" max="5126" width="49.83203125" style="664" customWidth="1"/>
    <col min="5127" max="5129" width="15.5" style="664" customWidth="1"/>
    <col min="5130" max="5130" width="4.83203125" style="664" customWidth="1"/>
    <col min="5131" max="5376" width="9.33203125" style="664"/>
    <col min="5377" max="5377" width="6.83203125" style="664" customWidth="1"/>
    <col min="5378" max="5378" width="49.83203125" style="664" customWidth="1"/>
    <col min="5379" max="5381" width="15.5" style="664" customWidth="1"/>
    <col min="5382" max="5382" width="49.83203125" style="664" customWidth="1"/>
    <col min="5383" max="5385" width="15.5" style="664" customWidth="1"/>
    <col min="5386" max="5386" width="4.83203125" style="664" customWidth="1"/>
    <col min="5387" max="5632" width="9.33203125" style="664"/>
    <col min="5633" max="5633" width="6.83203125" style="664" customWidth="1"/>
    <col min="5634" max="5634" width="49.83203125" style="664" customWidth="1"/>
    <col min="5635" max="5637" width="15.5" style="664" customWidth="1"/>
    <col min="5638" max="5638" width="49.83203125" style="664" customWidth="1"/>
    <col min="5639" max="5641" width="15.5" style="664" customWidth="1"/>
    <col min="5642" max="5642" width="4.83203125" style="664" customWidth="1"/>
    <col min="5643" max="5888" width="9.33203125" style="664"/>
    <col min="5889" max="5889" width="6.83203125" style="664" customWidth="1"/>
    <col min="5890" max="5890" width="49.83203125" style="664" customWidth="1"/>
    <col min="5891" max="5893" width="15.5" style="664" customWidth="1"/>
    <col min="5894" max="5894" width="49.83203125" style="664" customWidth="1"/>
    <col min="5895" max="5897" width="15.5" style="664" customWidth="1"/>
    <col min="5898" max="5898" width="4.83203125" style="664" customWidth="1"/>
    <col min="5899" max="6144" width="9.33203125" style="664"/>
    <col min="6145" max="6145" width="6.83203125" style="664" customWidth="1"/>
    <col min="6146" max="6146" width="49.83203125" style="664" customWidth="1"/>
    <col min="6147" max="6149" width="15.5" style="664" customWidth="1"/>
    <col min="6150" max="6150" width="49.83203125" style="664" customWidth="1"/>
    <col min="6151" max="6153" width="15.5" style="664" customWidth="1"/>
    <col min="6154" max="6154" width="4.83203125" style="664" customWidth="1"/>
    <col min="6155" max="6400" width="9.33203125" style="664"/>
    <col min="6401" max="6401" width="6.83203125" style="664" customWidth="1"/>
    <col min="6402" max="6402" width="49.83203125" style="664" customWidth="1"/>
    <col min="6403" max="6405" width="15.5" style="664" customWidth="1"/>
    <col min="6406" max="6406" width="49.83203125" style="664" customWidth="1"/>
    <col min="6407" max="6409" width="15.5" style="664" customWidth="1"/>
    <col min="6410" max="6410" width="4.83203125" style="664" customWidth="1"/>
    <col min="6411" max="6656" width="9.33203125" style="664"/>
    <col min="6657" max="6657" width="6.83203125" style="664" customWidth="1"/>
    <col min="6658" max="6658" width="49.83203125" style="664" customWidth="1"/>
    <col min="6659" max="6661" width="15.5" style="664" customWidth="1"/>
    <col min="6662" max="6662" width="49.83203125" style="664" customWidth="1"/>
    <col min="6663" max="6665" width="15.5" style="664" customWidth="1"/>
    <col min="6666" max="6666" width="4.83203125" style="664" customWidth="1"/>
    <col min="6667" max="6912" width="9.33203125" style="664"/>
    <col min="6913" max="6913" width="6.83203125" style="664" customWidth="1"/>
    <col min="6914" max="6914" width="49.83203125" style="664" customWidth="1"/>
    <col min="6915" max="6917" width="15.5" style="664" customWidth="1"/>
    <col min="6918" max="6918" width="49.83203125" style="664" customWidth="1"/>
    <col min="6919" max="6921" width="15.5" style="664" customWidth="1"/>
    <col min="6922" max="6922" width="4.83203125" style="664" customWidth="1"/>
    <col min="6923" max="7168" width="9.33203125" style="664"/>
    <col min="7169" max="7169" width="6.83203125" style="664" customWidth="1"/>
    <col min="7170" max="7170" width="49.83203125" style="664" customWidth="1"/>
    <col min="7171" max="7173" width="15.5" style="664" customWidth="1"/>
    <col min="7174" max="7174" width="49.83203125" style="664" customWidth="1"/>
    <col min="7175" max="7177" width="15.5" style="664" customWidth="1"/>
    <col min="7178" max="7178" width="4.83203125" style="664" customWidth="1"/>
    <col min="7179" max="7424" width="9.33203125" style="664"/>
    <col min="7425" max="7425" width="6.83203125" style="664" customWidth="1"/>
    <col min="7426" max="7426" width="49.83203125" style="664" customWidth="1"/>
    <col min="7427" max="7429" width="15.5" style="664" customWidth="1"/>
    <col min="7430" max="7430" width="49.83203125" style="664" customWidth="1"/>
    <col min="7431" max="7433" width="15.5" style="664" customWidth="1"/>
    <col min="7434" max="7434" width="4.83203125" style="664" customWidth="1"/>
    <col min="7435" max="7680" width="9.33203125" style="664"/>
    <col min="7681" max="7681" width="6.83203125" style="664" customWidth="1"/>
    <col min="7682" max="7682" width="49.83203125" style="664" customWidth="1"/>
    <col min="7683" max="7685" width="15.5" style="664" customWidth="1"/>
    <col min="7686" max="7686" width="49.83203125" style="664" customWidth="1"/>
    <col min="7687" max="7689" width="15.5" style="664" customWidth="1"/>
    <col min="7690" max="7690" width="4.83203125" style="664" customWidth="1"/>
    <col min="7691" max="7936" width="9.33203125" style="664"/>
    <col min="7937" max="7937" width="6.83203125" style="664" customWidth="1"/>
    <col min="7938" max="7938" width="49.83203125" style="664" customWidth="1"/>
    <col min="7939" max="7941" width="15.5" style="664" customWidth="1"/>
    <col min="7942" max="7942" width="49.83203125" style="664" customWidth="1"/>
    <col min="7943" max="7945" width="15.5" style="664" customWidth="1"/>
    <col min="7946" max="7946" width="4.83203125" style="664" customWidth="1"/>
    <col min="7947" max="8192" width="9.33203125" style="664"/>
    <col min="8193" max="8193" width="6.83203125" style="664" customWidth="1"/>
    <col min="8194" max="8194" width="49.83203125" style="664" customWidth="1"/>
    <col min="8195" max="8197" width="15.5" style="664" customWidth="1"/>
    <col min="8198" max="8198" width="49.83203125" style="664" customWidth="1"/>
    <col min="8199" max="8201" width="15.5" style="664" customWidth="1"/>
    <col min="8202" max="8202" width="4.83203125" style="664" customWidth="1"/>
    <col min="8203" max="8448" width="9.33203125" style="664"/>
    <col min="8449" max="8449" width="6.83203125" style="664" customWidth="1"/>
    <col min="8450" max="8450" width="49.83203125" style="664" customWidth="1"/>
    <col min="8451" max="8453" width="15.5" style="664" customWidth="1"/>
    <col min="8454" max="8454" width="49.83203125" style="664" customWidth="1"/>
    <col min="8455" max="8457" width="15.5" style="664" customWidth="1"/>
    <col min="8458" max="8458" width="4.83203125" style="664" customWidth="1"/>
    <col min="8459" max="8704" width="9.33203125" style="664"/>
    <col min="8705" max="8705" width="6.83203125" style="664" customWidth="1"/>
    <col min="8706" max="8706" width="49.83203125" style="664" customWidth="1"/>
    <col min="8707" max="8709" width="15.5" style="664" customWidth="1"/>
    <col min="8710" max="8710" width="49.83203125" style="664" customWidth="1"/>
    <col min="8711" max="8713" width="15.5" style="664" customWidth="1"/>
    <col min="8714" max="8714" width="4.83203125" style="664" customWidth="1"/>
    <col min="8715" max="8960" width="9.33203125" style="664"/>
    <col min="8961" max="8961" width="6.83203125" style="664" customWidth="1"/>
    <col min="8962" max="8962" width="49.83203125" style="664" customWidth="1"/>
    <col min="8963" max="8965" width="15.5" style="664" customWidth="1"/>
    <col min="8966" max="8966" width="49.83203125" style="664" customWidth="1"/>
    <col min="8967" max="8969" width="15.5" style="664" customWidth="1"/>
    <col min="8970" max="8970" width="4.83203125" style="664" customWidth="1"/>
    <col min="8971" max="9216" width="9.33203125" style="664"/>
    <col min="9217" max="9217" width="6.83203125" style="664" customWidth="1"/>
    <col min="9218" max="9218" width="49.83203125" style="664" customWidth="1"/>
    <col min="9219" max="9221" width="15.5" style="664" customWidth="1"/>
    <col min="9222" max="9222" width="49.83203125" style="664" customWidth="1"/>
    <col min="9223" max="9225" width="15.5" style="664" customWidth="1"/>
    <col min="9226" max="9226" width="4.83203125" style="664" customWidth="1"/>
    <col min="9227" max="9472" width="9.33203125" style="664"/>
    <col min="9473" max="9473" width="6.83203125" style="664" customWidth="1"/>
    <col min="9474" max="9474" width="49.83203125" style="664" customWidth="1"/>
    <col min="9475" max="9477" width="15.5" style="664" customWidth="1"/>
    <col min="9478" max="9478" width="49.83203125" style="664" customWidth="1"/>
    <col min="9479" max="9481" width="15.5" style="664" customWidth="1"/>
    <col min="9482" max="9482" width="4.83203125" style="664" customWidth="1"/>
    <col min="9483" max="9728" width="9.33203125" style="664"/>
    <col min="9729" max="9729" width="6.83203125" style="664" customWidth="1"/>
    <col min="9730" max="9730" width="49.83203125" style="664" customWidth="1"/>
    <col min="9731" max="9733" width="15.5" style="664" customWidth="1"/>
    <col min="9734" max="9734" width="49.83203125" style="664" customWidth="1"/>
    <col min="9735" max="9737" width="15.5" style="664" customWidth="1"/>
    <col min="9738" max="9738" width="4.83203125" style="664" customWidth="1"/>
    <col min="9739" max="9984" width="9.33203125" style="664"/>
    <col min="9985" max="9985" width="6.83203125" style="664" customWidth="1"/>
    <col min="9986" max="9986" width="49.83203125" style="664" customWidth="1"/>
    <col min="9987" max="9989" width="15.5" style="664" customWidth="1"/>
    <col min="9990" max="9990" width="49.83203125" style="664" customWidth="1"/>
    <col min="9991" max="9993" width="15.5" style="664" customWidth="1"/>
    <col min="9994" max="9994" width="4.83203125" style="664" customWidth="1"/>
    <col min="9995" max="10240" width="9.33203125" style="664"/>
    <col min="10241" max="10241" width="6.83203125" style="664" customWidth="1"/>
    <col min="10242" max="10242" width="49.83203125" style="664" customWidth="1"/>
    <col min="10243" max="10245" width="15.5" style="664" customWidth="1"/>
    <col min="10246" max="10246" width="49.83203125" style="664" customWidth="1"/>
    <col min="10247" max="10249" width="15.5" style="664" customWidth="1"/>
    <col min="10250" max="10250" width="4.83203125" style="664" customWidth="1"/>
    <col min="10251" max="10496" width="9.33203125" style="664"/>
    <col min="10497" max="10497" width="6.83203125" style="664" customWidth="1"/>
    <col min="10498" max="10498" width="49.83203125" style="664" customWidth="1"/>
    <col min="10499" max="10501" width="15.5" style="664" customWidth="1"/>
    <col min="10502" max="10502" width="49.83203125" style="664" customWidth="1"/>
    <col min="10503" max="10505" width="15.5" style="664" customWidth="1"/>
    <col min="10506" max="10506" width="4.83203125" style="664" customWidth="1"/>
    <col min="10507" max="10752" width="9.33203125" style="664"/>
    <col min="10753" max="10753" width="6.83203125" style="664" customWidth="1"/>
    <col min="10754" max="10754" width="49.83203125" style="664" customWidth="1"/>
    <col min="10755" max="10757" width="15.5" style="664" customWidth="1"/>
    <col min="10758" max="10758" width="49.83203125" style="664" customWidth="1"/>
    <col min="10759" max="10761" width="15.5" style="664" customWidth="1"/>
    <col min="10762" max="10762" width="4.83203125" style="664" customWidth="1"/>
    <col min="10763" max="11008" width="9.33203125" style="664"/>
    <col min="11009" max="11009" width="6.83203125" style="664" customWidth="1"/>
    <col min="11010" max="11010" width="49.83203125" style="664" customWidth="1"/>
    <col min="11011" max="11013" width="15.5" style="664" customWidth="1"/>
    <col min="11014" max="11014" width="49.83203125" style="664" customWidth="1"/>
    <col min="11015" max="11017" width="15.5" style="664" customWidth="1"/>
    <col min="11018" max="11018" width="4.83203125" style="664" customWidth="1"/>
    <col min="11019" max="11264" width="9.33203125" style="664"/>
    <col min="11265" max="11265" width="6.83203125" style="664" customWidth="1"/>
    <col min="11266" max="11266" width="49.83203125" style="664" customWidth="1"/>
    <col min="11267" max="11269" width="15.5" style="664" customWidth="1"/>
    <col min="11270" max="11270" width="49.83203125" style="664" customWidth="1"/>
    <col min="11271" max="11273" width="15.5" style="664" customWidth="1"/>
    <col min="11274" max="11274" width="4.83203125" style="664" customWidth="1"/>
    <col min="11275" max="11520" width="9.33203125" style="664"/>
    <col min="11521" max="11521" width="6.83203125" style="664" customWidth="1"/>
    <col min="11522" max="11522" width="49.83203125" style="664" customWidth="1"/>
    <col min="11523" max="11525" width="15.5" style="664" customWidth="1"/>
    <col min="11526" max="11526" width="49.83203125" style="664" customWidth="1"/>
    <col min="11527" max="11529" width="15.5" style="664" customWidth="1"/>
    <col min="11530" max="11530" width="4.83203125" style="664" customWidth="1"/>
    <col min="11531" max="11776" width="9.33203125" style="664"/>
    <col min="11777" max="11777" width="6.83203125" style="664" customWidth="1"/>
    <col min="11778" max="11778" width="49.83203125" style="664" customWidth="1"/>
    <col min="11779" max="11781" width="15.5" style="664" customWidth="1"/>
    <col min="11782" max="11782" width="49.83203125" style="664" customWidth="1"/>
    <col min="11783" max="11785" width="15.5" style="664" customWidth="1"/>
    <col min="11786" max="11786" width="4.83203125" style="664" customWidth="1"/>
    <col min="11787" max="12032" width="9.33203125" style="664"/>
    <col min="12033" max="12033" width="6.83203125" style="664" customWidth="1"/>
    <col min="12034" max="12034" width="49.83203125" style="664" customWidth="1"/>
    <col min="12035" max="12037" width="15.5" style="664" customWidth="1"/>
    <col min="12038" max="12038" width="49.83203125" style="664" customWidth="1"/>
    <col min="12039" max="12041" width="15.5" style="664" customWidth="1"/>
    <col min="12042" max="12042" width="4.83203125" style="664" customWidth="1"/>
    <col min="12043" max="12288" width="9.33203125" style="664"/>
    <col min="12289" max="12289" width="6.83203125" style="664" customWidth="1"/>
    <col min="12290" max="12290" width="49.83203125" style="664" customWidth="1"/>
    <col min="12291" max="12293" width="15.5" style="664" customWidth="1"/>
    <col min="12294" max="12294" width="49.83203125" style="664" customWidth="1"/>
    <col min="12295" max="12297" width="15.5" style="664" customWidth="1"/>
    <col min="12298" max="12298" width="4.83203125" style="664" customWidth="1"/>
    <col min="12299" max="12544" width="9.33203125" style="664"/>
    <col min="12545" max="12545" width="6.83203125" style="664" customWidth="1"/>
    <col min="12546" max="12546" width="49.83203125" style="664" customWidth="1"/>
    <col min="12547" max="12549" width="15.5" style="664" customWidth="1"/>
    <col min="12550" max="12550" width="49.83203125" style="664" customWidth="1"/>
    <col min="12551" max="12553" width="15.5" style="664" customWidth="1"/>
    <col min="12554" max="12554" width="4.83203125" style="664" customWidth="1"/>
    <col min="12555" max="12800" width="9.33203125" style="664"/>
    <col min="12801" max="12801" width="6.83203125" style="664" customWidth="1"/>
    <col min="12802" max="12802" width="49.83203125" style="664" customWidth="1"/>
    <col min="12803" max="12805" width="15.5" style="664" customWidth="1"/>
    <col min="12806" max="12806" width="49.83203125" style="664" customWidth="1"/>
    <col min="12807" max="12809" width="15.5" style="664" customWidth="1"/>
    <col min="12810" max="12810" width="4.83203125" style="664" customWidth="1"/>
    <col min="12811" max="13056" width="9.33203125" style="664"/>
    <col min="13057" max="13057" width="6.83203125" style="664" customWidth="1"/>
    <col min="13058" max="13058" width="49.83203125" style="664" customWidth="1"/>
    <col min="13059" max="13061" width="15.5" style="664" customWidth="1"/>
    <col min="13062" max="13062" width="49.83203125" style="664" customWidth="1"/>
    <col min="13063" max="13065" width="15.5" style="664" customWidth="1"/>
    <col min="13066" max="13066" width="4.83203125" style="664" customWidth="1"/>
    <col min="13067" max="13312" width="9.33203125" style="664"/>
    <col min="13313" max="13313" width="6.83203125" style="664" customWidth="1"/>
    <col min="13314" max="13314" width="49.83203125" style="664" customWidth="1"/>
    <col min="13315" max="13317" width="15.5" style="664" customWidth="1"/>
    <col min="13318" max="13318" width="49.83203125" style="664" customWidth="1"/>
    <col min="13319" max="13321" width="15.5" style="664" customWidth="1"/>
    <col min="13322" max="13322" width="4.83203125" style="664" customWidth="1"/>
    <col min="13323" max="13568" width="9.33203125" style="664"/>
    <col min="13569" max="13569" width="6.83203125" style="664" customWidth="1"/>
    <col min="13570" max="13570" width="49.83203125" style="664" customWidth="1"/>
    <col min="13571" max="13573" width="15.5" style="664" customWidth="1"/>
    <col min="13574" max="13574" width="49.83203125" style="664" customWidth="1"/>
    <col min="13575" max="13577" width="15.5" style="664" customWidth="1"/>
    <col min="13578" max="13578" width="4.83203125" style="664" customWidth="1"/>
    <col min="13579" max="13824" width="9.33203125" style="664"/>
    <col min="13825" max="13825" width="6.83203125" style="664" customWidth="1"/>
    <col min="13826" max="13826" width="49.83203125" style="664" customWidth="1"/>
    <col min="13827" max="13829" width="15.5" style="664" customWidth="1"/>
    <col min="13830" max="13830" width="49.83203125" style="664" customWidth="1"/>
    <col min="13831" max="13833" width="15.5" style="664" customWidth="1"/>
    <col min="13834" max="13834" width="4.83203125" style="664" customWidth="1"/>
    <col min="13835" max="14080" width="9.33203125" style="664"/>
    <col min="14081" max="14081" width="6.83203125" style="664" customWidth="1"/>
    <col min="14082" max="14082" width="49.83203125" style="664" customWidth="1"/>
    <col min="14083" max="14085" width="15.5" style="664" customWidth="1"/>
    <col min="14086" max="14086" width="49.83203125" style="664" customWidth="1"/>
    <col min="14087" max="14089" width="15.5" style="664" customWidth="1"/>
    <col min="14090" max="14090" width="4.83203125" style="664" customWidth="1"/>
    <col min="14091" max="14336" width="9.33203125" style="664"/>
    <col min="14337" max="14337" width="6.83203125" style="664" customWidth="1"/>
    <col min="14338" max="14338" width="49.83203125" style="664" customWidth="1"/>
    <col min="14339" max="14341" width="15.5" style="664" customWidth="1"/>
    <col min="14342" max="14342" width="49.83203125" style="664" customWidth="1"/>
    <col min="14343" max="14345" width="15.5" style="664" customWidth="1"/>
    <col min="14346" max="14346" width="4.83203125" style="664" customWidth="1"/>
    <col min="14347" max="14592" width="9.33203125" style="664"/>
    <col min="14593" max="14593" width="6.83203125" style="664" customWidth="1"/>
    <col min="14594" max="14594" width="49.83203125" style="664" customWidth="1"/>
    <col min="14595" max="14597" width="15.5" style="664" customWidth="1"/>
    <col min="14598" max="14598" width="49.83203125" style="664" customWidth="1"/>
    <col min="14599" max="14601" width="15.5" style="664" customWidth="1"/>
    <col min="14602" max="14602" width="4.83203125" style="664" customWidth="1"/>
    <col min="14603" max="14848" width="9.33203125" style="664"/>
    <col min="14849" max="14849" width="6.83203125" style="664" customWidth="1"/>
    <col min="14850" max="14850" width="49.83203125" style="664" customWidth="1"/>
    <col min="14851" max="14853" width="15.5" style="664" customWidth="1"/>
    <col min="14854" max="14854" width="49.83203125" style="664" customWidth="1"/>
    <col min="14855" max="14857" width="15.5" style="664" customWidth="1"/>
    <col min="14858" max="14858" width="4.83203125" style="664" customWidth="1"/>
    <col min="14859" max="15104" width="9.33203125" style="664"/>
    <col min="15105" max="15105" width="6.83203125" style="664" customWidth="1"/>
    <col min="15106" max="15106" width="49.83203125" style="664" customWidth="1"/>
    <col min="15107" max="15109" width="15.5" style="664" customWidth="1"/>
    <col min="15110" max="15110" width="49.83203125" style="664" customWidth="1"/>
    <col min="15111" max="15113" width="15.5" style="664" customWidth="1"/>
    <col min="15114" max="15114" width="4.83203125" style="664" customWidth="1"/>
    <col min="15115" max="15360" width="9.33203125" style="664"/>
    <col min="15361" max="15361" width="6.83203125" style="664" customWidth="1"/>
    <col min="15362" max="15362" width="49.83203125" style="664" customWidth="1"/>
    <col min="15363" max="15365" width="15.5" style="664" customWidth="1"/>
    <col min="15366" max="15366" width="49.83203125" style="664" customWidth="1"/>
    <col min="15367" max="15369" width="15.5" style="664" customWidth="1"/>
    <col min="15370" max="15370" width="4.83203125" style="664" customWidth="1"/>
    <col min="15371" max="15616" width="9.33203125" style="664"/>
    <col min="15617" max="15617" width="6.83203125" style="664" customWidth="1"/>
    <col min="15618" max="15618" width="49.83203125" style="664" customWidth="1"/>
    <col min="15619" max="15621" width="15.5" style="664" customWidth="1"/>
    <col min="15622" max="15622" width="49.83203125" style="664" customWidth="1"/>
    <col min="15623" max="15625" width="15.5" style="664" customWidth="1"/>
    <col min="15626" max="15626" width="4.83203125" style="664" customWidth="1"/>
    <col min="15627" max="15872" width="9.33203125" style="664"/>
    <col min="15873" max="15873" width="6.83203125" style="664" customWidth="1"/>
    <col min="15874" max="15874" width="49.83203125" style="664" customWidth="1"/>
    <col min="15875" max="15877" width="15.5" style="664" customWidth="1"/>
    <col min="15878" max="15878" width="49.83203125" style="664" customWidth="1"/>
    <col min="15879" max="15881" width="15.5" style="664" customWidth="1"/>
    <col min="15882" max="15882" width="4.83203125" style="664" customWidth="1"/>
    <col min="15883" max="16128" width="9.33203125" style="664"/>
    <col min="16129" max="16129" width="6.83203125" style="664" customWidth="1"/>
    <col min="16130" max="16130" width="49.83203125" style="664" customWidth="1"/>
    <col min="16131" max="16133" width="15.5" style="664" customWidth="1"/>
    <col min="16134" max="16134" width="49.83203125" style="664" customWidth="1"/>
    <col min="16135" max="16137" width="15.5" style="664" customWidth="1"/>
    <col min="16138" max="16138" width="4.83203125" style="664" customWidth="1"/>
    <col min="16139" max="16384" width="9.33203125" style="664"/>
  </cols>
  <sheetData>
    <row r="1" spans="1:10" ht="31.5" x14ac:dyDescent="0.2">
      <c r="B1" s="725" t="s">
        <v>663</v>
      </c>
      <c r="C1" s="724"/>
      <c r="D1" s="724"/>
      <c r="E1" s="724"/>
      <c r="F1" s="724"/>
      <c r="G1" s="724"/>
      <c r="H1" s="724"/>
      <c r="I1" s="724"/>
      <c r="J1" s="1130" t="str">
        <f>CONCATENATE("2.2. melléklet ",[3]RM_ALAPADATOK!A7," ",[3]RM_ALAPADATOK!B7," ",[3]RM_ALAPADATOK!C7," ",[3]RM_ALAPADATOK!D7," ",[3]RM_ALAPADATOK!E7," ",[3]RM_ALAPADATOK!F7," ",[3]RM_ALAPADATOK!G7," ",[3]RM_ALAPADATOK!H7)</f>
        <v>2.2. melléklet a 13 / 2020 ( XI.11. ) önkormányzati rendelethez</v>
      </c>
    </row>
    <row r="2" spans="1:10" ht="14.25" thickBot="1" x14ac:dyDescent="0.25">
      <c r="G2" s="723"/>
      <c r="H2" s="723"/>
      <c r="I2" s="723" t="str">
        <f>'[3]RM_2.1.sz.mell.'!I2</f>
        <v>Forintban!</v>
      </c>
      <c r="J2" s="1130"/>
    </row>
    <row r="3" spans="1:10" ht="13.5" customHeight="1" thickBot="1" x14ac:dyDescent="0.25">
      <c r="A3" s="1128" t="s">
        <v>67</v>
      </c>
      <c r="B3" s="720" t="s">
        <v>54</v>
      </c>
      <c r="C3" s="722"/>
      <c r="D3" s="721"/>
      <c r="E3" s="721"/>
      <c r="F3" s="720" t="s">
        <v>55</v>
      </c>
      <c r="G3" s="719"/>
      <c r="H3" s="718"/>
      <c r="I3" s="717"/>
      <c r="J3" s="1130"/>
    </row>
    <row r="4" spans="1:10" s="710" customFormat="1" ht="36.75" thickBot="1" x14ac:dyDescent="0.25">
      <c r="A4" s="1129"/>
      <c r="B4" s="716" t="s">
        <v>59</v>
      </c>
      <c r="C4" s="712" t="str">
        <f>+CONCATENATE('[3]RM_1.1.sz.mell.'!C8," eredeti előirányzat")</f>
        <v>2020. évi eredeti előirányzat</v>
      </c>
      <c r="D4" s="746" t="str">
        <f>CONCATENATE('[3]RM_2.1.sz.mell.'!D4)</f>
        <v>Halmozott módosítás 2020. …….-ig</v>
      </c>
      <c r="E4" s="746" t="str">
        <f>+CONCATENATE(LEFT('[3]RM_1.1.sz.mell.'!C8,4),". …….. Módisítás után" )</f>
        <v>2020. …….. Módisítás után</v>
      </c>
      <c r="F4" s="713" t="s">
        <v>59</v>
      </c>
      <c r="G4" s="712" t="str">
        <f>+C4</f>
        <v>2020. évi eredeti előirányzat</v>
      </c>
      <c r="H4" s="712" t="str">
        <f>+D4</f>
        <v>Halmozott módosítás 2020. …….-ig</v>
      </c>
      <c r="I4" s="711" t="str">
        <f>+E4</f>
        <v>2020. …….. Módisítás után</v>
      </c>
      <c r="J4" s="1130"/>
    </row>
    <row r="5" spans="1:10" s="710" customFormat="1" ht="13.5" thickBot="1" x14ac:dyDescent="0.25">
      <c r="A5" s="709" t="s">
        <v>465</v>
      </c>
      <c r="B5" s="707" t="s">
        <v>466</v>
      </c>
      <c r="C5" s="706" t="s">
        <v>467</v>
      </c>
      <c r="D5" s="708" t="s">
        <v>469</v>
      </c>
      <c r="E5" s="708" t="s">
        <v>661</v>
      </c>
      <c r="F5" s="707" t="s">
        <v>660</v>
      </c>
      <c r="G5" s="706" t="s">
        <v>471</v>
      </c>
      <c r="H5" s="706" t="s">
        <v>472</v>
      </c>
      <c r="I5" s="705" t="s">
        <v>659</v>
      </c>
      <c r="J5" s="1130"/>
    </row>
    <row r="6" spans="1:10" ht="12.95" customHeight="1" x14ac:dyDescent="0.2">
      <c r="A6" s="703" t="s">
        <v>16</v>
      </c>
      <c r="B6" s="688" t="s">
        <v>360</v>
      </c>
      <c r="C6" s="702">
        <v>2958184</v>
      </c>
      <c r="D6" s="702">
        <v>10129851</v>
      </c>
      <c r="E6" s="698">
        <f>C6+D6</f>
        <v>13088035</v>
      </c>
      <c r="F6" s="688" t="s">
        <v>214</v>
      </c>
      <c r="G6" s="580">
        <v>2901940</v>
      </c>
      <c r="H6" s="581">
        <v>-651000</v>
      </c>
      <c r="I6" s="745">
        <f>G6+H6</f>
        <v>2250940</v>
      </c>
      <c r="J6" s="1130"/>
    </row>
    <row r="7" spans="1:10" x14ac:dyDescent="0.2">
      <c r="A7" s="685" t="s">
        <v>17</v>
      </c>
      <c r="B7" s="682" t="s">
        <v>361</v>
      </c>
      <c r="C7" s="697"/>
      <c r="D7" s="697"/>
      <c r="E7" s="698">
        <f t="shared" ref="E7:E16" si="0">C7+D7</f>
        <v>0</v>
      </c>
      <c r="F7" s="682" t="s">
        <v>366</v>
      </c>
      <c r="G7" s="580"/>
      <c r="H7" s="581"/>
      <c r="I7" s="741">
        <f t="shared" ref="I7:I29" si="1">G7+H7</f>
        <v>0</v>
      </c>
      <c r="J7" s="1130"/>
    </row>
    <row r="8" spans="1:10" ht="12.95" customHeight="1" x14ac:dyDescent="0.2">
      <c r="A8" s="685" t="s">
        <v>18</v>
      </c>
      <c r="B8" s="682" t="s">
        <v>8</v>
      </c>
      <c r="C8" s="697"/>
      <c r="D8" s="697"/>
      <c r="E8" s="698">
        <f t="shared" si="0"/>
        <v>0</v>
      </c>
      <c r="F8" s="682" t="s">
        <v>180</v>
      </c>
      <c r="G8" s="560">
        <v>2958184</v>
      </c>
      <c r="H8" s="559">
        <v>4167940</v>
      </c>
      <c r="I8" s="741">
        <f t="shared" si="1"/>
        <v>7126124</v>
      </c>
      <c r="J8" s="1130"/>
    </row>
    <row r="9" spans="1:10" ht="12.95" customHeight="1" x14ac:dyDescent="0.2">
      <c r="A9" s="685" t="s">
        <v>19</v>
      </c>
      <c r="B9" s="682" t="s">
        <v>362</v>
      </c>
      <c r="C9" s="697"/>
      <c r="D9" s="697"/>
      <c r="E9" s="698">
        <f t="shared" si="0"/>
        <v>0</v>
      </c>
      <c r="F9" s="682" t="s">
        <v>367</v>
      </c>
      <c r="G9" s="697"/>
      <c r="H9" s="697"/>
      <c r="I9" s="741">
        <f t="shared" si="1"/>
        <v>0</v>
      </c>
      <c r="J9" s="1130"/>
    </row>
    <row r="10" spans="1:10" ht="12.75" customHeight="1" x14ac:dyDescent="0.2">
      <c r="A10" s="685" t="s">
        <v>20</v>
      </c>
      <c r="B10" s="682" t="s">
        <v>363</v>
      </c>
      <c r="C10" s="697"/>
      <c r="D10" s="697"/>
      <c r="E10" s="698">
        <f t="shared" si="0"/>
        <v>0</v>
      </c>
      <c r="F10" s="682" t="s">
        <v>216</v>
      </c>
      <c r="G10" s="697"/>
      <c r="H10" s="697">
        <v>750000</v>
      </c>
      <c r="I10" s="741">
        <f t="shared" si="1"/>
        <v>750000</v>
      </c>
      <c r="J10" s="1130"/>
    </row>
    <row r="11" spans="1:10" ht="12.95" customHeight="1" x14ac:dyDescent="0.2">
      <c r="A11" s="685" t="s">
        <v>21</v>
      </c>
      <c r="B11" s="682" t="s">
        <v>364</v>
      </c>
      <c r="C11" s="560"/>
      <c r="D11" s="699"/>
      <c r="E11" s="698">
        <f t="shared" si="0"/>
        <v>0</v>
      </c>
      <c r="F11" s="742"/>
      <c r="G11" s="697"/>
      <c r="H11" s="697"/>
      <c r="I11" s="741">
        <f t="shared" si="1"/>
        <v>0</v>
      </c>
      <c r="J11" s="1130"/>
    </row>
    <row r="12" spans="1:10" ht="12.95" customHeight="1" x14ac:dyDescent="0.2">
      <c r="A12" s="685" t="s">
        <v>22</v>
      </c>
      <c r="B12" s="694"/>
      <c r="C12" s="697"/>
      <c r="D12" s="697"/>
      <c r="E12" s="698">
        <f t="shared" si="0"/>
        <v>0</v>
      </c>
      <c r="F12" s="742"/>
      <c r="G12" s="697"/>
      <c r="H12" s="697"/>
      <c r="I12" s="741">
        <f t="shared" si="1"/>
        <v>0</v>
      </c>
      <c r="J12" s="1130"/>
    </row>
    <row r="13" spans="1:10" ht="12.95" customHeight="1" x14ac:dyDescent="0.2">
      <c r="A13" s="685" t="s">
        <v>23</v>
      </c>
      <c r="B13" s="694"/>
      <c r="C13" s="697"/>
      <c r="D13" s="697"/>
      <c r="E13" s="698">
        <f t="shared" si="0"/>
        <v>0</v>
      </c>
      <c r="F13" s="744"/>
      <c r="G13" s="697"/>
      <c r="H13" s="697"/>
      <c r="I13" s="741">
        <f t="shared" si="1"/>
        <v>0</v>
      </c>
      <c r="J13" s="1130"/>
    </row>
    <row r="14" spans="1:10" ht="12.95" customHeight="1" x14ac:dyDescent="0.2">
      <c r="A14" s="685" t="s">
        <v>24</v>
      </c>
      <c r="B14" s="743"/>
      <c r="C14" s="699"/>
      <c r="D14" s="699"/>
      <c r="E14" s="698">
        <f t="shared" si="0"/>
        <v>0</v>
      </c>
      <c r="F14" s="742"/>
      <c r="G14" s="697"/>
      <c r="H14" s="697"/>
      <c r="I14" s="741">
        <f t="shared" si="1"/>
        <v>0</v>
      </c>
      <c r="J14" s="1130"/>
    </row>
    <row r="15" spans="1:10" x14ac:dyDescent="0.2">
      <c r="A15" s="685" t="s">
        <v>25</v>
      </c>
      <c r="B15" s="694"/>
      <c r="C15" s="699"/>
      <c r="D15" s="699"/>
      <c r="E15" s="698">
        <f t="shared" si="0"/>
        <v>0</v>
      </c>
      <c r="F15" s="742"/>
      <c r="G15" s="697"/>
      <c r="H15" s="697"/>
      <c r="I15" s="741">
        <f t="shared" si="1"/>
        <v>0</v>
      </c>
      <c r="J15" s="1130"/>
    </row>
    <row r="16" spans="1:10" ht="12.95" customHeight="1" thickBot="1" x14ac:dyDescent="0.25">
      <c r="A16" s="679" t="s">
        <v>26</v>
      </c>
      <c r="B16" s="525"/>
      <c r="C16" s="740"/>
      <c r="D16" s="740"/>
      <c r="E16" s="698">
        <f t="shared" si="0"/>
        <v>0</v>
      </c>
      <c r="F16" s="739" t="s">
        <v>48</v>
      </c>
      <c r="G16" s="738"/>
      <c r="H16" s="738"/>
      <c r="I16" s="737">
        <f t="shared" si="1"/>
        <v>0</v>
      </c>
      <c r="J16" s="1130"/>
    </row>
    <row r="17" spans="1:10" ht="15.95" customHeight="1" thickBot="1" x14ac:dyDescent="0.25">
      <c r="A17" s="669" t="s">
        <v>27</v>
      </c>
      <c r="B17" s="673" t="s">
        <v>374</v>
      </c>
      <c r="C17" s="672">
        <f>+C6+C8+C9+C11+C12+C13+C14+C15+C16</f>
        <v>2958184</v>
      </c>
      <c r="D17" s="672">
        <f>+D6+D8+D9+D11+D12+D13+D14+D15+D16</f>
        <v>10129851</v>
      </c>
      <c r="E17" s="672">
        <f>+E6+E8+E9+E11+E12+E13+E14+E15+E16</f>
        <v>13088035</v>
      </c>
      <c r="F17" s="673" t="s">
        <v>375</v>
      </c>
      <c r="G17" s="672">
        <f>+G6+G8+G10+G11+G12+G13+G14+G15+G16</f>
        <v>5860124</v>
      </c>
      <c r="H17" s="672">
        <f>+H6+H8+H10+H11+H12+H13+H14+H15+H16</f>
        <v>4266940</v>
      </c>
      <c r="I17" s="671">
        <f>+I6+I8+I10+I11+I12+I13+I14+I15+I16</f>
        <v>10127064</v>
      </c>
      <c r="J17" s="1130"/>
    </row>
    <row r="18" spans="1:10" ht="12.95" customHeight="1" x14ac:dyDescent="0.2">
      <c r="A18" s="703" t="s">
        <v>28</v>
      </c>
      <c r="B18" s="736" t="s">
        <v>231</v>
      </c>
      <c r="C18" s="735">
        <f>+C19+C20+C21+C22+C23</f>
        <v>0</v>
      </c>
      <c r="D18" s="735">
        <f>+D19+D20+D21+D22+D23</f>
        <v>0</v>
      </c>
      <c r="E18" s="735">
        <f>+E19+E20+E21+E22+E23</f>
        <v>0</v>
      </c>
      <c r="F18" s="684" t="s">
        <v>184</v>
      </c>
      <c r="G18" s="734"/>
      <c r="H18" s="734"/>
      <c r="I18" s="733">
        <f t="shared" si="1"/>
        <v>0</v>
      </c>
      <c r="J18" s="1130"/>
    </row>
    <row r="19" spans="1:10" ht="12.95" customHeight="1" x14ac:dyDescent="0.2">
      <c r="A19" s="685" t="s">
        <v>29</v>
      </c>
      <c r="B19" s="686" t="s">
        <v>220</v>
      </c>
      <c r="C19" s="681"/>
      <c r="D19" s="681"/>
      <c r="E19" s="683">
        <f t="shared" ref="E19:E29" si="2">C19+D19</f>
        <v>0</v>
      </c>
      <c r="F19" s="684" t="s">
        <v>187</v>
      </c>
      <c r="G19" s="681"/>
      <c r="H19" s="681"/>
      <c r="I19" s="680">
        <f t="shared" si="1"/>
        <v>0</v>
      </c>
      <c r="J19" s="1130"/>
    </row>
    <row r="20" spans="1:10" ht="12.95" customHeight="1" x14ac:dyDescent="0.2">
      <c r="A20" s="703" t="s">
        <v>30</v>
      </c>
      <c r="B20" s="686" t="s">
        <v>221</v>
      </c>
      <c r="C20" s="681"/>
      <c r="D20" s="681"/>
      <c r="E20" s="683">
        <f t="shared" si="2"/>
        <v>0</v>
      </c>
      <c r="F20" s="684" t="s">
        <v>151</v>
      </c>
      <c r="G20" s="681"/>
      <c r="H20" s="681"/>
      <c r="I20" s="680">
        <f t="shared" si="1"/>
        <v>0</v>
      </c>
      <c r="J20" s="1130"/>
    </row>
    <row r="21" spans="1:10" ht="12.95" customHeight="1" x14ac:dyDescent="0.2">
      <c r="A21" s="685" t="s">
        <v>31</v>
      </c>
      <c r="B21" s="686" t="s">
        <v>222</v>
      </c>
      <c r="C21" s="681"/>
      <c r="D21" s="681"/>
      <c r="E21" s="683">
        <f t="shared" si="2"/>
        <v>0</v>
      </c>
      <c r="F21" s="684" t="s">
        <v>152</v>
      </c>
      <c r="G21" s="681"/>
      <c r="H21" s="681"/>
      <c r="I21" s="680">
        <f t="shared" si="1"/>
        <v>0</v>
      </c>
      <c r="J21" s="1130"/>
    </row>
    <row r="22" spans="1:10" ht="12.95" customHeight="1" x14ac:dyDescent="0.2">
      <c r="A22" s="703" t="s">
        <v>32</v>
      </c>
      <c r="B22" s="686" t="s">
        <v>223</v>
      </c>
      <c r="C22" s="681"/>
      <c r="D22" s="681"/>
      <c r="E22" s="683">
        <f t="shared" si="2"/>
        <v>0</v>
      </c>
      <c r="F22" s="678" t="s">
        <v>219</v>
      </c>
      <c r="G22" s="681"/>
      <c r="H22" s="681"/>
      <c r="I22" s="680">
        <f t="shared" si="1"/>
        <v>0</v>
      </c>
      <c r="J22" s="1130"/>
    </row>
    <row r="23" spans="1:10" ht="12.95" customHeight="1" x14ac:dyDescent="0.2">
      <c r="A23" s="685" t="s">
        <v>33</v>
      </c>
      <c r="B23" s="730" t="s">
        <v>224</v>
      </c>
      <c r="C23" s="681"/>
      <c r="D23" s="681"/>
      <c r="E23" s="683">
        <f t="shared" si="2"/>
        <v>0</v>
      </c>
      <c r="F23" s="684" t="s">
        <v>188</v>
      </c>
      <c r="G23" s="681"/>
      <c r="H23" s="681"/>
      <c r="I23" s="680">
        <f t="shared" si="1"/>
        <v>0</v>
      </c>
      <c r="J23" s="1130"/>
    </row>
    <row r="24" spans="1:10" ht="12.95" customHeight="1" x14ac:dyDescent="0.2">
      <c r="A24" s="703" t="s">
        <v>34</v>
      </c>
      <c r="B24" s="732" t="s">
        <v>225</v>
      </c>
      <c r="C24" s="690">
        <f>+C25+C26+C27+C28+C29</f>
        <v>0</v>
      </c>
      <c r="D24" s="690">
        <f>+D25+D26+D27+D28+D29</f>
        <v>0</v>
      </c>
      <c r="E24" s="690">
        <f>+E25+E26+E27+E28+E29</f>
        <v>0</v>
      </c>
      <c r="F24" s="731" t="s">
        <v>186</v>
      </c>
      <c r="G24" s="681"/>
      <c r="H24" s="681"/>
      <c r="I24" s="680">
        <f t="shared" si="1"/>
        <v>0</v>
      </c>
      <c r="J24" s="1130"/>
    </row>
    <row r="25" spans="1:10" ht="12.95" customHeight="1" x14ac:dyDescent="0.2">
      <c r="A25" s="685" t="s">
        <v>35</v>
      </c>
      <c r="B25" s="730" t="s">
        <v>226</v>
      </c>
      <c r="C25" s="681"/>
      <c r="D25" s="681"/>
      <c r="E25" s="683">
        <f t="shared" si="2"/>
        <v>0</v>
      </c>
      <c r="F25" s="731" t="s">
        <v>368</v>
      </c>
      <c r="G25" s="681"/>
      <c r="H25" s="681"/>
      <c r="I25" s="680">
        <f t="shared" si="1"/>
        <v>0</v>
      </c>
      <c r="J25" s="1130"/>
    </row>
    <row r="26" spans="1:10" ht="12.95" customHeight="1" x14ac:dyDescent="0.2">
      <c r="A26" s="703" t="s">
        <v>36</v>
      </c>
      <c r="B26" s="730" t="s">
        <v>227</v>
      </c>
      <c r="C26" s="681"/>
      <c r="D26" s="681"/>
      <c r="E26" s="683">
        <f t="shared" si="2"/>
        <v>0</v>
      </c>
      <c r="F26" s="729"/>
      <c r="G26" s="681"/>
      <c r="H26" s="681"/>
      <c r="I26" s="680">
        <f t="shared" si="1"/>
        <v>0</v>
      </c>
      <c r="J26" s="1130"/>
    </row>
    <row r="27" spans="1:10" ht="12.95" customHeight="1" x14ac:dyDescent="0.2">
      <c r="A27" s="685" t="s">
        <v>37</v>
      </c>
      <c r="B27" s="686" t="s">
        <v>228</v>
      </c>
      <c r="C27" s="681"/>
      <c r="D27" s="681"/>
      <c r="E27" s="683">
        <f t="shared" si="2"/>
        <v>0</v>
      </c>
      <c r="F27" s="726"/>
      <c r="G27" s="681"/>
      <c r="H27" s="681"/>
      <c r="I27" s="680">
        <f t="shared" si="1"/>
        <v>0</v>
      </c>
      <c r="J27" s="1130"/>
    </row>
    <row r="28" spans="1:10" ht="12.95" customHeight="1" x14ac:dyDescent="0.2">
      <c r="A28" s="703" t="s">
        <v>38</v>
      </c>
      <c r="B28" s="728" t="s">
        <v>229</v>
      </c>
      <c r="C28" s="681"/>
      <c r="D28" s="681"/>
      <c r="E28" s="683">
        <f t="shared" si="2"/>
        <v>0</v>
      </c>
      <c r="F28" s="694"/>
      <c r="G28" s="681"/>
      <c r="H28" s="681"/>
      <c r="I28" s="680">
        <f t="shared" si="1"/>
        <v>0</v>
      </c>
      <c r="J28" s="1130"/>
    </row>
    <row r="29" spans="1:10" ht="12.95" customHeight="1" thickBot="1" x14ac:dyDescent="0.25">
      <c r="A29" s="685" t="s">
        <v>39</v>
      </c>
      <c r="B29" s="727" t="s">
        <v>230</v>
      </c>
      <c r="C29" s="681"/>
      <c r="D29" s="681"/>
      <c r="E29" s="683">
        <f t="shared" si="2"/>
        <v>0</v>
      </c>
      <c r="F29" s="726"/>
      <c r="G29" s="681"/>
      <c r="H29" s="681"/>
      <c r="I29" s="680">
        <f t="shared" si="1"/>
        <v>0</v>
      </c>
      <c r="J29" s="1130"/>
    </row>
    <row r="30" spans="1:10" ht="21.75" customHeight="1" thickBot="1" x14ac:dyDescent="0.25">
      <c r="A30" s="669" t="s">
        <v>40</v>
      </c>
      <c r="B30" s="673" t="s">
        <v>365</v>
      </c>
      <c r="C30" s="672">
        <f>+C18+C24</f>
        <v>0</v>
      </c>
      <c r="D30" s="672">
        <f>+D18+D24</f>
        <v>0</v>
      </c>
      <c r="E30" s="672">
        <f>+E18+E24</f>
        <v>0</v>
      </c>
      <c r="F30" s="673" t="s">
        <v>369</v>
      </c>
      <c r="G30" s="672">
        <f>SUM(G18:G29)</f>
        <v>0</v>
      </c>
      <c r="H30" s="672">
        <f>SUM(H18:H29)</f>
        <v>0</v>
      </c>
      <c r="I30" s="671">
        <f>SUM(I18:I29)</f>
        <v>0</v>
      </c>
      <c r="J30" s="1130"/>
    </row>
    <row r="31" spans="1:10" ht="13.5" thickBot="1" x14ac:dyDescent="0.25">
      <c r="A31" s="669" t="s">
        <v>41</v>
      </c>
      <c r="B31" s="668" t="s">
        <v>370</v>
      </c>
      <c r="C31" s="667">
        <f>+C17+C30</f>
        <v>2958184</v>
      </c>
      <c r="D31" s="667">
        <f>+D17+D30</f>
        <v>10129851</v>
      </c>
      <c r="E31" s="670">
        <f>+E17+E30</f>
        <v>13088035</v>
      </c>
      <c r="F31" s="668" t="s">
        <v>371</v>
      </c>
      <c r="G31" s="667">
        <f>+G17+G30</f>
        <v>5860124</v>
      </c>
      <c r="H31" s="667">
        <f>+H17+H30</f>
        <v>4266940</v>
      </c>
      <c r="I31" s="670">
        <f>+I17+I30</f>
        <v>10127064</v>
      </c>
      <c r="J31" s="1130"/>
    </row>
    <row r="32" spans="1:10" ht="13.5" thickBot="1" x14ac:dyDescent="0.25">
      <c r="A32" s="669" t="s">
        <v>42</v>
      </c>
      <c r="B32" s="668" t="s">
        <v>162</v>
      </c>
      <c r="C32" s="667">
        <f>IF(C17-G17&lt;0,G17-C17,"-")</f>
        <v>2901940</v>
      </c>
      <c r="D32" s="667" t="str">
        <f>IF(D17-H17&lt;0,H17-D17,"-")</f>
        <v>-</v>
      </c>
      <c r="E32" s="670" t="str">
        <f>IF(E17-I17&lt;0,I17-E17,"-")</f>
        <v>-</v>
      </c>
      <c r="F32" s="668" t="s">
        <v>163</v>
      </c>
      <c r="G32" s="667" t="str">
        <f>IF(C17-G17&gt;0,C17-G17,"-")</f>
        <v>-</v>
      </c>
      <c r="H32" s="667">
        <f>IF(D17-H17&gt;0,D17-H17,"-")</f>
        <v>5862911</v>
      </c>
      <c r="I32" s="670">
        <f>IF(E17-I17&gt;0,E17-I17,"-")</f>
        <v>2960971</v>
      </c>
      <c r="J32" s="1130"/>
    </row>
    <row r="33" spans="1:10" ht="13.5" thickBot="1" x14ac:dyDescent="0.25">
      <c r="A33" s="669" t="s">
        <v>43</v>
      </c>
      <c r="B33" s="668" t="s">
        <v>532</v>
      </c>
      <c r="C33" s="667">
        <f>IF(C31-G31&lt;0,G31-C31,"-")</f>
        <v>2901940</v>
      </c>
      <c r="D33" s="667" t="str">
        <f>IF(D31-H31&lt;0,H31-D31,"-")</f>
        <v>-</v>
      </c>
      <c r="E33" s="667" t="str">
        <f>IF(E31-I31&lt;0,I31-E31,"-")</f>
        <v>-</v>
      </c>
      <c r="F33" s="668" t="s">
        <v>533</v>
      </c>
      <c r="G33" s="667" t="str">
        <f>IF(C31-G31&gt;0,C31-G31,"-")</f>
        <v>-</v>
      </c>
      <c r="H33" s="667">
        <f>IF(D31-H31&gt;0,D31-H31,"-")</f>
        <v>5862911</v>
      </c>
      <c r="I33" s="666">
        <f>IF(E31-I31&gt;0,E31-I31,"-")</f>
        <v>2960971</v>
      </c>
      <c r="J33" s="1130"/>
    </row>
  </sheetData>
  <sheetProtection sheet="1"/>
  <mergeCells count="2">
    <mergeCell ref="J1:J33"/>
    <mergeCell ref="A3:A4"/>
  </mergeCells>
  <printOptions horizontalCentered="1"/>
  <pageMargins left="0.78740157480314965" right="0.78740157480314965" top="0.47244094488188981" bottom="0.78740157480314965" header="0.47244094488188981" footer="0.78740157480314965"/>
  <pageSetup paperSize="9" scale="70" orientation="landscape"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CONCATENATE('KV_9.9.2.sz.mell'!B2)</f>
        <v>#REF!</v>
      </c>
      <c r="C2" s="243" t="s">
        <v>553</v>
      </c>
    </row>
    <row r="3" spans="1:3" s="317" customFormat="1" ht="24.75" thickBot="1" x14ac:dyDescent="0.25">
      <c r="A3" s="311" t="s">
        <v>190</v>
      </c>
      <c r="B3" s="412" t="s">
        <v>498</v>
      </c>
      <c r="C3" s="244" t="s">
        <v>409</v>
      </c>
    </row>
    <row r="4" spans="1:3" s="318" customFormat="1" ht="15.95" customHeight="1" thickBot="1" x14ac:dyDescent="0.3">
      <c r="A4" s="148"/>
      <c r="B4" s="148"/>
      <c r="C4" s="149" t="e">
        <f>'KV_9.9.2.sz.mell'!C4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554</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CONCATENATE('KV_9.10.sz.mell'!B2)</f>
        <v>#REF!</v>
      </c>
      <c r="C2" s="243" t="s">
        <v>554</v>
      </c>
    </row>
    <row r="3" spans="1:3" s="317" customFormat="1" ht="24.75" thickBot="1" x14ac:dyDescent="0.25">
      <c r="A3" s="311" t="s">
        <v>190</v>
      </c>
      <c r="B3" s="412" t="s">
        <v>395</v>
      </c>
      <c r="C3" s="244" t="s">
        <v>57</v>
      </c>
    </row>
    <row r="4" spans="1:3" s="318" customFormat="1" ht="15.95" customHeight="1" thickBot="1" x14ac:dyDescent="0.3">
      <c r="A4" s="148"/>
      <c r="B4" s="148"/>
      <c r="C4" s="149" t="e">
        <f>'KV_9.10.sz.mell'!C4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CONCATENATE('KV_9.10.1.sz.mell'!B2)</f>
        <v>#REF!</v>
      </c>
      <c r="C2" s="243" t="s">
        <v>554</v>
      </c>
    </row>
    <row r="3" spans="1:3" s="317" customFormat="1" ht="24.75" thickBot="1" x14ac:dyDescent="0.25">
      <c r="A3" s="311" t="s">
        <v>190</v>
      </c>
      <c r="B3" s="412" t="s">
        <v>396</v>
      </c>
      <c r="C3" s="244" t="s">
        <v>58</v>
      </c>
    </row>
    <row r="4" spans="1:3" s="318" customFormat="1" ht="15.95" customHeight="1" thickBot="1" x14ac:dyDescent="0.3">
      <c r="A4" s="148"/>
      <c r="B4" s="148"/>
      <c r="C4" s="149" t="e">
        <f>'KV_9.10.1.sz.mell'!C4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CONCATENATE('KV_9.10.2.sz.mell'!B2)</f>
        <v>#REF!</v>
      </c>
      <c r="C2" s="243" t="s">
        <v>554</v>
      </c>
    </row>
    <row r="3" spans="1:3" s="317" customFormat="1" ht="24.75" thickBot="1" x14ac:dyDescent="0.25">
      <c r="A3" s="311" t="s">
        <v>190</v>
      </c>
      <c r="B3" s="412" t="s">
        <v>498</v>
      </c>
      <c r="C3" s="244" t="s">
        <v>409</v>
      </c>
    </row>
    <row r="4" spans="1:3" s="318" customFormat="1" ht="15.95" customHeight="1" thickBot="1" x14ac:dyDescent="0.3">
      <c r="A4" s="148"/>
      <c r="B4" s="148"/>
      <c r="C4" s="149" t="e">
        <f>'KV_9.10.2.sz.mell'!C4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555</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92D050"/>
  </sheetPr>
  <dimension ref="A1:C60"/>
  <sheetViews>
    <sheetView topLeftCell="A25"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25.5" customHeight="1" x14ac:dyDescent="0.2">
      <c r="A2" s="278" t="s">
        <v>191</v>
      </c>
      <c r="B2" s="411" t="e">
        <f>CONCATENATE('KV_9.11.sz.mell'!B2)</f>
        <v>#REF!</v>
      </c>
      <c r="C2" s="243" t="s">
        <v>555</v>
      </c>
    </row>
    <row r="3" spans="1:3" s="317" customFormat="1" ht="24.75" thickBot="1" x14ac:dyDescent="0.25">
      <c r="A3" s="311" t="s">
        <v>190</v>
      </c>
      <c r="B3" s="412" t="s">
        <v>395</v>
      </c>
      <c r="C3" s="244" t="s">
        <v>57</v>
      </c>
    </row>
    <row r="4" spans="1:3" s="318" customFormat="1" ht="15.95" customHeight="1" thickBot="1" x14ac:dyDescent="0.3">
      <c r="A4" s="148"/>
      <c r="B4" s="148"/>
      <c r="C4" s="149" t="e">
        <f>'KV_9.11.sz.mell'!C4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92D050"/>
  </sheetPr>
  <dimension ref="A1:C60"/>
  <sheetViews>
    <sheetView topLeftCell="A25"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25.5" customHeight="1" x14ac:dyDescent="0.2">
      <c r="A2" s="278" t="s">
        <v>191</v>
      </c>
      <c r="B2" s="411" t="e">
        <f>CONCATENATE('KV_9.11.1.sz.mell'!B2)</f>
        <v>#REF!</v>
      </c>
      <c r="C2" s="243" t="s">
        <v>555</v>
      </c>
    </row>
    <row r="3" spans="1:3" s="317" customFormat="1" ht="24.75" thickBot="1" x14ac:dyDescent="0.25">
      <c r="A3" s="311" t="s">
        <v>190</v>
      </c>
      <c r="B3" s="412" t="s">
        <v>396</v>
      </c>
      <c r="C3" s="244" t="s">
        <v>58</v>
      </c>
    </row>
    <row r="4" spans="1:3" s="318" customFormat="1" ht="15.95" customHeight="1" thickBot="1" x14ac:dyDescent="0.3">
      <c r="A4" s="148"/>
      <c r="B4" s="148"/>
      <c r="C4" s="149" t="e">
        <f>'KV_9.11.1.sz.mell'!C4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92D050"/>
  </sheetPr>
  <dimension ref="A1:C60"/>
  <sheetViews>
    <sheetView topLeftCell="A25"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25.5" customHeight="1" x14ac:dyDescent="0.2">
      <c r="A2" s="278" t="s">
        <v>191</v>
      </c>
      <c r="B2" s="411" t="e">
        <f>CONCATENATE('KV_9.11.2.sz.mell'!B2)</f>
        <v>#REF!</v>
      </c>
      <c r="C2" s="243" t="s">
        <v>555</v>
      </c>
    </row>
    <row r="3" spans="1:3" s="317" customFormat="1" ht="24.75" thickBot="1" x14ac:dyDescent="0.25">
      <c r="A3" s="311" t="s">
        <v>190</v>
      </c>
      <c r="B3" s="412" t="s">
        <v>498</v>
      </c>
      <c r="C3" s="244" t="s">
        <v>409</v>
      </c>
    </row>
    <row r="4" spans="1:3" s="318" customFormat="1" ht="15.95" customHeight="1" thickBot="1" x14ac:dyDescent="0.3">
      <c r="A4" s="148"/>
      <c r="B4" s="148"/>
      <c r="C4" s="149" t="e">
        <f>'KV_9.11.2.sz.mell'!C4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92D050"/>
  </sheetPr>
  <dimension ref="A1:C60"/>
  <sheetViews>
    <sheetView topLeftCell="A28"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25.5" customHeight="1" x14ac:dyDescent="0.2">
      <c r="A2" s="278" t="s">
        <v>191</v>
      </c>
      <c r="B2" s="411" t="e">
        <f>CONCATENATE(#REF!)</f>
        <v>#REF!</v>
      </c>
      <c r="C2" s="243" t="s">
        <v>556</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8DAF-BA39-4CF9-9DF2-9B861C56D484}">
  <sheetPr>
    <tabColor rgb="FF92D050"/>
    <pageSetUpPr fitToPage="1"/>
  </sheetPr>
  <dimension ref="A1:E38"/>
  <sheetViews>
    <sheetView topLeftCell="A22" zoomScale="120" zoomScaleNormal="120" workbookViewId="0">
      <selection activeCell="A4" sqref="A4"/>
    </sheetView>
  </sheetViews>
  <sheetFormatPr defaultRowHeight="12.75" x14ac:dyDescent="0.2"/>
  <cols>
    <col min="1" max="1" width="46.33203125" style="1093" customWidth="1"/>
    <col min="2" max="2" width="13.83203125" style="1093" customWidth="1"/>
    <col min="3" max="3" width="66.1640625" style="1093" customWidth="1"/>
    <col min="4" max="5" width="13.83203125" style="1093" customWidth="1"/>
    <col min="6" max="256" width="9.33203125" style="1093"/>
    <col min="257" max="257" width="46.33203125" style="1093" customWidth="1"/>
    <col min="258" max="258" width="13.83203125" style="1093" customWidth="1"/>
    <col min="259" max="259" width="66.1640625" style="1093" customWidth="1"/>
    <col min="260" max="261" width="13.83203125" style="1093" customWidth="1"/>
    <col min="262" max="512" width="9.33203125" style="1093"/>
    <col min="513" max="513" width="46.33203125" style="1093" customWidth="1"/>
    <col min="514" max="514" width="13.83203125" style="1093" customWidth="1"/>
    <col min="515" max="515" width="66.1640625" style="1093" customWidth="1"/>
    <col min="516" max="517" width="13.83203125" style="1093" customWidth="1"/>
    <col min="518" max="768" width="9.33203125" style="1093"/>
    <col min="769" max="769" width="46.33203125" style="1093" customWidth="1"/>
    <col min="770" max="770" width="13.83203125" style="1093" customWidth="1"/>
    <col min="771" max="771" width="66.1640625" style="1093" customWidth="1"/>
    <col min="772" max="773" width="13.83203125" style="1093" customWidth="1"/>
    <col min="774" max="1024" width="9.33203125" style="1093"/>
    <col min="1025" max="1025" width="46.33203125" style="1093" customWidth="1"/>
    <col min="1026" max="1026" width="13.83203125" style="1093" customWidth="1"/>
    <col min="1027" max="1027" width="66.1640625" style="1093" customWidth="1"/>
    <col min="1028" max="1029" width="13.83203125" style="1093" customWidth="1"/>
    <col min="1030" max="1280" width="9.33203125" style="1093"/>
    <col min="1281" max="1281" width="46.33203125" style="1093" customWidth="1"/>
    <col min="1282" max="1282" width="13.83203125" style="1093" customWidth="1"/>
    <col min="1283" max="1283" width="66.1640625" style="1093" customWidth="1"/>
    <col min="1284" max="1285" width="13.83203125" style="1093" customWidth="1"/>
    <col min="1286" max="1536" width="9.33203125" style="1093"/>
    <col min="1537" max="1537" width="46.33203125" style="1093" customWidth="1"/>
    <col min="1538" max="1538" width="13.83203125" style="1093" customWidth="1"/>
    <col min="1539" max="1539" width="66.1640625" style="1093" customWidth="1"/>
    <col min="1540" max="1541" width="13.83203125" style="1093" customWidth="1"/>
    <col min="1542" max="1792" width="9.33203125" style="1093"/>
    <col min="1793" max="1793" width="46.33203125" style="1093" customWidth="1"/>
    <col min="1794" max="1794" width="13.83203125" style="1093" customWidth="1"/>
    <col min="1795" max="1795" width="66.1640625" style="1093" customWidth="1"/>
    <col min="1796" max="1797" width="13.83203125" style="1093" customWidth="1"/>
    <col min="1798" max="2048" width="9.33203125" style="1093"/>
    <col min="2049" max="2049" width="46.33203125" style="1093" customWidth="1"/>
    <col min="2050" max="2050" width="13.83203125" style="1093" customWidth="1"/>
    <col min="2051" max="2051" width="66.1640625" style="1093" customWidth="1"/>
    <col min="2052" max="2053" width="13.83203125" style="1093" customWidth="1"/>
    <col min="2054" max="2304" width="9.33203125" style="1093"/>
    <col min="2305" max="2305" width="46.33203125" style="1093" customWidth="1"/>
    <col min="2306" max="2306" width="13.83203125" style="1093" customWidth="1"/>
    <col min="2307" max="2307" width="66.1640625" style="1093" customWidth="1"/>
    <col min="2308" max="2309" width="13.83203125" style="1093" customWidth="1"/>
    <col min="2310" max="2560" width="9.33203125" style="1093"/>
    <col min="2561" max="2561" width="46.33203125" style="1093" customWidth="1"/>
    <col min="2562" max="2562" width="13.83203125" style="1093" customWidth="1"/>
    <col min="2563" max="2563" width="66.1640625" style="1093" customWidth="1"/>
    <col min="2564" max="2565" width="13.83203125" style="1093" customWidth="1"/>
    <col min="2566" max="2816" width="9.33203125" style="1093"/>
    <col min="2817" max="2817" width="46.33203125" style="1093" customWidth="1"/>
    <col min="2818" max="2818" width="13.83203125" style="1093" customWidth="1"/>
    <col min="2819" max="2819" width="66.1640625" style="1093" customWidth="1"/>
    <col min="2820" max="2821" width="13.83203125" style="1093" customWidth="1"/>
    <col min="2822" max="3072" width="9.33203125" style="1093"/>
    <col min="3073" max="3073" width="46.33203125" style="1093" customWidth="1"/>
    <col min="3074" max="3074" width="13.83203125" style="1093" customWidth="1"/>
    <col min="3075" max="3075" width="66.1640625" style="1093" customWidth="1"/>
    <col min="3076" max="3077" width="13.83203125" style="1093" customWidth="1"/>
    <col min="3078" max="3328" width="9.33203125" style="1093"/>
    <col min="3329" max="3329" width="46.33203125" style="1093" customWidth="1"/>
    <col min="3330" max="3330" width="13.83203125" style="1093" customWidth="1"/>
    <col min="3331" max="3331" width="66.1640625" style="1093" customWidth="1"/>
    <col min="3332" max="3333" width="13.83203125" style="1093" customWidth="1"/>
    <col min="3334" max="3584" width="9.33203125" style="1093"/>
    <col min="3585" max="3585" width="46.33203125" style="1093" customWidth="1"/>
    <col min="3586" max="3586" width="13.83203125" style="1093" customWidth="1"/>
    <col min="3587" max="3587" width="66.1640625" style="1093" customWidth="1"/>
    <col min="3588" max="3589" width="13.83203125" style="1093" customWidth="1"/>
    <col min="3590" max="3840" width="9.33203125" style="1093"/>
    <col min="3841" max="3841" width="46.33203125" style="1093" customWidth="1"/>
    <col min="3842" max="3842" width="13.83203125" style="1093" customWidth="1"/>
    <col min="3843" max="3843" width="66.1640625" style="1093" customWidth="1"/>
    <col min="3844" max="3845" width="13.83203125" style="1093" customWidth="1"/>
    <col min="3846" max="4096" width="9.33203125" style="1093"/>
    <col min="4097" max="4097" width="46.33203125" style="1093" customWidth="1"/>
    <col min="4098" max="4098" width="13.83203125" style="1093" customWidth="1"/>
    <col min="4099" max="4099" width="66.1640625" style="1093" customWidth="1"/>
    <col min="4100" max="4101" width="13.83203125" style="1093" customWidth="1"/>
    <col min="4102" max="4352" width="9.33203125" style="1093"/>
    <col min="4353" max="4353" width="46.33203125" style="1093" customWidth="1"/>
    <col min="4354" max="4354" width="13.83203125" style="1093" customWidth="1"/>
    <col min="4355" max="4355" width="66.1640625" style="1093" customWidth="1"/>
    <col min="4356" max="4357" width="13.83203125" style="1093" customWidth="1"/>
    <col min="4358" max="4608" width="9.33203125" style="1093"/>
    <col min="4609" max="4609" width="46.33203125" style="1093" customWidth="1"/>
    <col min="4610" max="4610" width="13.83203125" style="1093" customWidth="1"/>
    <col min="4611" max="4611" width="66.1640625" style="1093" customWidth="1"/>
    <col min="4612" max="4613" width="13.83203125" style="1093" customWidth="1"/>
    <col min="4614" max="4864" width="9.33203125" style="1093"/>
    <col min="4865" max="4865" width="46.33203125" style="1093" customWidth="1"/>
    <col min="4866" max="4866" width="13.83203125" style="1093" customWidth="1"/>
    <col min="4867" max="4867" width="66.1640625" style="1093" customWidth="1"/>
    <col min="4868" max="4869" width="13.83203125" style="1093" customWidth="1"/>
    <col min="4870" max="5120" width="9.33203125" style="1093"/>
    <col min="5121" max="5121" width="46.33203125" style="1093" customWidth="1"/>
    <col min="5122" max="5122" width="13.83203125" style="1093" customWidth="1"/>
    <col min="5123" max="5123" width="66.1640625" style="1093" customWidth="1"/>
    <col min="5124" max="5125" width="13.83203125" style="1093" customWidth="1"/>
    <col min="5126" max="5376" width="9.33203125" style="1093"/>
    <col min="5377" max="5377" width="46.33203125" style="1093" customWidth="1"/>
    <col min="5378" max="5378" width="13.83203125" style="1093" customWidth="1"/>
    <col min="5379" max="5379" width="66.1640625" style="1093" customWidth="1"/>
    <col min="5380" max="5381" width="13.83203125" style="1093" customWidth="1"/>
    <col min="5382" max="5632" width="9.33203125" style="1093"/>
    <col min="5633" max="5633" width="46.33203125" style="1093" customWidth="1"/>
    <col min="5634" max="5634" width="13.83203125" style="1093" customWidth="1"/>
    <col min="5635" max="5635" width="66.1640625" style="1093" customWidth="1"/>
    <col min="5636" max="5637" width="13.83203125" style="1093" customWidth="1"/>
    <col min="5638" max="5888" width="9.33203125" style="1093"/>
    <col min="5889" max="5889" width="46.33203125" style="1093" customWidth="1"/>
    <col min="5890" max="5890" width="13.83203125" style="1093" customWidth="1"/>
    <col min="5891" max="5891" width="66.1640625" style="1093" customWidth="1"/>
    <col min="5892" max="5893" width="13.83203125" style="1093" customWidth="1"/>
    <col min="5894" max="6144" width="9.33203125" style="1093"/>
    <col min="6145" max="6145" width="46.33203125" style="1093" customWidth="1"/>
    <col min="6146" max="6146" width="13.83203125" style="1093" customWidth="1"/>
    <col min="6147" max="6147" width="66.1640625" style="1093" customWidth="1"/>
    <col min="6148" max="6149" width="13.83203125" style="1093" customWidth="1"/>
    <col min="6150" max="6400" width="9.33203125" style="1093"/>
    <col min="6401" max="6401" width="46.33203125" style="1093" customWidth="1"/>
    <col min="6402" max="6402" width="13.83203125" style="1093" customWidth="1"/>
    <col min="6403" max="6403" width="66.1640625" style="1093" customWidth="1"/>
    <col min="6404" max="6405" width="13.83203125" style="1093" customWidth="1"/>
    <col min="6406" max="6656" width="9.33203125" style="1093"/>
    <col min="6657" max="6657" width="46.33203125" style="1093" customWidth="1"/>
    <col min="6658" max="6658" width="13.83203125" style="1093" customWidth="1"/>
    <col min="6659" max="6659" width="66.1640625" style="1093" customWidth="1"/>
    <col min="6660" max="6661" width="13.83203125" style="1093" customWidth="1"/>
    <col min="6662" max="6912" width="9.33203125" style="1093"/>
    <col min="6913" max="6913" width="46.33203125" style="1093" customWidth="1"/>
    <col min="6914" max="6914" width="13.83203125" style="1093" customWidth="1"/>
    <col min="6915" max="6915" width="66.1640625" style="1093" customWidth="1"/>
    <col min="6916" max="6917" width="13.83203125" style="1093" customWidth="1"/>
    <col min="6918" max="7168" width="9.33203125" style="1093"/>
    <col min="7169" max="7169" width="46.33203125" style="1093" customWidth="1"/>
    <col min="7170" max="7170" width="13.83203125" style="1093" customWidth="1"/>
    <col min="7171" max="7171" width="66.1640625" style="1093" customWidth="1"/>
    <col min="7172" max="7173" width="13.83203125" style="1093" customWidth="1"/>
    <col min="7174" max="7424" width="9.33203125" style="1093"/>
    <col min="7425" max="7425" width="46.33203125" style="1093" customWidth="1"/>
    <col min="7426" max="7426" width="13.83203125" style="1093" customWidth="1"/>
    <col min="7427" max="7427" width="66.1640625" style="1093" customWidth="1"/>
    <col min="7428" max="7429" width="13.83203125" style="1093" customWidth="1"/>
    <col min="7430" max="7680" width="9.33203125" style="1093"/>
    <col min="7681" max="7681" width="46.33203125" style="1093" customWidth="1"/>
    <col min="7682" max="7682" width="13.83203125" style="1093" customWidth="1"/>
    <col min="7683" max="7683" width="66.1640625" style="1093" customWidth="1"/>
    <col min="7684" max="7685" width="13.83203125" style="1093" customWidth="1"/>
    <col min="7686" max="7936" width="9.33203125" style="1093"/>
    <col min="7937" max="7937" width="46.33203125" style="1093" customWidth="1"/>
    <col min="7938" max="7938" width="13.83203125" style="1093" customWidth="1"/>
    <col min="7939" max="7939" width="66.1640625" style="1093" customWidth="1"/>
    <col min="7940" max="7941" width="13.83203125" style="1093" customWidth="1"/>
    <col min="7942" max="8192" width="9.33203125" style="1093"/>
    <col min="8193" max="8193" width="46.33203125" style="1093" customWidth="1"/>
    <col min="8194" max="8194" width="13.83203125" style="1093" customWidth="1"/>
    <col min="8195" max="8195" width="66.1640625" style="1093" customWidth="1"/>
    <col min="8196" max="8197" width="13.83203125" style="1093" customWidth="1"/>
    <col min="8198" max="8448" width="9.33203125" style="1093"/>
    <col min="8449" max="8449" width="46.33203125" style="1093" customWidth="1"/>
    <col min="8450" max="8450" width="13.83203125" style="1093" customWidth="1"/>
    <col min="8451" max="8451" width="66.1640625" style="1093" customWidth="1"/>
    <col min="8452" max="8453" width="13.83203125" style="1093" customWidth="1"/>
    <col min="8454" max="8704" width="9.33203125" style="1093"/>
    <col min="8705" max="8705" width="46.33203125" style="1093" customWidth="1"/>
    <col min="8706" max="8706" width="13.83203125" style="1093" customWidth="1"/>
    <col min="8707" max="8707" width="66.1640625" style="1093" customWidth="1"/>
    <col min="8708" max="8709" width="13.83203125" style="1093" customWidth="1"/>
    <col min="8710" max="8960" width="9.33203125" style="1093"/>
    <col min="8961" max="8961" width="46.33203125" style="1093" customWidth="1"/>
    <col min="8962" max="8962" width="13.83203125" style="1093" customWidth="1"/>
    <col min="8963" max="8963" width="66.1640625" style="1093" customWidth="1"/>
    <col min="8964" max="8965" width="13.83203125" style="1093" customWidth="1"/>
    <col min="8966" max="9216" width="9.33203125" style="1093"/>
    <col min="9217" max="9217" width="46.33203125" style="1093" customWidth="1"/>
    <col min="9218" max="9218" width="13.83203125" style="1093" customWidth="1"/>
    <col min="9219" max="9219" width="66.1640625" style="1093" customWidth="1"/>
    <col min="9220" max="9221" width="13.83203125" style="1093" customWidth="1"/>
    <col min="9222" max="9472" width="9.33203125" style="1093"/>
    <col min="9473" max="9473" width="46.33203125" style="1093" customWidth="1"/>
    <col min="9474" max="9474" width="13.83203125" style="1093" customWidth="1"/>
    <col min="9475" max="9475" width="66.1640625" style="1093" customWidth="1"/>
    <col min="9476" max="9477" width="13.83203125" style="1093" customWidth="1"/>
    <col min="9478" max="9728" width="9.33203125" style="1093"/>
    <col min="9729" max="9729" width="46.33203125" style="1093" customWidth="1"/>
    <col min="9730" max="9730" width="13.83203125" style="1093" customWidth="1"/>
    <col min="9731" max="9731" width="66.1640625" style="1093" customWidth="1"/>
    <col min="9732" max="9733" width="13.83203125" style="1093" customWidth="1"/>
    <col min="9734" max="9984" width="9.33203125" style="1093"/>
    <col min="9985" max="9985" width="46.33203125" style="1093" customWidth="1"/>
    <col min="9986" max="9986" width="13.83203125" style="1093" customWidth="1"/>
    <col min="9987" max="9987" width="66.1640625" style="1093" customWidth="1"/>
    <col min="9988" max="9989" width="13.83203125" style="1093" customWidth="1"/>
    <col min="9990" max="10240" width="9.33203125" style="1093"/>
    <col min="10241" max="10241" width="46.33203125" style="1093" customWidth="1"/>
    <col min="10242" max="10242" width="13.83203125" style="1093" customWidth="1"/>
    <col min="10243" max="10243" width="66.1640625" style="1093" customWidth="1"/>
    <col min="10244" max="10245" width="13.83203125" style="1093" customWidth="1"/>
    <col min="10246" max="10496" width="9.33203125" style="1093"/>
    <col min="10497" max="10497" width="46.33203125" style="1093" customWidth="1"/>
    <col min="10498" max="10498" width="13.83203125" style="1093" customWidth="1"/>
    <col min="10499" max="10499" width="66.1640625" style="1093" customWidth="1"/>
    <col min="10500" max="10501" width="13.83203125" style="1093" customWidth="1"/>
    <col min="10502" max="10752" width="9.33203125" style="1093"/>
    <col min="10753" max="10753" width="46.33203125" style="1093" customWidth="1"/>
    <col min="10754" max="10754" width="13.83203125" style="1093" customWidth="1"/>
    <col min="10755" max="10755" width="66.1640625" style="1093" customWidth="1"/>
    <col min="10756" max="10757" width="13.83203125" style="1093" customWidth="1"/>
    <col min="10758" max="11008" width="9.33203125" style="1093"/>
    <col min="11009" max="11009" width="46.33203125" style="1093" customWidth="1"/>
    <col min="11010" max="11010" width="13.83203125" style="1093" customWidth="1"/>
    <col min="11011" max="11011" width="66.1640625" style="1093" customWidth="1"/>
    <col min="11012" max="11013" width="13.83203125" style="1093" customWidth="1"/>
    <col min="11014" max="11264" width="9.33203125" style="1093"/>
    <col min="11265" max="11265" width="46.33203125" style="1093" customWidth="1"/>
    <col min="11266" max="11266" width="13.83203125" style="1093" customWidth="1"/>
    <col min="11267" max="11267" width="66.1640625" style="1093" customWidth="1"/>
    <col min="11268" max="11269" width="13.83203125" style="1093" customWidth="1"/>
    <col min="11270" max="11520" width="9.33203125" style="1093"/>
    <col min="11521" max="11521" width="46.33203125" style="1093" customWidth="1"/>
    <col min="11522" max="11522" width="13.83203125" style="1093" customWidth="1"/>
    <col min="11523" max="11523" width="66.1640625" style="1093" customWidth="1"/>
    <col min="11524" max="11525" width="13.83203125" style="1093" customWidth="1"/>
    <col min="11526" max="11776" width="9.33203125" style="1093"/>
    <col min="11777" max="11777" width="46.33203125" style="1093" customWidth="1"/>
    <col min="11778" max="11778" width="13.83203125" style="1093" customWidth="1"/>
    <col min="11779" max="11779" width="66.1640625" style="1093" customWidth="1"/>
    <col min="11780" max="11781" width="13.83203125" style="1093" customWidth="1"/>
    <col min="11782" max="12032" width="9.33203125" style="1093"/>
    <col min="12033" max="12033" width="46.33203125" style="1093" customWidth="1"/>
    <col min="12034" max="12034" width="13.83203125" style="1093" customWidth="1"/>
    <col min="12035" max="12035" width="66.1640625" style="1093" customWidth="1"/>
    <col min="12036" max="12037" width="13.83203125" style="1093" customWidth="1"/>
    <col min="12038" max="12288" width="9.33203125" style="1093"/>
    <col min="12289" max="12289" width="46.33203125" style="1093" customWidth="1"/>
    <col min="12290" max="12290" width="13.83203125" style="1093" customWidth="1"/>
    <col min="12291" max="12291" width="66.1640625" style="1093" customWidth="1"/>
    <col min="12292" max="12293" width="13.83203125" style="1093" customWidth="1"/>
    <col min="12294" max="12544" width="9.33203125" style="1093"/>
    <col min="12545" max="12545" width="46.33203125" style="1093" customWidth="1"/>
    <col min="12546" max="12546" width="13.83203125" style="1093" customWidth="1"/>
    <col min="12547" max="12547" width="66.1640625" style="1093" customWidth="1"/>
    <col min="12548" max="12549" width="13.83203125" style="1093" customWidth="1"/>
    <col min="12550" max="12800" width="9.33203125" style="1093"/>
    <col min="12801" max="12801" width="46.33203125" style="1093" customWidth="1"/>
    <col min="12802" max="12802" width="13.83203125" style="1093" customWidth="1"/>
    <col min="12803" max="12803" width="66.1640625" style="1093" customWidth="1"/>
    <col min="12804" max="12805" width="13.83203125" style="1093" customWidth="1"/>
    <col min="12806" max="13056" width="9.33203125" style="1093"/>
    <col min="13057" max="13057" width="46.33203125" style="1093" customWidth="1"/>
    <col min="13058" max="13058" width="13.83203125" style="1093" customWidth="1"/>
    <col min="13059" max="13059" width="66.1640625" style="1093" customWidth="1"/>
    <col min="13060" max="13061" width="13.83203125" style="1093" customWidth="1"/>
    <col min="13062" max="13312" width="9.33203125" style="1093"/>
    <col min="13313" max="13313" width="46.33203125" style="1093" customWidth="1"/>
    <col min="13314" max="13314" width="13.83203125" style="1093" customWidth="1"/>
    <col min="13315" max="13315" width="66.1640625" style="1093" customWidth="1"/>
    <col min="13316" max="13317" width="13.83203125" style="1093" customWidth="1"/>
    <col min="13318" max="13568" width="9.33203125" style="1093"/>
    <col min="13569" max="13569" width="46.33203125" style="1093" customWidth="1"/>
    <col min="13570" max="13570" width="13.83203125" style="1093" customWidth="1"/>
    <col min="13571" max="13571" width="66.1640625" style="1093" customWidth="1"/>
    <col min="13572" max="13573" width="13.83203125" style="1093" customWidth="1"/>
    <col min="13574" max="13824" width="9.33203125" style="1093"/>
    <col min="13825" max="13825" width="46.33203125" style="1093" customWidth="1"/>
    <col min="13826" max="13826" width="13.83203125" style="1093" customWidth="1"/>
    <col min="13827" max="13827" width="66.1640625" style="1093" customWidth="1"/>
    <col min="13828" max="13829" width="13.83203125" style="1093" customWidth="1"/>
    <col min="13830" max="14080" width="9.33203125" style="1093"/>
    <col min="14081" max="14081" width="46.33203125" style="1093" customWidth="1"/>
    <col min="14082" max="14082" width="13.83203125" style="1093" customWidth="1"/>
    <col min="14083" max="14083" width="66.1640625" style="1093" customWidth="1"/>
    <col min="14084" max="14085" width="13.83203125" style="1093" customWidth="1"/>
    <col min="14086" max="14336" width="9.33203125" style="1093"/>
    <col min="14337" max="14337" width="46.33203125" style="1093" customWidth="1"/>
    <col min="14338" max="14338" width="13.83203125" style="1093" customWidth="1"/>
    <col min="14339" max="14339" width="66.1640625" style="1093" customWidth="1"/>
    <col min="14340" max="14341" width="13.83203125" style="1093" customWidth="1"/>
    <col min="14342" max="14592" width="9.33203125" style="1093"/>
    <col min="14593" max="14593" width="46.33203125" style="1093" customWidth="1"/>
    <col min="14594" max="14594" width="13.83203125" style="1093" customWidth="1"/>
    <col min="14595" max="14595" width="66.1640625" style="1093" customWidth="1"/>
    <col min="14596" max="14597" width="13.83203125" style="1093" customWidth="1"/>
    <col min="14598" max="14848" width="9.33203125" style="1093"/>
    <col min="14849" max="14849" width="46.33203125" style="1093" customWidth="1"/>
    <col min="14850" max="14850" width="13.83203125" style="1093" customWidth="1"/>
    <col min="14851" max="14851" width="66.1640625" style="1093" customWidth="1"/>
    <col min="14852" max="14853" width="13.83203125" style="1093" customWidth="1"/>
    <col min="14854" max="15104" width="9.33203125" style="1093"/>
    <col min="15105" max="15105" width="46.33203125" style="1093" customWidth="1"/>
    <col min="15106" max="15106" width="13.83203125" style="1093" customWidth="1"/>
    <col min="15107" max="15107" width="66.1640625" style="1093" customWidth="1"/>
    <col min="15108" max="15109" width="13.83203125" style="1093" customWidth="1"/>
    <col min="15110" max="15360" width="9.33203125" style="1093"/>
    <col min="15361" max="15361" width="46.33203125" style="1093" customWidth="1"/>
    <col min="15362" max="15362" width="13.83203125" style="1093" customWidth="1"/>
    <col min="15363" max="15363" width="66.1640625" style="1093" customWidth="1"/>
    <col min="15364" max="15365" width="13.83203125" style="1093" customWidth="1"/>
    <col min="15366" max="15616" width="9.33203125" style="1093"/>
    <col min="15617" max="15617" width="46.33203125" style="1093" customWidth="1"/>
    <col min="15618" max="15618" width="13.83203125" style="1093" customWidth="1"/>
    <col min="15619" max="15619" width="66.1640625" style="1093" customWidth="1"/>
    <col min="15620" max="15621" width="13.83203125" style="1093" customWidth="1"/>
    <col min="15622" max="15872" width="9.33203125" style="1093"/>
    <col min="15873" max="15873" width="46.33203125" style="1093" customWidth="1"/>
    <col min="15874" max="15874" width="13.83203125" style="1093" customWidth="1"/>
    <col min="15875" max="15875" width="66.1640625" style="1093" customWidth="1"/>
    <col min="15876" max="15877" width="13.83203125" style="1093" customWidth="1"/>
    <col min="15878" max="16128" width="9.33203125" style="1093"/>
    <col min="16129" max="16129" width="46.33203125" style="1093" customWidth="1"/>
    <col min="16130" max="16130" width="13.83203125" style="1093" customWidth="1"/>
    <col min="16131" max="16131" width="66.1640625" style="1093" customWidth="1"/>
    <col min="16132" max="16133" width="13.83203125" style="1093" customWidth="1"/>
    <col min="16134" max="16384" width="9.33203125" style="1093"/>
  </cols>
  <sheetData>
    <row r="1" spans="1:5" ht="18.75" x14ac:dyDescent="0.3">
      <c r="A1" s="95" t="s">
        <v>665</v>
      </c>
      <c r="E1" s="98" t="s">
        <v>150</v>
      </c>
    </row>
    <row r="3" spans="1:5" x14ac:dyDescent="0.2">
      <c r="A3" s="96"/>
      <c r="B3" s="747"/>
      <c r="C3" s="96"/>
      <c r="D3" s="97"/>
      <c r="E3" s="747"/>
    </row>
    <row r="4" spans="1:5" ht="15.75" x14ac:dyDescent="0.25">
      <c r="A4" s="444" t="str">
        <f>+[3]RM_ÖSSZEFÜGGÉSEK!A6</f>
        <v>2020. évi eredeti előirányzat BEVÉTELEK</v>
      </c>
      <c r="B4" s="748"/>
      <c r="C4" s="526"/>
      <c r="D4" s="97"/>
      <c r="E4" s="747"/>
    </row>
    <row r="5" spans="1:5" x14ac:dyDescent="0.2">
      <c r="A5" s="96"/>
      <c r="B5" s="747"/>
      <c r="C5" s="96"/>
      <c r="D5" s="97"/>
      <c r="E5" s="747"/>
    </row>
    <row r="6" spans="1:5" x14ac:dyDescent="0.2">
      <c r="A6" s="96" t="s">
        <v>512</v>
      </c>
      <c r="B6" s="747">
        <f>+'[3]RM_1.1.sz.mell.'!C68</f>
        <v>35061550</v>
      </c>
      <c r="C6" s="96" t="s">
        <v>640</v>
      </c>
      <c r="D6" s="97">
        <f>+'[3]RM_2.1.sz.mell.'!C18+'[3]RM_2.2.sz.mell.'!C17</f>
        <v>35061550</v>
      </c>
      <c r="E6" s="747">
        <f>+B6-D6</f>
        <v>0</v>
      </c>
    </row>
    <row r="7" spans="1:5" x14ac:dyDescent="0.2">
      <c r="A7" s="96" t="s">
        <v>513</v>
      </c>
      <c r="B7" s="747">
        <f>+'[3]RM_1.1.sz.mell.'!C92</f>
        <v>47935635</v>
      </c>
      <c r="C7" s="96" t="s">
        <v>638</v>
      </c>
      <c r="D7" s="97">
        <f>+'[3]RM_2.1.sz.mell.'!C29+'[3]RM_2.2.sz.mell.'!C30</f>
        <v>47935635</v>
      </c>
      <c r="E7" s="747">
        <f>+B7-D7</f>
        <v>0</v>
      </c>
    </row>
    <row r="8" spans="1:5" x14ac:dyDescent="0.2">
      <c r="A8" s="96" t="s">
        <v>514</v>
      </c>
      <c r="B8" s="747">
        <f>+'[3]RM_1.1.sz.mell.'!C93</f>
        <v>82997185</v>
      </c>
      <c r="C8" s="96" t="s">
        <v>636</v>
      </c>
      <c r="D8" s="97">
        <f>+'[3]RM_2.1.sz.mell.'!C30+'[3]RM_2.2.sz.mell.'!C31</f>
        <v>82997185</v>
      </c>
      <c r="E8" s="747">
        <f>+B8-D8</f>
        <v>0</v>
      </c>
    </row>
    <row r="9" spans="1:5" x14ac:dyDescent="0.2">
      <c r="A9" s="96"/>
      <c r="B9" s="747"/>
      <c r="C9" s="96"/>
      <c r="D9" s="97"/>
      <c r="E9" s="747"/>
    </row>
    <row r="10" spans="1:5" ht="15.75" x14ac:dyDescent="0.25">
      <c r="A10" s="444" t="str">
        <f>+[3]RM_ÖSSZEFÜGGÉSEK!A13</f>
        <v>2020. évi előirányzat módosítások BEVÉTELEK</v>
      </c>
      <c r="B10" s="748"/>
      <c r="C10" s="526"/>
      <c r="D10" s="97"/>
      <c r="E10" s="747"/>
    </row>
    <row r="11" spans="1:5" x14ac:dyDescent="0.2">
      <c r="A11" s="96"/>
      <c r="B11" s="747"/>
      <c r="C11" s="96"/>
      <c r="D11" s="97"/>
      <c r="E11" s="747"/>
    </row>
    <row r="12" spans="1:5" x14ac:dyDescent="0.2">
      <c r="A12" s="96" t="s">
        <v>635</v>
      </c>
      <c r="B12" s="747">
        <f>+'[3]RM_1.1.sz.mell.'!J68</f>
        <v>13668076</v>
      </c>
      <c r="C12" s="96" t="s">
        <v>634</v>
      </c>
      <c r="D12" s="97">
        <f>+'[3]RM_2.1.sz.mell.'!D18+'[3]RM_2.2.sz.mell.'!D17</f>
        <v>10784259</v>
      </c>
      <c r="E12" s="747">
        <f>+B12-D12</f>
        <v>2883817</v>
      </c>
    </row>
    <row r="13" spans="1:5" x14ac:dyDescent="0.2">
      <c r="A13" s="96" t="s">
        <v>633</v>
      </c>
      <c r="B13" s="747">
        <f>+'[3]RM_1.1.sz.mell.'!J92</f>
        <v>-3048903</v>
      </c>
      <c r="C13" s="96" t="s">
        <v>632</v>
      </c>
      <c r="D13" s="97">
        <f>+'[3]RM_2.1.sz.mell.'!D29+'[3]RM_2.2.sz.mell.'!D30</f>
        <v>-3048903</v>
      </c>
      <c r="E13" s="747">
        <f>+B13-D13</f>
        <v>0</v>
      </c>
    </row>
    <row r="14" spans="1:5" x14ac:dyDescent="0.2">
      <c r="A14" s="96" t="s">
        <v>631</v>
      </c>
      <c r="B14" s="747">
        <f>+'[3]RM_1.1.sz.mell.'!J93</f>
        <v>10619173</v>
      </c>
      <c r="C14" s="96" t="s">
        <v>630</v>
      </c>
      <c r="D14" s="97">
        <f>+'[3]RM_2.1.sz.mell.'!D30+'[3]RM_2.2.sz.mell.'!D31</f>
        <v>7735356</v>
      </c>
      <c r="E14" s="747">
        <f>+B14-D14</f>
        <v>2883817</v>
      </c>
    </row>
    <row r="15" spans="1:5" x14ac:dyDescent="0.2">
      <c r="A15" s="96"/>
      <c r="B15" s="747"/>
      <c r="C15" s="96"/>
      <c r="D15" s="97"/>
      <c r="E15" s="747"/>
    </row>
    <row r="16" spans="1:5" ht="14.25" x14ac:dyDescent="0.2">
      <c r="A16" s="527" t="str">
        <f>+[3]RM_ÖSSZEFÜGGÉSEK!A19</f>
        <v>2020. módosítás utáni módosított előrirányzatok BEVÉTELEK</v>
      </c>
      <c r="C16" s="526"/>
      <c r="D16" s="97"/>
      <c r="E16" s="747"/>
    </row>
    <row r="17" spans="1:5" x14ac:dyDescent="0.2">
      <c r="A17" s="96"/>
      <c r="B17" s="747"/>
      <c r="C17" s="96"/>
      <c r="D17" s="97"/>
      <c r="E17" s="747"/>
    </row>
    <row r="18" spans="1:5" x14ac:dyDescent="0.2">
      <c r="A18" s="96" t="s">
        <v>629</v>
      </c>
      <c r="B18" s="747">
        <f>+'[3]RM_1.1.sz.mell.'!K68</f>
        <v>48729626</v>
      </c>
      <c r="C18" s="96" t="s">
        <v>628</v>
      </c>
      <c r="D18" s="97">
        <f>+'[3]RM_2.1.sz.mell.'!E18+'[3]RM_2.2.sz.mell.'!E17</f>
        <v>45845809</v>
      </c>
      <c r="E18" s="747">
        <f>+B18-D18</f>
        <v>2883817</v>
      </c>
    </row>
    <row r="19" spans="1:5" x14ac:dyDescent="0.2">
      <c r="A19" s="96" t="s">
        <v>627</v>
      </c>
      <c r="B19" s="747">
        <f>+'[3]RM_1.1.sz.mell.'!K92</f>
        <v>44886732</v>
      </c>
      <c r="C19" s="96" t="s">
        <v>626</v>
      </c>
      <c r="D19" s="97">
        <f>+'[3]RM_2.1.sz.mell.'!E29+'[3]RM_2.2.sz.mell.'!E30</f>
        <v>44886732</v>
      </c>
      <c r="E19" s="747">
        <f>+B19-D19</f>
        <v>0</v>
      </c>
    </row>
    <row r="20" spans="1:5" x14ac:dyDescent="0.2">
      <c r="A20" s="96" t="s">
        <v>625</v>
      </c>
      <c r="B20" s="747">
        <f>+'[3]RM_1.1.sz.mell.'!K93</f>
        <v>93616358</v>
      </c>
      <c r="C20" s="96" t="s">
        <v>624</v>
      </c>
      <c r="D20" s="97">
        <f>+'[3]RM_2.1.sz.mell.'!E30+'[3]RM_2.2.sz.mell.'!E31</f>
        <v>90732541</v>
      </c>
      <c r="E20" s="747">
        <f>+B20-D20</f>
        <v>2883817</v>
      </c>
    </row>
    <row r="21" spans="1:5" x14ac:dyDescent="0.2">
      <c r="A21" s="96"/>
      <c r="B21" s="747"/>
      <c r="C21" s="96"/>
      <c r="D21" s="97"/>
      <c r="E21" s="747"/>
    </row>
    <row r="22" spans="1:5" ht="15.75" x14ac:dyDescent="0.25">
      <c r="A22" s="444" t="str">
        <f>+[3]RM_ÖSSZEFÜGGÉSEK!A25</f>
        <v>2020. évi eredeti előirányzat KIADÁSOK</v>
      </c>
      <c r="B22" s="748"/>
      <c r="C22" s="526"/>
      <c r="D22" s="97"/>
      <c r="E22" s="747"/>
    </row>
    <row r="23" spans="1:5" x14ac:dyDescent="0.2">
      <c r="A23" s="96"/>
      <c r="B23" s="747"/>
      <c r="C23" s="96"/>
      <c r="D23" s="97"/>
      <c r="E23" s="747"/>
    </row>
    <row r="24" spans="1:5" x14ac:dyDescent="0.2">
      <c r="A24" s="96" t="s">
        <v>515</v>
      </c>
      <c r="B24" s="747">
        <f>+'[3]RM_1.1.sz.mell.'!C135</f>
        <v>82081843</v>
      </c>
      <c r="C24" s="96" t="s">
        <v>622</v>
      </c>
      <c r="D24" s="97">
        <f>+'[3]RM_2.1.sz.mell.'!G18+'[3]RM_2.2.sz.mell.'!G17</f>
        <v>82081843</v>
      </c>
      <c r="E24" s="747">
        <f>+B24-D24</f>
        <v>0</v>
      </c>
    </row>
    <row r="25" spans="1:5" x14ac:dyDescent="0.2">
      <c r="A25" s="96" t="s">
        <v>516</v>
      </c>
      <c r="B25" s="747">
        <f>+'[3]RM_1.1.sz.mell.'!C160</f>
        <v>915342</v>
      </c>
      <c r="C25" s="96" t="s">
        <v>621</v>
      </c>
      <c r="D25" s="97">
        <f>+'[3]RM_2.1.sz.mell.'!G29+'[3]RM_2.2.sz.mell.'!G30</f>
        <v>915342</v>
      </c>
      <c r="E25" s="747">
        <f>+B25-D25</f>
        <v>0</v>
      </c>
    </row>
    <row r="26" spans="1:5" x14ac:dyDescent="0.2">
      <c r="A26" s="96" t="s">
        <v>517</v>
      </c>
      <c r="B26" s="747">
        <f>+'[3]RM_1.1.sz.mell.'!C161</f>
        <v>82997185</v>
      </c>
      <c r="C26" s="96" t="s">
        <v>620</v>
      </c>
      <c r="D26" s="97">
        <f>+'[3]RM_2.1.sz.mell.'!G30+'[3]RM_2.2.sz.mell.'!G31</f>
        <v>82997185</v>
      </c>
      <c r="E26" s="747">
        <f>+B26-D26</f>
        <v>0</v>
      </c>
    </row>
    <row r="27" spans="1:5" x14ac:dyDescent="0.2">
      <c r="A27" s="96"/>
      <c r="B27" s="747"/>
      <c r="C27" s="96"/>
      <c r="D27" s="97"/>
      <c r="E27" s="747"/>
    </row>
    <row r="28" spans="1:5" ht="15.75" x14ac:dyDescent="0.25">
      <c r="A28" s="444" t="str">
        <f>+[3]RM_ÖSSZEFÜGGÉSEK!A31</f>
        <v>2020. évi előirányzat módosítások KIADÁSOK</v>
      </c>
      <c r="B28" s="748"/>
      <c r="C28" s="526"/>
      <c r="D28" s="97"/>
      <c r="E28" s="747"/>
    </row>
    <row r="29" spans="1:5" x14ac:dyDescent="0.2">
      <c r="A29" s="96"/>
      <c r="B29" s="747"/>
      <c r="C29" s="96"/>
      <c r="D29" s="97"/>
      <c r="E29" s="747"/>
    </row>
    <row r="30" spans="1:5" x14ac:dyDescent="0.2">
      <c r="A30" s="96" t="s">
        <v>619</v>
      </c>
      <c r="B30" s="747">
        <f>+'[3]RM_1.1.sz.mell.'!J135</f>
        <v>10619173</v>
      </c>
      <c r="C30" s="96" t="s">
        <v>618</v>
      </c>
      <c r="D30" s="97">
        <f>+'[3]RM_2.1.sz.mell.'!H18+'[3]RM_2.2.sz.mell.'!H17</f>
        <v>10619173</v>
      </c>
      <c r="E30" s="747">
        <f>+B30-D30</f>
        <v>0</v>
      </c>
    </row>
    <row r="31" spans="1:5" x14ac:dyDescent="0.2">
      <c r="A31" s="96" t="s">
        <v>617</v>
      </c>
      <c r="B31" s="747">
        <f>+'[3]RM_1.1.sz.mell.'!J160</f>
        <v>0</v>
      </c>
      <c r="C31" s="96" t="s">
        <v>616</v>
      </c>
      <c r="D31" s="97">
        <f>+'[3]RM_2.1.sz.mell.'!H29+'[3]RM_2.2.sz.mell.'!H30</f>
        <v>0</v>
      </c>
      <c r="E31" s="747">
        <f>+B31-D31</f>
        <v>0</v>
      </c>
    </row>
    <row r="32" spans="1:5" x14ac:dyDescent="0.2">
      <c r="A32" s="96" t="s">
        <v>615</v>
      </c>
      <c r="B32" s="747">
        <f>+'[3]RM_1.1.sz.mell.'!J161</f>
        <v>10619173</v>
      </c>
      <c r="C32" s="96" t="s">
        <v>614</v>
      </c>
      <c r="D32" s="97">
        <f>+'[3]RM_2.1.sz.mell.'!H30+'[3]RM_2.2.sz.mell.'!H31</f>
        <v>10619173</v>
      </c>
      <c r="E32" s="747">
        <f>+B32-D32</f>
        <v>0</v>
      </c>
    </row>
    <row r="33" spans="1:5" x14ac:dyDescent="0.2">
      <c r="A33" s="96"/>
      <c r="B33" s="747"/>
      <c r="C33" s="96"/>
      <c r="D33" s="97"/>
      <c r="E33" s="747"/>
    </row>
    <row r="34" spans="1:5" ht="15.75" x14ac:dyDescent="0.25">
      <c r="A34" s="444" t="str">
        <f>+[3]RM_ÖSSZEFÜGGÉSEK!A37</f>
        <v>2020. módosítás utáni módosított előirányzatok KIADÁSOK</v>
      </c>
      <c r="B34" s="748"/>
      <c r="C34" s="526"/>
      <c r="D34" s="97"/>
      <c r="E34" s="747"/>
    </row>
    <row r="35" spans="1:5" x14ac:dyDescent="0.2">
      <c r="A35" s="96"/>
      <c r="B35" s="747"/>
      <c r="C35" s="96"/>
      <c r="D35" s="97"/>
      <c r="E35" s="747"/>
    </row>
    <row r="36" spans="1:5" x14ac:dyDescent="0.2">
      <c r="A36" s="96" t="s">
        <v>613</v>
      </c>
      <c r="B36" s="747">
        <f>+'[3]RM_1.1.sz.mell.'!K135</f>
        <v>92701016</v>
      </c>
      <c r="C36" s="96" t="s">
        <v>612</v>
      </c>
      <c r="D36" s="97">
        <f>+'[3]RM_2.1.sz.mell.'!I18+'[3]RM_2.2.sz.mell.'!I17</f>
        <v>92701016</v>
      </c>
      <c r="E36" s="747">
        <f>+B36-D36</f>
        <v>0</v>
      </c>
    </row>
    <row r="37" spans="1:5" x14ac:dyDescent="0.2">
      <c r="A37" s="96" t="s">
        <v>611</v>
      </c>
      <c r="B37" s="747">
        <f>+'[3]RM_1.1.sz.mell.'!K160</f>
        <v>915342</v>
      </c>
      <c r="C37" s="96" t="s">
        <v>610</v>
      </c>
      <c r="D37" s="97">
        <f>+'[3]RM_2.1.sz.mell.'!I29+'[3]RM_2.2.sz.mell.'!I30</f>
        <v>915342</v>
      </c>
      <c r="E37" s="747">
        <f>+B37-D37</f>
        <v>0</v>
      </c>
    </row>
    <row r="38" spans="1:5" x14ac:dyDescent="0.2">
      <c r="A38" s="96" t="s">
        <v>664</v>
      </c>
      <c r="B38" s="747">
        <f>+'[3]RM_1.1.sz.mell.'!K161</f>
        <v>93616358</v>
      </c>
      <c r="C38" s="96" t="s">
        <v>608</v>
      </c>
      <c r="D38" s="97">
        <f>+'[3]RM_2.1.sz.mell.'!I30+'[3]RM_2.2.sz.mell.'!I31</f>
        <v>93616358</v>
      </c>
      <c r="E38" s="747">
        <f>+B38-D38</f>
        <v>0</v>
      </c>
    </row>
  </sheetData>
  <sheetProtection sheet="1"/>
  <conditionalFormatting sqref="E3:E15">
    <cfRule type="cellIs" dxfId="1" priority="2" stopIfTrue="1" operator="notEqual">
      <formula>0</formula>
    </cfRule>
  </conditionalFormatting>
  <conditionalFormatting sqref="E3:E38">
    <cfRule type="cellIs" dxfId="0" priority="1" stopIfTrue="1" operator="notEqual">
      <formula>0</formula>
    </cfRule>
  </conditionalFormatting>
  <pageMargins left="0.79" right="0.56999999999999995" top="0.88" bottom="0.66" header="0.5" footer="0.5"/>
  <pageSetup paperSize="9" scale="95"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92D050"/>
  </sheetPr>
  <dimension ref="A1:C60"/>
  <sheetViews>
    <sheetView topLeftCell="A4"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25.5" customHeight="1" x14ac:dyDescent="0.2">
      <c r="A2" s="278" t="s">
        <v>191</v>
      </c>
      <c r="B2" s="411" t="e">
        <f>CONCATENATE('KV_9.12.sz.mell'!B2)</f>
        <v>#REF!</v>
      </c>
      <c r="C2" s="243" t="s">
        <v>556</v>
      </c>
    </row>
    <row r="3" spans="1:3" s="317" customFormat="1" ht="24.75" thickBot="1" x14ac:dyDescent="0.25">
      <c r="A3" s="311" t="s">
        <v>190</v>
      </c>
      <c r="B3" s="412" t="s">
        <v>395</v>
      </c>
      <c r="C3" s="244" t="s">
        <v>57</v>
      </c>
    </row>
    <row r="4" spans="1:3" s="318" customFormat="1" ht="15.95" customHeight="1" thickBot="1" x14ac:dyDescent="0.3">
      <c r="A4" s="148"/>
      <c r="B4" s="148"/>
      <c r="C4" s="149" t="e">
        <f>'KV_9.12.sz.mell'!C4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92D050"/>
  </sheetPr>
  <dimension ref="A1:C60"/>
  <sheetViews>
    <sheetView topLeftCell="A49"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25.5" customHeight="1" x14ac:dyDescent="0.2">
      <c r="A2" s="278" t="s">
        <v>191</v>
      </c>
      <c r="B2" s="411" t="e">
        <f>CONCATENATE('KV_9.12.1.sz.mell'!B2)</f>
        <v>#REF!</v>
      </c>
      <c r="C2" s="243" t="s">
        <v>556</v>
      </c>
    </row>
    <row r="3" spans="1:3" s="317" customFormat="1" ht="24.75" thickBot="1" x14ac:dyDescent="0.25">
      <c r="A3" s="311" t="s">
        <v>190</v>
      </c>
      <c r="B3" s="412" t="s">
        <v>396</v>
      </c>
      <c r="C3" s="244" t="s">
        <v>58</v>
      </c>
    </row>
    <row r="4" spans="1:3" s="318" customFormat="1" ht="15.95" customHeight="1" thickBot="1" x14ac:dyDescent="0.3">
      <c r="A4" s="148"/>
      <c r="B4" s="148"/>
      <c r="C4" s="149" t="e">
        <f>'KV_9.12.1.sz.mell'!C4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92D050"/>
  </sheetPr>
  <dimension ref="A1:C60"/>
  <sheetViews>
    <sheetView topLeftCell="A64"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25.5" customHeight="1" x14ac:dyDescent="0.2">
      <c r="A2" s="278" t="s">
        <v>191</v>
      </c>
      <c r="B2" s="411" t="e">
        <f>CONCATENATE('KV_9.12.2.sz.mell'!B2)</f>
        <v>#REF!</v>
      </c>
      <c r="C2" s="243" t="s">
        <v>556</v>
      </c>
    </row>
    <row r="3" spans="1:3" s="317" customFormat="1" ht="24.75" thickBot="1" x14ac:dyDescent="0.25">
      <c r="A3" s="311" t="s">
        <v>190</v>
      </c>
      <c r="B3" s="412" t="s">
        <v>498</v>
      </c>
      <c r="C3" s="244" t="s">
        <v>409</v>
      </c>
    </row>
    <row r="4" spans="1:3" s="318" customFormat="1" ht="15.95" customHeight="1" thickBot="1" x14ac:dyDescent="0.3">
      <c r="A4" s="148"/>
      <c r="B4" s="148"/>
      <c r="C4" s="149" t="e">
        <f>'KV_9.12.2.sz.mell'!C4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92D050"/>
  </sheetPr>
  <dimension ref="A2:G29"/>
  <sheetViews>
    <sheetView topLeftCell="A13" zoomScale="120" zoomScaleNormal="120" workbookViewId="0">
      <selection activeCell="C16" sqref="C16"/>
    </sheetView>
  </sheetViews>
  <sheetFormatPr defaultRowHeight="12.75" x14ac:dyDescent="0.2"/>
  <cols>
    <col min="1" max="1" width="5.5" style="38" customWidth="1"/>
    <col min="2" max="2" width="33.1640625" style="38" customWidth="1"/>
    <col min="3" max="3" width="12.33203125" style="38" customWidth="1"/>
    <col min="4" max="4" width="11.5" style="38" customWidth="1"/>
    <col min="5" max="5" width="11.33203125" style="38" customWidth="1"/>
    <col min="6" max="6" width="11" style="38" customWidth="1"/>
    <col min="7" max="7" width="14.33203125" style="38" customWidth="1"/>
    <col min="8" max="16384" width="9.33203125" style="38"/>
  </cols>
  <sheetData>
    <row r="2" spans="1:7" ht="15" x14ac:dyDescent="0.25">
      <c r="B2" s="1307" t="e">
        <f>CONCATENATE("10. melléklet ",#REF!," ",#REF!," ",#REF!," ",#REF!," ",#REF!," ",#REF!," ",#REF!," ",#REF!)</f>
        <v>#REF!</v>
      </c>
      <c r="C2" s="1307"/>
      <c r="D2" s="1307"/>
      <c r="E2" s="1307"/>
      <c r="F2" s="1307"/>
      <c r="G2" s="1307"/>
    </row>
    <row r="4" spans="1:7" ht="43.5" customHeight="1" x14ac:dyDescent="0.25">
      <c r="A4" s="1306" t="s">
        <v>1</v>
      </c>
      <c r="B4" s="1306"/>
      <c r="C4" s="1306"/>
      <c r="D4" s="1306"/>
      <c r="E4" s="1306"/>
      <c r="F4" s="1306"/>
      <c r="G4" s="1306"/>
    </row>
    <row r="6" spans="1:7" s="112" customFormat="1" ht="27.2" customHeight="1" x14ac:dyDescent="0.25">
      <c r="A6" s="474" t="s">
        <v>197</v>
      </c>
      <c r="C6" s="1305" t="s">
        <v>600</v>
      </c>
      <c r="D6" s="1305"/>
      <c r="E6" s="1305"/>
      <c r="F6" s="1305"/>
      <c r="G6" s="1305"/>
    </row>
    <row r="7" spans="1:7" s="112" customFormat="1" ht="15.75" x14ac:dyDescent="0.25"/>
    <row r="8" spans="1:7" s="112" customFormat="1" ht="24.75" customHeight="1" x14ac:dyDescent="0.25">
      <c r="A8" s="474" t="s">
        <v>198</v>
      </c>
      <c r="C8" s="1305" t="s">
        <v>601</v>
      </c>
      <c r="D8" s="1305"/>
      <c r="E8" s="1305"/>
      <c r="F8" s="1305"/>
    </row>
    <row r="9" spans="1:7" s="113" customFormat="1" x14ac:dyDescent="0.2"/>
    <row r="10" spans="1:7" s="114" customFormat="1" ht="15.2" customHeight="1" x14ac:dyDescent="0.25">
      <c r="A10" s="184" t="s">
        <v>605</v>
      </c>
      <c r="B10" s="183"/>
      <c r="C10" s="183"/>
      <c r="D10" s="183"/>
      <c r="E10" s="183"/>
      <c r="F10" s="183"/>
      <c r="G10" s="183"/>
    </row>
    <row r="11" spans="1:7" s="114" customFormat="1" ht="15.2" customHeight="1" thickBot="1" x14ac:dyDescent="0.3">
      <c r="A11" s="184" t="s">
        <v>199</v>
      </c>
      <c r="B11" s="183"/>
      <c r="C11" s="183"/>
      <c r="D11" s="183"/>
      <c r="E11" s="183"/>
      <c r="F11" s="183"/>
      <c r="G11" s="466" t="e">
        <f>'KV_9.3.3.sz.mell'!C4</f>
        <v>#REF!</v>
      </c>
    </row>
    <row r="12" spans="1:7" s="52" customFormat="1" ht="42" customHeight="1" thickBot="1" x14ac:dyDescent="0.25">
      <c r="A12" s="124" t="s">
        <v>14</v>
      </c>
      <c r="B12" s="125" t="s">
        <v>200</v>
      </c>
      <c r="C12" s="125" t="s">
        <v>201</v>
      </c>
      <c r="D12" s="125" t="s">
        <v>202</v>
      </c>
      <c r="E12" s="125" t="s">
        <v>203</v>
      </c>
      <c r="F12" s="125" t="s">
        <v>204</v>
      </c>
      <c r="G12" s="126" t="s">
        <v>51</v>
      </c>
    </row>
    <row r="13" spans="1:7" ht="24" customHeight="1" x14ac:dyDescent="0.2">
      <c r="A13" s="170" t="s">
        <v>16</v>
      </c>
      <c r="B13" s="133" t="s">
        <v>205</v>
      </c>
      <c r="C13" s="115"/>
      <c r="D13" s="115"/>
      <c r="E13" s="115"/>
      <c r="F13" s="115"/>
      <c r="G13" s="171">
        <f>SUM(C13:F13)</f>
        <v>0</v>
      </c>
    </row>
    <row r="14" spans="1:7" ht="24" customHeight="1" x14ac:dyDescent="0.2">
      <c r="A14" s="172" t="s">
        <v>17</v>
      </c>
      <c r="B14" s="134" t="s">
        <v>206</v>
      </c>
      <c r="C14" s="116"/>
      <c r="D14" s="116"/>
      <c r="E14" s="116"/>
      <c r="F14" s="116"/>
      <c r="G14" s="173">
        <f t="shared" ref="G14:G19" si="0">SUM(C14:F14)</f>
        <v>0</v>
      </c>
    </row>
    <row r="15" spans="1:7" ht="24" customHeight="1" x14ac:dyDescent="0.2">
      <c r="A15" s="172" t="s">
        <v>18</v>
      </c>
      <c r="B15" s="134" t="s">
        <v>207</v>
      </c>
      <c r="C15" s="116">
        <v>915342</v>
      </c>
      <c r="D15" s="116"/>
      <c r="E15" s="116"/>
      <c r="F15" s="116"/>
      <c r="G15" s="173">
        <f t="shared" si="0"/>
        <v>915342</v>
      </c>
    </row>
    <row r="16" spans="1:7" ht="24" customHeight="1" x14ac:dyDescent="0.2">
      <c r="A16" s="172" t="s">
        <v>19</v>
      </c>
      <c r="B16" s="134" t="s">
        <v>208</v>
      </c>
      <c r="C16" s="116"/>
      <c r="D16" s="116"/>
      <c r="E16" s="116"/>
      <c r="F16" s="116"/>
      <c r="G16" s="173">
        <f t="shared" si="0"/>
        <v>0</v>
      </c>
    </row>
    <row r="17" spans="1:7" ht="24" customHeight="1" x14ac:dyDescent="0.2">
      <c r="A17" s="172" t="s">
        <v>20</v>
      </c>
      <c r="B17" s="134" t="s">
        <v>209</v>
      </c>
      <c r="C17" s="116"/>
      <c r="D17" s="116"/>
      <c r="E17" s="116"/>
      <c r="F17" s="116"/>
      <c r="G17" s="173">
        <f t="shared" si="0"/>
        <v>0</v>
      </c>
    </row>
    <row r="18" spans="1:7" ht="24" customHeight="1" thickBot="1" x14ac:dyDescent="0.25">
      <c r="A18" s="174" t="s">
        <v>21</v>
      </c>
      <c r="B18" s="175" t="s">
        <v>210</v>
      </c>
      <c r="C18" s="117"/>
      <c r="D18" s="117"/>
      <c r="E18" s="117"/>
      <c r="F18" s="117"/>
      <c r="G18" s="176">
        <f t="shared" si="0"/>
        <v>0</v>
      </c>
    </row>
    <row r="19" spans="1:7" s="118" customFormat="1" ht="24" customHeight="1" thickBot="1" x14ac:dyDescent="0.25">
      <c r="A19" s="177" t="s">
        <v>22</v>
      </c>
      <c r="B19" s="178" t="s">
        <v>51</v>
      </c>
      <c r="C19" s="179">
        <f>SUM(C13:C18)</f>
        <v>915342</v>
      </c>
      <c r="D19" s="179">
        <f>SUM(D13:D18)</f>
        <v>0</v>
      </c>
      <c r="E19" s="179">
        <f>SUM(E13:E18)</f>
        <v>0</v>
      </c>
      <c r="F19" s="179">
        <f>SUM(F13:F18)</f>
        <v>0</v>
      </c>
      <c r="G19" s="180">
        <f t="shared" si="0"/>
        <v>915342</v>
      </c>
    </row>
    <row r="20" spans="1:7" s="113" customFormat="1" x14ac:dyDescent="0.2">
      <c r="A20" s="144"/>
      <c r="B20" s="144"/>
      <c r="C20" s="144"/>
      <c r="D20" s="144"/>
      <c r="E20" s="144"/>
      <c r="F20" s="144"/>
      <c r="G20" s="144"/>
    </row>
    <row r="21" spans="1:7" s="113" customFormat="1" x14ac:dyDescent="0.2">
      <c r="A21" s="144"/>
      <c r="B21" s="144"/>
      <c r="C21" s="144"/>
      <c r="D21" s="144"/>
      <c r="E21" s="144"/>
      <c r="F21" s="144"/>
      <c r="G21" s="144"/>
    </row>
    <row r="22" spans="1:7" s="113" customFormat="1" x14ac:dyDescent="0.2">
      <c r="A22" s="144"/>
      <c r="B22" s="144"/>
      <c r="C22" s="144"/>
      <c r="D22" s="144"/>
      <c r="E22" s="144"/>
      <c r="F22" s="144"/>
      <c r="G22" s="144"/>
    </row>
    <row r="23" spans="1:7" s="113" customFormat="1" ht="15.75" x14ac:dyDescent="0.25">
      <c r="A23" s="112" t="e">
        <f>+CONCATENATE("......................, ",LEFT(#REF!,4),". .......................... hó ..... nap")</f>
        <v>#REF!</v>
      </c>
      <c r="F23" s="144"/>
      <c r="G23" s="144"/>
    </row>
    <row r="24" spans="1:7" s="113" customFormat="1" x14ac:dyDescent="0.2">
      <c r="F24" s="144"/>
      <c r="G24" s="144"/>
    </row>
    <row r="25" spans="1:7" x14ac:dyDescent="0.2">
      <c r="A25" s="144"/>
      <c r="B25" s="144"/>
      <c r="C25" s="144"/>
      <c r="D25" s="144"/>
      <c r="E25" s="144"/>
      <c r="F25" s="144"/>
      <c r="G25" s="144"/>
    </row>
    <row r="26" spans="1:7" x14ac:dyDescent="0.2">
      <c r="A26" s="144"/>
      <c r="B26" s="144"/>
      <c r="C26" s="113"/>
      <c r="D26" s="113"/>
      <c r="E26" s="113"/>
      <c r="F26" s="113"/>
      <c r="G26" s="144"/>
    </row>
    <row r="27" spans="1:7" ht="13.5" x14ac:dyDescent="0.25">
      <c r="A27" s="144"/>
      <c r="B27" s="144"/>
      <c r="C27" s="181"/>
      <c r="D27" s="182" t="s">
        <v>211</v>
      </c>
      <c r="E27" s="182"/>
      <c r="F27" s="181"/>
      <c r="G27" s="144"/>
    </row>
    <row r="28" spans="1:7" ht="13.5" x14ac:dyDescent="0.25">
      <c r="C28" s="119"/>
      <c r="D28" s="120"/>
      <c r="E28" s="120"/>
      <c r="F28" s="119"/>
    </row>
    <row r="29" spans="1:7" ht="13.5" x14ac:dyDescent="0.25">
      <c r="C29" s="119"/>
      <c r="D29" s="120"/>
      <c r="E29" s="120"/>
      <c r="F29" s="119"/>
    </row>
  </sheetData>
  <sheetProtection sheet="1"/>
  <mergeCells count="4">
    <mergeCell ref="C6:G6"/>
    <mergeCell ref="C8:F8"/>
    <mergeCell ref="A4:G4"/>
    <mergeCell ref="B2:G2"/>
  </mergeCells>
  <phoneticPr fontId="27" type="noConversion"/>
  <printOptions horizontalCentered="1"/>
  <pageMargins left="0.78740157480314965" right="0.78740157480314965" top="1.1417322834645669" bottom="0.98425196850393704" header="0.78740157480314965" footer="0.78740157480314965"/>
  <pageSetup paperSize="9" scale="95" orientation="portrait" horizontalDpi="300" verticalDpi="300"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92D050"/>
  </sheetPr>
  <dimension ref="A1:G170"/>
  <sheetViews>
    <sheetView topLeftCell="A118" zoomScale="120" zoomScaleNormal="120" zoomScaleSheetLayoutView="100" workbookViewId="0">
      <selection activeCell="E118" sqref="E118"/>
    </sheetView>
  </sheetViews>
  <sheetFormatPr defaultRowHeight="15.75" x14ac:dyDescent="0.25"/>
  <cols>
    <col min="1" max="1" width="9" style="260" customWidth="1"/>
    <col min="2" max="2" width="75.83203125" style="260" customWidth="1"/>
    <col min="3" max="3" width="15.5" style="261" customWidth="1"/>
    <col min="4" max="5" width="15.5" style="260" customWidth="1"/>
    <col min="6" max="6" width="9" style="34" customWidth="1"/>
    <col min="7" max="16384" width="9.33203125" style="34"/>
  </cols>
  <sheetData>
    <row r="1" spans="1:5" ht="14.45" customHeight="1" x14ac:dyDescent="0.25">
      <c r="A1" s="445"/>
      <c r="B1" s="445"/>
      <c r="C1" s="448"/>
      <c r="D1" s="445"/>
      <c r="E1" s="463" t="e">
        <f>CONCATENATE("1. tájékoztató tábla ",#REF!," ",#REF!," ",#REF!," ",#REF!," ",#REF!," ",#REF!," ",#REF!," ",#REF!)</f>
        <v>#REF!</v>
      </c>
    </row>
    <row r="2" spans="1:5" x14ac:dyDescent="0.25">
      <c r="A2" s="1312" t="e">
        <f>CONCATENATE(#REF!)</f>
        <v>#REF!</v>
      </c>
      <c r="B2" s="1312"/>
      <c r="C2" s="1313"/>
      <c r="D2" s="1312"/>
      <c r="E2" s="1312"/>
    </row>
    <row r="3" spans="1:5" x14ac:dyDescent="0.25">
      <c r="A3" s="1312" t="e">
        <f>CONCATENATE("Tájékoztató a ",#REF!-2,". évi tény, ",#REF!-1,". évi várható és ",#REF!,". évi terv adatokról")</f>
        <v>#REF!</v>
      </c>
      <c r="B3" s="1312"/>
      <c r="C3" s="1313"/>
      <c r="D3" s="1312"/>
      <c r="E3" s="1312"/>
    </row>
    <row r="4" spans="1:5" ht="15.95" customHeight="1" x14ac:dyDescent="0.25">
      <c r="A4" s="1308" t="s">
        <v>13</v>
      </c>
      <c r="B4" s="1308"/>
      <c r="C4" s="1308"/>
      <c r="D4" s="1308"/>
      <c r="E4" s="1308"/>
    </row>
    <row r="5" spans="1:5" ht="15.95" customHeight="1" thickBot="1" x14ac:dyDescent="0.3">
      <c r="A5" s="1311" t="s">
        <v>147</v>
      </c>
      <c r="B5" s="1311"/>
      <c r="C5" s="448"/>
      <c r="D5" s="464"/>
      <c r="E5" s="467" t="e">
        <f>'KV_10.sz.mell'!G11</f>
        <v>#REF!</v>
      </c>
    </row>
    <row r="6" spans="1:5" ht="30.75" customHeight="1" thickBot="1" x14ac:dyDescent="0.3">
      <c r="A6" s="449" t="s">
        <v>67</v>
      </c>
      <c r="B6" s="450" t="s">
        <v>15</v>
      </c>
      <c r="C6" s="450" t="e">
        <f>+CONCATENATE(LEFT(#REF!,4)-2,". évi tény")</f>
        <v>#REF!</v>
      </c>
      <c r="D6" s="468" t="e">
        <f>+CONCATENATE(LEFT(#REF!,4)-1,". évi várható")</f>
        <v>#REF!</v>
      </c>
      <c r="E6" s="469" t="e">
        <f>+#REF!</f>
        <v>#REF!</v>
      </c>
    </row>
    <row r="7" spans="1:5" s="35" customFormat="1" ht="12" customHeight="1" thickBot="1" x14ac:dyDescent="0.25">
      <c r="A7" s="28" t="s">
        <v>465</v>
      </c>
      <c r="B7" s="29" t="s">
        <v>466</v>
      </c>
      <c r="C7" s="29" t="s">
        <v>467</v>
      </c>
      <c r="D7" s="29" t="s">
        <v>469</v>
      </c>
      <c r="E7" s="310" t="s">
        <v>468</v>
      </c>
    </row>
    <row r="8" spans="1:5" s="1" customFormat="1" ht="12" customHeight="1" thickBot="1" x14ac:dyDescent="0.25">
      <c r="A8" s="18" t="s">
        <v>16</v>
      </c>
      <c r="B8" s="19" t="s">
        <v>232</v>
      </c>
      <c r="C8" s="268">
        <f>+C9+C10+C11+C12+C13+C14</f>
        <v>21892469</v>
      </c>
      <c r="D8" s="268">
        <f>+D9+D10+D11+D12+D13+D14</f>
        <v>24563503</v>
      </c>
      <c r="E8" s="185">
        <f>+E9+E10+E11+E12+E13+E14</f>
        <v>23390572</v>
      </c>
    </row>
    <row r="9" spans="1:5" s="1" customFormat="1" ht="12" customHeight="1" x14ac:dyDescent="0.2">
      <c r="A9" s="13" t="s">
        <v>96</v>
      </c>
      <c r="B9" s="286" t="s">
        <v>233</v>
      </c>
      <c r="C9" s="270">
        <v>10700395</v>
      </c>
      <c r="D9" s="270">
        <v>10006247</v>
      </c>
      <c r="E9" s="187">
        <v>9998250</v>
      </c>
    </row>
    <row r="10" spans="1:5" s="1" customFormat="1" ht="12" customHeight="1" x14ac:dyDescent="0.2">
      <c r="A10" s="12" t="s">
        <v>97</v>
      </c>
      <c r="B10" s="287" t="s">
        <v>234</v>
      </c>
      <c r="C10" s="269"/>
      <c r="D10" s="269"/>
      <c r="E10" s="186"/>
    </row>
    <row r="11" spans="1:5" s="1" customFormat="1" ht="12" customHeight="1" x14ac:dyDescent="0.2">
      <c r="A11" s="12" t="s">
        <v>98</v>
      </c>
      <c r="B11" s="287" t="s">
        <v>235</v>
      </c>
      <c r="C11" s="269">
        <v>8137008</v>
      </c>
      <c r="D11" s="269">
        <v>11827086</v>
      </c>
      <c r="E11" s="186">
        <v>11375322</v>
      </c>
    </row>
    <row r="12" spans="1:5" s="1" customFormat="1" ht="12" customHeight="1" x14ac:dyDescent="0.2">
      <c r="A12" s="12" t="s">
        <v>99</v>
      </c>
      <c r="B12" s="287" t="s">
        <v>236</v>
      </c>
      <c r="C12" s="269">
        <v>1800000</v>
      </c>
      <c r="D12" s="269">
        <v>1800000</v>
      </c>
      <c r="E12" s="186">
        <v>1800000</v>
      </c>
    </row>
    <row r="13" spans="1:5" s="1" customFormat="1" ht="12" customHeight="1" x14ac:dyDescent="0.2">
      <c r="A13" s="12" t="s">
        <v>144</v>
      </c>
      <c r="B13" s="215" t="s">
        <v>410</v>
      </c>
      <c r="C13" s="269">
        <v>1255066</v>
      </c>
      <c r="D13" s="269">
        <v>712470</v>
      </c>
      <c r="E13" s="186">
        <v>0</v>
      </c>
    </row>
    <row r="14" spans="1:5" s="1" customFormat="1" ht="12" customHeight="1" thickBot="1" x14ac:dyDescent="0.25">
      <c r="A14" s="14" t="s">
        <v>100</v>
      </c>
      <c r="B14" s="216" t="s">
        <v>411</v>
      </c>
      <c r="C14" s="269"/>
      <c r="D14" s="269">
        <v>217700</v>
      </c>
      <c r="E14" s="186">
        <v>217000</v>
      </c>
    </row>
    <row r="15" spans="1:5" s="1" customFormat="1" ht="12" customHeight="1" thickBot="1" x14ac:dyDescent="0.25">
      <c r="A15" s="18" t="s">
        <v>17</v>
      </c>
      <c r="B15" s="214" t="s">
        <v>237</v>
      </c>
      <c r="C15" s="268">
        <f>+C16+C17+C18+C19+C20</f>
        <v>10592027</v>
      </c>
      <c r="D15" s="268">
        <f>+D16+D17+D18+D19+D20</f>
        <v>6800074</v>
      </c>
      <c r="E15" s="185">
        <f>+E16+E17+E18+E19+E20</f>
        <v>2553520</v>
      </c>
    </row>
    <row r="16" spans="1:5" s="1" customFormat="1" ht="12" customHeight="1" x14ac:dyDescent="0.2">
      <c r="A16" s="13" t="s">
        <v>102</v>
      </c>
      <c r="B16" s="286" t="s">
        <v>238</v>
      </c>
      <c r="C16" s="270"/>
      <c r="D16" s="270"/>
      <c r="E16" s="187"/>
    </row>
    <row r="17" spans="1:5" s="1" customFormat="1" ht="12" customHeight="1" x14ac:dyDescent="0.2">
      <c r="A17" s="12" t="s">
        <v>103</v>
      </c>
      <c r="B17" s="287" t="s">
        <v>239</v>
      </c>
      <c r="C17" s="269"/>
      <c r="D17" s="269"/>
      <c r="E17" s="186"/>
    </row>
    <row r="18" spans="1:5" s="1" customFormat="1" ht="12" customHeight="1" x14ac:dyDescent="0.2">
      <c r="A18" s="12" t="s">
        <v>104</v>
      </c>
      <c r="B18" s="287" t="s">
        <v>400</v>
      </c>
      <c r="C18" s="269"/>
      <c r="D18" s="269"/>
      <c r="E18" s="186"/>
    </row>
    <row r="19" spans="1:5" s="1" customFormat="1" ht="12" customHeight="1" x14ac:dyDescent="0.2">
      <c r="A19" s="12" t="s">
        <v>105</v>
      </c>
      <c r="B19" s="287" t="s">
        <v>401</v>
      </c>
      <c r="C19" s="269"/>
      <c r="D19" s="269"/>
      <c r="E19" s="186"/>
    </row>
    <row r="20" spans="1:5" s="1" customFormat="1" ht="12" customHeight="1" x14ac:dyDescent="0.2">
      <c r="A20" s="12" t="s">
        <v>106</v>
      </c>
      <c r="B20" s="287" t="s">
        <v>240</v>
      </c>
      <c r="C20" s="269">
        <v>10592027</v>
      </c>
      <c r="D20" s="269">
        <v>6800074</v>
      </c>
      <c r="E20" s="186">
        <v>2553520</v>
      </c>
    </row>
    <row r="21" spans="1:5" s="1" customFormat="1" ht="12" customHeight="1" thickBot="1" x14ac:dyDescent="0.25">
      <c r="A21" s="14" t="s">
        <v>115</v>
      </c>
      <c r="B21" s="216" t="s">
        <v>241</v>
      </c>
      <c r="C21" s="271"/>
      <c r="D21" s="271">
        <v>1682199</v>
      </c>
      <c r="E21" s="188"/>
    </row>
    <row r="22" spans="1:5" s="1" customFormat="1" ht="12" customHeight="1" thickBot="1" x14ac:dyDescent="0.25">
      <c r="A22" s="18" t="s">
        <v>18</v>
      </c>
      <c r="B22" s="19" t="s">
        <v>242</v>
      </c>
      <c r="C22" s="268">
        <f>+C23+C24+C25+C26+C27</f>
        <v>6112101</v>
      </c>
      <c r="D22" s="268">
        <f>+D23+D24+D25+D26+D27</f>
        <v>45359127</v>
      </c>
      <c r="E22" s="185">
        <f>+E23+E24+E25+E26+E27</f>
        <v>2958184</v>
      </c>
    </row>
    <row r="23" spans="1:5" s="1" customFormat="1" ht="12" customHeight="1" x14ac:dyDescent="0.2">
      <c r="A23" s="13" t="s">
        <v>85</v>
      </c>
      <c r="B23" s="286" t="s">
        <v>243</v>
      </c>
      <c r="C23" s="270">
        <v>4722020</v>
      </c>
      <c r="D23" s="270">
        <v>15000000</v>
      </c>
      <c r="E23" s="187">
        <v>2958184</v>
      </c>
    </row>
    <row r="24" spans="1:5" s="1" customFormat="1" ht="12" customHeight="1" x14ac:dyDescent="0.2">
      <c r="A24" s="12" t="s">
        <v>86</v>
      </c>
      <c r="B24" s="287" t="s">
        <v>244</v>
      </c>
      <c r="C24" s="269"/>
      <c r="D24" s="269"/>
      <c r="E24" s="186"/>
    </row>
    <row r="25" spans="1:5" s="1" customFormat="1" ht="12" customHeight="1" x14ac:dyDescent="0.2">
      <c r="A25" s="12" t="s">
        <v>87</v>
      </c>
      <c r="B25" s="287" t="s">
        <v>402</v>
      </c>
      <c r="C25" s="269"/>
      <c r="D25" s="269"/>
      <c r="E25" s="186"/>
    </row>
    <row r="26" spans="1:5" s="1" customFormat="1" ht="12" customHeight="1" x14ac:dyDescent="0.2">
      <c r="A26" s="12" t="s">
        <v>88</v>
      </c>
      <c r="B26" s="287" t="s">
        <v>403</v>
      </c>
      <c r="C26" s="269"/>
      <c r="D26" s="269"/>
      <c r="E26" s="186"/>
    </row>
    <row r="27" spans="1:5" s="1" customFormat="1" ht="12" customHeight="1" x14ac:dyDescent="0.2">
      <c r="A27" s="12" t="s">
        <v>164</v>
      </c>
      <c r="B27" s="287" t="s">
        <v>245</v>
      </c>
      <c r="C27" s="269">
        <v>1390081</v>
      </c>
      <c r="D27" s="269">
        <v>30359127</v>
      </c>
      <c r="E27" s="186"/>
    </row>
    <row r="28" spans="1:5" s="1" customFormat="1" ht="12" customHeight="1" thickBot="1" x14ac:dyDescent="0.25">
      <c r="A28" s="14" t="s">
        <v>165</v>
      </c>
      <c r="B28" s="288" t="s">
        <v>246</v>
      </c>
      <c r="C28" s="271"/>
      <c r="D28" s="271">
        <v>30359127</v>
      </c>
      <c r="E28" s="188"/>
    </row>
    <row r="29" spans="1:5" s="1" customFormat="1" ht="12" customHeight="1" thickBot="1" x14ac:dyDescent="0.25">
      <c r="A29" s="18" t="s">
        <v>166</v>
      </c>
      <c r="B29" s="19" t="s">
        <v>247</v>
      </c>
      <c r="C29" s="275">
        <f>SUM(C30:C36)</f>
        <v>2099020</v>
      </c>
      <c r="D29" s="275">
        <f>SUM(D30:D36)</f>
        <v>1994475</v>
      </c>
      <c r="E29" s="309">
        <f>SUM(E30:E36)</f>
        <v>2335394</v>
      </c>
    </row>
    <row r="30" spans="1:5" s="1" customFormat="1" ht="12" customHeight="1" x14ac:dyDescent="0.2">
      <c r="A30" s="13" t="s">
        <v>248</v>
      </c>
      <c r="B30" s="286" t="e">
        <f>#REF!</f>
        <v>#REF!</v>
      </c>
      <c r="C30" s="270"/>
      <c r="D30" s="270"/>
      <c r="E30" s="220"/>
    </row>
    <row r="31" spans="1:5" s="1" customFormat="1" ht="12" customHeight="1" x14ac:dyDescent="0.2">
      <c r="A31" s="12" t="s">
        <v>249</v>
      </c>
      <c r="B31" s="286" t="e">
        <f>#REF!</f>
        <v>#REF!</v>
      </c>
      <c r="C31" s="269"/>
      <c r="D31" s="269"/>
      <c r="E31" s="221"/>
    </row>
    <row r="32" spans="1:5" s="1" customFormat="1" ht="12" customHeight="1" x14ac:dyDescent="0.2">
      <c r="A32" s="12" t="s">
        <v>250</v>
      </c>
      <c r="B32" s="286" t="e">
        <f>#REF!</f>
        <v>#REF!</v>
      </c>
      <c r="C32" s="269"/>
      <c r="D32" s="269"/>
      <c r="E32" s="221"/>
    </row>
    <row r="33" spans="1:5" s="1" customFormat="1" ht="12" customHeight="1" x14ac:dyDescent="0.2">
      <c r="A33" s="12" t="s">
        <v>251</v>
      </c>
      <c r="B33" s="286" t="e">
        <f>#REF!</f>
        <v>#REF!</v>
      </c>
      <c r="C33" s="269"/>
      <c r="D33" s="269"/>
      <c r="E33" s="221"/>
    </row>
    <row r="34" spans="1:5" s="1" customFormat="1" ht="12" customHeight="1" x14ac:dyDescent="0.2">
      <c r="A34" s="12" t="s">
        <v>520</v>
      </c>
      <c r="B34" s="286" t="e">
        <f>#REF!</f>
        <v>#REF!</v>
      </c>
      <c r="C34" s="269">
        <v>1208784</v>
      </c>
      <c r="D34" s="269">
        <v>1105747</v>
      </c>
      <c r="E34" s="221">
        <v>1308768</v>
      </c>
    </row>
    <row r="35" spans="1:5" s="1" customFormat="1" ht="12" customHeight="1" x14ac:dyDescent="0.2">
      <c r="A35" s="12" t="s">
        <v>521</v>
      </c>
      <c r="B35" s="286" t="e">
        <f>#REF!</f>
        <v>#REF!</v>
      </c>
      <c r="C35" s="269">
        <v>3986</v>
      </c>
      <c r="D35" s="269">
        <v>3228</v>
      </c>
      <c r="E35" s="221">
        <v>31112</v>
      </c>
    </row>
    <row r="36" spans="1:5" s="1" customFormat="1" ht="12" customHeight="1" thickBot="1" x14ac:dyDescent="0.25">
      <c r="A36" s="14" t="s">
        <v>522</v>
      </c>
      <c r="B36" s="286" t="e">
        <f>#REF!</f>
        <v>#REF!</v>
      </c>
      <c r="C36" s="271">
        <v>886250</v>
      </c>
      <c r="D36" s="271">
        <v>885500</v>
      </c>
      <c r="E36" s="226">
        <v>995514</v>
      </c>
    </row>
    <row r="37" spans="1:5" s="1" customFormat="1" ht="12" customHeight="1" thickBot="1" x14ac:dyDescent="0.25">
      <c r="A37" s="18" t="s">
        <v>20</v>
      </c>
      <c r="B37" s="19" t="s">
        <v>412</v>
      </c>
      <c r="C37" s="268">
        <f>SUM(C38:C48)</f>
        <v>3662534</v>
      </c>
      <c r="D37" s="268">
        <f>SUM(D38:D48)</f>
        <v>3669447</v>
      </c>
      <c r="E37" s="185">
        <f>SUM(E38:E48)</f>
        <v>3823880</v>
      </c>
    </row>
    <row r="38" spans="1:5" s="1" customFormat="1" ht="12" customHeight="1" x14ac:dyDescent="0.2">
      <c r="A38" s="13" t="s">
        <v>89</v>
      </c>
      <c r="B38" s="286" t="s">
        <v>255</v>
      </c>
      <c r="C38" s="270"/>
      <c r="D38" s="270"/>
      <c r="E38" s="187"/>
    </row>
    <row r="39" spans="1:5" s="1" customFormat="1" ht="12" customHeight="1" x14ac:dyDescent="0.2">
      <c r="A39" s="12" t="s">
        <v>90</v>
      </c>
      <c r="B39" s="287" t="s">
        <v>256</v>
      </c>
      <c r="C39" s="269">
        <v>2276578</v>
      </c>
      <c r="D39" s="269">
        <v>2522144</v>
      </c>
      <c r="E39" s="186">
        <v>2600000</v>
      </c>
    </row>
    <row r="40" spans="1:5" s="1" customFormat="1" ht="12" customHeight="1" x14ac:dyDescent="0.2">
      <c r="A40" s="12" t="s">
        <v>91</v>
      </c>
      <c r="B40" s="287" t="s">
        <v>257</v>
      </c>
      <c r="C40" s="269"/>
      <c r="D40" s="269"/>
      <c r="E40" s="186"/>
    </row>
    <row r="41" spans="1:5" s="1" customFormat="1" ht="12" customHeight="1" x14ac:dyDescent="0.2">
      <c r="A41" s="12" t="s">
        <v>168</v>
      </c>
      <c r="B41" s="287" t="s">
        <v>258</v>
      </c>
      <c r="C41" s="269"/>
      <c r="D41" s="269"/>
      <c r="E41" s="186"/>
    </row>
    <row r="42" spans="1:5" s="1" customFormat="1" ht="12" customHeight="1" x14ac:dyDescent="0.2">
      <c r="A42" s="12" t="s">
        <v>169</v>
      </c>
      <c r="B42" s="287" t="s">
        <v>259</v>
      </c>
      <c r="C42" s="269">
        <v>1206480</v>
      </c>
      <c r="D42" s="269">
        <v>1140480</v>
      </c>
      <c r="E42" s="186">
        <v>1219680</v>
      </c>
    </row>
    <row r="43" spans="1:5" s="1" customFormat="1" ht="12" customHeight="1" x14ac:dyDescent="0.2">
      <c r="A43" s="12" t="s">
        <v>170</v>
      </c>
      <c r="B43" s="287" t="s">
        <v>260</v>
      </c>
      <c r="C43" s="269"/>
      <c r="D43" s="269"/>
      <c r="E43" s="186"/>
    </row>
    <row r="44" spans="1:5" s="1" customFormat="1" ht="12" customHeight="1" x14ac:dyDescent="0.2">
      <c r="A44" s="12" t="s">
        <v>171</v>
      </c>
      <c r="B44" s="287" t="s">
        <v>261</v>
      </c>
      <c r="C44" s="269"/>
      <c r="D44" s="269"/>
      <c r="E44" s="186"/>
    </row>
    <row r="45" spans="1:5" s="1" customFormat="1" ht="12" customHeight="1" x14ac:dyDescent="0.2">
      <c r="A45" s="12" t="s">
        <v>172</v>
      </c>
      <c r="B45" s="287" t="s">
        <v>527</v>
      </c>
      <c r="C45" s="269">
        <v>25976</v>
      </c>
      <c r="D45" s="269">
        <v>4376</v>
      </c>
      <c r="E45" s="186">
        <v>2000</v>
      </c>
    </row>
    <row r="46" spans="1:5" s="1" customFormat="1" ht="12" customHeight="1" x14ac:dyDescent="0.2">
      <c r="A46" s="12" t="s">
        <v>253</v>
      </c>
      <c r="B46" s="287" t="s">
        <v>263</v>
      </c>
      <c r="C46" s="272"/>
      <c r="D46" s="272"/>
      <c r="E46" s="189"/>
    </row>
    <row r="47" spans="1:5" s="1" customFormat="1" ht="12" customHeight="1" x14ac:dyDescent="0.2">
      <c r="A47" s="14" t="s">
        <v>254</v>
      </c>
      <c r="B47" s="288" t="s">
        <v>414</v>
      </c>
      <c r="C47" s="273">
        <v>102600</v>
      </c>
      <c r="D47" s="273"/>
      <c r="E47" s="190"/>
    </row>
    <row r="48" spans="1:5" s="1" customFormat="1" ht="12" customHeight="1" thickBot="1" x14ac:dyDescent="0.25">
      <c r="A48" s="14" t="s">
        <v>413</v>
      </c>
      <c r="B48" s="216" t="s">
        <v>264</v>
      </c>
      <c r="C48" s="273">
        <v>50900</v>
      </c>
      <c r="D48" s="273">
        <v>2447</v>
      </c>
      <c r="E48" s="190">
        <v>2200</v>
      </c>
    </row>
    <row r="49" spans="1:5" s="1" customFormat="1" ht="12" customHeight="1" thickBot="1" x14ac:dyDescent="0.25">
      <c r="A49" s="18" t="s">
        <v>21</v>
      </c>
      <c r="B49" s="19" t="s">
        <v>265</v>
      </c>
      <c r="C49" s="268">
        <f>SUM(C50:C54)</f>
        <v>0</v>
      </c>
      <c r="D49" s="268">
        <f>SUM(D50:D54)</f>
        <v>0</v>
      </c>
      <c r="E49" s="185">
        <f>SUM(E50:E54)</f>
        <v>0</v>
      </c>
    </row>
    <row r="50" spans="1:5" s="1" customFormat="1" ht="12" customHeight="1" x14ac:dyDescent="0.2">
      <c r="A50" s="13" t="s">
        <v>92</v>
      </c>
      <c r="B50" s="286" t="s">
        <v>269</v>
      </c>
      <c r="C50" s="324"/>
      <c r="D50" s="324"/>
      <c r="E50" s="212"/>
    </row>
    <row r="51" spans="1:5" s="1" customFormat="1" ht="12" customHeight="1" x14ac:dyDescent="0.2">
      <c r="A51" s="12" t="s">
        <v>93</v>
      </c>
      <c r="B51" s="287" t="s">
        <v>270</v>
      </c>
      <c r="C51" s="272"/>
      <c r="D51" s="272"/>
      <c r="E51" s="189"/>
    </row>
    <row r="52" spans="1:5" s="1" customFormat="1" ht="12" customHeight="1" x14ac:dyDescent="0.2">
      <c r="A52" s="12" t="s">
        <v>266</v>
      </c>
      <c r="B52" s="287" t="s">
        <v>271</v>
      </c>
      <c r="C52" s="272"/>
      <c r="D52" s="272"/>
      <c r="E52" s="189"/>
    </row>
    <row r="53" spans="1:5" s="1" customFormat="1" ht="12" customHeight="1" x14ac:dyDescent="0.2">
      <c r="A53" s="12" t="s">
        <v>267</v>
      </c>
      <c r="B53" s="287" t="s">
        <v>272</v>
      </c>
      <c r="C53" s="272"/>
      <c r="D53" s="272"/>
      <c r="E53" s="189"/>
    </row>
    <row r="54" spans="1:5" s="1" customFormat="1" ht="12" customHeight="1" thickBot="1" x14ac:dyDescent="0.25">
      <c r="A54" s="14" t="s">
        <v>268</v>
      </c>
      <c r="B54" s="216" t="s">
        <v>273</v>
      </c>
      <c r="C54" s="273"/>
      <c r="D54" s="273"/>
      <c r="E54" s="190"/>
    </row>
    <row r="55" spans="1:5" s="1" customFormat="1" ht="12" customHeight="1" thickBot="1" x14ac:dyDescent="0.25">
      <c r="A55" s="18" t="s">
        <v>173</v>
      </c>
      <c r="B55" s="19" t="s">
        <v>274</v>
      </c>
      <c r="C55" s="268">
        <f>SUM(C56:C58)</f>
        <v>0</v>
      </c>
      <c r="D55" s="268">
        <f>SUM(D56:D58)</f>
        <v>60000</v>
      </c>
      <c r="E55" s="185">
        <f>SUM(E56:E58)</f>
        <v>0</v>
      </c>
    </row>
    <row r="56" spans="1:5" s="1" customFormat="1" ht="12" customHeight="1" x14ac:dyDescent="0.2">
      <c r="A56" s="13" t="s">
        <v>94</v>
      </c>
      <c r="B56" s="286" t="s">
        <v>275</v>
      </c>
      <c r="C56" s="270"/>
      <c r="D56" s="270"/>
      <c r="E56" s="187"/>
    </row>
    <row r="57" spans="1:5" s="1" customFormat="1" ht="12" customHeight="1" x14ac:dyDescent="0.2">
      <c r="A57" s="12" t="s">
        <v>95</v>
      </c>
      <c r="B57" s="287" t="s">
        <v>404</v>
      </c>
      <c r="C57" s="269"/>
      <c r="D57" s="269"/>
      <c r="E57" s="186"/>
    </row>
    <row r="58" spans="1:5" s="1" customFormat="1" ht="12" customHeight="1" x14ac:dyDescent="0.2">
      <c r="A58" s="12" t="s">
        <v>278</v>
      </c>
      <c r="B58" s="287" t="s">
        <v>276</v>
      </c>
      <c r="C58" s="269"/>
      <c r="D58" s="269">
        <v>60000</v>
      </c>
      <c r="E58" s="186"/>
    </row>
    <row r="59" spans="1:5" s="1" customFormat="1" ht="12" customHeight="1" thickBot="1" x14ac:dyDescent="0.25">
      <c r="A59" s="14" t="s">
        <v>279</v>
      </c>
      <c r="B59" s="216" t="s">
        <v>277</v>
      </c>
      <c r="C59" s="271"/>
      <c r="D59" s="271"/>
      <c r="E59" s="188"/>
    </row>
    <row r="60" spans="1:5" s="1" customFormat="1" ht="12" customHeight="1" thickBot="1" x14ac:dyDescent="0.25">
      <c r="A60" s="18" t="s">
        <v>23</v>
      </c>
      <c r="B60" s="214" t="s">
        <v>280</v>
      </c>
      <c r="C60" s="268">
        <f>SUM(C61:C63)</f>
        <v>0</v>
      </c>
      <c r="D60" s="268">
        <f>SUM(D61:D63)</f>
        <v>37227</v>
      </c>
      <c r="E60" s="185">
        <f>SUM(E61:E63)</f>
        <v>0</v>
      </c>
    </row>
    <row r="61" spans="1:5" s="1" customFormat="1" ht="12" customHeight="1" x14ac:dyDescent="0.2">
      <c r="A61" s="13" t="s">
        <v>174</v>
      </c>
      <c r="B61" s="286" t="s">
        <v>282</v>
      </c>
      <c r="C61" s="272"/>
      <c r="D61" s="272"/>
      <c r="E61" s="189"/>
    </row>
    <row r="62" spans="1:5" s="1" customFormat="1" ht="12" customHeight="1" x14ac:dyDescent="0.2">
      <c r="A62" s="12" t="s">
        <v>175</v>
      </c>
      <c r="B62" s="287" t="s">
        <v>405</v>
      </c>
      <c r="C62" s="272"/>
      <c r="D62" s="272"/>
      <c r="E62" s="189"/>
    </row>
    <row r="63" spans="1:5" s="1" customFormat="1" ht="12" customHeight="1" x14ac:dyDescent="0.2">
      <c r="A63" s="12" t="s">
        <v>215</v>
      </c>
      <c r="B63" s="287" t="s">
        <v>283</v>
      </c>
      <c r="C63" s="272"/>
      <c r="D63" s="272">
        <v>37227</v>
      </c>
      <c r="E63" s="189"/>
    </row>
    <row r="64" spans="1:5" s="1" customFormat="1" ht="12" customHeight="1" thickBot="1" x14ac:dyDescent="0.25">
      <c r="A64" s="14" t="s">
        <v>281</v>
      </c>
      <c r="B64" s="216" t="s">
        <v>284</v>
      </c>
      <c r="C64" s="272"/>
      <c r="D64" s="272"/>
      <c r="E64" s="189"/>
    </row>
    <row r="65" spans="1:7" s="1" customFormat="1" ht="12" customHeight="1" thickBot="1" x14ac:dyDescent="0.25">
      <c r="A65" s="340" t="s">
        <v>454</v>
      </c>
      <c r="B65" s="19" t="s">
        <v>285</v>
      </c>
      <c r="C65" s="275">
        <f>+C8+C15+C22+C29+C37+C49+C55+C60</f>
        <v>44358151</v>
      </c>
      <c r="D65" s="275">
        <f>+D8+D15+D22+D29+D37+D49+D55+D60</f>
        <v>82483853</v>
      </c>
      <c r="E65" s="309">
        <f>+E8+E15+E22+E29+E37+E49+E55+E60</f>
        <v>35061550</v>
      </c>
    </row>
    <row r="66" spans="1:7" s="1" customFormat="1" ht="12" customHeight="1" thickBot="1" x14ac:dyDescent="0.25">
      <c r="A66" s="325" t="s">
        <v>286</v>
      </c>
      <c r="B66" s="214" t="s">
        <v>511</v>
      </c>
      <c r="C66" s="268">
        <f>SUM(C67:C69)</f>
        <v>0</v>
      </c>
      <c r="D66" s="268">
        <f>SUM(D67:D69)</f>
        <v>0</v>
      </c>
      <c r="E66" s="185">
        <f>SUM(E67:E69)</f>
        <v>0</v>
      </c>
    </row>
    <row r="67" spans="1:7" s="1" customFormat="1" ht="12" customHeight="1" x14ac:dyDescent="0.2">
      <c r="A67" s="13" t="s">
        <v>315</v>
      </c>
      <c r="B67" s="286" t="s">
        <v>288</v>
      </c>
      <c r="C67" s="272"/>
      <c r="D67" s="272"/>
      <c r="E67" s="189"/>
    </row>
    <row r="68" spans="1:7" s="1" customFormat="1" ht="12" customHeight="1" x14ac:dyDescent="0.2">
      <c r="A68" s="12" t="s">
        <v>324</v>
      </c>
      <c r="B68" s="287" t="s">
        <v>289</v>
      </c>
      <c r="C68" s="272"/>
      <c r="D68" s="272"/>
      <c r="E68" s="189"/>
    </row>
    <row r="69" spans="1:7" s="1" customFormat="1" ht="12" customHeight="1" thickBot="1" x14ac:dyDescent="0.25">
      <c r="A69" s="14" t="s">
        <v>325</v>
      </c>
      <c r="B69" s="334" t="s">
        <v>439</v>
      </c>
      <c r="C69" s="272"/>
      <c r="D69" s="272"/>
      <c r="E69" s="189"/>
    </row>
    <row r="70" spans="1:7" s="1" customFormat="1" ht="12" customHeight="1" thickBot="1" x14ac:dyDescent="0.25">
      <c r="A70" s="325" t="s">
        <v>291</v>
      </c>
      <c r="B70" s="214" t="s">
        <v>292</v>
      </c>
      <c r="C70" s="268">
        <f>SUM(C71:C74)</f>
        <v>0</v>
      </c>
      <c r="D70" s="268">
        <f>SUM(D71:D74)</f>
        <v>0</v>
      </c>
      <c r="E70" s="185">
        <f>SUM(E71:E74)</f>
        <v>0</v>
      </c>
    </row>
    <row r="71" spans="1:7" s="1" customFormat="1" ht="12" customHeight="1" x14ac:dyDescent="0.2">
      <c r="A71" s="13" t="s">
        <v>145</v>
      </c>
      <c r="B71" s="402" t="s">
        <v>293</v>
      </c>
      <c r="C71" s="272"/>
      <c r="D71" s="272"/>
      <c r="E71" s="189"/>
    </row>
    <row r="72" spans="1:7" s="1" customFormat="1" ht="13.5" customHeight="1" x14ac:dyDescent="0.25">
      <c r="A72" s="12" t="s">
        <v>146</v>
      </c>
      <c r="B72" s="402" t="s">
        <v>536</v>
      </c>
      <c r="C72" s="272"/>
      <c r="D72" s="272"/>
      <c r="E72" s="189"/>
      <c r="G72" s="36"/>
    </row>
    <row r="73" spans="1:7" s="1" customFormat="1" ht="12" customHeight="1" x14ac:dyDescent="0.2">
      <c r="A73" s="12" t="s">
        <v>316</v>
      </c>
      <c r="B73" s="402" t="s">
        <v>294</v>
      </c>
      <c r="C73" s="272"/>
      <c r="D73" s="272"/>
      <c r="E73" s="189"/>
    </row>
    <row r="74" spans="1:7" s="1" customFormat="1" ht="12" customHeight="1" thickBot="1" x14ac:dyDescent="0.25">
      <c r="A74" s="14" t="s">
        <v>317</v>
      </c>
      <c r="B74" s="403" t="s">
        <v>537</v>
      </c>
      <c r="C74" s="272"/>
      <c r="D74" s="272"/>
      <c r="E74" s="189"/>
    </row>
    <row r="75" spans="1:7" s="1" customFormat="1" ht="12" customHeight="1" thickBot="1" x14ac:dyDescent="0.25">
      <c r="A75" s="325" t="s">
        <v>295</v>
      </c>
      <c r="B75" s="214" t="s">
        <v>296</v>
      </c>
      <c r="C75" s="268">
        <f>SUM(C76:C77)</f>
        <v>103228221</v>
      </c>
      <c r="D75" s="268">
        <f>SUM(D76:D77)</f>
        <v>108443123</v>
      </c>
      <c r="E75" s="185">
        <f>SUM(E76:E77)</f>
        <v>47935635</v>
      </c>
    </row>
    <row r="76" spans="1:7" s="1" customFormat="1" ht="12" customHeight="1" x14ac:dyDescent="0.2">
      <c r="A76" s="13" t="s">
        <v>318</v>
      </c>
      <c r="B76" s="286" t="s">
        <v>297</v>
      </c>
      <c r="C76" s="272">
        <v>103228221</v>
      </c>
      <c r="D76" s="272">
        <v>108443123</v>
      </c>
      <c r="E76" s="189">
        <v>47935635</v>
      </c>
    </row>
    <row r="77" spans="1:7" s="1" customFormat="1" ht="12" customHeight="1" thickBot="1" x14ac:dyDescent="0.25">
      <c r="A77" s="14" t="s">
        <v>319</v>
      </c>
      <c r="B77" s="216" t="s">
        <v>298</v>
      </c>
      <c r="C77" s="272"/>
      <c r="D77" s="272"/>
      <c r="E77" s="189"/>
    </row>
    <row r="78" spans="1:7" s="1" customFormat="1" ht="12" customHeight="1" thickBot="1" x14ac:dyDescent="0.25">
      <c r="A78" s="325" t="s">
        <v>299</v>
      </c>
      <c r="B78" s="214" t="s">
        <v>300</v>
      </c>
      <c r="C78" s="268">
        <f>SUM(C79:C81)</f>
        <v>859745</v>
      </c>
      <c r="D78" s="268">
        <f>SUM(D79:D81)</f>
        <v>915342</v>
      </c>
      <c r="E78" s="185">
        <f>SUM(E79:E81)</f>
        <v>0</v>
      </c>
    </row>
    <row r="79" spans="1:7" s="1" customFormat="1" ht="12" customHeight="1" x14ac:dyDescent="0.2">
      <c r="A79" s="13" t="s">
        <v>320</v>
      </c>
      <c r="B79" s="286" t="s">
        <v>301</v>
      </c>
      <c r="C79" s="272">
        <v>859745</v>
      </c>
      <c r="D79" s="272">
        <v>915342</v>
      </c>
      <c r="E79" s="189">
        <v>0</v>
      </c>
    </row>
    <row r="80" spans="1:7" s="1" customFormat="1" ht="12" customHeight="1" x14ac:dyDescent="0.2">
      <c r="A80" s="12" t="s">
        <v>321</v>
      </c>
      <c r="B80" s="287" t="s">
        <v>302</v>
      </c>
      <c r="C80" s="272"/>
      <c r="D80" s="272"/>
      <c r="E80" s="189"/>
    </row>
    <row r="81" spans="1:6" s="1" customFormat="1" ht="12" customHeight="1" thickBot="1" x14ac:dyDescent="0.25">
      <c r="A81" s="14" t="s">
        <v>322</v>
      </c>
      <c r="B81" s="216" t="s">
        <v>538</v>
      </c>
      <c r="C81" s="272"/>
      <c r="D81" s="272"/>
      <c r="E81" s="189"/>
    </row>
    <row r="82" spans="1:6" s="1" customFormat="1" ht="12" customHeight="1" thickBot="1" x14ac:dyDescent="0.25">
      <c r="A82" s="325" t="s">
        <v>303</v>
      </c>
      <c r="B82" s="214" t="s">
        <v>323</v>
      </c>
      <c r="C82" s="268">
        <f>SUM(C83:C86)</f>
        <v>0</v>
      </c>
      <c r="D82" s="268">
        <f>SUM(D83:D86)</f>
        <v>0</v>
      </c>
      <c r="E82" s="185">
        <f>SUM(E83:E86)</f>
        <v>0</v>
      </c>
    </row>
    <row r="83" spans="1:6" s="1" customFormat="1" ht="12" customHeight="1" x14ac:dyDescent="0.2">
      <c r="A83" s="290" t="s">
        <v>304</v>
      </c>
      <c r="B83" s="286" t="s">
        <v>305</v>
      </c>
      <c r="C83" s="272"/>
      <c r="D83" s="272"/>
      <c r="E83" s="189"/>
    </row>
    <row r="84" spans="1:6" s="1" customFormat="1" ht="12" customHeight="1" x14ac:dyDescent="0.2">
      <c r="A84" s="291" t="s">
        <v>306</v>
      </c>
      <c r="B84" s="287" t="s">
        <v>307</v>
      </c>
      <c r="C84" s="272"/>
      <c r="D84" s="272"/>
      <c r="E84" s="189"/>
    </row>
    <row r="85" spans="1:6" s="1" customFormat="1" ht="12" customHeight="1" x14ac:dyDescent="0.2">
      <c r="A85" s="291" t="s">
        <v>308</v>
      </c>
      <c r="B85" s="287" t="s">
        <v>309</v>
      </c>
      <c r="C85" s="272"/>
      <c r="D85" s="272"/>
      <c r="E85" s="189"/>
    </row>
    <row r="86" spans="1:6" s="1" customFormat="1" ht="12" customHeight="1" thickBot="1" x14ac:dyDescent="0.25">
      <c r="A86" s="292" t="s">
        <v>310</v>
      </c>
      <c r="B86" s="216" t="s">
        <v>311</v>
      </c>
      <c r="C86" s="272"/>
      <c r="D86" s="272"/>
      <c r="E86" s="189"/>
    </row>
    <row r="87" spans="1:6" s="1" customFormat="1" ht="12" customHeight="1" thickBot="1" x14ac:dyDescent="0.25">
      <c r="A87" s="325" t="s">
        <v>312</v>
      </c>
      <c r="B87" s="214" t="s">
        <v>453</v>
      </c>
      <c r="C87" s="327"/>
      <c r="D87" s="327"/>
      <c r="E87" s="328"/>
    </row>
    <row r="88" spans="1:6" s="1" customFormat="1" ht="12" customHeight="1" thickBot="1" x14ac:dyDescent="0.25">
      <c r="A88" s="325" t="s">
        <v>314</v>
      </c>
      <c r="B88" s="214" t="s">
        <v>313</v>
      </c>
      <c r="C88" s="327"/>
      <c r="D88" s="327"/>
      <c r="E88" s="328"/>
    </row>
    <row r="89" spans="1:6" s="1" customFormat="1" ht="12" customHeight="1" thickBot="1" x14ac:dyDescent="0.25">
      <c r="A89" s="325" t="s">
        <v>326</v>
      </c>
      <c r="B89" s="293" t="s">
        <v>456</v>
      </c>
      <c r="C89" s="275">
        <f>+C66+C70+C75+C78+C82+C88+C87</f>
        <v>104087966</v>
      </c>
      <c r="D89" s="275">
        <f>+D66+D70+D75+D78+D82+D88+D87</f>
        <v>109358465</v>
      </c>
      <c r="E89" s="309">
        <f>+E66+E70+E75+E78+E82+E88+E87</f>
        <v>47935635</v>
      </c>
    </row>
    <row r="90" spans="1:6" s="1" customFormat="1" ht="12" customHeight="1" thickBot="1" x14ac:dyDescent="0.25">
      <c r="A90" s="326" t="s">
        <v>455</v>
      </c>
      <c r="B90" s="294" t="s">
        <v>457</v>
      </c>
      <c r="C90" s="275">
        <f>+C65+C89</f>
        <v>148446117</v>
      </c>
      <c r="D90" s="275">
        <f>+D65+D89</f>
        <v>191842318</v>
      </c>
      <c r="E90" s="309">
        <f>+E65+E89</f>
        <v>82997185</v>
      </c>
    </row>
    <row r="91" spans="1:6" s="1" customFormat="1" ht="12" customHeight="1" x14ac:dyDescent="0.2">
      <c r="A91" s="246"/>
      <c r="B91" s="247"/>
      <c r="C91" s="248"/>
      <c r="D91" s="249"/>
      <c r="E91" s="250"/>
    </row>
    <row r="92" spans="1:6" s="1" customFormat="1" ht="12" customHeight="1" x14ac:dyDescent="0.2">
      <c r="A92" s="1309" t="s">
        <v>45</v>
      </c>
      <c r="B92" s="1309"/>
      <c r="C92" s="1309"/>
      <c r="D92" s="1309"/>
      <c r="E92" s="1309"/>
    </row>
    <row r="93" spans="1:6" s="1" customFormat="1" ht="12" customHeight="1" thickBot="1" x14ac:dyDescent="0.25">
      <c r="A93" s="1310" t="s">
        <v>148</v>
      </c>
      <c r="B93" s="1310"/>
      <c r="C93" s="261"/>
      <c r="D93" s="103"/>
      <c r="E93" s="228" t="e">
        <f>E5</f>
        <v>#REF!</v>
      </c>
    </row>
    <row r="94" spans="1:6" s="1" customFormat="1" ht="24" customHeight="1" thickBot="1" x14ac:dyDescent="0.25">
      <c r="A94" s="21" t="s">
        <v>14</v>
      </c>
      <c r="B94" s="22" t="s">
        <v>46</v>
      </c>
      <c r="C94" s="22" t="e">
        <f>+C6</f>
        <v>#REF!</v>
      </c>
      <c r="D94" s="22" t="e">
        <f>+D6</f>
        <v>#REF!</v>
      </c>
      <c r="E94" s="111" t="e">
        <f>+E6</f>
        <v>#REF!</v>
      </c>
      <c r="F94" s="110"/>
    </row>
    <row r="95" spans="1:6" s="1" customFormat="1" ht="12" customHeight="1" thickBot="1" x14ac:dyDescent="0.25">
      <c r="A95" s="28" t="s">
        <v>465</v>
      </c>
      <c r="B95" s="29" t="s">
        <v>466</v>
      </c>
      <c r="C95" s="29" t="s">
        <v>467</v>
      </c>
      <c r="D95" s="29" t="s">
        <v>469</v>
      </c>
      <c r="E95" s="310" t="s">
        <v>468</v>
      </c>
      <c r="F95" s="110"/>
    </row>
    <row r="96" spans="1:6" s="1" customFormat="1" ht="15.2" customHeight="1" thickBot="1" x14ac:dyDescent="0.25">
      <c r="A96" s="20" t="s">
        <v>16</v>
      </c>
      <c r="B96" s="24" t="s">
        <v>415</v>
      </c>
      <c r="C96" s="267">
        <f>C97+C98+C99+C100+C101+C114</f>
        <v>39179191</v>
      </c>
      <c r="D96" s="267">
        <f>D97+D98+D99+D100+D101+D114</f>
        <v>40978221</v>
      </c>
      <c r="E96" s="342">
        <f>E97+E98+E99+E100+E101+E114</f>
        <v>76221719</v>
      </c>
      <c r="F96" s="110"/>
    </row>
    <row r="97" spans="1:5" s="1" customFormat="1" ht="12.95" customHeight="1" x14ac:dyDescent="0.2">
      <c r="A97" s="15" t="s">
        <v>96</v>
      </c>
      <c r="B97" s="8" t="s">
        <v>47</v>
      </c>
      <c r="C97" s="349">
        <v>14871915</v>
      </c>
      <c r="D97" s="349">
        <v>12446170</v>
      </c>
      <c r="E97" s="343">
        <v>15879416</v>
      </c>
    </row>
    <row r="98" spans="1:5" ht="16.5" customHeight="1" x14ac:dyDescent="0.25">
      <c r="A98" s="12" t="s">
        <v>97</v>
      </c>
      <c r="B98" s="6" t="s">
        <v>176</v>
      </c>
      <c r="C98" s="269">
        <v>2557530</v>
      </c>
      <c r="D98" s="269">
        <v>1990835</v>
      </c>
      <c r="E98" s="186">
        <v>2515313</v>
      </c>
    </row>
    <row r="99" spans="1:5" x14ac:dyDescent="0.25">
      <c r="A99" s="12" t="s">
        <v>98</v>
      </c>
      <c r="B99" s="6" t="s">
        <v>136</v>
      </c>
      <c r="C99" s="271">
        <v>19739914</v>
      </c>
      <c r="D99" s="271">
        <v>25378890</v>
      </c>
      <c r="E99" s="188">
        <v>54624391</v>
      </c>
    </row>
    <row r="100" spans="1:5" s="35" customFormat="1" ht="12" customHeight="1" x14ac:dyDescent="0.2">
      <c r="A100" s="12" t="s">
        <v>99</v>
      </c>
      <c r="B100" s="9" t="s">
        <v>177</v>
      </c>
      <c r="C100" s="271">
        <v>1489700</v>
      </c>
      <c r="D100" s="271">
        <v>803000</v>
      </c>
      <c r="E100" s="188">
        <v>1740678</v>
      </c>
    </row>
    <row r="101" spans="1:5" ht="12" customHeight="1" x14ac:dyDescent="0.25">
      <c r="A101" s="12" t="s">
        <v>110</v>
      </c>
      <c r="B101" s="17" t="s">
        <v>178</v>
      </c>
      <c r="C101" s="271">
        <v>520132</v>
      </c>
      <c r="D101" s="271">
        <v>359326</v>
      </c>
      <c r="E101" s="188">
        <v>461921</v>
      </c>
    </row>
    <row r="102" spans="1:5" ht="12" customHeight="1" x14ac:dyDescent="0.25">
      <c r="A102" s="12" t="s">
        <v>100</v>
      </c>
      <c r="B102" s="6" t="s">
        <v>420</v>
      </c>
      <c r="C102" s="271">
        <v>128820</v>
      </c>
      <c r="D102" s="271">
        <v>254326</v>
      </c>
      <c r="E102" s="188"/>
    </row>
    <row r="103" spans="1:5" ht="12" customHeight="1" x14ac:dyDescent="0.25">
      <c r="A103" s="12" t="s">
        <v>101</v>
      </c>
      <c r="B103" s="107" t="s">
        <v>419</v>
      </c>
      <c r="C103" s="271"/>
      <c r="D103" s="271"/>
      <c r="E103" s="188"/>
    </row>
    <row r="104" spans="1:5" ht="12" customHeight="1" x14ac:dyDescent="0.25">
      <c r="A104" s="12" t="s">
        <v>111</v>
      </c>
      <c r="B104" s="107" t="s">
        <v>418</v>
      </c>
      <c r="C104" s="271"/>
      <c r="D104" s="271"/>
      <c r="E104" s="188"/>
    </row>
    <row r="105" spans="1:5" ht="12" customHeight="1" x14ac:dyDescent="0.25">
      <c r="A105" s="12" t="s">
        <v>112</v>
      </c>
      <c r="B105" s="105" t="s">
        <v>329</v>
      </c>
      <c r="C105" s="271"/>
      <c r="D105" s="271"/>
      <c r="E105" s="188"/>
    </row>
    <row r="106" spans="1:5" ht="12" customHeight="1" x14ac:dyDescent="0.25">
      <c r="A106" s="12" t="s">
        <v>113</v>
      </c>
      <c r="B106" s="106" t="s">
        <v>330</v>
      </c>
      <c r="C106" s="271"/>
      <c r="D106" s="271"/>
      <c r="E106" s="188"/>
    </row>
    <row r="107" spans="1:5" ht="12" customHeight="1" x14ac:dyDescent="0.25">
      <c r="A107" s="12" t="s">
        <v>114</v>
      </c>
      <c r="B107" s="106" t="s">
        <v>331</v>
      </c>
      <c r="C107" s="271"/>
      <c r="D107" s="271"/>
      <c r="E107" s="188"/>
    </row>
    <row r="108" spans="1:5" ht="12" customHeight="1" x14ac:dyDescent="0.25">
      <c r="A108" s="12" t="s">
        <v>116</v>
      </c>
      <c r="B108" s="105" t="s">
        <v>332</v>
      </c>
      <c r="C108" s="271">
        <v>233312</v>
      </c>
      <c r="D108" s="271">
        <v>90000</v>
      </c>
      <c r="E108" s="188">
        <v>461921</v>
      </c>
    </row>
    <row r="109" spans="1:5" ht="12" customHeight="1" x14ac:dyDescent="0.25">
      <c r="A109" s="12" t="s">
        <v>179</v>
      </c>
      <c r="B109" s="105" t="s">
        <v>333</v>
      </c>
      <c r="C109" s="271"/>
      <c r="D109" s="271"/>
      <c r="E109" s="188"/>
    </row>
    <row r="110" spans="1:5" ht="12" customHeight="1" x14ac:dyDescent="0.25">
      <c r="A110" s="12" t="s">
        <v>327</v>
      </c>
      <c r="B110" s="106" t="s">
        <v>334</v>
      </c>
      <c r="C110" s="271"/>
      <c r="D110" s="271"/>
      <c r="E110" s="188"/>
    </row>
    <row r="111" spans="1:5" ht="12" customHeight="1" x14ac:dyDescent="0.25">
      <c r="A111" s="11" t="s">
        <v>328</v>
      </c>
      <c r="B111" s="107" t="s">
        <v>335</v>
      </c>
      <c r="C111" s="271"/>
      <c r="D111" s="271"/>
      <c r="E111" s="188"/>
    </row>
    <row r="112" spans="1:5" ht="12" customHeight="1" x14ac:dyDescent="0.25">
      <c r="A112" s="12" t="s">
        <v>416</v>
      </c>
      <c r="B112" s="107" t="s">
        <v>336</v>
      </c>
      <c r="C112" s="271"/>
      <c r="D112" s="271"/>
      <c r="E112" s="188"/>
    </row>
    <row r="113" spans="1:5" ht="12" customHeight="1" x14ac:dyDescent="0.25">
      <c r="A113" s="14" t="s">
        <v>417</v>
      </c>
      <c r="B113" s="107" t="s">
        <v>337</v>
      </c>
      <c r="C113" s="271">
        <v>158000</v>
      </c>
      <c r="D113" s="271">
        <v>15000</v>
      </c>
      <c r="E113" s="188"/>
    </row>
    <row r="114" spans="1:5" ht="12" customHeight="1" x14ac:dyDescent="0.25">
      <c r="A114" s="12" t="s">
        <v>421</v>
      </c>
      <c r="B114" s="9" t="s">
        <v>48</v>
      </c>
      <c r="C114" s="269"/>
      <c r="D114" s="269"/>
      <c r="E114" s="186">
        <v>1000000</v>
      </c>
    </row>
    <row r="115" spans="1:5" ht="12" customHeight="1" x14ac:dyDescent="0.25">
      <c r="A115" s="12" t="s">
        <v>422</v>
      </c>
      <c r="B115" s="6" t="s">
        <v>424</v>
      </c>
      <c r="C115" s="269"/>
      <c r="D115" s="269"/>
      <c r="E115" s="186"/>
    </row>
    <row r="116" spans="1:5" ht="12" customHeight="1" thickBot="1" x14ac:dyDescent="0.3">
      <c r="A116" s="16" t="s">
        <v>423</v>
      </c>
      <c r="B116" s="338" t="s">
        <v>425</v>
      </c>
      <c r="C116" s="350"/>
      <c r="D116" s="350"/>
      <c r="E116" s="344"/>
    </row>
    <row r="117" spans="1:5" ht="12" customHeight="1" thickBot="1" x14ac:dyDescent="0.3">
      <c r="A117" s="335" t="s">
        <v>17</v>
      </c>
      <c r="B117" s="336" t="s">
        <v>338</v>
      </c>
      <c r="C117" s="351">
        <f>+C118+C120+C122</f>
        <v>0</v>
      </c>
      <c r="D117" s="351">
        <f>+D118+D120+D122</f>
        <v>92567101</v>
      </c>
      <c r="E117" s="345">
        <f>+E118+E120+E122</f>
        <v>5860124</v>
      </c>
    </row>
    <row r="118" spans="1:5" ht="12" customHeight="1" x14ac:dyDescent="0.25">
      <c r="A118" s="13" t="s">
        <v>102</v>
      </c>
      <c r="B118" s="6" t="s">
        <v>214</v>
      </c>
      <c r="C118" s="270"/>
      <c r="D118" s="270">
        <v>2257089</v>
      </c>
      <c r="E118" s="187">
        <v>2901940</v>
      </c>
    </row>
    <row r="119" spans="1:5" x14ac:dyDescent="0.25">
      <c r="A119" s="13" t="s">
        <v>103</v>
      </c>
      <c r="B119" s="10" t="s">
        <v>342</v>
      </c>
      <c r="C119" s="270"/>
      <c r="D119" s="270"/>
      <c r="E119" s="187"/>
    </row>
    <row r="120" spans="1:5" ht="12" customHeight="1" x14ac:dyDescent="0.25">
      <c r="A120" s="13" t="s">
        <v>104</v>
      </c>
      <c r="B120" s="10" t="s">
        <v>180</v>
      </c>
      <c r="C120" s="269"/>
      <c r="D120" s="269">
        <v>90310012</v>
      </c>
      <c r="E120" s="186">
        <v>2958184</v>
      </c>
    </row>
    <row r="121" spans="1:5" ht="12" customHeight="1" x14ac:dyDescent="0.25">
      <c r="A121" s="13" t="s">
        <v>105</v>
      </c>
      <c r="B121" s="10" t="s">
        <v>343</v>
      </c>
      <c r="C121" s="269"/>
      <c r="D121" s="269">
        <v>90310012</v>
      </c>
      <c r="E121" s="186"/>
    </row>
    <row r="122" spans="1:5" ht="12" customHeight="1" x14ac:dyDescent="0.25">
      <c r="A122" s="13" t="s">
        <v>106</v>
      </c>
      <c r="B122" s="216" t="s">
        <v>216</v>
      </c>
      <c r="C122" s="269"/>
      <c r="D122" s="269"/>
      <c r="E122" s="186"/>
    </row>
    <row r="123" spans="1:5" ht="12" customHeight="1" x14ac:dyDescent="0.25">
      <c r="A123" s="13" t="s">
        <v>115</v>
      </c>
      <c r="B123" s="215" t="s">
        <v>406</v>
      </c>
      <c r="C123" s="269"/>
      <c r="D123" s="269"/>
      <c r="E123" s="186"/>
    </row>
    <row r="124" spans="1:5" ht="12" customHeight="1" x14ac:dyDescent="0.25">
      <c r="A124" s="13" t="s">
        <v>117</v>
      </c>
      <c r="B124" s="282" t="s">
        <v>348</v>
      </c>
      <c r="C124" s="269"/>
      <c r="D124" s="269"/>
      <c r="E124" s="186"/>
    </row>
    <row r="125" spans="1:5" ht="12" customHeight="1" x14ac:dyDescent="0.25">
      <c r="A125" s="13" t="s">
        <v>181</v>
      </c>
      <c r="B125" s="106" t="s">
        <v>331</v>
      </c>
      <c r="C125" s="269"/>
      <c r="D125" s="269"/>
      <c r="E125" s="186"/>
    </row>
    <row r="126" spans="1:5" ht="12" customHeight="1" x14ac:dyDescent="0.25">
      <c r="A126" s="13" t="s">
        <v>182</v>
      </c>
      <c r="B126" s="106" t="s">
        <v>347</v>
      </c>
      <c r="C126" s="269"/>
      <c r="D126" s="269"/>
      <c r="E126" s="186"/>
    </row>
    <row r="127" spans="1:5" ht="12" customHeight="1" x14ac:dyDescent="0.25">
      <c r="A127" s="13" t="s">
        <v>183</v>
      </c>
      <c r="B127" s="106" t="s">
        <v>346</v>
      </c>
      <c r="C127" s="269"/>
      <c r="D127" s="269"/>
      <c r="E127" s="186"/>
    </row>
    <row r="128" spans="1:5" ht="12" customHeight="1" x14ac:dyDescent="0.25">
      <c r="A128" s="13" t="s">
        <v>339</v>
      </c>
      <c r="B128" s="106" t="s">
        <v>334</v>
      </c>
      <c r="C128" s="269"/>
      <c r="D128" s="269"/>
      <c r="E128" s="186"/>
    </row>
    <row r="129" spans="1:5" ht="12" customHeight="1" x14ac:dyDescent="0.25">
      <c r="A129" s="13" t="s">
        <v>340</v>
      </c>
      <c r="B129" s="106" t="s">
        <v>345</v>
      </c>
      <c r="C129" s="269"/>
      <c r="D129" s="269"/>
      <c r="E129" s="186"/>
    </row>
    <row r="130" spans="1:5" ht="12" customHeight="1" thickBot="1" x14ac:dyDescent="0.3">
      <c r="A130" s="11" t="s">
        <v>341</v>
      </c>
      <c r="B130" s="106" t="s">
        <v>344</v>
      </c>
      <c r="C130" s="271"/>
      <c r="D130" s="271"/>
      <c r="E130" s="188"/>
    </row>
    <row r="131" spans="1:5" ht="12" customHeight="1" thickBot="1" x14ac:dyDescent="0.3">
      <c r="A131" s="18" t="s">
        <v>18</v>
      </c>
      <c r="B131" s="93" t="s">
        <v>426</v>
      </c>
      <c r="C131" s="268">
        <f>+C96+C117</f>
        <v>39179191</v>
      </c>
      <c r="D131" s="268">
        <f>+D96+D117</f>
        <v>133545322</v>
      </c>
      <c r="E131" s="185">
        <f>+E96+E117</f>
        <v>82081843</v>
      </c>
    </row>
    <row r="132" spans="1:5" ht="12" customHeight="1" thickBot="1" x14ac:dyDescent="0.3">
      <c r="A132" s="18" t="s">
        <v>19</v>
      </c>
      <c r="B132" s="93" t="s">
        <v>427</v>
      </c>
      <c r="C132" s="268">
        <f>+C133+C134+C135</f>
        <v>0</v>
      </c>
      <c r="D132" s="268">
        <f>+D133+D134+D135</f>
        <v>0</v>
      </c>
      <c r="E132" s="185">
        <f>+E133+E134+E135</f>
        <v>0</v>
      </c>
    </row>
    <row r="133" spans="1:5" ht="12" customHeight="1" x14ac:dyDescent="0.25">
      <c r="A133" s="13" t="s">
        <v>248</v>
      </c>
      <c r="B133" s="10" t="s">
        <v>434</v>
      </c>
      <c r="C133" s="269"/>
      <c r="D133" s="269"/>
      <c r="E133" s="186"/>
    </row>
    <row r="134" spans="1:5" ht="12" customHeight="1" x14ac:dyDescent="0.25">
      <c r="A134" s="13" t="s">
        <v>249</v>
      </c>
      <c r="B134" s="10" t="s">
        <v>435</v>
      </c>
      <c r="C134" s="269"/>
      <c r="D134" s="269"/>
      <c r="E134" s="186"/>
    </row>
    <row r="135" spans="1:5" ht="12" customHeight="1" thickBot="1" x14ac:dyDescent="0.3">
      <c r="A135" s="11" t="s">
        <v>250</v>
      </c>
      <c r="B135" s="10" t="s">
        <v>436</v>
      </c>
      <c r="C135" s="269"/>
      <c r="D135" s="269"/>
      <c r="E135" s="186"/>
    </row>
    <row r="136" spans="1:5" ht="12" customHeight="1" thickBot="1" x14ac:dyDescent="0.3">
      <c r="A136" s="18" t="s">
        <v>20</v>
      </c>
      <c r="B136" s="93" t="s">
        <v>428</v>
      </c>
      <c r="C136" s="268">
        <f>SUM(C137:C142)</f>
        <v>0</v>
      </c>
      <c r="D136" s="268">
        <f>SUM(D137:D142)</f>
        <v>0</v>
      </c>
      <c r="E136" s="185">
        <f>SUM(E137:E142)</f>
        <v>0</v>
      </c>
    </row>
    <row r="137" spans="1:5" ht="12" customHeight="1" x14ac:dyDescent="0.25">
      <c r="A137" s="13" t="s">
        <v>89</v>
      </c>
      <c r="B137" s="7" t="s">
        <v>437</v>
      </c>
      <c r="C137" s="269"/>
      <c r="D137" s="269"/>
      <c r="E137" s="186"/>
    </row>
    <row r="138" spans="1:5" ht="12" customHeight="1" x14ac:dyDescent="0.25">
      <c r="A138" s="13" t="s">
        <v>90</v>
      </c>
      <c r="B138" s="7" t="s">
        <v>429</v>
      </c>
      <c r="C138" s="269"/>
      <c r="D138" s="269"/>
      <c r="E138" s="186"/>
    </row>
    <row r="139" spans="1:5" ht="12" customHeight="1" x14ac:dyDescent="0.25">
      <c r="A139" s="13" t="s">
        <v>91</v>
      </c>
      <c r="B139" s="7" t="s">
        <v>430</v>
      </c>
      <c r="C139" s="269"/>
      <c r="D139" s="269"/>
      <c r="E139" s="186"/>
    </row>
    <row r="140" spans="1:5" ht="12" customHeight="1" x14ac:dyDescent="0.25">
      <c r="A140" s="13" t="s">
        <v>168</v>
      </c>
      <c r="B140" s="7" t="s">
        <v>431</v>
      </c>
      <c r="C140" s="269"/>
      <c r="D140" s="269"/>
      <c r="E140" s="186"/>
    </row>
    <row r="141" spans="1:5" ht="12" customHeight="1" x14ac:dyDescent="0.25">
      <c r="A141" s="13" t="s">
        <v>169</v>
      </c>
      <c r="B141" s="7" t="s">
        <v>432</v>
      </c>
      <c r="C141" s="269"/>
      <c r="D141" s="269"/>
      <c r="E141" s="186"/>
    </row>
    <row r="142" spans="1:5" ht="12" customHeight="1" thickBot="1" x14ac:dyDescent="0.3">
      <c r="A142" s="11" t="s">
        <v>170</v>
      </c>
      <c r="B142" s="7" t="s">
        <v>433</v>
      </c>
      <c r="C142" s="269"/>
      <c r="D142" s="269"/>
      <c r="E142" s="186"/>
    </row>
    <row r="143" spans="1:5" ht="12" customHeight="1" thickBot="1" x14ac:dyDescent="0.3">
      <c r="A143" s="18" t="s">
        <v>21</v>
      </c>
      <c r="B143" s="93" t="s">
        <v>441</v>
      </c>
      <c r="C143" s="275">
        <f>+C144+C145+C146+C147</f>
        <v>823803</v>
      </c>
      <c r="D143" s="275">
        <f>+D144+D145+D146+D147</f>
        <v>859745</v>
      </c>
      <c r="E143" s="309">
        <f>+E144+E145+E146+E147</f>
        <v>915342</v>
      </c>
    </row>
    <row r="144" spans="1:5" ht="12" customHeight="1" x14ac:dyDescent="0.25">
      <c r="A144" s="13" t="s">
        <v>92</v>
      </c>
      <c r="B144" s="7" t="s">
        <v>349</v>
      </c>
      <c r="C144" s="269"/>
      <c r="D144" s="269"/>
      <c r="E144" s="186"/>
    </row>
    <row r="145" spans="1:6" ht="12" customHeight="1" x14ac:dyDescent="0.25">
      <c r="A145" s="13" t="s">
        <v>93</v>
      </c>
      <c r="B145" s="7" t="s">
        <v>350</v>
      </c>
      <c r="C145" s="269">
        <v>823803</v>
      </c>
      <c r="D145" s="269">
        <v>859745</v>
      </c>
      <c r="E145" s="186">
        <v>915342</v>
      </c>
    </row>
    <row r="146" spans="1:6" ht="12" customHeight="1" x14ac:dyDescent="0.25">
      <c r="A146" s="13" t="s">
        <v>266</v>
      </c>
      <c r="B146" s="7" t="s">
        <v>442</v>
      </c>
      <c r="C146" s="269"/>
      <c r="D146" s="269"/>
      <c r="E146" s="186"/>
    </row>
    <row r="147" spans="1:6" ht="12" customHeight="1" thickBot="1" x14ac:dyDescent="0.3">
      <c r="A147" s="11" t="s">
        <v>267</v>
      </c>
      <c r="B147" s="5" t="s">
        <v>368</v>
      </c>
      <c r="C147" s="269"/>
      <c r="D147" s="269"/>
      <c r="E147" s="186"/>
    </row>
    <row r="148" spans="1:6" ht="12" customHeight="1" thickBot="1" x14ac:dyDescent="0.3">
      <c r="A148" s="18" t="s">
        <v>22</v>
      </c>
      <c r="B148" s="93" t="s">
        <v>443</v>
      </c>
      <c r="C148" s="352">
        <f>SUM(C149:C153)</f>
        <v>0</v>
      </c>
      <c r="D148" s="352">
        <f>SUM(D149:D153)</f>
        <v>0</v>
      </c>
      <c r="E148" s="346">
        <f>SUM(E149:E153)</f>
        <v>0</v>
      </c>
    </row>
    <row r="149" spans="1:6" ht="12" customHeight="1" x14ac:dyDescent="0.25">
      <c r="A149" s="13" t="s">
        <v>94</v>
      </c>
      <c r="B149" s="7" t="s">
        <v>438</v>
      </c>
      <c r="C149" s="269"/>
      <c r="D149" s="269"/>
      <c r="E149" s="186"/>
    </row>
    <row r="150" spans="1:6" ht="12" customHeight="1" x14ac:dyDescent="0.25">
      <c r="A150" s="13" t="s">
        <v>95</v>
      </c>
      <c r="B150" s="7" t="s">
        <v>445</v>
      </c>
      <c r="C150" s="269"/>
      <c r="D150" s="269"/>
      <c r="E150" s="186"/>
    </row>
    <row r="151" spans="1:6" ht="12" customHeight="1" x14ac:dyDescent="0.25">
      <c r="A151" s="13" t="s">
        <v>278</v>
      </c>
      <c r="B151" s="7" t="s">
        <v>440</v>
      </c>
      <c r="C151" s="269"/>
      <c r="D151" s="269"/>
      <c r="E151" s="186"/>
    </row>
    <row r="152" spans="1:6" ht="12" customHeight="1" x14ac:dyDescent="0.25">
      <c r="A152" s="13" t="s">
        <v>279</v>
      </c>
      <c r="B152" s="7" t="s">
        <v>446</v>
      </c>
      <c r="C152" s="269"/>
      <c r="D152" s="269"/>
      <c r="E152" s="186"/>
    </row>
    <row r="153" spans="1:6" ht="12" customHeight="1" thickBot="1" x14ac:dyDescent="0.3">
      <c r="A153" s="13" t="s">
        <v>444</v>
      </c>
      <c r="B153" s="7" t="s">
        <v>447</v>
      </c>
      <c r="C153" s="269"/>
      <c r="D153" s="269"/>
      <c r="E153" s="186"/>
    </row>
    <row r="154" spans="1:6" ht="12" customHeight="1" thickBot="1" x14ac:dyDescent="0.3">
      <c r="A154" s="18" t="s">
        <v>23</v>
      </c>
      <c r="B154" s="93" t="s">
        <v>448</v>
      </c>
      <c r="C154" s="353"/>
      <c r="D154" s="353"/>
      <c r="E154" s="347"/>
    </row>
    <row r="155" spans="1:6" ht="12" customHeight="1" thickBot="1" x14ac:dyDescent="0.3">
      <c r="A155" s="18" t="s">
        <v>24</v>
      </c>
      <c r="B155" s="93" t="s">
        <v>449</v>
      </c>
      <c r="C155" s="353"/>
      <c r="D155" s="353"/>
      <c r="E155" s="347"/>
    </row>
    <row r="156" spans="1:6" ht="15.2" customHeight="1" thickBot="1" x14ac:dyDescent="0.3">
      <c r="A156" s="18" t="s">
        <v>25</v>
      </c>
      <c r="B156" s="93" t="s">
        <v>451</v>
      </c>
      <c r="C156" s="354">
        <f>+C132+C136+C143+C148+C154+C155</f>
        <v>823803</v>
      </c>
      <c r="D156" s="354">
        <f>+D132+D136+D143+D148+D154+D155</f>
        <v>859745</v>
      </c>
      <c r="E156" s="348">
        <f>+E132+E136+E143+E148+E154+E155</f>
        <v>915342</v>
      </c>
      <c r="F156" s="94"/>
    </row>
    <row r="157" spans="1:6" s="1" customFormat="1" ht="12.95" customHeight="1" thickBot="1" x14ac:dyDescent="0.25">
      <c r="A157" s="217" t="s">
        <v>26</v>
      </c>
      <c r="B157" s="257" t="s">
        <v>450</v>
      </c>
      <c r="C157" s="354">
        <f>+C131+C156</f>
        <v>40002994</v>
      </c>
      <c r="D157" s="354">
        <f>+D131+D156</f>
        <v>134405067</v>
      </c>
      <c r="E157" s="348">
        <f>+E131+E156</f>
        <v>82997185</v>
      </c>
    </row>
    <row r="158" spans="1:6" x14ac:dyDescent="0.25">
      <c r="C158" s="260"/>
      <c r="E158" s="459">
        <f>E90-E157</f>
        <v>0</v>
      </c>
    </row>
    <row r="159" spans="1:6" x14ac:dyDescent="0.25">
      <c r="C159" s="260"/>
    </row>
    <row r="160" spans="1:6" x14ac:dyDescent="0.25">
      <c r="C160" s="260"/>
    </row>
    <row r="161" spans="3:3" ht="16.5" customHeight="1" x14ac:dyDescent="0.25">
      <c r="C161" s="260"/>
    </row>
    <row r="162" spans="3:3" x14ac:dyDescent="0.25">
      <c r="C162" s="260"/>
    </row>
    <row r="163" spans="3:3" x14ac:dyDescent="0.25">
      <c r="C163" s="260"/>
    </row>
    <row r="164" spans="3:3" x14ac:dyDescent="0.25">
      <c r="C164" s="260"/>
    </row>
    <row r="165" spans="3:3" x14ac:dyDescent="0.25">
      <c r="C165" s="260"/>
    </row>
    <row r="166" spans="3:3" x14ac:dyDescent="0.25">
      <c r="C166" s="260"/>
    </row>
    <row r="167" spans="3:3" x14ac:dyDescent="0.25">
      <c r="C167" s="260"/>
    </row>
    <row r="168" spans="3:3" x14ac:dyDescent="0.25">
      <c r="C168" s="260"/>
    </row>
    <row r="169" spans="3:3" x14ac:dyDescent="0.25">
      <c r="C169" s="260"/>
    </row>
    <row r="170" spans="3:3" x14ac:dyDescent="0.25">
      <c r="C170" s="260"/>
    </row>
  </sheetData>
  <sheetProtection sheet="1"/>
  <mergeCells count="6">
    <mergeCell ref="A4:E4"/>
    <mergeCell ref="A92:E92"/>
    <mergeCell ref="A93:B93"/>
    <mergeCell ref="A5:B5"/>
    <mergeCell ref="A2:E2"/>
    <mergeCell ref="A3:E3"/>
  </mergeCells>
  <phoneticPr fontId="27" type="noConversion"/>
  <printOptions horizontalCentered="1"/>
  <pageMargins left="0.78740157480314965" right="0.78740157480314965" top="0.6692913385826772" bottom="0.47244094488188981" header="0.39370078740157483" footer="0.19685039370078741"/>
  <pageSetup paperSize="9" scale="65" fitToWidth="3" fitToHeight="2" orientation="portrait" r:id="rId1"/>
  <headerFooter alignWithMargins="0"/>
  <rowBreaks count="1" manualBreakCount="1">
    <brk id="91" max="4"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92D050"/>
  </sheetPr>
  <dimension ref="A1:J18"/>
  <sheetViews>
    <sheetView topLeftCell="A7" zoomScale="120" zoomScaleNormal="120" workbookViewId="0">
      <selection activeCell="E16" sqref="E16"/>
    </sheetView>
  </sheetViews>
  <sheetFormatPr defaultRowHeight="12.75" x14ac:dyDescent="0.2"/>
  <cols>
    <col min="1" max="1" width="6.83203125" style="123" customWidth="1"/>
    <col min="2" max="2" width="42.83203125" style="43" customWidth="1"/>
    <col min="3" max="8" width="12.83203125" style="43" customWidth="1"/>
    <col min="9" max="9" width="14.33203125" style="43" customWidth="1"/>
    <col min="10" max="10" width="4.33203125" style="43" customWidth="1"/>
    <col min="11" max="16384" width="9.33203125" style="43"/>
  </cols>
  <sheetData>
    <row r="1" spans="1:10" ht="27.75" customHeight="1" x14ac:dyDescent="0.2">
      <c r="A1" s="1315" t="s">
        <v>2</v>
      </c>
      <c r="B1" s="1315"/>
      <c r="C1" s="1315"/>
      <c r="D1" s="1315"/>
      <c r="E1" s="1315"/>
      <c r="F1" s="1315"/>
      <c r="G1" s="1315"/>
      <c r="H1" s="1315"/>
      <c r="I1" s="1315"/>
      <c r="J1" s="1314" t="e">
        <f>CONCATENATE("2. tájékoztató tábla ",#REF!," ",#REF!," ",#REF!," ",#REF!," ",#REF!," ",#REF!," ",#REF!," ",#REF!)</f>
        <v>#REF!</v>
      </c>
    </row>
    <row r="2" spans="1:10" ht="20.45" customHeight="1" thickBot="1" x14ac:dyDescent="0.3">
      <c r="I2" s="329" t="e">
        <f>'KV_1.sz.tájékoztató_t.'!E5</f>
        <v>#REF!</v>
      </c>
      <c r="J2" s="1314"/>
    </row>
    <row r="3" spans="1:10" s="330" customFormat="1" ht="26.45" customHeight="1" x14ac:dyDescent="0.2">
      <c r="A3" s="1323" t="s">
        <v>67</v>
      </c>
      <c r="B3" s="1318" t="s">
        <v>83</v>
      </c>
      <c r="C3" s="1323" t="s">
        <v>84</v>
      </c>
      <c r="D3" s="1323" t="e">
        <f>+CONCATENATE(LEFT(#REF!,4)," előtti kifizetés")</f>
        <v>#REF!</v>
      </c>
      <c r="E3" s="1320" t="s">
        <v>66</v>
      </c>
      <c r="F3" s="1321"/>
      <c r="G3" s="1321"/>
      <c r="H3" s="1322"/>
      <c r="I3" s="1318" t="s">
        <v>49</v>
      </c>
      <c r="J3" s="1314"/>
    </row>
    <row r="4" spans="1:10" s="331" customFormat="1" ht="32.450000000000003" customHeight="1" thickBot="1" x14ac:dyDescent="0.25">
      <c r="A4" s="1324"/>
      <c r="B4" s="1319"/>
      <c r="C4" s="1319"/>
      <c r="D4" s="1324"/>
      <c r="E4" s="191" t="e">
        <f>+CONCATENATE(LEFT(#REF!,4),".")</f>
        <v>#REF!</v>
      </c>
      <c r="F4" s="191" t="e">
        <f>+CONCATENATE(LEFT(#REF!,4)+1,".")</f>
        <v>#REF!</v>
      </c>
      <c r="G4" s="191" t="e">
        <f>+CONCATENATE(LEFT(#REF!,4)+2,".")</f>
        <v>#REF!</v>
      </c>
      <c r="H4" s="192" t="e">
        <f>+CONCATENATE(LEFT(#REF!,4)+2,".",CHAR(10)," után")</f>
        <v>#REF!</v>
      </c>
      <c r="I4" s="1319"/>
      <c r="J4" s="1314"/>
    </row>
    <row r="5" spans="1:10" s="332" customFormat="1" ht="12.95" customHeight="1" thickBot="1" x14ac:dyDescent="0.25">
      <c r="A5" s="193" t="s">
        <v>465</v>
      </c>
      <c r="B5" s="194" t="s">
        <v>466</v>
      </c>
      <c r="C5" s="195" t="s">
        <v>467</v>
      </c>
      <c r="D5" s="194" t="s">
        <v>469</v>
      </c>
      <c r="E5" s="193" t="s">
        <v>468</v>
      </c>
      <c r="F5" s="195" t="s">
        <v>470</v>
      </c>
      <c r="G5" s="195" t="s">
        <v>471</v>
      </c>
      <c r="H5" s="196" t="s">
        <v>472</v>
      </c>
      <c r="I5" s="197" t="s">
        <v>473</v>
      </c>
      <c r="J5" s="1314"/>
    </row>
    <row r="6" spans="1:10" ht="24.75" customHeight="1" thickBot="1" x14ac:dyDescent="0.25">
      <c r="A6" s="198" t="s">
        <v>16</v>
      </c>
      <c r="B6" s="199" t="s">
        <v>3</v>
      </c>
      <c r="C6" s="368"/>
      <c r="D6" s="369">
        <f>+D7+D8</f>
        <v>0</v>
      </c>
      <c r="E6" s="370">
        <f>+E7+E8</f>
        <v>0</v>
      </c>
      <c r="F6" s="371">
        <f>+F7+F8</f>
        <v>0</v>
      </c>
      <c r="G6" s="371">
        <f>+G7+G8</f>
        <v>0</v>
      </c>
      <c r="H6" s="372">
        <f>+H7+H8</f>
        <v>0</v>
      </c>
      <c r="I6" s="45">
        <f t="shared" ref="I6:I17" si="0">SUM(D6:H6)</f>
        <v>0</v>
      </c>
      <c r="J6" s="1314"/>
    </row>
    <row r="7" spans="1:10" ht="20.100000000000001" customHeight="1" x14ac:dyDescent="0.2">
      <c r="A7" s="200" t="s">
        <v>17</v>
      </c>
      <c r="B7" s="46" t="s">
        <v>68</v>
      </c>
      <c r="C7" s="373"/>
      <c r="D7" s="374"/>
      <c r="E7" s="375"/>
      <c r="F7" s="376"/>
      <c r="G7" s="376"/>
      <c r="H7" s="377"/>
      <c r="I7" s="201">
        <f t="shared" si="0"/>
        <v>0</v>
      </c>
      <c r="J7" s="1314"/>
    </row>
    <row r="8" spans="1:10" ht="20.100000000000001" customHeight="1" thickBot="1" x14ac:dyDescent="0.25">
      <c r="A8" s="200" t="s">
        <v>18</v>
      </c>
      <c r="B8" s="46" t="s">
        <v>68</v>
      </c>
      <c r="C8" s="373"/>
      <c r="D8" s="374"/>
      <c r="E8" s="375"/>
      <c r="F8" s="376"/>
      <c r="G8" s="376"/>
      <c r="H8" s="377"/>
      <c r="I8" s="201">
        <f t="shared" si="0"/>
        <v>0</v>
      </c>
      <c r="J8" s="1314"/>
    </row>
    <row r="9" spans="1:10" ht="26.1" customHeight="1" thickBot="1" x14ac:dyDescent="0.25">
      <c r="A9" s="198" t="s">
        <v>19</v>
      </c>
      <c r="B9" s="199" t="s">
        <v>4</v>
      </c>
      <c r="C9" s="368"/>
      <c r="D9" s="369">
        <f>+D10+D11</f>
        <v>0</v>
      </c>
      <c r="E9" s="370">
        <f>+E10+E11</f>
        <v>0</v>
      </c>
      <c r="F9" s="371">
        <f>+F10+F11</f>
        <v>0</v>
      </c>
      <c r="G9" s="371">
        <f>+G10+G11</f>
        <v>0</v>
      </c>
      <c r="H9" s="372">
        <f>+H10+H11</f>
        <v>0</v>
      </c>
      <c r="I9" s="45">
        <f t="shared" si="0"/>
        <v>0</v>
      </c>
      <c r="J9" s="1314"/>
    </row>
    <row r="10" spans="1:10" ht="20.100000000000001" customHeight="1" x14ac:dyDescent="0.2">
      <c r="A10" s="200" t="s">
        <v>20</v>
      </c>
      <c r="B10" s="46" t="s">
        <v>68</v>
      </c>
      <c r="C10" s="373"/>
      <c r="D10" s="374"/>
      <c r="E10" s="375"/>
      <c r="F10" s="376"/>
      <c r="G10" s="376"/>
      <c r="H10" s="377"/>
      <c r="I10" s="201">
        <f t="shared" si="0"/>
        <v>0</v>
      </c>
      <c r="J10" s="1314"/>
    </row>
    <row r="11" spans="1:10" ht="20.100000000000001" customHeight="1" thickBot="1" x14ac:dyDescent="0.25">
      <c r="A11" s="200" t="s">
        <v>21</v>
      </c>
      <c r="B11" s="46" t="s">
        <v>68</v>
      </c>
      <c r="C11" s="373"/>
      <c r="D11" s="374"/>
      <c r="E11" s="375"/>
      <c r="F11" s="376"/>
      <c r="G11" s="376"/>
      <c r="H11" s="377"/>
      <c r="I11" s="201">
        <f t="shared" si="0"/>
        <v>0</v>
      </c>
      <c r="J11" s="1314"/>
    </row>
    <row r="12" spans="1:10" ht="20.100000000000001" customHeight="1" thickBot="1" x14ac:dyDescent="0.25">
      <c r="A12" s="198" t="s">
        <v>22</v>
      </c>
      <c r="B12" s="199" t="s">
        <v>194</v>
      </c>
      <c r="C12" s="368" t="s">
        <v>606</v>
      </c>
      <c r="D12" s="369">
        <f>+D13</f>
        <v>0</v>
      </c>
      <c r="E12" s="370">
        <f>+E13</f>
        <v>2901940</v>
      </c>
      <c r="F12" s="371">
        <f>+F13</f>
        <v>0</v>
      </c>
      <c r="G12" s="371">
        <f>+G13</f>
        <v>0</v>
      </c>
      <c r="H12" s="372">
        <f>+H13</f>
        <v>0</v>
      </c>
      <c r="I12" s="45">
        <f t="shared" si="0"/>
        <v>2901940</v>
      </c>
      <c r="J12" s="1314"/>
    </row>
    <row r="13" spans="1:10" ht="20.100000000000001" customHeight="1" thickBot="1" x14ac:dyDescent="0.25">
      <c r="A13" s="200" t="s">
        <v>23</v>
      </c>
      <c r="B13" s="46" t="s">
        <v>68</v>
      </c>
      <c r="C13" s="373" t="s">
        <v>606</v>
      </c>
      <c r="D13" s="374"/>
      <c r="E13" s="375">
        <v>2901940</v>
      </c>
      <c r="F13" s="376"/>
      <c r="G13" s="376"/>
      <c r="H13" s="377"/>
      <c r="I13" s="201">
        <f t="shared" si="0"/>
        <v>2901940</v>
      </c>
      <c r="J13" s="1314"/>
    </row>
    <row r="14" spans="1:10" ht="20.100000000000001" customHeight="1" thickBot="1" x14ac:dyDescent="0.25">
      <c r="A14" s="198" t="s">
        <v>24</v>
      </c>
      <c r="B14" s="199" t="s">
        <v>195</v>
      </c>
      <c r="C14" s="368" t="s">
        <v>607</v>
      </c>
      <c r="D14" s="369">
        <f>+D15</f>
        <v>0</v>
      </c>
      <c r="E14" s="370">
        <f>+E15</f>
        <v>2958184</v>
      </c>
      <c r="F14" s="371">
        <f>+F15</f>
        <v>0</v>
      </c>
      <c r="G14" s="371">
        <f>+G15</f>
        <v>0</v>
      </c>
      <c r="H14" s="372">
        <f>+H15</f>
        <v>0</v>
      </c>
      <c r="I14" s="45">
        <f t="shared" si="0"/>
        <v>2958184</v>
      </c>
      <c r="J14" s="1314"/>
    </row>
    <row r="15" spans="1:10" ht="20.100000000000001" customHeight="1" thickBot="1" x14ac:dyDescent="0.25">
      <c r="A15" s="202" t="s">
        <v>25</v>
      </c>
      <c r="B15" s="47" t="s">
        <v>68</v>
      </c>
      <c r="C15" s="378" t="s">
        <v>607</v>
      </c>
      <c r="D15" s="379"/>
      <c r="E15" s="380">
        <v>2958184</v>
      </c>
      <c r="F15" s="381"/>
      <c r="G15" s="381"/>
      <c r="H15" s="382"/>
      <c r="I15" s="203">
        <f t="shared" si="0"/>
        <v>2958184</v>
      </c>
      <c r="J15" s="1314"/>
    </row>
    <row r="16" spans="1:10" ht="20.100000000000001" customHeight="1" thickBot="1" x14ac:dyDescent="0.25">
      <c r="A16" s="198" t="s">
        <v>26</v>
      </c>
      <c r="B16" s="204" t="s">
        <v>196</v>
      </c>
      <c r="C16" s="368"/>
      <c r="D16" s="369">
        <f>+D17</f>
        <v>0</v>
      </c>
      <c r="E16" s="370">
        <f>+E17</f>
        <v>0</v>
      </c>
      <c r="F16" s="371">
        <f>+F17</f>
        <v>0</v>
      </c>
      <c r="G16" s="371">
        <f>+G17</f>
        <v>0</v>
      </c>
      <c r="H16" s="372">
        <f>+H17</f>
        <v>0</v>
      </c>
      <c r="I16" s="45">
        <f t="shared" si="0"/>
        <v>0</v>
      </c>
      <c r="J16" s="1314"/>
    </row>
    <row r="17" spans="1:10" ht="20.100000000000001" customHeight="1" thickBot="1" x14ac:dyDescent="0.25">
      <c r="A17" s="205" t="s">
        <v>27</v>
      </c>
      <c r="B17" s="48" t="s">
        <v>68</v>
      </c>
      <c r="C17" s="383"/>
      <c r="D17" s="384"/>
      <c r="E17" s="385"/>
      <c r="F17" s="386"/>
      <c r="G17" s="386"/>
      <c r="H17" s="387"/>
      <c r="I17" s="206">
        <f t="shared" si="0"/>
        <v>0</v>
      </c>
      <c r="J17" s="1314"/>
    </row>
    <row r="18" spans="1:10" ht="20.100000000000001" customHeight="1" thickBot="1" x14ac:dyDescent="0.25">
      <c r="A18" s="1316" t="s">
        <v>142</v>
      </c>
      <c r="B18" s="1317"/>
      <c r="C18" s="388"/>
      <c r="D18" s="369">
        <f t="shared" ref="D18:I18" si="1">+D6+D9+D12+D14+D16</f>
        <v>0</v>
      </c>
      <c r="E18" s="370">
        <f t="shared" si="1"/>
        <v>5860124</v>
      </c>
      <c r="F18" s="371">
        <f t="shared" si="1"/>
        <v>0</v>
      </c>
      <c r="G18" s="371">
        <f t="shared" si="1"/>
        <v>0</v>
      </c>
      <c r="H18" s="372">
        <f t="shared" si="1"/>
        <v>0</v>
      </c>
      <c r="I18" s="45">
        <f t="shared" si="1"/>
        <v>5860124</v>
      </c>
      <c r="J18" s="1314"/>
    </row>
  </sheetData>
  <sheetProtection sheet="1"/>
  <mergeCells count="9">
    <mergeCell ref="J1:J18"/>
    <mergeCell ref="A1:I1"/>
    <mergeCell ref="A18:B18"/>
    <mergeCell ref="I3:I4"/>
    <mergeCell ref="E3:H3"/>
    <mergeCell ref="A3:A4"/>
    <mergeCell ref="B3:B4"/>
    <mergeCell ref="C3:C4"/>
    <mergeCell ref="D3:D4"/>
  </mergeCells>
  <phoneticPr fontId="0" type="noConversion"/>
  <printOptions horizontalCentered="1"/>
  <pageMargins left="0.78740157480314965" right="0.78740157480314965" top="1.03" bottom="0.98425196850393704" header="0.78740157480314965" footer="0.78740157480314965"/>
  <pageSetup paperSize="9" scale="95" orientation="landscape"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92D050"/>
  </sheetPr>
  <dimension ref="A1:D33"/>
  <sheetViews>
    <sheetView zoomScale="120" zoomScaleNormal="120" workbookViewId="0">
      <selection activeCell="H21" sqref="H21"/>
    </sheetView>
  </sheetViews>
  <sheetFormatPr defaultRowHeight="12.75" x14ac:dyDescent="0.2"/>
  <cols>
    <col min="1" max="1" width="5.83203125" style="62" customWidth="1"/>
    <col min="2" max="2" width="54.83203125" style="3" customWidth="1"/>
    <col min="3" max="4" width="17.6640625" style="3" customWidth="1"/>
    <col min="5" max="16384" width="9.33203125" style="3"/>
  </cols>
  <sheetData>
    <row r="1" spans="1:4" ht="14.85" customHeight="1" x14ac:dyDescent="0.2">
      <c r="D1" s="458" t="e">
        <f>CONCATENATE("3. tájékoztató tábla ",#REF!," ",#REF!," ",#REF!," ",#REF!," ",#REF!," ",#REF!," ",#REF!," ",#REF!)</f>
        <v>#REF!</v>
      </c>
    </row>
    <row r="3" spans="1:4" ht="31.5" customHeight="1" x14ac:dyDescent="0.25">
      <c r="B3" s="1326" t="s">
        <v>5</v>
      </c>
      <c r="C3" s="1326"/>
      <c r="D3" s="1326"/>
    </row>
    <row r="4" spans="1:4" s="50" customFormat="1" ht="16.5" thickBot="1" x14ac:dyDescent="0.3">
      <c r="A4" s="49"/>
      <c r="B4" s="251"/>
      <c r="D4" s="37" t="e">
        <f>'KV_2.sz.tájékoztató_t.'!I2</f>
        <v>#REF!</v>
      </c>
    </row>
    <row r="5" spans="1:4" s="52" customFormat="1" ht="48" customHeight="1" thickBot="1" x14ac:dyDescent="0.25">
      <c r="A5" s="51" t="s">
        <v>14</v>
      </c>
      <c r="B5" s="125" t="s">
        <v>15</v>
      </c>
      <c r="C5" s="125" t="s">
        <v>69</v>
      </c>
      <c r="D5" s="126" t="s">
        <v>70</v>
      </c>
    </row>
    <row r="6" spans="1:4" s="52" customFormat="1" ht="14.1" customHeight="1" thickBot="1" x14ac:dyDescent="0.25">
      <c r="A6" s="31" t="s">
        <v>465</v>
      </c>
      <c r="B6" s="128" t="s">
        <v>466</v>
      </c>
      <c r="C6" s="128" t="s">
        <v>467</v>
      </c>
      <c r="D6" s="129" t="s">
        <v>469</v>
      </c>
    </row>
    <row r="7" spans="1:4" ht="18" customHeight="1" x14ac:dyDescent="0.2">
      <c r="A7" s="101" t="s">
        <v>16</v>
      </c>
      <c r="B7" s="130" t="s">
        <v>160</v>
      </c>
      <c r="C7" s="99"/>
      <c r="D7" s="53"/>
    </row>
    <row r="8" spans="1:4" ht="18" customHeight="1" x14ac:dyDescent="0.2">
      <c r="A8" s="54" t="s">
        <v>17</v>
      </c>
      <c r="B8" s="131" t="s">
        <v>161</v>
      </c>
      <c r="C8" s="100"/>
      <c r="D8" s="56"/>
    </row>
    <row r="9" spans="1:4" ht="18" customHeight="1" x14ac:dyDescent="0.2">
      <c r="A9" s="54" t="s">
        <v>18</v>
      </c>
      <c r="B9" s="131" t="s">
        <v>118</v>
      </c>
      <c r="C9" s="100"/>
      <c r="D9" s="56"/>
    </row>
    <row r="10" spans="1:4" ht="18" customHeight="1" x14ac:dyDescent="0.2">
      <c r="A10" s="54" t="s">
        <v>19</v>
      </c>
      <c r="B10" s="131" t="s">
        <v>119</v>
      </c>
      <c r="C10" s="100"/>
      <c r="D10" s="56"/>
    </row>
    <row r="11" spans="1:4" ht="18" customHeight="1" x14ac:dyDescent="0.2">
      <c r="A11" s="54" t="s">
        <v>20</v>
      </c>
      <c r="B11" s="131" t="s">
        <v>153</v>
      </c>
      <c r="C11" s="100"/>
      <c r="D11" s="56"/>
    </row>
    <row r="12" spans="1:4" ht="18" customHeight="1" x14ac:dyDescent="0.2">
      <c r="A12" s="54" t="s">
        <v>21</v>
      </c>
      <c r="B12" s="131" t="s">
        <v>154</v>
      </c>
      <c r="C12" s="100"/>
      <c r="D12" s="56"/>
    </row>
    <row r="13" spans="1:4" ht="18" customHeight="1" x14ac:dyDescent="0.2">
      <c r="A13" s="54" t="s">
        <v>22</v>
      </c>
      <c r="B13" s="132" t="s">
        <v>155</v>
      </c>
      <c r="C13" s="100"/>
      <c r="D13" s="56"/>
    </row>
    <row r="14" spans="1:4" ht="18" customHeight="1" x14ac:dyDescent="0.2">
      <c r="A14" s="54" t="s">
        <v>24</v>
      </c>
      <c r="B14" s="132" t="s">
        <v>156</v>
      </c>
      <c r="C14" s="100"/>
      <c r="D14" s="56"/>
    </row>
    <row r="15" spans="1:4" ht="18" customHeight="1" x14ac:dyDescent="0.2">
      <c r="A15" s="54" t="s">
        <v>25</v>
      </c>
      <c r="B15" s="132" t="s">
        <v>157</v>
      </c>
      <c r="C15" s="100"/>
      <c r="D15" s="56"/>
    </row>
    <row r="16" spans="1:4" ht="18" customHeight="1" x14ac:dyDescent="0.2">
      <c r="A16" s="54" t="s">
        <v>26</v>
      </c>
      <c r="B16" s="132" t="s">
        <v>158</v>
      </c>
      <c r="C16" s="100"/>
      <c r="D16" s="56"/>
    </row>
    <row r="17" spans="1:4" ht="22.5" customHeight="1" x14ac:dyDescent="0.2">
      <c r="A17" s="54" t="s">
        <v>27</v>
      </c>
      <c r="B17" s="132" t="s">
        <v>159</v>
      </c>
      <c r="C17" s="100"/>
      <c r="D17" s="56"/>
    </row>
    <row r="18" spans="1:4" ht="18" customHeight="1" x14ac:dyDescent="0.2">
      <c r="A18" s="54" t="s">
        <v>28</v>
      </c>
      <c r="B18" s="131" t="s">
        <v>120</v>
      </c>
      <c r="C18" s="100"/>
      <c r="D18" s="56"/>
    </row>
    <row r="19" spans="1:4" ht="18" customHeight="1" x14ac:dyDescent="0.2">
      <c r="A19" s="54" t="s">
        <v>29</v>
      </c>
      <c r="B19" s="131" t="s">
        <v>7</v>
      </c>
      <c r="C19" s="100"/>
      <c r="D19" s="56"/>
    </row>
    <row r="20" spans="1:4" ht="18" customHeight="1" x14ac:dyDescent="0.2">
      <c r="A20" s="54" t="s">
        <v>30</v>
      </c>
      <c r="B20" s="131" t="s">
        <v>6</v>
      </c>
      <c r="C20" s="100"/>
      <c r="D20" s="56"/>
    </row>
    <row r="21" spans="1:4" ht="18" customHeight="1" x14ac:dyDescent="0.2">
      <c r="A21" s="54" t="s">
        <v>31</v>
      </c>
      <c r="B21" s="131" t="s">
        <v>121</v>
      </c>
      <c r="C21" s="100"/>
      <c r="D21" s="56"/>
    </row>
    <row r="22" spans="1:4" ht="18" customHeight="1" x14ac:dyDescent="0.2">
      <c r="A22" s="54" t="s">
        <v>32</v>
      </c>
      <c r="B22" s="131" t="s">
        <v>122</v>
      </c>
      <c r="C22" s="100"/>
      <c r="D22" s="56"/>
    </row>
    <row r="23" spans="1:4" ht="18" customHeight="1" x14ac:dyDescent="0.2">
      <c r="A23" s="54" t="s">
        <v>33</v>
      </c>
      <c r="B23" s="92"/>
      <c r="C23" s="55"/>
      <c r="D23" s="56"/>
    </row>
    <row r="24" spans="1:4" ht="18" customHeight="1" x14ac:dyDescent="0.2">
      <c r="A24" s="54" t="s">
        <v>34</v>
      </c>
      <c r="B24" s="57"/>
      <c r="C24" s="55"/>
      <c r="D24" s="56"/>
    </row>
    <row r="25" spans="1:4" ht="18" customHeight="1" x14ac:dyDescent="0.2">
      <c r="A25" s="54" t="s">
        <v>35</v>
      </c>
      <c r="B25" s="57"/>
      <c r="C25" s="55"/>
      <c r="D25" s="56"/>
    </row>
    <row r="26" spans="1:4" ht="18" customHeight="1" x14ac:dyDescent="0.2">
      <c r="A26" s="54" t="s">
        <v>36</v>
      </c>
      <c r="B26" s="57"/>
      <c r="C26" s="55"/>
      <c r="D26" s="56"/>
    </row>
    <row r="27" spans="1:4" ht="18" customHeight="1" x14ac:dyDescent="0.2">
      <c r="A27" s="54" t="s">
        <v>37</v>
      </c>
      <c r="B27" s="57"/>
      <c r="C27" s="55"/>
      <c r="D27" s="56"/>
    </row>
    <row r="28" spans="1:4" ht="18" customHeight="1" x14ac:dyDescent="0.2">
      <c r="A28" s="54" t="s">
        <v>38</v>
      </c>
      <c r="B28" s="57"/>
      <c r="C28" s="55"/>
      <c r="D28" s="56"/>
    </row>
    <row r="29" spans="1:4" ht="18" customHeight="1" x14ac:dyDescent="0.2">
      <c r="A29" s="54" t="s">
        <v>39</v>
      </c>
      <c r="B29" s="57"/>
      <c r="C29" s="55"/>
      <c r="D29" s="56"/>
    </row>
    <row r="30" spans="1:4" ht="18" customHeight="1" x14ac:dyDescent="0.2">
      <c r="A30" s="54" t="s">
        <v>40</v>
      </c>
      <c r="B30" s="57"/>
      <c r="C30" s="55"/>
      <c r="D30" s="56"/>
    </row>
    <row r="31" spans="1:4" ht="18" customHeight="1" thickBot="1" x14ac:dyDescent="0.25">
      <c r="A31" s="102" t="s">
        <v>41</v>
      </c>
      <c r="B31" s="58"/>
      <c r="C31" s="59"/>
      <c r="D31" s="60"/>
    </row>
    <row r="32" spans="1:4" ht="18" customHeight="1" thickBot="1" x14ac:dyDescent="0.25">
      <c r="A32" s="32" t="s">
        <v>42</v>
      </c>
      <c r="B32" s="136" t="s">
        <v>51</v>
      </c>
      <c r="C32" s="137">
        <f>+C7+C8+C9+C10+C11+C18+C19+C20+C21+C22+C23+C24+C25+C26+C27+C28+C29+C30+C31</f>
        <v>0</v>
      </c>
      <c r="D32" s="138">
        <f>+D7+D8+D9+D10+D11+D18+D19+D20+D21+D22+D23+D24+D25+D26+D27+D28+D29+D30+D31</f>
        <v>0</v>
      </c>
    </row>
    <row r="33" spans="1:4" ht="8.4499999999999993" customHeight="1" x14ac:dyDescent="0.2">
      <c r="A33" s="61"/>
      <c r="B33" s="1325"/>
      <c r="C33" s="1325"/>
      <c r="D33" s="1325"/>
    </row>
  </sheetData>
  <sheetProtection sheet="1"/>
  <mergeCells count="2">
    <mergeCell ref="B33:D33"/>
    <mergeCell ref="B3:D3"/>
  </mergeCells>
  <phoneticPr fontId="27" type="noConversion"/>
  <printOptions horizontalCentered="1"/>
  <pageMargins left="0.78740157480314965" right="0.78740157480314965" top="1.06" bottom="0.98425196850393704" header="0.78740157480314965" footer="0.78740157480314965"/>
  <pageSetup paperSize="9" scale="95" orientation="portrait" horizontalDpi="300" verticalDpi="300"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Munka25">
    <tabColor rgb="FF92D050"/>
  </sheetPr>
  <dimension ref="A1:Q82"/>
  <sheetViews>
    <sheetView topLeftCell="A14" zoomScale="120" zoomScaleNormal="120" workbookViewId="0">
      <selection activeCell="N15" sqref="N15"/>
    </sheetView>
  </sheetViews>
  <sheetFormatPr defaultRowHeight="15.75" x14ac:dyDescent="0.25"/>
  <cols>
    <col min="1" max="1" width="4.83203125" style="71" customWidth="1"/>
    <col min="2" max="2" width="31.1640625" style="84" customWidth="1"/>
    <col min="3" max="4" width="9" style="84" customWidth="1"/>
    <col min="5" max="5" width="9.5" style="84" customWidth="1"/>
    <col min="6" max="6" width="8.83203125" style="84" customWidth="1"/>
    <col min="7" max="7" width="8.6640625" style="84" customWidth="1"/>
    <col min="8" max="8" width="8.83203125" style="84" customWidth="1"/>
    <col min="9" max="9" width="8.1640625" style="84" customWidth="1"/>
    <col min="10" max="14" width="9.5" style="84" customWidth="1"/>
    <col min="15" max="15" width="12.6640625" style="71" customWidth="1"/>
    <col min="16" max="16384" width="9.33203125" style="84"/>
  </cols>
  <sheetData>
    <row r="1" spans="1:17" x14ac:dyDescent="0.25">
      <c r="M1" s="453"/>
      <c r="N1" s="410"/>
      <c r="O1" s="458" t="e">
        <f>CONCATENATE("4. tájékoztató tábla ",#REF!," ",#REF!," ",#REF!," ",#REF!," ",#REF!," ",#REF!," ",#REF!," ",#REF!)</f>
        <v>#REF!</v>
      </c>
    </row>
    <row r="2" spans="1:17" ht="31.5" customHeight="1" x14ac:dyDescent="0.25">
      <c r="A2" s="1330" t="e">
        <f>+CONCATENATE("Előirányzat-felhasználási terv",CHAR(10),LEFT(#REF!,4),". évre")</f>
        <v>#REF!</v>
      </c>
      <c r="B2" s="1331"/>
      <c r="C2" s="1331"/>
      <c r="D2" s="1331"/>
      <c r="E2" s="1331"/>
      <c r="F2" s="1331"/>
      <c r="G2" s="1331"/>
      <c r="H2" s="1331"/>
      <c r="I2" s="1331"/>
      <c r="J2" s="1331"/>
      <c r="K2" s="1331"/>
      <c r="L2" s="1331"/>
      <c r="M2" s="1331"/>
      <c r="N2" s="1331"/>
      <c r="O2" s="1331"/>
    </row>
    <row r="3" spans="1:17" ht="16.5" thickBot="1" x14ac:dyDescent="0.3">
      <c r="O3" s="4" t="e">
        <f>'KV_3.sz.tájékoztató_t.'!D4</f>
        <v>#REF!</v>
      </c>
    </row>
    <row r="4" spans="1:17" s="71" customFormat="1" ht="26.1" customHeight="1" thickBot="1" x14ac:dyDescent="0.3">
      <c r="A4" s="68" t="s">
        <v>14</v>
      </c>
      <c r="B4" s="69" t="s">
        <v>59</v>
      </c>
      <c r="C4" s="69" t="s">
        <v>71</v>
      </c>
      <c r="D4" s="69" t="s">
        <v>72</v>
      </c>
      <c r="E4" s="69" t="s">
        <v>73</v>
      </c>
      <c r="F4" s="69" t="s">
        <v>74</v>
      </c>
      <c r="G4" s="69" t="s">
        <v>75</v>
      </c>
      <c r="H4" s="69" t="s">
        <v>76</v>
      </c>
      <c r="I4" s="69" t="s">
        <v>77</v>
      </c>
      <c r="J4" s="69" t="s">
        <v>78</v>
      </c>
      <c r="K4" s="69" t="s">
        <v>79</v>
      </c>
      <c r="L4" s="69" t="s">
        <v>80</v>
      </c>
      <c r="M4" s="69" t="s">
        <v>81</v>
      </c>
      <c r="N4" s="69" t="s">
        <v>82</v>
      </c>
      <c r="O4" s="70" t="s">
        <v>51</v>
      </c>
    </row>
    <row r="5" spans="1:17" s="73" customFormat="1" ht="15.2" customHeight="1" thickBot="1" x14ac:dyDescent="0.25">
      <c r="A5" s="72" t="s">
        <v>16</v>
      </c>
      <c r="B5" s="1327" t="s">
        <v>54</v>
      </c>
      <c r="C5" s="1328"/>
      <c r="D5" s="1328"/>
      <c r="E5" s="1328"/>
      <c r="F5" s="1328"/>
      <c r="G5" s="1328"/>
      <c r="H5" s="1328"/>
      <c r="I5" s="1328"/>
      <c r="J5" s="1328"/>
      <c r="K5" s="1328"/>
      <c r="L5" s="1328"/>
      <c r="M5" s="1328"/>
      <c r="N5" s="1328"/>
      <c r="O5" s="1329"/>
    </row>
    <row r="6" spans="1:17" s="73" customFormat="1" ht="22.5" x14ac:dyDescent="0.2">
      <c r="A6" s="74" t="s">
        <v>17</v>
      </c>
      <c r="B6" s="333" t="s">
        <v>352</v>
      </c>
      <c r="C6" s="389">
        <v>1949214</v>
      </c>
      <c r="D6" s="389">
        <v>1949214</v>
      </c>
      <c r="E6" s="389">
        <v>1949214</v>
      </c>
      <c r="F6" s="389">
        <v>1949214</v>
      </c>
      <c r="G6" s="389">
        <v>1949214</v>
      </c>
      <c r="H6" s="389">
        <v>1949214</v>
      </c>
      <c r="I6" s="389">
        <v>1949214</v>
      </c>
      <c r="J6" s="389">
        <v>1949214</v>
      </c>
      <c r="K6" s="389">
        <v>1949214</v>
      </c>
      <c r="L6" s="389">
        <v>1949214</v>
      </c>
      <c r="M6" s="389">
        <v>1949214</v>
      </c>
      <c r="N6" s="389">
        <v>1949214</v>
      </c>
      <c r="O6" s="75">
        <f t="shared" ref="O6:O26" si="0">SUM(C6:N6)</f>
        <v>23390568</v>
      </c>
      <c r="Q6" s="456"/>
    </row>
    <row r="7" spans="1:17" s="78" customFormat="1" ht="22.5" x14ac:dyDescent="0.2">
      <c r="A7" s="76" t="s">
        <v>18</v>
      </c>
      <c r="B7" s="209" t="s">
        <v>397</v>
      </c>
      <c r="C7" s="390">
        <v>212793</v>
      </c>
      <c r="D7" s="390">
        <v>212793</v>
      </c>
      <c r="E7" s="390">
        <v>212793</v>
      </c>
      <c r="F7" s="390">
        <v>212793</v>
      </c>
      <c r="G7" s="390">
        <v>212793</v>
      </c>
      <c r="H7" s="390">
        <v>212793</v>
      </c>
      <c r="I7" s="390">
        <v>212793</v>
      </c>
      <c r="J7" s="390">
        <v>212793</v>
      </c>
      <c r="K7" s="390">
        <v>212793</v>
      </c>
      <c r="L7" s="390">
        <v>212793</v>
      </c>
      <c r="M7" s="390">
        <v>212793</v>
      </c>
      <c r="N7" s="390">
        <v>212793</v>
      </c>
      <c r="O7" s="77">
        <f t="shared" si="0"/>
        <v>2553516</v>
      </c>
    </row>
    <row r="8" spans="1:17" s="78" customFormat="1" ht="22.5" x14ac:dyDescent="0.2">
      <c r="A8" s="76" t="s">
        <v>19</v>
      </c>
      <c r="B8" s="208" t="s">
        <v>398</v>
      </c>
      <c r="C8" s="391"/>
      <c r="D8" s="391"/>
      <c r="E8" s="391"/>
      <c r="F8" s="391"/>
      <c r="G8" s="391"/>
      <c r="H8" s="391"/>
      <c r="I8" s="391"/>
      <c r="J8" s="391"/>
      <c r="K8" s="391"/>
      <c r="L8" s="391"/>
      <c r="M8" s="391"/>
      <c r="N8" s="391">
        <v>2958184</v>
      </c>
      <c r="O8" s="79">
        <f t="shared" si="0"/>
        <v>2958184</v>
      </c>
    </row>
    <row r="9" spans="1:17" s="78" customFormat="1" ht="14.1" customHeight="1" x14ac:dyDescent="0.2">
      <c r="A9" s="76" t="s">
        <v>20</v>
      </c>
      <c r="B9" s="207" t="s">
        <v>167</v>
      </c>
      <c r="C9" s="390"/>
      <c r="D9" s="390"/>
      <c r="E9" s="390">
        <v>1167697</v>
      </c>
      <c r="F9" s="390"/>
      <c r="G9" s="390"/>
      <c r="H9" s="390"/>
      <c r="I9" s="390"/>
      <c r="J9" s="390"/>
      <c r="K9" s="390">
        <v>1167697</v>
      </c>
      <c r="L9" s="390"/>
      <c r="M9" s="390"/>
      <c r="N9" s="390"/>
      <c r="O9" s="77">
        <f t="shared" si="0"/>
        <v>2335394</v>
      </c>
    </row>
    <row r="10" spans="1:17" s="78" customFormat="1" ht="14.1" customHeight="1" x14ac:dyDescent="0.2">
      <c r="A10" s="76" t="s">
        <v>21</v>
      </c>
      <c r="B10" s="207" t="s">
        <v>399</v>
      </c>
      <c r="C10" s="390">
        <v>318657</v>
      </c>
      <c r="D10" s="390">
        <v>318657</v>
      </c>
      <c r="E10" s="390">
        <v>318657</v>
      </c>
      <c r="F10" s="390">
        <v>318657</v>
      </c>
      <c r="G10" s="390">
        <v>318657</v>
      </c>
      <c r="H10" s="390">
        <v>318657</v>
      </c>
      <c r="I10" s="390">
        <v>318657</v>
      </c>
      <c r="J10" s="390">
        <v>318657</v>
      </c>
      <c r="K10" s="390">
        <v>318657</v>
      </c>
      <c r="L10" s="390">
        <v>318657</v>
      </c>
      <c r="M10" s="390">
        <v>318657</v>
      </c>
      <c r="N10" s="390">
        <v>318653</v>
      </c>
      <c r="O10" s="77">
        <f t="shared" si="0"/>
        <v>3823880</v>
      </c>
    </row>
    <row r="11" spans="1:17" s="78" customFormat="1" ht="14.1" customHeight="1" x14ac:dyDescent="0.2">
      <c r="A11" s="76" t="s">
        <v>22</v>
      </c>
      <c r="B11" s="207" t="s">
        <v>8</v>
      </c>
      <c r="C11" s="390"/>
      <c r="D11" s="390"/>
      <c r="E11" s="390"/>
      <c r="F11" s="390"/>
      <c r="G11" s="390"/>
      <c r="H11" s="390"/>
      <c r="I11" s="390"/>
      <c r="J11" s="390"/>
      <c r="K11" s="390"/>
      <c r="L11" s="390"/>
      <c r="M11" s="390"/>
      <c r="N11" s="390"/>
      <c r="O11" s="77">
        <f t="shared" si="0"/>
        <v>0</v>
      </c>
    </row>
    <row r="12" spans="1:17" s="78" customFormat="1" ht="14.1" customHeight="1" x14ac:dyDescent="0.2">
      <c r="A12" s="76" t="s">
        <v>23</v>
      </c>
      <c r="B12" s="207" t="s">
        <v>354</v>
      </c>
      <c r="C12" s="390"/>
      <c r="D12" s="390"/>
      <c r="E12" s="390"/>
      <c r="F12" s="390"/>
      <c r="G12" s="390"/>
      <c r="H12" s="390"/>
      <c r="I12" s="390"/>
      <c r="J12" s="390"/>
      <c r="K12" s="390"/>
      <c r="L12" s="390"/>
      <c r="M12" s="390"/>
      <c r="N12" s="390"/>
      <c r="O12" s="77">
        <f t="shared" si="0"/>
        <v>0</v>
      </c>
    </row>
    <row r="13" spans="1:17" s="78" customFormat="1" ht="22.5" x14ac:dyDescent="0.2">
      <c r="A13" s="76" t="s">
        <v>24</v>
      </c>
      <c r="B13" s="209" t="s">
        <v>385</v>
      </c>
      <c r="C13" s="390"/>
      <c r="D13" s="390"/>
      <c r="E13" s="390"/>
      <c r="F13" s="390"/>
      <c r="G13" s="390"/>
      <c r="H13" s="390"/>
      <c r="I13" s="390"/>
      <c r="J13" s="390"/>
      <c r="K13" s="390"/>
      <c r="L13" s="390"/>
      <c r="M13" s="390"/>
      <c r="N13" s="390"/>
      <c r="O13" s="77">
        <f t="shared" si="0"/>
        <v>0</v>
      </c>
    </row>
    <row r="14" spans="1:17" s="78" customFormat="1" ht="14.1" customHeight="1" thickBot="1" x14ac:dyDescent="0.25">
      <c r="A14" s="76" t="s">
        <v>25</v>
      </c>
      <c r="B14" s="207" t="s">
        <v>9</v>
      </c>
      <c r="C14" s="390">
        <v>2208050</v>
      </c>
      <c r="D14" s="390">
        <v>1292697</v>
      </c>
      <c r="E14" s="390">
        <v>125000</v>
      </c>
      <c r="F14" s="390">
        <v>1292697</v>
      </c>
      <c r="G14" s="390">
        <v>1292697</v>
      </c>
      <c r="H14" s="390">
        <v>1292697</v>
      </c>
      <c r="I14" s="390">
        <v>1292697</v>
      </c>
      <c r="J14" s="390">
        <v>1292697</v>
      </c>
      <c r="K14" s="390">
        <v>125000</v>
      </c>
      <c r="L14" s="390">
        <v>1292697</v>
      </c>
      <c r="M14" s="390">
        <v>1292697</v>
      </c>
      <c r="N14" s="390">
        <v>35136012</v>
      </c>
      <c r="O14" s="77">
        <f t="shared" si="0"/>
        <v>47935638</v>
      </c>
    </row>
    <row r="15" spans="1:17" s="73" customFormat="1" ht="15.95" customHeight="1" thickBot="1" x14ac:dyDescent="0.25">
      <c r="A15" s="72" t="s">
        <v>26</v>
      </c>
      <c r="B15" s="33" t="s">
        <v>107</v>
      </c>
      <c r="C15" s="392">
        <f t="shared" ref="C15:N15" si="1">SUM(C6:C14)</f>
        <v>4688714</v>
      </c>
      <c r="D15" s="392">
        <f t="shared" si="1"/>
        <v>3773361</v>
      </c>
      <c r="E15" s="392">
        <f t="shared" si="1"/>
        <v>3773361</v>
      </c>
      <c r="F15" s="392">
        <f t="shared" si="1"/>
        <v>3773361</v>
      </c>
      <c r="G15" s="392">
        <f t="shared" si="1"/>
        <v>3773361</v>
      </c>
      <c r="H15" s="392">
        <f t="shared" si="1"/>
        <v>3773361</v>
      </c>
      <c r="I15" s="392">
        <f t="shared" si="1"/>
        <v>3773361</v>
      </c>
      <c r="J15" s="392">
        <f t="shared" si="1"/>
        <v>3773361</v>
      </c>
      <c r="K15" s="392">
        <f t="shared" si="1"/>
        <v>3773361</v>
      </c>
      <c r="L15" s="392">
        <f t="shared" si="1"/>
        <v>3773361</v>
      </c>
      <c r="M15" s="392">
        <f t="shared" si="1"/>
        <v>3773361</v>
      </c>
      <c r="N15" s="392">
        <f t="shared" si="1"/>
        <v>40574856</v>
      </c>
      <c r="O15" s="80">
        <f>SUM(C15:N15)</f>
        <v>82997180</v>
      </c>
    </row>
    <row r="16" spans="1:17" s="73" customFormat="1" ht="15.2" customHeight="1" thickBot="1" x14ac:dyDescent="0.25">
      <c r="A16" s="72" t="s">
        <v>27</v>
      </c>
      <c r="B16" s="1327" t="s">
        <v>55</v>
      </c>
      <c r="C16" s="1328"/>
      <c r="D16" s="1328"/>
      <c r="E16" s="1328"/>
      <c r="F16" s="1328"/>
      <c r="G16" s="1328"/>
      <c r="H16" s="1328"/>
      <c r="I16" s="1328"/>
      <c r="J16" s="1328"/>
      <c r="K16" s="1328"/>
      <c r="L16" s="1328"/>
      <c r="M16" s="1328"/>
      <c r="N16" s="1328"/>
      <c r="O16" s="1329"/>
    </row>
    <row r="17" spans="1:15" s="78" customFormat="1" ht="14.1" customHeight="1" x14ac:dyDescent="0.2">
      <c r="A17" s="81" t="s">
        <v>28</v>
      </c>
      <c r="B17" s="210" t="s">
        <v>60</v>
      </c>
      <c r="C17" s="391">
        <v>1323285</v>
      </c>
      <c r="D17" s="391">
        <v>1323285</v>
      </c>
      <c r="E17" s="391">
        <v>1323285</v>
      </c>
      <c r="F17" s="391">
        <v>1323285</v>
      </c>
      <c r="G17" s="391">
        <v>1323285</v>
      </c>
      <c r="H17" s="391">
        <v>1323285</v>
      </c>
      <c r="I17" s="391">
        <v>1323285</v>
      </c>
      <c r="J17" s="391">
        <v>1323285</v>
      </c>
      <c r="K17" s="391">
        <v>1323285</v>
      </c>
      <c r="L17" s="391">
        <v>1323285</v>
      </c>
      <c r="M17" s="391">
        <v>1323285</v>
      </c>
      <c r="N17" s="391">
        <v>1323281</v>
      </c>
      <c r="O17" s="79">
        <f t="shared" si="0"/>
        <v>15879416</v>
      </c>
    </row>
    <row r="18" spans="1:15" s="78" customFormat="1" ht="27.2" customHeight="1" x14ac:dyDescent="0.2">
      <c r="A18" s="76" t="s">
        <v>29</v>
      </c>
      <c r="B18" s="209" t="s">
        <v>176</v>
      </c>
      <c r="C18" s="390">
        <v>209614</v>
      </c>
      <c r="D18" s="390">
        <v>209609</v>
      </c>
      <c r="E18" s="390">
        <v>209609</v>
      </c>
      <c r="F18" s="390">
        <v>209609</v>
      </c>
      <c r="G18" s="390">
        <v>209609</v>
      </c>
      <c r="H18" s="390">
        <v>209609</v>
      </c>
      <c r="I18" s="390">
        <v>209609</v>
      </c>
      <c r="J18" s="390">
        <v>209609</v>
      </c>
      <c r="K18" s="390">
        <v>209609</v>
      </c>
      <c r="L18" s="390">
        <v>209609</v>
      </c>
      <c r="M18" s="390">
        <v>209609</v>
      </c>
      <c r="N18" s="390">
        <v>209609</v>
      </c>
      <c r="O18" s="77">
        <f t="shared" si="0"/>
        <v>2515313</v>
      </c>
    </row>
    <row r="19" spans="1:15" s="78" customFormat="1" ht="14.1" customHeight="1" x14ac:dyDescent="0.2">
      <c r="A19" s="76" t="s">
        <v>30</v>
      </c>
      <c r="B19" s="207" t="s">
        <v>136</v>
      </c>
      <c r="C19" s="390">
        <v>2095411</v>
      </c>
      <c r="D19" s="390">
        <v>2095411</v>
      </c>
      <c r="E19" s="390">
        <v>2095411</v>
      </c>
      <c r="F19" s="390">
        <v>2095411</v>
      </c>
      <c r="G19" s="390">
        <v>2095411</v>
      </c>
      <c r="H19" s="390">
        <v>2095411</v>
      </c>
      <c r="I19" s="390">
        <v>2095411</v>
      </c>
      <c r="J19" s="390">
        <v>2095411</v>
      </c>
      <c r="K19" s="390">
        <v>2095411</v>
      </c>
      <c r="L19" s="390">
        <v>2095411</v>
      </c>
      <c r="M19" s="390">
        <v>2095411</v>
      </c>
      <c r="N19" s="390">
        <v>31574865</v>
      </c>
      <c r="O19" s="77">
        <f t="shared" si="0"/>
        <v>54624386</v>
      </c>
    </row>
    <row r="20" spans="1:15" s="78" customFormat="1" ht="14.1" customHeight="1" x14ac:dyDescent="0.2">
      <c r="A20" s="76" t="s">
        <v>31</v>
      </c>
      <c r="B20" s="207" t="s">
        <v>177</v>
      </c>
      <c r="C20" s="390">
        <v>145062</v>
      </c>
      <c r="D20" s="390">
        <v>145056</v>
      </c>
      <c r="E20" s="390">
        <v>145056</v>
      </c>
      <c r="F20" s="390">
        <v>145056</v>
      </c>
      <c r="G20" s="390">
        <v>145056</v>
      </c>
      <c r="H20" s="390">
        <v>145056</v>
      </c>
      <c r="I20" s="390">
        <v>145056</v>
      </c>
      <c r="J20" s="390">
        <v>145056</v>
      </c>
      <c r="K20" s="390">
        <v>145056</v>
      </c>
      <c r="L20" s="390">
        <v>145056</v>
      </c>
      <c r="M20" s="390">
        <v>145056</v>
      </c>
      <c r="N20" s="390">
        <v>145056</v>
      </c>
      <c r="O20" s="77">
        <f t="shared" si="0"/>
        <v>1740678</v>
      </c>
    </row>
    <row r="21" spans="1:15" s="78" customFormat="1" ht="14.1" customHeight="1" x14ac:dyDescent="0.2">
      <c r="A21" s="76" t="s">
        <v>32</v>
      </c>
      <c r="B21" s="207" t="s">
        <v>10</v>
      </c>
      <c r="C21" s="390"/>
      <c r="D21" s="390"/>
      <c r="E21" s="390"/>
      <c r="F21" s="390"/>
      <c r="G21" s="390"/>
      <c r="H21" s="390"/>
      <c r="I21" s="390"/>
      <c r="J21" s="390"/>
      <c r="K21" s="390"/>
      <c r="L21" s="390"/>
      <c r="M21" s="390"/>
      <c r="N21" s="390">
        <v>1461921</v>
      </c>
      <c r="O21" s="77">
        <f t="shared" si="0"/>
        <v>1461921</v>
      </c>
    </row>
    <row r="22" spans="1:15" s="78" customFormat="1" ht="14.1" customHeight="1" x14ac:dyDescent="0.2">
      <c r="A22" s="76" t="s">
        <v>33</v>
      </c>
      <c r="B22" s="207" t="s">
        <v>214</v>
      </c>
      <c r="C22" s="390"/>
      <c r="D22" s="390"/>
      <c r="E22" s="390"/>
      <c r="F22" s="390"/>
      <c r="G22" s="390"/>
      <c r="H22" s="390"/>
      <c r="I22" s="390"/>
      <c r="J22" s="390"/>
      <c r="K22" s="390"/>
      <c r="L22" s="390"/>
      <c r="M22" s="390"/>
      <c r="N22" s="390">
        <v>2901940</v>
      </c>
      <c r="O22" s="77">
        <f t="shared" si="0"/>
        <v>2901940</v>
      </c>
    </row>
    <row r="23" spans="1:15" s="78" customFormat="1" x14ac:dyDescent="0.2">
      <c r="A23" s="76" t="s">
        <v>34</v>
      </c>
      <c r="B23" s="209" t="s">
        <v>180</v>
      </c>
      <c r="C23" s="390"/>
      <c r="D23" s="390"/>
      <c r="E23" s="390"/>
      <c r="F23" s="390"/>
      <c r="G23" s="390"/>
      <c r="H23" s="390"/>
      <c r="I23" s="390"/>
      <c r="J23" s="390"/>
      <c r="K23" s="390"/>
      <c r="L23" s="390"/>
      <c r="M23" s="390"/>
      <c r="N23" s="390">
        <v>2958184</v>
      </c>
      <c r="O23" s="77">
        <f t="shared" si="0"/>
        <v>2958184</v>
      </c>
    </row>
    <row r="24" spans="1:15" s="78" customFormat="1" ht="14.1" customHeight="1" x14ac:dyDescent="0.2">
      <c r="A24" s="76" t="s">
        <v>35</v>
      </c>
      <c r="B24" s="207" t="s">
        <v>216</v>
      </c>
      <c r="C24" s="390"/>
      <c r="D24" s="390"/>
      <c r="E24" s="390"/>
      <c r="F24" s="390"/>
      <c r="G24" s="390"/>
      <c r="H24" s="390"/>
      <c r="I24" s="390"/>
      <c r="J24" s="390"/>
      <c r="K24" s="390"/>
      <c r="L24" s="390"/>
      <c r="M24" s="390"/>
      <c r="N24" s="390"/>
      <c r="O24" s="77">
        <f t="shared" si="0"/>
        <v>0</v>
      </c>
    </row>
    <row r="25" spans="1:15" s="78" customFormat="1" ht="14.1" customHeight="1" thickBot="1" x14ac:dyDescent="0.25">
      <c r="A25" s="76" t="s">
        <v>36</v>
      </c>
      <c r="B25" s="207" t="s">
        <v>11</v>
      </c>
      <c r="C25" s="390">
        <v>915342</v>
      </c>
      <c r="D25" s="390"/>
      <c r="E25" s="390"/>
      <c r="F25" s="390"/>
      <c r="G25" s="390"/>
      <c r="H25" s="390"/>
      <c r="I25" s="390"/>
      <c r="J25" s="390"/>
      <c r="K25" s="390"/>
      <c r="L25" s="390"/>
      <c r="M25" s="390"/>
      <c r="N25" s="390"/>
      <c r="O25" s="77">
        <f t="shared" si="0"/>
        <v>915342</v>
      </c>
    </row>
    <row r="26" spans="1:15" s="73" customFormat="1" ht="15.95" customHeight="1" thickBot="1" x14ac:dyDescent="0.25">
      <c r="A26" s="82" t="s">
        <v>37</v>
      </c>
      <c r="B26" s="33" t="s">
        <v>108</v>
      </c>
      <c r="C26" s="392">
        <f t="shared" ref="C26:N26" si="2">SUM(C17:C25)</f>
        <v>4688714</v>
      </c>
      <c r="D26" s="392">
        <f t="shared" si="2"/>
        <v>3773361</v>
      </c>
      <c r="E26" s="392">
        <f t="shared" si="2"/>
        <v>3773361</v>
      </c>
      <c r="F26" s="392">
        <f t="shared" si="2"/>
        <v>3773361</v>
      </c>
      <c r="G26" s="392">
        <f t="shared" si="2"/>
        <v>3773361</v>
      </c>
      <c r="H26" s="392">
        <f t="shared" si="2"/>
        <v>3773361</v>
      </c>
      <c r="I26" s="392">
        <f t="shared" si="2"/>
        <v>3773361</v>
      </c>
      <c r="J26" s="392">
        <f t="shared" si="2"/>
        <v>3773361</v>
      </c>
      <c r="K26" s="392">
        <f t="shared" si="2"/>
        <v>3773361</v>
      </c>
      <c r="L26" s="392">
        <f t="shared" si="2"/>
        <v>3773361</v>
      </c>
      <c r="M26" s="392">
        <f t="shared" si="2"/>
        <v>3773361</v>
      </c>
      <c r="N26" s="392">
        <f t="shared" si="2"/>
        <v>40574856</v>
      </c>
      <c r="O26" s="80">
        <f t="shared" si="0"/>
        <v>82997180</v>
      </c>
    </row>
    <row r="27" spans="1:15" ht="16.5" thickBot="1" x14ac:dyDescent="0.3">
      <c r="A27" s="82" t="s">
        <v>38</v>
      </c>
      <c r="B27" s="211" t="s">
        <v>109</v>
      </c>
      <c r="C27" s="393">
        <f t="shared" ref="C27:O27" si="3">C15-C26</f>
        <v>0</v>
      </c>
      <c r="D27" s="393">
        <f t="shared" si="3"/>
        <v>0</v>
      </c>
      <c r="E27" s="393">
        <f t="shared" si="3"/>
        <v>0</v>
      </c>
      <c r="F27" s="393">
        <f t="shared" si="3"/>
        <v>0</v>
      </c>
      <c r="G27" s="393">
        <f t="shared" si="3"/>
        <v>0</v>
      </c>
      <c r="H27" s="393">
        <f t="shared" si="3"/>
        <v>0</v>
      </c>
      <c r="I27" s="393">
        <f t="shared" si="3"/>
        <v>0</v>
      </c>
      <c r="J27" s="393">
        <f t="shared" si="3"/>
        <v>0</v>
      </c>
      <c r="K27" s="393">
        <f t="shared" si="3"/>
        <v>0</v>
      </c>
      <c r="L27" s="393">
        <f t="shared" si="3"/>
        <v>0</v>
      </c>
      <c r="M27" s="393">
        <f t="shared" si="3"/>
        <v>0</v>
      </c>
      <c r="N27" s="393">
        <f t="shared" si="3"/>
        <v>0</v>
      </c>
      <c r="O27" s="83">
        <f t="shared" si="3"/>
        <v>0</v>
      </c>
    </row>
    <row r="28" spans="1:15" x14ac:dyDescent="0.25">
      <c r="A28" s="85"/>
    </row>
    <row r="29" spans="1:15" x14ac:dyDescent="0.25">
      <c r="B29" s="86"/>
      <c r="C29" s="87"/>
      <c r="D29" s="87"/>
      <c r="O29" s="84"/>
    </row>
    <row r="30" spans="1:15" x14ac:dyDescent="0.25">
      <c r="O30" s="84"/>
    </row>
    <row r="31" spans="1:15" x14ac:dyDescent="0.25">
      <c r="O31" s="84"/>
    </row>
    <row r="32" spans="1:15" x14ac:dyDescent="0.25">
      <c r="O32" s="84"/>
    </row>
    <row r="33" spans="15:15" x14ac:dyDescent="0.25">
      <c r="O33" s="84"/>
    </row>
    <row r="34" spans="15:15" x14ac:dyDescent="0.25">
      <c r="O34" s="84"/>
    </row>
    <row r="35" spans="15:15" x14ac:dyDescent="0.25">
      <c r="O35" s="84"/>
    </row>
    <row r="36" spans="15:15" x14ac:dyDescent="0.25">
      <c r="O36" s="84"/>
    </row>
    <row r="37" spans="15:15" x14ac:dyDescent="0.25">
      <c r="O37" s="84"/>
    </row>
    <row r="38" spans="15:15" x14ac:dyDescent="0.25">
      <c r="O38" s="84"/>
    </row>
    <row r="39" spans="15:15" x14ac:dyDescent="0.25">
      <c r="O39" s="84"/>
    </row>
    <row r="40" spans="15:15" x14ac:dyDescent="0.25">
      <c r="O40" s="84"/>
    </row>
    <row r="41" spans="15:15" x14ac:dyDescent="0.25">
      <c r="O41" s="84"/>
    </row>
    <row r="42" spans="15:15" x14ac:dyDescent="0.25">
      <c r="O42" s="84"/>
    </row>
    <row r="43" spans="15:15" x14ac:dyDescent="0.25">
      <c r="O43" s="84"/>
    </row>
    <row r="44" spans="15:15" x14ac:dyDescent="0.25">
      <c r="O44" s="84"/>
    </row>
    <row r="45" spans="15:15" x14ac:dyDescent="0.25">
      <c r="O45" s="84"/>
    </row>
    <row r="46" spans="15:15" x14ac:dyDescent="0.25">
      <c r="O46" s="84"/>
    </row>
    <row r="47" spans="15:15" x14ac:dyDescent="0.25">
      <c r="O47" s="84"/>
    </row>
    <row r="48" spans="15:15" x14ac:dyDescent="0.25">
      <c r="O48" s="84"/>
    </row>
    <row r="49" spans="15:15" x14ac:dyDescent="0.25">
      <c r="O49" s="84"/>
    </row>
    <row r="50" spans="15:15" x14ac:dyDescent="0.25">
      <c r="O50" s="84"/>
    </row>
    <row r="51" spans="15:15" x14ac:dyDescent="0.25">
      <c r="O51" s="84"/>
    </row>
    <row r="52" spans="15:15" x14ac:dyDescent="0.25">
      <c r="O52" s="84"/>
    </row>
    <row r="53" spans="15:15" x14ac:dyDescent="0.25">
      <c r="O53" s="84"/>
    </row>
    <row r="54" spans="15:15" x14ac:dyDescent="0.25">
      <c r="O54" s="84"/>
    </row>
    <row r="55" spans="15:15" x14ac:dyDescent="0.25">
      <c r="O55" s="84"/>
    </row>
    <row r="56" spans="15:15" x14ac:dyDescent="0.25">
      <c r="O56" s="84"/>
    </row>
    <row r="57" spans="15:15" x14ac:dyDescent="0.25">
      <c r="O57" s="84"/>
    </row>
    <row r="58" spans="15:15" x14ac:dyDescent="0.25">
      <c r="O58" s="84"/>
    </row>
    <row r="59" spans="15:15" x14ac:dyDescent="0.25">
      <c r="O59" s="84"/>
    </row>
    <row r="60" spans="15:15" x14ac:dyDescent="0.25">
      <c r="O60" s="84"/>
    </row>
    <row r="61" spans="15:15" x14ac:dyDescent="0.25">
      <c r="O61" s="84"/>
    </row>
    <row r="62" spans="15:15" x14ac:dyDescent="0.25">
      <c r="O62" s="84"/>
    </row>
    <row r="63" spans="15:15" x14ac:dyDescent="0.25">
      <c r="O63" s="84"/>
    </row>
    <row r="64" spans="15:15" x14ac:dyDescent="0.25">
      <c r="O64" s="84"/>
    </row>
    <row r="65" spans="15:15" x14ac:dyDescent="0.25">
      <c r="O65" s="84"/>
    </row>
    <row r="66" spans="15:15" x14ac:dyDescent="0.25">
      <c r="O66" s="84"/>
    </row>
    <row r="67" spans="15:15" x14ac:dyDescent="0.25">
      <c r="O67" s="84"/>
    </row>
    <row r="68" spans="15:15" x14ac:dyDescent="0.25">
      <c r="O68" s="84"/>
    </row>
    <row r="69" spans="15:15" x14ac:dyDescent="0.25">
      <c r="O69" s="84"/>
    </row>
    <row r="70" spans="15:15" x14ac:dyDescent="0.25">
      <c r="O70" s="84"/>
    </row>
    <row r="71" spans="15:15" x14ac:dyDescent="0.25">
      <c r="O71" s="84"/>
    </row>
    <row r="72" spans="15:15" x14ac:dyDescent="0.25">
      <c r="O72" s="84"/>
    </row>
    <row r="73" spans="15:15" x14ac:dyDescent="0.25">
      <c r="O73" s="84"/>
    </row>
    <row r="74" spans="15:15" x14ac:dyDescent="0.25">
      <c r="O74" s="84"/>
    </row>
    <row r="75" spans="15:15" x14ac:dyDescent="0.25">
      <c r="O75" s="84"/>
    </row>
    <row r="76" spans="15:15" x14ac:dyDescent="0.25">
      <c r="O76" s="84"/>
    </row>
    <row r="77" spans="15:15" x14ac:dyDescent="0.25">
      <c r="O77" s="84"/>
    </row>
    <row r="78" spans="15:15" x14ac:dyDescent="0.25">
      <c r="O78" s="84"/>
    </row>
    <row r="79" spans="15:15" x14ac:dyDescent="0.25">
      <c r="O79" s="84"/>
    </row>
    <row r="80" spans="15:15" x14ac:dyDescent="0.25">
      <c r="O80" s="84"/>
    </row>
    <row r="81" spans="15:15" x14ac:dyDescent="0.25">
      <c r="O81" s="84"/>
    </row>
    <row r="82" spans="15:15" x14ac:dyDescent="0.25">
      <c r="O82" s="84"/>
    </row>
  </sheetData>
  <sheetProtection sheet="1"/>
  <mergeCells count="3">
    <mergeCell ref="B5:O5"/>
    <mergeCell ref="B16:O16"/>
    <mergeCell ref="A2:O2"/>
  </mergeCells>
  <phoneticPr fontId="0" type="noConversion"/>
  <printOptions horizontalCentered="1"/>
  <pageMargins left="0.78740157480314965" right="0.78740157480314965" top="1.0687500000000001" bottom="0.98425196850393704" header="0.78740157480314965" footer="0.78740157480314965"/>
  <pageSetup paperSize="9" scale="90"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92D050"/>
    <pageSetUpPr fitToPage="1"/>
  </sheetPr>
  <dimension ref="A1:H26"/>
  <sheetViews>
    <sheetView zoomScale="120" zoomScaleNormal="120" zoomScalePageLayoutView="120" workbookViewId="0">
      <selection activeCell="H21" sqref="H21"/>
    </sheetView>
  </sheetViews>
  <sheetFormatPr defaultRowHeight="12.75" x14ac:dyDescent="0.2"/>
  <cols>
    <col min="1" max="1" width="13.83203125" style="38" customWidth="1"/>
    <col min="2" max="2" width="88.6640625" style="38" customWidth="1"/>
    <col min="3" max="3" width="16.83203125" style="38" customWidth="1"/>
    <col min="4" max="4" width="4.83203125" style="473" customWidth="1"/>
    <col min="5" max="16384" width="9.33203125" style="38"/>
  </cols>
  <sheetData>
    <row r="1" spans="1:8" ht="47.25" customHeight="1" x14ac:dyDescent="0.2">
      <c r="B1" s="1332" t="e">
        <f>+CONCATENATE("A ",LEFT(#REF!,4),". évi általános működés és ágazati feladatok támogatásának alakulása jogcímenként")</f>
        <v>#REF!</v>
      </c>
      <c r="C1" s="1332"/>
      <c r="D1" s="1333" t="e">
        <f>CONCATENATE("5. tájékoztató tábla ",#REF!," ",#REF!," ",#REF!," ",#REF!," ",#REF!," ",#REF!," ",#REF!," ",#REF!)</f>
        <v>#REF!</v>
      </c>
    </row>
    <row r="2" spans="1:8" ht="22.5" customHeight="1" thickBot="1" x14ac:dyDescent="0.3">
      <c r="B2" s="253"/>
      <c r="C2" s="470" t="s">
        <v>581</v>
      </c>
      <c r="D2" s="1333"/>
    </row>
    <row r="3" spans="1:8" s="39" customFormat="1" ht="62.25" customHeight="1" thickBot="1" x14ac:dyDescent="0.25">
      <c r="A3" s="471" t="s">
        <v>586</v>
      </c>
      <c r="B3" s="213" t="s">
        <v>50</v>
      </c>
      <c r="C3" s="461" t="e">
        <f>+CONCATENATE(LEFT(#REF!,4),". évi tervezett támogatás összesen")</f>
        <v>#REF!</v>
      </c>
      <c r="D3" s="1333"/>
      <c r="H3" s="458"/>
    </row>
    <row r="4" spans="1:8" s="40" customFormat="1" ht="13.5" thickBot="1" x14ac:dyDescent="0.25">
      <c r="A4" s="472" t="s">
        <v>465</v>
      </c>
      <c r="B4" s="121" t="s">
        <v>466</v>
      </c>
      <c r="C4" s="122" t="s">
        <v>467</v>
      </c>
      <c r="D4" s="1333"/>
    </row>
    <row r="5" spans="1:8" x14ac:dyDescent="0.2">
      <c r="A5" s="475"/>
      <c r="B5" s="88"/>
      <c r="C5" s="277"/>
      <c r="D5" s="1333"/>
    </row>
    <row r="6" spans="1:8" ht="12.75" customHeight="1" x14ac:dyDescent="0.2">
      <c r="A6" s="476"/>
      <c r="B6" s="89"/>
      <c r="C6" s="277"/>
      <c r="D6" s="1333"/>
    </row>
    <row r="7" spans="1:8" x14ac:dyDescent="0.2">
      <c r="A7" s="476"/>
      <c r="B7" s="89"/>
      <c r="C7" s="277"/>
      <c r="D7" s="1333"/>
    </row>
    <row r="8" spans="1:8" x14ac:dyDescent="0.2">
      <c r="A8" s="476"/>
      <c r="B8" s="89"/>
      <c r="C8" s="277"/>
      <c r="D8" s="1333"/>
    </row>
    <row r="9" spans="1:8" x14ac:dyDescent="0.2">
      <c r="A9" s="476"/>
      <c r="B9" s="89"/>
      <c r="C9" s="277"/>
      <c r="D9" s="1333"/>
    </row>
    <row r="10" spans="1:8" x14ac:dyDescent="0.2">
      <c r="A10" s="476"/>
      <c r="B10" s="89"/>
      <c r="C10" s="277"/>
      <c r="D10" s="1333"/>
    </row>
    <row r="11" spans="1:8" x14ac:dyDescent="0.2">
      <c r="A11" s="476"/>
      <c r="B11" s="89"/>
      <c r="C11" s="277"/>
      <c r="D11" s="1333"/>
    </row>
    <row r="12" spans="1:8" x14ac:dyDescent="0.2">
      <c r="A12" s="476"/>
      <c r="B12" s="89"/>
      <c r="C12" s="277"/>
      <c r="D12" s="1333"/>
    </row>
    <row r="13" spans="1:8" ht="12.95" customHeight="1" x14ac:dyDescent="0.2">
      <c r="A13" s="476"/>
      <c r="B13" s="89"/>
      <c r="C13" s="277"/>
      <c r="D13" s="1333"/>
    </row>
    <row r="14" spans="1:8" x14ac:dyDescent="0.2">
      <c r="A14" s="476"/>
      <c r="B14" s="89"/>
      <c r="C14" s="277"/>
      <c r="D14" s="1333"/>
    </row>
    <row r="15" spans="1:8" x14ac:dyDescent="0.2">
      <c r="A15" s="476"/>
      <c r="B15" s="89"/>
      <c r="C15" s="277"/>
      <c r="D15" s="1333"/>
    </row>
    <row r="16" spans="1:8" x14ac:dyDescent="0.2">
      <c r="A16" s="476"/>
      <c r="B16" s="89"/>
      <c r="C16" s="277"/>
      <c r="D16" s="1333"/>
    </row>
    <row r="17" spans="1:4" x14ac:dyDescent="0.2">
      <c r="A17" s="476"/>
      <c r="B17" s="89"/>
      <c r="C17" s="277"/>
      <c r="D17" s="1333"/>
    </row>
    <row r="18" spans="1:4" x14ac:dyDescent="0.2">
      <c r="A18" s="476"/>
      <c r="B18" s="89"/>
      <c r="C18" s="277"/>
      <c r="D18" s="1333"/>
    </row>
    <row r="19" spans="1:4" x14ac:dyDescent="0.2">
      <c r="A19" s="476"/>
      <c r="B19" s="89"/>
      <c r="C19" s="277"/>
      <c r="D19" s="1333"/>
    </row>
    <row r="20" spans="1:4" x14ac:dyDescent="0.2">
      <c r="A20" s="476"/>
      <c r="B20" s="89"/>
      <c r="C20" s="277"/>
      <c r="D20" s="1333"/>
    </row>
    <row r="21" spans="1:4" x14ac:dyDescent="0.2">
      <c r="A21" s="476"/>
      <c r="B21" s="89"/>
      <c r="C21" s="277"/>
      <c r="D21" s="1333"/>
    </row>
    <row r="22" spans="1:4" x14ac:dyDescent="0.2">
      <c r="A22" s="476"/>
      <c r="B22" s="89"/>
      <c r="C22" s="277"/>
      <c r="D22" s="1333"/>
    </row>
    <row r="23" spans="1:4" x14ac:dyDescent="0.2">
      <c r="A23" s="476"/>
      <c r="B23" s="89"/>
      <c r="C23" s="277"/>
      <c r="D23" s="1333"/>
    </row>
    <row r="24" spans="1:4" ht="13.5" thickBot="1" x14ac:dyDescent="0.25">
      <c r="A24" s="477"/>
      <c r="B24" s="90"/>
      <c r="C24" s="277"/>
      <c r="D24" s="1333"/>
    </row>
    <row r="25" spans="1:4" s="42" customFormat="1" ht="19.5" customHeight="1" thickBot="1" x14ac:dyDescent="0.25">
      <c r="A25" s="478"/>
      <c r="B25" s="30" t="s">
        <v>51</v>
      </c>
      <c r="C25" s="41">
        <f>SUM(C5:C24)</f>
        <v>0</v>
      </c>
      <c r="D25" s="1333"/>
    </row>
    <row r="26" spans="1:4" x14ac:dyDescent="0.2">
      <c r="A26" s="1276" t="s">
        <v>587</v>
      </c>
      <c r="B26" s="1276"/>
    </row>
  </sheetData>
  <sheetProtection sheet="1"/>
  <mergeCells count="3">
    <mergeCell ref="B1:C1"/>
    <mergeCell ref="D1:D25"/>
    <mergeCell ref="A26:B26"/>
  </mergeCells>
  <printOptions horizontalCentered="1"/>
  <pageMargins left="0.78740157480314965" right="0.78740157480314965" top="0.98425196850393704" bottom="0.98425196850393704" header="0.78740157480314965" footer="0.78740157480314965"/>
  <pageSetup paperSize="9" orientation="landscape" verticalDpi="300"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92D050"/>
  </sheetPr>
  <dimension ref="A1:D40"/>
  <sheetViews>
    <sheetView zoomScale="120" zoomScaleNormal="120" workbookViewId="0">
      <selection activeCell="B6" sqref="B6:D13"/>
    </sheetView>
  </sheetViews>
  <sheetFormatPr defaultRowHeight="12.75" x14ac:dyDescent="0.2"/>
  <cols>
    <col min="1" max="1" width="6.6640625" customWidth="1"/>
    <col min="2" max="2" width="43.33203125" customWidth="1"/>
    <col min="3" max="3" width="31.1640625" customWidth="1"/>
    <col min="4" max="4" width="14.83203125" customWidth="1"/>
  </cols>
  <sheetData>
    <row r="1" spans="1:4" ht="15" x14ac:dyDescent="0.25">
      <c r="C1" s="451"/>
      <c r="D1" s="457" t="e">
        <f>CONCATENATE("6. tájékoztató tábla ",#REF!," ",#REF!," ",#REF!," ",#REF!," ",#REF!," ",#REF!," ",#REF!," ",#REF!)</f>
        <v>#REF!</v>
      </c>
    </row>
    <row r="2" spans="1:4" ht="45.2" customHeight="1" x14ac:dyDescent="0.25">
      <c r="A2" s="1337" t="e">
        <f>+CONCATENATE("K I M U T A T Á S",CHAR(10),"a ",LEFT(#REF!,4),". évben céljelleggel juttatott támogatásokról")</f>
        <v>#REF!</v>
      </c>
      <c r="B2" s="1337"/>
      <c r="C2" s="1337"/>
      <c r="D2" s="1337"/>
    </row>
    <row r="3" spans="1:4" ht="17.25" customHeight="1" x14ac:dyDescent="0.25">
      <c r="A3" s="252"/>
      <c r="B3" s="252"/>
      <c r="C3" s="252"/>
      <c r="D3" s="252"/>
    </row>
    <row r="4" spans="1:4" ht="13.5" thickBot="1" x14ac:dyDescent="0.25">
      <c r="A4" s="139"/>
      <c r="B4" s="139"/>
      <c r="C4" s="1334" t="e">
        <f>'KV_4.sz.tájékoztató_t.'!O3</f>
        <v>#REF!</v>
      </c>
      <c r="D4" s="1334"/>
    </row>
    <row r="5" spans="1:4" ht="42.75" customHeight="1" thickBot="1" x14ac:dyDescent="0.25">
      <c r="A5" s="254" t="s">
        <v>67</v>
      </c>
      <c r="B5" s="255" t="s">
        <v>123</v>
      </c>
      <c r="C5" s="255" t="s">
        <v>124</v>
      </c>
      <c r="D5" s="256" t="s">
        <v>12</v>
      </c>
    </row>
    <row r="6" spans="1:4" ht="15.95" customHeight="1" x14ac:dyDescent="0.2">
      <c r="A6" s="140" t="s">
        <v>16</v>
      </c>
      <c r="B6" s="25"/>
      <c r="C6" s="25"/>
      <c r="D6" s="394"/>
    </row>
    <row r="7" spans="1:4" ht="15.95" customHeight="1" x14ac:dyDescent="0.2">
      <c r="A7" s="141" t="s">
        <v>17</v>
      </c>
      <c r="B7" s="26"/>
      <c r="C7" s="26"/>
      <c r="D7" s="395"/>
    </row>
    <row r="8" spans="1:4" ht="15.95" customHeight="1" x14ac:dyDescent="0.2">
      <c r="A8" s="141" t="s">
        <v>18</v>
      </c>
      <c r="B8" s="26"/>
      <c r="C8" s="26"/>
      <c r="D8" s="395"/>
    </row>
    <row r="9" spans="1:4" ht="15.95" customHeight="1" x14ac:dyDescent="0.2">
      <c r="A9" s="141" t="s">
        <v>19</v>
      </c>
      <c r="B9" s="26"/>
      <c r="C9" s="26"/>
      <c r="D9" s="395"/>
    </row>
    <row r="10" spans="1:4" ht="15.95" customHeight="1" x14ac:dyDescent="0.2">
      <c r="A10" s="141" t="s">
        <v>20</v>
      </c>
      <c r="B10" s="26"/>
      <c r="C10" s="26"/>
      <c r="D10" s="395"/>
    </row>
    <row r="11" spans="1:4" ht="15.95" customHeight="1" x14ac:dyDescent="0.2">
      <c r="A11" s="141" t="s">
        <v>21</v>
      </c>
      <c r="B11" s="26"/>
      <c r="C11" s="26"/>
      <c r="D11" s="395"/>
    </row>
    <row r="12" spans="1:4" ht="15.95" customHeight="1" x14ac:dyDescent="0.2">
      <c r="A12" s="141" t="s">
        <v>22</v>
      </c>
      <c r="B12" s="26"/>
      <c r="C12" s="26"/>
      <c r="D12" s="395"/>
    </row>
    <row r="13" spans="1:4" ht="15.95" customHeight="1" x14ac:dyDescent="0.2">
      <c r="A13" s="141" t="s">
        <v>23</v>
      </c>
      <c r="B13" s="26"/>
      <c r="C13" s="26"/>
      <c r="D13" s="395"/>
    </row>
    <row r="14" spans="1:4" ht="15.95" customHeight="1" x14ac:dyDescent="0.2">
      <c r="A14" s="141" t="s">
        <v>24</v>
      </c>
      <c r="B14" s="26"/>
      <c r="C14" s="26"/>
      <c r="D14" s="395"/>
    </row>
    <row r="15" spans="1:4" ht="15.95" customHeight="1" x14ac:dyDescent="0.2">
      <c r="A15" s="141" t="s">
        <v>25</v>
      </c>
      <c r="B15" s="26"/>
      <c r="C15" s="26"/>
      <c r="D15" s="395"/>
    </row>
    <row r="16" spans="1:4" ht="15.95" customHeight="1" x14ac:dyDescent="0.2">
      <c r="A16" s="141" t="s">
        <v>26</v>
      </c>
      <c r="B16" s="26"/>
      <c r="C16" s="26"/>
      <c r="D16" s="395"/>
    </row>
    <row r="17" spans="1:4" ht="15.95" customHeight="1" x14ac:dyDescent="0.2">
      <c r="A17" s="141" t="s">
        <v>27</v>
      </c>
      <c r="B17" s="26"/>
      <c r="C17" s="26"/>
      <c r="D17" s="395"/>
    </row>
    <row r="18" spans="1:4" ht="15.95" customHeight="1" x14ac:dyDescent="0.2">
      <c r="A18" s="141" t="s">
        <v>28</v>
      </c>
      <c r="B18" s="26"/>
      <c r="C18" s="26"/>
      <c r="D18" s="395"/>
    </row>
    <row r="19" spans="1:4" ht="15.95" customHeight="1" x14ac:dyDescent="0.2">
      <c r="A19" s="141" t="s">
        <v>29</v>
      </c>
      <c r="B19" s="26"/>
      <c r="C19" s="26"/>
      <c r="D19" s="395"/>
    </row>
    <row r="20" spans="1:4" ht="15.95" customHeight="1" x14ac:dyDescent="0.2">
      <c r="A20" s="141" t="s">
        <v>30</v>
      </c>
      <c r="B20" s="26"/>
      <c r="C20" s="26"/>
      <c r="D20" s="395"/>
    </row>
    <row r="21" spans="1:4" ht="15.95" customHeight="1" x14ac:dyDescent="0.2">
      <c r="A21" s="141" t="s">
        <v>31</v>
      </c>
      <c r="B21" s="26"/>
      <c r="C21" s="26"/>
      <c r="D21" s="395"/>
    </row>
    <row r="22" spans="1:4" ht="15.95" customHeight="1" x14ac:dyDescent="0.2">
      <c r="A22" s="141" t="s">
        <v>32</v>
      </c>
      <c r="B22" s="26"/>
      <c r="C22" s="26"/>
      <c r="D22" s="395"/>
    </row>
    <row r="23" spans="1:4" ht="15.95" customHeight="1" x14ac:dyDescent="0.2">
      <c r="A23" s="141" t="s">
        <v>33</v>
      </c>
      <c r="B23" s="26"/>
      <c r="C23" s="26"/>
      <c r="D23" s="395"/>
    </row>
    <row r="24" spans="1:4" ht="15.95" customHeight="1" x14ac:dyDescent="0.2">
      <c r="A24" s="141" t="s">
        <v>34</v>
      </c>
      <c r="B24" s="26"/>
      <c r="C24" s="26"/>
      <c r="D24" s="395"/>
    </row>
    <row r="25" spans="1:4" ht="15.95" customHeight="1" x14ac:dyDescent="0.2">
      <c r="A25" s="141" t="s">
        <v>35</v>
      </c>
      <c r="B25" s="26"/>
      <c r="C25" s="26"/>
      <c r="D25" s="395"/>
    </row>
    <row r="26" spans="1:4" ht="15.95" customHeight="1" x14ac:dyDescent="0.2">
      <c r="A26" s="141" t="s">
        <v>36</v>
      </c>
      <c r="B26" s="26"/>
      <c r="C26" s="26"/>
      <c r="D26" s="395"/>
    </row>
    <row r="27" spans="1:4" ht="15.95" customHeight="1" x14ac:dyDescent="0.2">
      <c r="A27" s="141" t="s">
        <v>37</v>
      </c>
      <c r="B27" s="26"/>
      <c r="C27" s="26"/>
      <c r="D27" s="395"/>
    </row>
    <row r="28" spans="1:4" ht="15.95" customHeight="1" x14ac:dyDescent="0.2">
      <c r="A28" s="141" t="s">
        <v>38</v>
      </c>
      <c r="B28" s="26"/>
      <c r="C28" s="26"/>
      <c r="D28" s="395"/>
    </row>
    <row r="29" spans="1:4" ht="15.95" customHeight="1" x14ac:dyDescent="0.2">
      <c r="A29" s="141" t="s">
        <v>39</v>
      </c>
      <c r="B29" s="26"/>
      <c r="C29" s="26"/>
      <c r="D29" s="395"/>
    </row>
    <row r="30" spans="1:4" ht="15.95" customHeight="1" x14ac:dyDescent="0.2">
      <c r="A30" s="141" t="s">
        <v>40</v>
      </c>
      <c r="B30" s="26"/>
      <c r="C30" s="26"/>
      <c r="D30" s="395"/>
    </row>
    <row r="31" spans="1:4" ht="15.95" customHeight="1" x14ac:dyDescent="0.2">
      <c r="A31" s="141" t="s">
        <v>41</v>
      </c>
      <c r="B31" s="26"/>
      <c r="C31" s="26"/>
      <c r="D31" s="395"/>
    </row>
    <row r="32" spans="1:4" ht="15.95" customHeight="1" x14ac:dyDescent="0.2">
      <c r="A32" s="141" t="s">
        <v>42</v>
      </c>
      <c r="B32" s="26"/>
      <c r="C32" s="26"/>
      <c r="D32" s="395"/>
    </row>
    <row r="33" spans="1:4" ht="15.95" customHeight="1" x14ac:dyDescent="0.2">
      <c r="A33" s="141" t="s">
        <v>43</v>
      </c>
      <c r="B33" s="26"/>
      <c r="C33" s="26"/>
      <c r="D33" s="395"/>
    </row>
    <row r="34" spans="1:4" ht="15.95" customHeight="1" x14ac:dyDescent="0.2">
      <c r="A34" s="141" t="s">
        <v>44</v>
      </c>
      <c r="B34" s="26"/>
      <c r="C34" s="26"/>
      <c r="D34" s="395"/>
    </row>
    <row r="35" spans="1:4" ht="15.95" customHeight="1" x14ac:dyDescent="0.2">
      <c r="A35" s="141" t="s">
        <v>125</v>
      </c>
      <c r="B35" s="26"/>
      <c r="C35" s="26"/>
      <c r="D35" s="396"/>
    </row>
    <row r="36" spans="1:4" ht="15.95" customHeight="1" x14ac:dyDescent="0.2">
      <c r="A36" s="141" t="s">
        <v>126</v>
      </c>
      <c r="B36" s="26"/>
      <c r="C36" s="26"/>
      <c r="D36" s="396"/>
    </row>
    <row r="37" spans="1:4" ht="15.95" customHeight="1" x14ac:dyDescent="0.2">
      <c r="A37" s="141" t="s">
        <v>127</v>
      </c>
      <c r="B37" s="26"/>
      <c r="C37" s="26"/>
      <c r="D37" s="396"/>
    </row>
    <row r="38" spans="1:4" ht="15.95" customHeight="1" thickBot="1" x14ac:dyDescent="0.25">
      <c r="A38" s="142" t="s">
        <v>128</v>
      </c>
      <c r="B38" s="27"/>
      <c r="C38" s="27"/>
      <c r="D38" s="397"/>
    </row>
    <row r="39" spans="1:4" ht="15.95" customHeight="1" thickBot="1" x14ac:dyDescent="0.25">
      <c r="A39" s="1335" t="s">
        <v>51</v>
      </c>
      <c r="B39" s="1336"/>
      <c r="C39" s="143"/>
      <c r="D39" s="398">
        <f>SUM(D6:D38)</f>
        <v>0</v>
      </c>
    </row>
    <row r="40" spans="1:4" x14ac:dyDescent="0.2">
      <c r="A40" t="s">
        <v>189</v>
      </c>
    </row>
  </sheetData>
  <sheetProtection sheet="1"/>
  <mergeCells count="3">
    <mergeCell ref="C4:D4"/>
    <mergeCell ref="A39:B39"/>
    <mergeCell ref="A2:D2"/>
  </mergeCells>
  <phoneticPr fontId="27" type="noConversion"/>
  <conditionalFormatting sqref="D39">
    <cfRule type="cellIs" dxfId="3" priority="1" stopIfTrue="1" operator="equal">
      <formula>0</formula>
    </cfRule>
  </conditionalFormatting>
  <printOptions horizontalCentered="1"/>
  <pageMargins left="0.78740157480314965" right="0.78740157480314965" top="1.06" bottom="0.98425196850393704" header="0.78740157480314965" footer="0.78740157480314965"/>
  <pageSetup paperSize="9" scale="9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3A497-B660-4D58-A869-C252FF3E389C}">
  <sheetPr>
    <tabColor rgb="FF92D050"/>
  </sheetPr>
  <dimension ref="A1:I25"/>
  <sheetViews>
    <sheetView zoomScale="130" zoomScaleNormal="130" workbookViewId="0">
      <selection activeCell="G8" sqref="G8"/>
    </sheetView>
  </sheetViews>
  <sheetFormatPr defaultRowHeight="12.75" x14ac:dyDescent="0.2"/>
  <cols>
    <col min="1" max="1" width="38.83203125" style="665" customWidth="1"/>
    <col min="2" max="9" width="15.83203125" style="664" customWidth="1"/>
    <col min="10" max="11" width="12.83203125" style="664" customWidth="1"/>
    <col min="12" max="12" width="13.83203125" style="664" customWidth="1"/>
    <col min="13" max="256" width="9.33203125" style="664"/>
    <col min="257" max="257" width="38.83203125" style="664" customWidth="1"/>
    <col min="258" max="265" width="15.83203125" style="664" customWidth="1"/>
    <col min="266" max="267" width="12.83203125" style="664" customWidth="1"/>
    <col min="268" max="268" width="13.83203125" style="664" customWidth="1"/>
    <col min="269" max="512" width="9.33203125" style="664"/>
    <col min="513" max="513" width="38.83203125" style="664" customWidth="1"/>
    <col min="514" max="521" width="15.83203125" style="664" customWidth="1"/>
    <col min="522" max="523" width="12.83203125" style="664" customWidth="1"/>
    <col min="524" max="524" width="13.83203125" style="664" customWidth="1"/>
    <col min="525" max="768" width="9.33203125" style="664"/>
    <col min="769" max="769" width="38.83203125" style="664" customWidth="1"/>
    <col min="770" max="777" width="15.83203125" style="664" customWidth="1"/>
    <col min="778" max="779" width="12.83203125" style="664" customWidth="1"/>
    <col min="780" max="780" width="13.83203125" style="664" customWidth="1"/>
    <col min="781" max="1024" width="9.33203125" style="664"/>
    <col min="1025" max="1025" width="38.83203125" style="664" customWidth="1"/>
    <col min="1026" max="1033" width="15.83203125" style="664" customWidth="1"/>
    <col min="1034" max="1035" width="12.83203125" style="664" customWidth="1"/>
    <col min="1036" max="1036" width="13.83203125" style="664" customWidth="1"/>
    <col min="1037" max="1280" width="9.33203125" style="664"/>
    <col min="1281" max="1281" width="38.83203125" style="664" customWidth="1"/>
    <col min="1282" max="1289" width="15.83203125" style="664" customWidth="1"/>
    <col min="1290" max="1291" width="12.83203125" style="664" customWidth="1"/>
    <col min="1292" max="1292" width="13.83203125" style="664" customWidth="1"/>
    <col min="1293" max="1536" width="9.33203125" style="664"/>
    <col min="1537" max="1537" width="38.83203125" style="664" customWidth="1"/>
    <col min="1538" max="1545" width="15.83203125" style="664" customWidth="1"/>
    <col min="1546" max="1547" width="12.83203125" style="664" customWidth="1"/>
    <col min="1548" max="1548" width="13.83203125" style="664" customWidth="1"/>
    <col min="1549" max="1792" width="9.33203125" style="664"/>
    <col min="1793" max="1793" width="38.83203125" style="664" customWidth="1"/>
    <col min="1794" max="1801" width="15.83203125" style="664" customWidth="1"/>
    <col min="1802" max="1803" width="12.83203125" style="664" customWidth="1"/>
    <col min="1804" max="1804" width="13.83203125" style="664" customWidth="1"/>
    <col min="1805" max="2048" width="9.33203125" style="664"/>
    <col min="2049" max="2049" width="38.83203125" style="664" customWidth="1"/>
    <col min="2050" max="2057" width="15.83203125" style="664" customWidth="1"/>
    <col min="2058" max="2059" width="12.83203125" style="664" customWidth="1"/>
    <col min="2060" max="2060" width="13.83203125" style="664" customWidth="1"/>
    <col min="2061" max="2304" width="9.33203125" style="664"/>
    <col min="2305" max="2305" width="38.83203125" style="664" customWidth="1"/>
    <col min="2306" max="2313" width="15.83203125" style="664" customWidth="1"/>
    <col min="2314" max="2315" width="12.83203125" style="664" customWidth="1"/>
    <col min="2316" max="2316" width="13.83203125" style="664" customWidth="1"/>
    <col min="2317" max="2560" width="9.33203125" style="664"/>
    <col min="2561" max="2561" width="38.83203125" style="664" customWidth="1"/>
    <col min="2562" max="2569" width="15.83203125" style="664" customWidth="1"/>
    <col min="2570" max="2571" width="12.83203125" style="664" customWidth="1"/>
    <col min="2572" max="2572" width="13.83203125" style="664" customWidth="1"/>
    <col min="2573" max="2816" width="9.33203125" style="664"/>
    <col min="2817" max="2817" width="38.83203125" style="664" customWidth="1"/>
    <col min="2818" max="2825" width="15.83203125" style="664" customWidth="1"/>
    <col min="2826" max="2827" width="12.83203125" style="664" customWidth="1"/>
    <col min="2828" max="2828" width="13.83203125" style="664" customWidth="1"/>
    <col min="2829" max="3072" width="9.33203125" style="664"/>
    <col min="3073" max="3073" width="38.83203125" style="664" customWidth="1"/>
    <col min="3074" max="3081" width="15.83203125" style="664" customWidth="1"/>
    <col min="3082" max="3083" width="12.83203125" style="664" customWidth="1"/>
    <col min="3084" max="3084" width="13.83203125" style="664" customWidth="1"/>
    <col min="3085" max="3328" width="9.33203125" style="664"/>
    <col min="3329" max="3329" width="38.83203125" style="664" customWidth="1"/>
    <col min="3330" max="3337" width="15.83203125" style="664" customWidth="1"/>
    <col min="3338" max="3339" width="12.83203125" style="664" customWidth="1"/>
    <col min="3340" max="3340" width="13.83203125" style="664" customWidth="1"/>
    <col min="3341" max="3584" width="9.33203125" style="664"/>
    <col min="3585" max="3585" width="38.83203125" style="664" customWidth="1"/>
    <col min="3586" max="3593" width="15.83203125" style="664" customWidth="1"/>
    <col min="3594" max="3595" width="12.83203125" style="664" customWidth="1"/>
    <col min="3596" max="3596" width="13.83203125" style="664" customWidth="1"/>
    <col min="3597" max="3840" width="9.33203125" style="664"/>
    <col min="3841" max="3841" width="38.83203125" style="664" customWidth="1"/>
    <col min="3842" max="3849" width="15.83203125" style="664" customWidth="1"/>
    <col min="3850" max="3851" width="12.83203125" style="664" customWidth="1"/>
    <col min="3852" max="3852" width="13.83203125" style="664" customWidth="1"/>
    <col min="3853" max="4096" width="9.33203125" style="664"/>
    <col min="4097" max="4097" width="38.83203125" style="664" customWidth="1"/>
    <col min="4098" max="4105" width="15.83203125" style="664" customWidth="1"/>
    <col min="4106" max="4107" width="12.83203125" style="664" customWidth="1"/>
    <col min="4108" max="4108" width="13.83203125" style="664" customWidth="1"/>
    <col min="4109" max="4352" width="9.33203125" style="664"/>
    <col min="4353" max="4353" width="38.83203125" style="664" customWidth="1"/>
    <col min="4354" max="4361" width="15.83203125" style="664" customWidth="1"/>
    <col min="4362" max="4363" width="12.83203125" style="664" customWidth="1"/>
    <col min="4364" max="4364" width="13.83203125" style="664" customWidth="1"/>
    <col min="4365" max="4608" width="9.33203125" style="664"/>
    <col min="4609" max="4609" width="38.83203125" style="664" customWidth="1"/>
    <col min="4610" max="4617" width="15.83203125" style="664" customWidth="1"/>
    <col min="4618" max="4619" width="12.83203125" style="664" customWidth="1"/>
    <col min="4620" max="4620" width="13.83203125" style="664" customWidth="1"/>
    <col min="4621" max="4864" width="9.33203125" style="664"/>
    <col min="4865" max="4865" width="38.83203125" style="664" customWidth="1"/>
    <col min="4866" max="4873" width="15.83203125" style="664" customWidth="1"/>
    <col min="4874" max="4875" width="12.83203125" style="664" customWidth="1"/>
    <col min="4876" max="4876" width="13.83203125" style="664" customWidth="1"/>
    <col min="4877" max="5120" width="9.33203125" style="664"/>
    <col min="5121" max="5121" width="38.83203125" style="664" customWidth="1"/>
    <col min="5122" max="5129" width="15.83203125" style="664" customWidth="1"/>
    <col min="5130" max="5131" width="12.83203125" style="664" customWidth="1"/>
    <col min="5132" max="5132" width="13.83203125" style="664" customWidth="1"/>
    <col min="5133" max="5376" width="9.33203125" style="664"/>
    <col min="5377" max="5377" width="38.83203125" style="664" customWidth="1"/>
    <col min="5378" max="5385" width="15.83203125" style="664" customWidth="1"/>
    <col min="5386" max="5387" width="12.83203125" style="664" customWidth="1"/>
    <col min="5388" max="5388" width="13.83203125" style="664" customWidth="1"/>
    <col min="5389" max="5632" width="9.33203125" style="664"/>
    <col min="5633" max="5633" width="38.83203125" style="664" customWidth="1"/>
    <col min="5634" max="5641" width="15.83203125" style="664" customWidth="1"/>
    <col min="5642" max="5643" width="12.83203125" style="664" customWidth="1"/>
    <col min="5644" max="5644" width="13.83203125" style="664" customWidth="1"/>
    <col min="5645" max="5888" width="9.33203125" style="664"/>
    <col min="5889" max="5889" width="38.83203125" style="664" customWidth="1"/>
    <col min="5890" max="5897" width="15.83203125" style="664" customWidth="1"/>
    <col min="5898" max="5899" width="12.83203125" style="664" customWidth="1"/>
    <col min="5900" max="5900" width="13.83203125" style="664" customWidth="1"/>
    <col min="5901" max="6144" width="9.33203125" style="664"/>
    <col min="6145" max="6145" width="38.83203125" style="664" customWidth="1"/>
    <col min="6146" max="6153" width="15.83203125" style="664" customWidth="1"/>
    <col min="6154" max="6155" width="12.83203125" style="664" customWidth="1"/>
    <col min="6156" max="6156" width="13.83203125" style="664" customWidth="1"/>
    <col min="6157" max="6400" width="9.33203125" style="664"/>
    <col min="6401" max="6401" width="38.83203125" style="664" customWidth="1"/>
    <col min="6402" max="6409" width="15.83203125" style="664" customWidth="1"/>
    <col min="6410" max="6411" width="12.83203125" style="664" customWidth="1"/>
    <col min="6412" max="6412" width="13.83203125" style="664" customWidth="1"/>
    <col min="6413" max="6656" width="9.33203125" style="664"/>
    <col min="6657" max="6657" width="38.83203125" style="664" customWidth="1"/>
    <col min="6658" max="6665" width="15.83203125" style="664" customWidth="1"/>
    <col min="6666" max="6667" width="12.83203125" style="664" customWidth="1"/>
    <col min="6668" max="6668" width="13.83203125" style="664" customWidth="1"/>
    <col min="6669" max="6912" width="9.33203125" style="664"/>
    <col min="6913" max="6913" width="38.83203125" style="664" customWidth="1"/>
    <col min="6914" max="6921" width="15.83203125" style="664" customWidth="1"/>
    <col min="6922" max="6923" width="12.83203125" style="664" customWidth="1"/>
    <col min="6924" max="6924" width="13.83203125" style="664" customWidth="1"/>
    <col min="6925" max="7168" width="9.33203125" style="664"/>
    <col min="7169" max="7169" width="38.83203125" style="664" customWidth="1"/>
    <col min="7170" max="7177" width="15.83203125" style="664" customWidth="1"/>
    <col min="7178" max="7179" width="12.83203125" style="664" customWidth="1"/>
    <col min="7180" max="7180" width="13.83203125" style="664" customWidth="1"/>
    <col min="7181" max="7424" width="9.33203125" style="664"/>
    <col min="7425" max="7425" width="38.83203125" style="664" customWidth="1"/>
    <col min="7426" max="7433" width="15.83203125" style="664" customWidth="1"/>
    <col min="7434" max="7435" width="12.83203125" style="664" customWidth="1"/>
    <col min="7436" max="7436" width="13.83203125" style="664" customWidth="1"/>
    <col min="7437" max="7680" width="9.33203125" style="664"/>
    <col min="7681" max="7681" width="38.83203125" style="664" customWidth="1"/>
    <col min="7682" max="7689" width="15.83203125" style="664" customWidth="1"/>
    <col min="7690" max="7691" width="12.83203125" style="664" customWidth="1"/>
    <col min="7692" max="7692" width="13.83203125" style="664" customWidth="1"/>
    <col min="7693" max="7936" width="9.33203125" style="664"/>
    <col min="7937" max="7937" width="38.83203125" style="664" customWidth="1"/>
    <col min="7938" max="7945" width="15.83203125" style="664" customWidth="1"/>
    <col min="7946" max="7947" width="12.83203125" style="664" customWidth="1"/>
    <col min="7948" max="7948" width="13.83203125" style="664" customWidth="1"/>
    <col min="7949" max="8192" width="9.33203125" style="664"/>
    <col min="8193" max="8193" width="38.83203125" style="664" customWidth="1"/>
    <col min="8194" max="8201" width="15.83203125" style="664" customWidth="1"/>
    <col min="8202" max="8203" width="12.83203125" style="664" customWidth="1"/>
    <col min="8204" max="8204" width="13.83203125" style="664" customWidth="1"/>
    <col min="8205" max="8448" width="9.33203125" style="664"/>
    <col min="8449" max="8449" width="38.83203125" style="664" customWidth="1"/>
    <col min="8450" max="8457" width="15.83203125" style="664" customWidth="1"/>
    <col min="8458" max="8459" width="12.83203125" style="664" customWidth="1"/>
    <col min="8460" max="8460" width="13.83203125" style="664" customWidth="1"/>
    <col min="8461" max="8704" width="9.33203125" style="664"/>
    <col min="8705" max="8705" width="38.83203125" style="664" customWidth="1"/>
    <col min="8706" max="8713" width="15.83203125" style="664" customWidth="1"/>
    <col min="8714" max="8715" width="12.83203125" style="664" customWidth="1"/>
    <col min="8716" max="8716" width="13.83203125" style="664" customWidth="1"/>
    <col min="8717" max="8960" width="9.33203125" style="664"/>
    <col min="8961" max="8961" width="38.83203125" style="664" customWidth="1"/>
    <col min="8962" max="8969" width="15.83203125" style="664" customWidth="1"/>
    <col min="8970" max="8971" width="12.83203125" style="664" customWidth="1"/>
    <col min="8972" max="8972" width="13.83203125" style="664" customWidth="1"/>
    <col min="8973" max="9216" width="9.33203125" style="664"/>
    <col min="9217" max="9217" width="38.83203125" style="664" customWidth="1"/>
    <col min="9218" max="9225" width="15.83203125" style="664" customWidth="1"/>
    <col min="9226" max="9227" width="12.83203125" style="664" customWidth="1"/>
    <col min="9228" max="9228" width="13.83203125" style="664" customWidth="1"/>
    <col min="9229" max="9472" width="9.33203125" style="664"/>
    <col min="9473" max="9473" width="38.83203125" style="664" customWidth="1"/>
    <col min="9474" max="9481" width="15.83203125" style="664" customWidth="1"/>
    <col min="9482" max="9483" width="12.83203125" style="664" customWidth="1"/>
    <col min="9484" max="9484" width="13.83203125" style="664" customWidth="1"/>
    <col min="9485" max="9728" width="9.33203125" style="664"/>
    <col min="9729" max="9729" width="38.83203125" style="664" customWidth="1"/>
    <col min="9730" max="9737" width="15.83203125" style="664" customWidth="1"/>
    <col min="9738" max="9739" width="12.83203125" style="664" customWidth="1"/>
    <col min="9740" max="9740" width="13.83203125" style="664" customWidth="1"/>
    <col min="9741" max="9984" width="9.33203125" style="664"/>
    <col min="9985" max="9985" width="38.83203125" style="664" customWidth="1"/>
    <col min="9986" max="9993" width="15.83203125" style="664" customWidth="1"/>
    <col min="9994" max="9995" width="12.83203125" style="664" customWidth="1"/>
    <col min="9996" max="9996" width="13.83203125" style="664" customWidth="1"/>
    <col min="9997" max="10240" width="9.33203125" style="664"/>
    <col min="10241" max="10241" width="38.83203125" style="664" customWidth="1"/>
    <col min="10242" max="10249" width="15.83203125" style="664" customWidth="1"/>
    <col min="10250" max="10251" width="12.83203125" style="664" customWidth="1"/>
    <col min="10252" max="10252" width="13.83203125" style="664" customWidth="1"/>
    <col min="10253" max="10496" width="9.33203125" style="664"/>
    <col min="10497" max="10497" width="38.83203125" style="664" customWidth="1"/>
    <col min="10498" max="10505" width="15.83203125" style="664" customWidth="1"/>
    <col min="10506" max="10507" width="12.83203125" style="664" customWidth="1"/>
    <col min="10508" max="10508" width="13.83203125" style="664" customWidth="1"/>
    <col min="10509" max="10752" width="9.33203125" style="664"/>
    <col min="10753" max="10753" width="38.83203125" style="664" customWidth="1"/>
    <col min="10754" max="10761" width="15.83203125" style="664" customWidth="1"/>
    <col min="10762" max="10763" width="12.83203125" style="664" customWidth="1"/>
    <col min="10764" max="10764" width="13.83203125" style="664" customWidth="1"/>
    <col min="10765" max="11008" width="9.33203125" style="664"/>
    <col min="11009" max="11009" width="38.83203125" style="664" customWidth="1"/>
    <col min="11010" max="11017" width="15.83203125" style="664" customWidth="1"/>
    <col min="11018" max="11019" width="12.83203125" style="664" customWidth="1"/>
    <col min="11020" max="11020" width="13.83203125" style="664" customWidth="1"/>
    <col min="11021" max="11264" width="9.33203125" style="664"/>
    <col min="11265" max="11265" width="38.83203125" style="664" customWidth="1"/>
    <col min="11266" max="11273" width="15.83203125" style="664" customWidth="1"/>
    <col min="11274" max="11275" width="12.83203125" style="664" customWidth="1"/>
    <col min="11276" max="11276" width="13.83203125" style="664" customWidth="1"/>
    <col min="11277" max="11520" width="9.33203125" style="664"/>
    <col min="11521" max="11521" width="38.83203125" style="664" customWidth="1"/>
    <col min="11522" max="11529" width="15.83203125" style="664" customWidth="1"/>
    <col min="11530" max="11531" width="12.83203125" style="664" customWidth="1"/>
    <col min="11532" max="11532" width="13.83203125" style="664" customWidth="1"/>
    <col min="11533" max="11776" width="9.33203125" style="664"/>
    <col min="11777" max="11777" width="38.83203125" style="664" customWidth="1"/>
    <col min="11778" max="11785" width="15.83203125" style="664" customWidth="1"/>
    <col min="11786" max="11787" width="12.83203125" style="664" customWidth="1"/>
    <col min="11788" max="11788" width="13.83203125" style="664" customWidth="1"/>
    <col min="11789" max="12032" width="9.33203125" style="664"/>
    <col min="12033" max="12033" width="38.83203125" style="664" customWidth="1"/>
    <col min="12034" max="12041" width="15.83203125" style="664" customWidth="1"/>
    <col min="12042" max="12043" width="12.83203125" style="664" customWidth="1"/>
    <col min="12044" max="12044" width="13.83203125" style="664" customWidth="1"/>
    <col min="12045" max="12288" width="9.33203125" style="664"/>
    <col min="12289" max="12289" width="38.83203125" style="664" customWidth="1"/>
    <col min="12290" max="12297" width="15.83203125" style="664" customWidth="1"/>
    <col min="12298" max="12299" width="12.83203125" style="664" customWidth="1"/>
    <col min="12300" max="12300" width="13.83203125" style="664" customWidth="1"/>
    <col min="12301" max="12544" width="9.33203125" style="664"/>
    <col min="12545" max="12545" width="38.83203125" style="664" customWidth="1"/>
    <col min="12546" max="12553" width="15.83203125" style="664" customWidth="1"/>
    <col min="12554" max="12555" width="12.83203125" style="664" customWidth="1"/>
    <col min="12556" max="12556" width="13.83203125" style="664" customWidth="1"/>
    <col min="12557" max="12800" width="9.33203125" style="664"/>
    <col min="12801" max="12801" width="38.83203125" style="664" customWidth="1"/>
    <col min="12802" max="12809" width="15.83203125" style="664" customWidth="1"/>
    <col min="12810" max="12811" width="12.83203125" style="664" customWidth="1"/>
    <col min="12812" max="12812" width="13.83203125" style="664" customWidth="1"/>
    <col min="12813" max="13056" width="9.33203125" style="664"/>
    <col min="13057" max="13057" width="38.83203125" style="664" customWidth="1"/>
    <col min="13058" max="13065" width="15.83203125" style="664" customWidth="1"/>
    <col min="13066" max="13067" width="12.83203125" style="664" customWidth="1"/>
    <col min="13068" max="13068" width="13.83203125" style="664" customWidth="1"/>
    <col min="13069" max="13312" width="9.33203125" style="664"/>
    <col min="13313" max="13313" width="38.83203125" style="664" customWidth="1"/>
    <col min="13314" max="13321" width="15.83203125" style="664" customWidth="1"/>
    <col min="13322" max="13323" width="12.83203125" style="664" customWidth="1"/>
    <col min="13324" max="13324" width="13.83203125" style="664" customWidth="1"/>
    <col min="13325" max="13568" width="9.33203125" style="664"/>
    <col min="13569" max="13569" width="38.83203125" style="664" customWidth="1"/>
    <col min="13570" max="13577" width="15.83203125" style="664" customWidth="1"/>
    <col min="13578" max="13579" width="12.83203125" style="664" customWidth="1"/>
    <col min="13580" max="13580" width="13.83203125" style="664" customWidth="1"/>
    <col min="13581" max="13824" width="9.33203125" style="664"/>
    <col min="13825" max="13825" width="38.83203125" style="664" customWidth="1"/>
    <col min="13826" max="13833" width="15.83203125" style="664" customWidth="1"/>
    <col min="13834" max="13835" width="12.83203125" style="664" customWidth="1"/>
    <col min="13836" max="13836" width="13.83203125" style="664" customWidth="1"/>
    <col min="13837" max="14080" width="9.33203125" style="664"/>
    <col min="14081" max="14081" width="38.83203125" style="664" customWidth="1"/>
    <col min="14082" max="14089" width="15.83203125" style="664" customWidth="1"/>
    <col min="14090" max="14091" width="12.83203125" style="664" customWidth="1"/>
    <col min="14092" max="14092" width="13.83203125" style="664" customWidth="1"/>
    <col min="14093" max="14336" width="9.33203125" style="664"/>
    <col min="14337" max="14337" width="38.83203125" style="664" customWidth="1"/>
    <col min="14338" max="14345" width="15.83203125" style="664" customWidth="1"/>
    <col min="14346" max="14347" width="12.83203125" style="664" customWidth="1"/>
    <col min="14348" max="14348" width="13.83203125" style="664" customWidth="1"/>
    <col min="14349" max="14592" width="9.33203125" style="664"/>
    <col min="14593" max="14593" width="38.83203125" style="664" customWidth="1"/>
    <col min="14594" max="14601" width="15.83203125" style="664" customWidth="1"/>
    <col min="14602" max="14603" width="12.83203125" style="664" customWidth="1"/>
    <col min="14604" max="14604" width="13.83203125" style="664" customWidth="1"/>
    <col min="14605" max="14848" width="9.33203125" style="664"/>
    <col min="14849" max="14849" width="38.83203125" style="664" customWidth="1"/>
    <col min="14850" max="14857" width="15.83203125" style="664" customWidth="1"/>
    <col min="14858" max="14859" width="12.83203125" style="664" customWidth="1"/>
    <col min="14860" max="14860" width="13.83203125" style="664" customWidth="1"/>
    <col min="14861" max="15104" width="9.33203125" style="664"/>
    <col min="15105" max="15105" width="38.83203125" style="664" customWidth="1"/>
    <col min="15106" max="15113" width="15.83203125" style="664" customWidth="1"/>
    <col min="15114" max="15115" width="12.83203125" style="664" customWidth="1"/>
    <col min="15116" max="15116" width="13.83203125" style="664" customWidth="1"/>
    <col min="15117" max="15360" width="9.33203125" style="664"/>
    <col min="15361" max="15361" width="38.83203125" style="664" customWidth="1"/>
    <col min="15362" max="15369" width="15.83203125" style="664" customWidth="1"/>
    <col min="15370" max="15371" width="12.83203125" style="664" customWidth="1"/>
    <col min="15372" max="15372" width="13.83203125" style="664" customWidth="1"/>
    <col min="15373" max="15616" width="9.33203125" style="664"/>
    <col min="15617" max="15617" width="38.83203125" style="664" customWidth="1"/>
    <col min="15618" max="15625" width="15.83203125" style="664" customWidth="1"/>
    <col min="15626" max="15627" width="12.83203125" style="664" customWidth="1"/>
    <col min="15628" max="15628" width="13.83203125" style="664" customWidth="1"/>
    <col min="15629" max="15872" width="9.33203125" style="664"/>
    <col min="15873" max="15873" width="38.83203125" style="664" customWidth="1"/>
    <col min="15874" max="15881" width="15.83203125" style="664" customWidth="1"/>
    <col min="15882" max="15883" width="12.83203125" style="664" customWidth="1"/>
    <col min="15884" max="15884" width="13.83203125" style="664" customWidth="1"/>
    <col min="15885" max="16128" width="9.33203125" style="664"/>
    <col min="16129" max="16129" width="38.83203125" style="664" customWidth="1"/>
    <col min="16130" max="16137" width="15.83203125" style="664" customWidth="1"/>
    <col min="16138" max="16139" width="12.83203125" style="664" customWidth="1"/>
    <col min="16140" max="16140" width="13.83203125" style="664" customWidth="1"/>
    <col min="16141" max="16384" width="9.33203125" style="664"/>
  </cols>
  <sheetData>
    <row r="1" spans="1:9" ht="15" x14ac:dyDescent="0.2">
      <c r="C1" s="1133" t="str">
        <f>CONCATENATE("3. melléklet ",[3]RM_ALAPADATOK!A7," ",[3]RM_ALAPADATOK!B7," ",[3]RM_ALAPADATOK!C7," ",[3]RM_ALAPADATOK!D7," ",[3]RM_ALAPADATOK!E7," ",[3]RM_ALAPADATOK!F7," ",[3]RM_ALAPADATOK!G7," ",[3]RM_ALAPADATOK!H7)</f>
        <v>3. melléklet a 13 / 2020 ( XI.11. ) önkormányzati rendelethez</v>
      </c>
      <c r="D1" s="1134"/>
      <c r="E1" s="1134"/>
      <c r="F1" s="1134"/>
      <c r="G1" s="1134"/>
      <c r="H1" s="1134"/>
      <c r="I1" s="1134"/>
    </row>
    <row r="3" spans="1:9" ht="25.5" customHeight="1" x14ac:dyDescent="0.2">
      <c r="A3" s="1132" t="s">
        <v>673</v>
      </c>
      <c r="B3" s="1132"/>
      <c r="C3" s="1132"/>
      <c r="D3" s="1132"/>
      <c r="E3" s="1132"/>
      <c r="F3" s="1132"/>
      <c r="G3" s="1132"/>
      <c r="H3" s="1132"/>
      <c r="I3" s="1132"/>
    </row>
    <row r="4" spans="1:9" ht="22.5" customHeight="1" thickBot="1" x14ac:dyDescent="0.3">
      <c r="I4" s="769" t="str">
        <f>'[3]RM_2.2.sz.mell.'!I2</f>
        <v>Forintban!</v>
      </c>
    </row>
    <row r="5" spans="1:9" s="710" customFormat="1" ht="44.45" customHeight="1" thickBot="1" x14ac:dyDescent="0.25">
      <c r="A5" s="716" t="s">
        <v>62</v>
      </c>
      <c r="B5" s="768" t="s">
        <v>63</v>
      </c>
      <c r="C5" s="768" t="s">
        <v>64</v>
      </c>
      <c r="D5" s="768" t="str">
        <f>+CONCATENATE("Felhasználás   ",LEFT([3]RM_ÖSSZEFÜGGÉSEK!A6,4)-1,". XII. 31-ig")</f>
        <v>Felhasználás   2019. XII. 31-ig</v>
      </c>
      <c r="E5" s="768" t="str">
        <f>+CONCATENATE(LEFT([3]RM_ÖSSZEFÜGGÉSEK!A6,4),". évi",CHAR(10),"eredeti előirányzat")</f>
        <v>2020. évi
eredeti előirányzat</v>
      </c>
      <c r="F5" s="715" t="str">
        <f>CONCATENATE("Eddigi módosítások összege ",[3]RM_ALAPADATOK!D7,"-",[3]RM_ALAPADATOK!R1)</f>
        <v>Eddigi módosítások összege 2020-ban</v>
      </c>
      <c r="G5" s="715" t="s">
        <v>672</v>
      </c>
      <c r="H5" s="715" t="s">
        <v>671</v>
      </c>
      <c r="I5" s="767" t="s">
        <v>670</v>
      </c>
    </row>
    <row r="6" spans="1:9" ht="12" customHeight="1" thickBot="1" x14ac:dyDescent="0.25">
      <c r="A6" s="766" t="s">
        <v>465</v>
      </c>
      <c r="B6" s="765" t="s">
        <v>466</v>
      </c>
      <c r="C6" s="765" t="s">
        <v>467</v>
      </c>
      <c r="D6" s="765" t="s">
        <v>469</v>
      </c>
      <c r="E6" s="765" t="s">
        <v>468</v>
      </c>
      <c r="F6" s="765" t="s">
        <v>470</v>
      </c>
      <c r="G6" s="765" t="s">
        <v>471</v>
      </c>
      <c r="H6" s="764" t="s">
        <v>669</v>
      </c>
      <c r="I6" s="763" t="s">
        <v>668</v>
      </c>
    </row>
    <row r="7" spans="1:9" ht="15.95" customHeight="1" x14ac:dyDescent="0.2">
      <c r="A7" s="761" t="s">
        <v>667</v>
      </c>
      <c r="B7" s="759">
        <v>2901940</v>
      </c>
      <c r="C7" s="760" t="s">
        <v>666</v>
      </c>
      <c r="D7" s="759"/>
      <c r="E7" s="759">
        <v>2901940</v>
      </c>
      <c r="F7" s="759"/>
      <c r="G7" s="759">
        <v>-651000</v>
      </c>
      <c r="H7" s="755">
        <f>F7+G7</f>
        <v>-651000</v>
      </c>
      <c r="I7" s="758">
        <f>E7+H7</f>
        <v>2250940</v>
      </c>
    </row>
    <row r="8" spans="1:9" ht="15.95" customHeight="1" x14ac:dyDescent="0.2">
      <c r="A8" s="761"/>
      <c r="B8" s="759"/>
      <c r="C8" s="760"/>
      <c r="D8" s="759"/>
      <c r="E8" s="759"/>
      <c r="F8" s="759"/>
      <c r="G8" s="759"/>
      <c r="H8" s="755">
        <f t="shared" ref="H8:H24" si="0">F8+G8</f>
        <v>0</v>
      </c>
      <c r="I8" s="758">
        <f>E8+H8</f>
        <v>0</v>
      </c>
    </row>
    <row r="9" spans="1:9" ht="15.95" customHeight="1" x14ac:dyDescent="0.2">
      <c r="A9" s="761"/>
      <c r="B9" s="759"/>
      <c r="C9" s="760"/>
      <c r="D9" s="759"/>
      <c r="E9" s="759"/>
      <c r="F9" s="759"/>
      <c r="G9" s="759"/>
      <c r="H9" s="755">
        <f t="shared" si="0"/>
        <v>0</v>
      </c>
      <c r="I9" s="758">
        <f t="shared" ref="I9:I24" si="1">E9+H9</f>
        <v>0</v>
      </c>
    </row>
    <row r="10" spans="1:9" ht="15.95" customHeight="1" x14ac:dyDescent="0.2">
      <c r="A10" s="762"/>
      <c r="B10" s="759"/>
      <c r="C10" s="760"/>
      <c r="D10" s="759"/>
      <c r="E10" s="759"/>
      <c r="F10" s="759"/>
      <c r="G10" s="759"/>
      <c r="H10" s="755">
        <f t="shared" si="0"/>
        <v>0</v>
      </c>
      <c r="I10" s="758">
        <f t="shared" si="1"/>
        <v>0</v>
      </c>
    </row>
    <row r="11" spans="1:9" ht="15.95" customHeight="1" x14ac:dyDescent="0.2">
      <c r="A11" s="761"/>
      <c r="B11" s="759"/>
      <c r="C11" s="760"/>
      <c r="D11" s="759"/>
      <c r="E11" s="759"/>
      <c r="F11" s="759"/>
      <c r="G11" s="759"/>
      <c r="H11" s="755">
        <f t="shared" si="0"/>
        <v>0</v>
      </c>
      <c r="I11" s="758">
        <f t="shared" si="1"/>
        <v>0</v>
      </c>
    </row>
    <row r="12" spans="1:9" ht="15.95" customHeight="1" x14ac:dyDescent="0.2">
      <c r="A12" s="762"/>
      <c r="B12" s="759"/>
      <c r="C12" s="760"/>
      <c r="D12" s="759"/>
      <c r="E12" s="759"/>
      <c r="F12" s="759"/>
      <c r="G12" s="759"/>
      <c r="H12" s="755">
        <f t="shared" si="0"/>
        <v>0</v>
      </c>
      <c r="I12" s="758">
        <f t="shared" si="1"/>
        <v>0</v>
      </c>
    </row>
    <row r="13" spans="1:9" ht="15.95" customHeight="1" x14ac:dyDescent="0.2">
      <c r="A13" s="761"/>
      <c r="B13" s="759"/>
      <c r="C13" s="760"/>
      <c r="D13" s="759"/>
      <c r="E13" s="759"/>
      <c r="F13" s="759"/>
      <c r="G13" s="759"/>
      <c r="H13" s="755">
        <f t="shared" si="0"/>
        <v>0</v>
      </c>
      <c r="I13" s="758">
        <f t="shared" si="1"/>
        <v>0</v>
      </c>
    </row>
    <row r="14" spans="1:9" ht="15.95" customHeight="1" x14ac:dyDescent="0.2">
      <c r="A14" s="761"/>
      <c r="B14" s="759"/>
      <c r="C14" s="760"/>
      <c r="D14" s="759"/>
      <c r="E14" s="759"/>
      <c r="F14" s="759"/>
      <c r="G14" s="759"/>
      <c r="H14" s="755">
        <f t="shared" si="0"/>
        <v>0</v>
      </c>
      <c r="I14" s="758">
        <f t="shared" si="1"/>
        <v>0</v>
      </c>
    </row>
    <row r="15" spans="1:9" ht="15.95" customHeight="1" x14ac:dyDescent="0.2">
      <c r="A15" s="761"/>
      <c r="B15" s="759"/>
      <c r="C15" s="760"/>
      <c r="D15" s="759"/>
      <c r="E15" s="759"/>
      <c r="F15" s="759"/>
      <c r="G15" s="759"/>
      <c r="H15" s="755">
        <f t="shared" si="0"/>
        <v>0</v>
      </c>
      <c r="I15" s="758">
        <f t="shared" si="1"/>
        <v>0</v>
      </c>
    </row>
    <row r="16" spans="1:9" ht="15.95" customHeight="1" x14ac:dyDescent="0.2">
      <c r="A16" s="761"/>
      <c r="B16" s="759"/>
      <c r="C16" s="760"/>
      <c r="D16" s="759"/>
      <c r="E16" s="759"/>
      <c r="F16" s="759"/>
      <c r="G16" s="759"/>
      <c r="H16" s="755">
        <f t="shared" si="0"/>
        <v>0</v>
      </c>
      <c r="I16" s="758">
        <f t="shared" si="1"/>
        <v>0</v>
      </c>
    </row>
    <row r="17" spans="1:9" ht="15.95" customHeight="1" x14ac:dyDescent="0.2">
      <c r="A17" s="761"/>
      <c r="B17" s="759"/>
      <c r="C17" s="760"/>
      <c r="D17" s="759"/>
      <c r="E17" s="759"/>
      <c r="F17" s="759"/>
      <c r="G17" s="759"/>
      <c r="H17" s="755">
        <f t="shared" si="0"/>
        <v>0</v>
      </c>
      <c r="I17" s="758">
        <f t="shared" si="1"/>
        <v>0</v>
      </c>
    </row>
    <row r="18" spans="1:9" ht="15.95" customHeight="1" x14ac:dyDescent="0.2">
      <c r="A18" s="761"/>
      <c r="B18" s="759"/>
      <c r="C18" s="760"/>
      <c r="D18" s="759"/>
      <c r="E18" s="759"/>
      <c r="F18" s="759"/>
      <c r="G18" s="759"/>
      <c r="H18" s="755">
        <f t="shared" si="0"/>
        <v>0</v>
      </c>
      <c r="I18" s="758">
        <f t="shared" si="1"/>
        <v>0</v>
      </c>
    </row>
    <row r="19" spans="1:9" ht="15.95" customHeight="1" x14ac:dyDescent="0.2">
      <c r="A19" s="761"/>
      <c r="B19" s="759"/>
      <c r="C19" s="760"/>
      <c r="D19" s="759"/>
      <c r="E19" s="759"/>
      <c r="F19" s="759"/>
      <c r="G19" s="759"/>
      <c r="H19" s="755">
        <f t="shared" si="0"/>
        <v>0</v>
      </c>
      <c r="I19" s="758">
        <f t="shared" si="1"/>
        <v>0</v>
      </c>
    </row>
    <row r="20" spans="1:9" ht="15.95" customHeight="1" x14ac:dyDescent="0.2">
      <c r="A20" s="761"/>
      <c r="B20" s="759"/>
      <c r="C20" s="760"/>
      <c r="D20" s="759"/>
      <c r="E20" s="759"/>
      <c r="F20" s="759"/>
      <c r="G20" s="759"/>
      <c r="H20" s="755">
        <f t="shared" si="0"/>
        <v>0</v>
      </c>
      <c r="I20" s="758">
        <f t="shared" si="1"/>
        <v>0</v>
      </c>
    </row>
    <row r="21" spans="1:9" ht="15.95" customHeight="1" x14ac:dyDescent="0.2">
      <c r="A21" s="761"/>
      <c r="B21" s="759"/>
      <c r="C21" s="760"/>
      <c r="D21" s="759"/>
      <c r="E21" s="759"/>
      <c r="F21" s="759"/>
      <c r="G21" s="759"/>
      <c r="H21" s="755">
        <f t="shared" si="0"/>
        <v>0</v>
      </c>
      <c r="I21" s="758">
        <f t="shared" si="1"/>
        <v>0</v>
      </c>
    </row>
    <row r="22" spans="1:9" ht="15.95" customHeight="1" x14ac:dyDescent="0.2">
      <c r="A22" s="761"/>
      <c r="B22" s="759"/>
      <c r="C22" s="760"/>
      <c r="D22" s="759"/>
      <c r="E22" s="759"/>
      <c r="F22" s="759"/>
      <c r="G22" s="759"/>
      <c r="H22" s="755">
        <f t="shared" si="0"/>
        <v>0</v>
      </c>
      <c r="I22" s="758">
        <f t="shared" si="1"/>
        <v>0</v>
      </c>
    </row>
    <row r="23" spans="1:9" ht="15.95" customHeight="1" x14ac:dyDescent="0.2">
      <c r="A23" s="761"/>
      <c r="B23" s="759"/>
      <c r="C23" s="760"/>
      <c r="D23" s="759"/>
      <c r="E23" s="759"/>
      <c r="F23" s="759"/>
      <c r="G23" s="759"/>
      <c r="H23" s="755">
        <f t="shared" si="0"/>
        <v>0</v>
      </c>
      <c r="I23" s="758">
        <f t="shared" si="1"/>
        <v>0</v>
      </c>
    </row>
    <row r="24" spans="1:9" ht="15.95" customHeight="1" thickBot="1" x14ac:dyDescent="0.25">
      <c r="A24" s="696"/>
      <c r="B24" s="756"/>
      <c r="C24" s="757"/>
      <c r="D24" s="756"/>
      <c r="E24" s="756"/>
      <c r="F24" s="756"/>
      <c r="G24" s="756"/>
      <c r="H24" s="755">
        <f t="shared" si="0"/>
        <v>0</v>
      </c>
      <c r="I24" s="754">
        <f t="shared" si="1"/>
        <v>0</v>
      </c>
    </row>
    <row r="25" spans="1:9" s="749" customFormat="1" ht="18" customHeight="1" thickBot="1" x14ac:dyDescent="0.25">
      <c r="A25" s="753" t="s">
        <v>61</v>
      </c>
      <c r="B25" s="751">
        <f>SUM(B7:B24)</f>
        <v>2901940</v>
      </c>
      <c r="C25" s="752"/>
      <c r="D25" s="751">
        <f>SUM(D7:D24)</f>
        <v>0</v>
      </c>
      <c r="E25" s="751">
        <f>SUM(E7:E24)</f>
        <v>2901940</v>
      </c>
      <c r="F25" s="751"/>
      <c r="G25" s="751"/>
      <c r="H25" s="751">
        <f>SUM(H7:H24)</f>
        <v>-651000</v>
      </c>
      <c r="I25" s="750">
        <f>SUM(I7:I24)</f>
        <v>2250940</v>
      </c>
    </row>
  </sheetData>
  <sheetProtection sheet="1"/>
  <mergeCells count="2">
    <mergeCell ref="C1:I1"/>
    <mergeCell ref="A3:I3"/>
  </mergeCells>
  <printOptions horizontalCentered="1"/>
  <pageMargins left="0.39370078740157483" right="0.39370078740157483" top="1.0236220472440944" bottom="0.98425196850393704" header="0.78740157480314965" footer="0.78740157480314965"/>
  <pageSetup paperSize="9" scale="89" orientation="landscape" horizontalDpi="300" verticalDpi="3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92D050"/>
  </sheetPr>
  <dimension ref="A1:G51"/>
  <sheetViews>
    <sheetView zoomScale="120" zoomScaleNormal="120" zoomScaleSheetLayoutView="100" workbookViewId="0">
      <selection activeCell="E32" sqref="E32"/>
    </sheetView>
  </sheetViews>
  <sheetFormatPr defaultRowHeight="15.75" x14ac:dyDescent="0.25"/>
  <cols>
    <col min="1" max="1" width="9" style="258" customWidth="1"/>
    <col min="2" max="2" width="66.33203125" style="258" bestFit="1" customWidth="1"/>
    <col min="3" max="3" width="15.5" style="259" customWidth="1"/>
    <col min="4" max="5" width="15.5" style="258" customWidth="1"/>
    <col min="6" max="6" width="9" style="283" customWidth="1"/>
    <col min="7" max="16384" width="9.33203125" style="283"/>
  </cols>
  <sheetData>
    <row r="1" spans="1:5" x14ac:dyDescent="0.25">
      <c r="C1" s="454"/>
      <c r="D1" s="451"/>
      <c r="E1" s="457" t="e">
        <f>CONCATENATE("7. tájékoztató tábla ",#REF!," ",#REF!," ",#REF!," ",#REF!," ",#REF!," ",#REF!," ",#REF!," ",#REF!)</f>
        <v>#REF!</v>
      </c>
    </row>
    <row r="2" spans="1:5" x14ac:dyDescent="0.25">
      <c r="A2" s="1339" t="e">
        <f>CONCATENATE(#REF!)</f>
        <v>#REF!</v>
      </c>
      <c r="B2" s="1340"/>
      <c r="C2" s="1340"/>
      <c r="D2" s="1340"/>
      <c r="E2" s="1340"/>
    </row>
    <row r="3" spans="1:5" x14ac:dyDescent="0.25">
      <c r="A3" s="1312" t="e">
        <f>CONCATENATE(#REF!,". ÉVI KÖLTSÉGVETÉSI ÉVET KÖVETŐ 3 ÉV TERVEZETT")</f>
        <v>#REF!</v>
      </c>
      <c r="B3" s="1341"/>
      <c r="C3" s="1341"/>
      <c r="D3" s="1341"/>
      <c r="E3" s="1341"/>
    </row>
    <row r="4" spans="1:5" ht="15.95" customHeight="1" x14ac:dyDescent="0.25">
      <c r="A4" s="1309" t="s">
        <v>548</v>
      </c>
      <c r="B4" s="1309"/>
      <c r="C4" s="1309"/>
      <c r="D4" s="1309"/>
      <c r="E4" s="1309"/>
    </row>
    <row r="5" spans="1:5" ht="15.95" customHeight="1" thickBot="1" x14ac:dyDescent="0.3">
      <c r="A5" s="1338" t="s">
        <v>147</v>
      </c>
      <c r="B5" s="1338"/>
      <c r="D5" s="103"/>
      <c r="E5" s="228" t="e">
        <f>'KV_4.sz.tájékoztató_t.'!O3</f>
        <v>#REF!</v>
      </c>
    </row>
    <row r="6" spans="1:5" ht="38.1" customHeight="1" thickBot="1" x14ac:dyDescent="0.3">
      <c r="A6" s="21" t="s">
        <v>67</v>
      </c>
      <c r="B6" s="22" t="s">
        <v>15</v>
      </c>
      <c r="C6" s="22" t="e">
        <f>+CONCATENATE(LEFT(#REF!,4)+1,". évi")</f>
        <v>#REF!</v>
      </c>
      <c r="D6" s="276" t="e">
        <f>+CONCATENATE(LEFT(#REF!,4)+2,". évi")</f>
        <v>#REF!</v>
      </c>
      <c r="E6" s="111" t="e">
        <f>+CONCATENATE(LEFT(#REF!,4)+3,". évi")</f>
        <v>#REF!</v>
      </c>
    </row>
    <row r="7" spans="1:5" s="284" customFormat="1" ht="12" customHeight="1" thickBot="1" x14ac:dyDescent="0.25">
      <c r="A7" s="28" t="s">
        <v>465</v>
      </c>
      <c r="B7" s="29" t="s">
        <v>466</v>
      </c>
      <c r="C7" s="29" t="s">
        <v>467</v>
      </c>
      <c r="D7" s="29" t="s">
        <v>469</v>
      </c>
      <c r="E7" s="310" t="s">
        <v>468</v>
      </c>
    </row>
    <row r="8" spans="1:5" s="285" customFormat="1" ht="12" customHeight="1" thickBot="1" x14ac:dyDescent="0.25">
      <c r="A8" s="18" t="s">
        <v>16</v>
      </c>
      <c r="B8" s="19" t="s">
        <v>499</v>
      </c>
      <c r="C8" s="327">
        <v>23390572</v>
      </c>
      <c r="D8" s="327">
        <v>23390572</v>
      </c>
      <c r="E8" s="328">
        <v>23390572</v>
      </c>
    </row>
    <row r="9" spans="1:5" s="285" customFormat="1" ht="12" customHeight="1" thickBot="1" x14ac:dyDescent="0.25">
      <c r="A9" s="18" t="s">
        <v>17</v>
      </c>
      <c r="B9" s="214" t="s">
        <v>353</v>
      </c>
      <c r="C9" s="327">
        <v>2553520</v>
      </c>
      <c r="D9" s="327">
        <v>2553520</v>
      </c>
      <c r="E9" s="328">
        <v>2553520</v>
      </c>
    </row>
    <row r="10" spans="1:5" s="285" customFormat="1" ht="12" customHeight="1" thickBot="1" x14ac:dyDescent="0.25">
      <c r="A10" s="18" t="s">
        <v>18</v>
      </c>
      <c r="B10" s="19" t="s">
        <v>360</v>
      </c>
      <c r="C10" s="327"/>
      <c r="D10" s="327"/>
      <c r="E10" s="328"/>
    </row>
    <row r="11" spans="1:5" s="285" customFormat="1" ht="12" customHeight="1" thickBot="1" x14ac:dyDescent="0.25">
      <c r="A11" s="18" t="s">
        <v>166</v>
      </c>
      <c r="B11" s="19" t="s">
        <v>247</v>
      </c>
      <c r="C11" s="275">
        <f>SUM(C12:C18)</f>
        <v>2335394</v>
      </c>
      <c r="D11" s="275">
        <f>SUM(D12:D18)</f>
        <v>2335394</v>
      </c>
      <c r="E11" s="309">
        <f>SUM(E12:E18)</f>
        <v>2335394</v>
      </c>
    </row>
    <row r="12" spans="1:5" s="285" customFormat="1" ht="12" customHeight="1" x14ac:dyDescent="0.2">
      <c r="A12" s="13" t="s">
        <v>248</v>
      </c>
      <c r="B12" s="286" t="e">
        <f>#REF!</f>
        <v>#REF!</v>
      </c>
      <c r="C12" s="270"/>
      <c r="D12" s="270"/>
      <c r="E12" s="187"/>
    </row>
    <row r="13" spans="1:5" s="285" customFormat="1" ht="12" customHeight="1" x14ac:dyDescent="0.2">
      <c r="A13" s="12" t="s">
        <v>249</v>
      </c>
      <c r="B13" s="287" t="e">
        <f>#REF!</f>
        <v>#REF!</v>
      </c>
      <c r="C13" s="269"/>
      <c r="D13" s="269"/>
      <c r="E13" s="186"/>
    </row>
    <row r="14" spans="1:5" s="285" customFormat="1" ht="12" customHeight="1" x14ac:dyDescent="0.2">
      <c r="A14" s="12" t="s">
        <v>250</v>
      </c>
      <c r="B14" s="287" t="e">
        <f>#REF!</f>
        <v>#REF!</v>
      </c>
      <c r="C14" s="269"/>
      <c r="D14" s="269"/>
      <c r="E14" s="186"/>
    </row>
    <row r="15" spans="1:5" s="285" customFormat="1" ht="12" customHeight="1" x14ac:dyDescent="0.2">
      <c r="A15" s="12" t="s">
        <v>251</v>
      </c>
      <c r="B15" s="287" t="e">
        <f>#REF!</f>
        <v>#REF!</v>
      </c>
      <c r="C15" s="269"/>
      <c r="D15" s="269"/>
      <c r="E15" s="186"/>
    </row>
    <row r="16" spans="1:5" s="285" customFormat="1" ht="12" customHeight="1" x14ac:dyDescent="0.2">
      <c r="A16" s="12" t="s">
        <v>520</v>
      </c>
      <c r="B16" s="287" t="e">
        <f>#REF!</f>
        <v>#REF!</v>
      </c>
      <c r="C16" s="269">
        <v>1308768</v>
      </c>
      <c r="D16" s="269">
        <v>1308768</v>
      </c>
      <c r="E16" s="186">
        <v>1308768</v>
      </c>
    </row>
    <row r="17" spans="1:6" s="285" customFormat="1" ht="12" customHeight="1" x14ac:dyDescent="0.2">
      <c r="A17" s="12" t="s">
        <v>521</v>
      </c>
      <c r="B17" s="287" t="e">
        <f>#REF!</f>
        <v>#REF!</v>
      </c>
      <c r="C17" s="269">
        <v>31112</v>
      </c>
      <c r="D17" s="269">
        <v>31112</v>
      </c>
      <c r="E17" s="186">
        <v>31112</v>
      </c>
    </row>
    <row r="18" spans="1:6" s="285" customFormat="1" ht="12" customHeight="1" thickBot="1" x14ac:dyDescent="0.25">
      <c r="A18" s="14" t="s">
        <v>522</v>
      </c>
      <c r="B18" s="288" t="e">
        <f>#REF!</f>
        <v>#REF!</v>
      </c>
      <c r="C18" s="271">
        <v>995514</v>
      </c>
      <c r="D18" s="271">
        <v>995514</v>
      </c>
      <c r="E18" s="188">
        <v>995514</v>
      </c>
    </row>
    <row r="19" spans="1:6" s="285" customFormat="1" ht="12" customHeight="1" thickBot="1" x14ac:dyDescent="0.25">
      <c r="A19" s="18" t="s">
        <v>20</v>
      </c>
      <c r="B19" s="19" t="s">
        <v>502</v>
      </c>
      <c r="C19" s="327">
        <v>3823880</v>
      </c>
      <c r="D19" s="327">
        <v>3823880</v>
      </c>
      <c r="E19" s="328">
        <v>3823880</v>
      </c>
    </row>
    <row r="20" spans="1:6" s="285" customFormat="1" ht="12" customHeight="1" thickBot="1" x14ac:dyDescent="0.25">
      <c r="A20" s="18" t="s">
        <v>21</v>
      </c>
      <c r="B20" s="19" t="s">
        <v>8</v>
      </c>
      <c r="C20" s="327"/>
      <c r="D20" s="327"/>
      <c r="E20" s="328"/>
    </row>
    <row r="21" spans="1:6" s="285" customFormat="1" ht="12" customHeight="1" thickBot="1" x14ac:dyDescent="0.25">
      <c r="A21" s="18" t="s">
        <v>173</v>
      </c>
      <c r="B21" s="19" t="s">
        <v>501</v>
      </c>
      <c r="C21" s="327"/>
      <c r="D21" s="327"/>
      <c r="E21" s="328"/>
    </row>
    <row r="22" spans="1:6" s="285" customFormat="1" ht="12" customHeight="1" thickBot="1" x14ac:dyDescent="0.25">
      <c r="A22" s="18" t="s">
        <v>23</v>
      </c>
      <c r="B22" s="214" t="s">
        <v>500</v>
      </c>
      <c r="C22" s="327"/>
      <c r="D22" s="327"/>
      <c r="E22" s="328"/>
    </row>
    <row r="23" spans="1:6" s="285" customFormat="1" ht="12" customHeight="1" thickBot="1" x14ac:dyDescent="0.25">
      <c r="A23" s="18" t="s">
        <v>24</v>
      </c>
      <c r="B23" s="19" t="s">
        <v>285</v>
      </c>
      <c r="C23" s="275">
        <f>+C8+C9+C10+C11+C19+C20+C21+C22</f>
        <v>32103366</v>
      </c>
      <c r="D23" s="275">
        <f>+D8+D9+D10+D11+D19+D20+D21+D22</f>
        <v>32103366</v>
      </c>
      <c r="E23" s="225">
        <f>+E8+E9+E10+E11+E19+E20+E21+E22</f>
        <v>32103366</v>
      </c>
    </row>
    <row r="24" spans="1:6" s="285" customFormat="1" ht="12" customHeight="1" thickBot="1" x14ac:dyDescent="0.25">
      <c r="A24" s="18" t="s">
        <v>25</v>
      </c>
      <c r="B24" s="19" t="s">
        <v>503</v>
      </c>
      <c r="C24" s="362">
        <v>6000000</v>
      </c>
      <c r="D24" s="362">
        <v>6000000</v>
      </c>
      <c r="E24" s="363">
        <v>6000000</v>
      </c>
    </row>
    <row r="25" spans="1:6" s="285" customFormat="1" ht="12" customHeight="1" thickBot="1" x14ac:dyDescent="0.25">
      <c r="A25" s="18" t="s">
        <v>26</v>
      </c>
      <c r="B25" s="19" t="s">
        <v>504</v>
      </c>
      <c r="C25" s="275">
        <f>+C23+C24</f>
        <v>38103366</v>
      </c>
      <c r="D25" s="275">
        <f>+D23+D24</f>
        <v>38103366</v>
      </c>
      <c r="E25" s="309">
        <f>+E23+E24</f>
        <v>38103366</v>
      </c>
    </row>
    <row r="26" spans="1:6" s="285" customFormat="1" ht="12" customHeight="1" x14ac:dyDescent="0.2">
      <c r="A26" s="246"/>
      <c r="B26" s="247"/>
      <c r="C26" s="248"/>
      <c r="D26" s="359"/>
      <c r="E26" s="360"/>
    </row>
    <row r="27" spans="1:6" s="285" customFormat="1" ht="12" customHeight="1" x14ac:dyDescent="0.2">
      <c r="A27" s="1309" t="s">
        <v>45</v>
      </c>
      <c r="B27" s="1309"/>
      <c r="C27" s="1309"/>
      <c r="D27" s="1309"/>
      <c r="E27" s="1309"/>
    </row>
    <row r="28" spans="1:6" s="285" customFormat="1" ht="12" customHeight="1" thickBot="1" x14ac:dyDescent="0.25">
      <c r="A28" s="1310" t="s">
        <v>148</v>
      </c>
      <c r="B28" s="1310"/>
      <c r="C28" s="259"/>
      <c r="D28" s="103"/>
      <c r="E28" s="228" t="e">
        <f>E5</f>
        <v>#REF!</v>
      </c>
    </row>
    <row r="29" spans="1:6" s="285" customFormat="1" ht="24" customHeight="1" thickBot="1" x14ac:dyDescent="0.25">
      <c r="A29" s="21" t="s">
        <v>14</v>
      </c>
      <c r="B29" s="22" t="s">
        <v>46</v>
      </c>
      <c r="C29" s="22" t="e">
        <f>+C6</f>
        <v>#REF!</v>
      </c>
      <c r="D29" s="22" t="e">
        <f>+D6</f>
        <v>#REF!</v>
      </c>
      <c r="E29" s="111" t="e">
        <f>+E6</f>
        <v>#REF!</v>
      </c>
      <c r="F29" s="361"/>
    </row>
    <row r="30" spans="1:6" s="285" customFormat="1" ht="12" customHeight="1" thickBot="1" x14ac:dyDescent="0.25">
      <c r="A30" s="280" t="s">
        <v>465</v>
      </c>
      <c r="B30" s="281" t="s">
        <v>466</v>
      </c>
      <c r="C30" s="281" t="s">
        <v>467</v>
      </c>
      <c r="D30" s="281" t="s">
        <v>469</v>
      </c>
      <c r="E30" s="355" t="s">
        <v>468</v>
      </c>
      <c r="F30" s="361"/>
    </row>
    <row r="31" spans="1:6" s="285" customFormat="1" ht="15.2" customHeight="1" thickBot="1" x14ac:dyDescent="0.25">
      <c r="A31" s="18" t="s">
        <v>16</v>
      </c>
      <c r="B31" s="23" t="s">
        <v>505</v>
      </c>
      <c r="C31" s="327">
        <v>37188024</v>
      </c>
      <c r="D31" s="327">
        <v>37188024</v>
      </c>
      <c r="E31" s="323">
        <v>37188024</v>
      </c>
      <c r="F31" s="361"/>
    </row>
    <row r="32" spans="1:6" ht="12" customHeight="1" thickBot="1" x14ac:dyDescent="0.3">
      <c r="A32" s="335" t="s">
        <v>17</v>
      </c>
      <c r="B32" s="356" t="s">
        <v>510</v>
      </c>
      <c r="C32" s="357">
        <f>+C33+C34+C35</f>
        <v>0</v>
      </c>
      <c r="D32" s="357">
        <f>+D33+D34+D35</f>
        <v>0</v>
      </c>
      <c r="E32" s="358">
        <f>+E33+E34+E35</f>
        <v>0</v>
      </c>
    </row>
    <row r="33" spans="1:7" ht="12" customHeight="1" x14ac:dyDescent="0.25">
      <c r="A33" s="13" t="s">
        <v>102</v>
      </c>
      <c r="B33" s="6" t="s">
        <v>214</v>
      </c>
      <c r="C33" s="270"/>
      <c r="D33" s="270"/>
      <c r="E33" s="187"/>
    </row>
    <row r="34" spans="1:7" ht="12" customHeight="1" x14ac:dyDescent="0.25">
      <c r="A34" s="13" t="s">
        <v>103</v>
      </c>
      <c r="B34" s="10" t="s">
        <v>180</v>
      </c>
      <c r="C34" s="269"/>
      <c r="D34" s="269"/>
      <c r="E34" s="186"/>
    </row>
    <row r="35" spans="1:7" ht="12" customHeight="1" thickBot="1" x14ac:dyDescent="0.3">
      <c r="A35" s="13" t="s">
        <v>104</v>
      </c>
      <c r="B35" s="216" t="s">
        <v>216</v>
      </c>
      <c r="C35" s="269"/>
      <c r="D35" s="269"/>
      <c r="E35" s="186"/>
    </row>
    <row r="36" spans="1:7" ht="12" customHeight="1" thickBot="1" x14ac:dyDescent="0.3">
      <c r="A36" s="18" t="s">
        <v>18</v>
      </c>
      <c r="B36" s="93" t="s">
        <v>426</v>
      </c>
      <c r="C36" s="268">
        <f>+C31+C32</f>
        <v>37188024</v>
      </c>
      <c r="D36" s="268">
        <f>+D31+D32</f>
        <v>37188024</v>
      </c>
      <c r="E36" s="185">
        <f>+E31+E32</f>
        <v>37188024</v>
      </c>
    </row>
    <row r="37" spans="1:7" ht="15.2" customHeight="1" thickBot="1" x14ac:dyDescent="0.3">
      <c r="A37" s="18" t="s">
        <v>19</v>
      </c>
      <c r="B37" s="93" t="s">
        <v>506</v>
      </c>
      <c r="C37" s="364">
        <v>915342</v>
      </c>
      <c r="D37" s="364">
        <v>915342</v>
      </c>
      <c r="E37" s="365">
        <v>915342</v>
      </c>
      <c r="F37" s="296"/>
    </row>
    <row r="38" spans="1:7" s="285" customFormat="1" ht="12.95" customHeight="1" thickBot="1" x14ac:dyDescent="0.25">
      <c r="A38" s="217" t="s">
        <v>20</v>
      </c>
      <c r="B38" s="257" t="s">
        <v>507</v>
      </c>
      <c r="C38" s="354">
        <f>+C36+C37</f>
        <v>38103366</v>
      </c>
      <c r="D38" s="354">
        <f>+D36+D37</f>
        <v>38103366</v>
      </c>
      <c r="E38" s="348">
        <f>+E36+E37</f>
        <v>38103366</v>
      </c>
    </row>
    <row r="39" spans="1:7" x14ac:dyDescent="0.25">
      <c r="C39" s="462">
        <f>C25-C38</f>
        <v>0</v>
      </c>
      <c r="D39" s="462">
        <f>D25-D38</f>
        <v>0</v>
      </c>
      <c r="E39" s="462">
        <f>E25-E38</f>
        <v>0</v>
      </c>
    </row>
    <row r="40" spans="1:7" x14ac:dyDescent="0.25">
      <c r="C40" s="258"/>
    </row>
    <row r="41" spans="1:7" x14ac:dyDescent="0.25">
      <c r="C41" s="258"/>
    </row>
    <row r="42" spans="1:7" ht="16.5" customHeight="1" x14ac:dyDescent="0.25">
      <c r="C42" s="258"/>
    </row>
    <row r="43" spans="1:7" x14ac:dyDescent="0.25">
      <c r="C43" s="258"/>
    </row>
    <row r="44" spans="1:7" x14ac:dyDescent="0.25">
      <c r="C44" s="258"/>
    </row>
    <row r="45" spans="1:7" s="258" customFormat="1" x14ac:dyDescent="0.25">
      <c r="F45" s="283"/>
      <c r="G45" s="283"/>
    </row>
    <row r="46" spans="1:7" s="258" customFormat="1" x14ac:dyDescent="0.25">
      <c r="F46" s="283"/>
      <c r="G46" s="283"/>
    </row>
    <row r="47" spans="1:7" s="258" customFormat="1" x14ac:dyDescent="0.25">
      <c r="F47" s="283"/>
      <c r="G47" s="283"/>
    </row>
    <row r="48" spans="1:7" s="258" customFormat="1" x14ac:dyDescent="0.25">
      <c r="F48" s="283"/>
      <c r="G48" s="283"/>
    </row>
    <row r="49" spans="6:7" s="258" customFormat="1" x14ac:dyDescent="0.25">
      <c r="F49" s="283"/>
      <c r="G49" s="283"/>
    </row>
    <row r="50" spans="6:7" s="258" customFormat="1" x14ac:dyDescent="0.25">
      <c r="F50" s="283"/>
      <c r="G50" s="283"/>
    </row>
    <row r="51" spans="6:7" s="258" customFormat="1" x14ac:dyDescent="0.25">
      <c r="F51" s="283"/>
      <c r="G51" s="283"/>
    </row>
  </sheetData>
  <sheetProtection sheet="1"/>
  <mergeCells count="6">
    <mergeCell ref="A4:E4"/>
    <mergeCell ref="A5:B5"/>
    <mergeCell ref="A27:E27"/>
    <mergeCell ref="A28:B28"/>
    <mergeCell ref="A2:E2"/>
    <mergeCell ref="A3:E3"/>
  </mergeCells>
  <printOptions horizontalCentered="1"/>
  <pageMargins left="0.78740157480314965" right="0.78740157480314965" top="1.4566929133858268" bottom="0.86614173228346458" header="0.78740157480314965" footer="0.59055118110236227"/>
  <pageSetup paperSize="9" scale="75" fitToWidth="3" fitToHeight="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00E13-7E03-4F47-9C70-253FA02FB23A}">
  <sheetPr>
    <tabColor rgb="FF92D050"/>
  </sheetPr>
  <dimension ref="A1:I25"/>
  <sheetViews>
    <sheetView zoomScale="85" zoomScaleNormal="85" workbookViewId="0">
      <selection activeCell="G8" sqref="G8"/>
    </sheetView>
  </sheetViews>
  <sheetFormatPr defaultRowHeight="12.75" x14ac:dyDescent="0.2"/>
  <cols>
    <col min="1" max="1" width="38.83203125" style="665" customWidth="1"/>
    <col min="2" max="9" width="15.83203125" style="664" customWidth="1"/>
    <col min="10" max="11" width="12.83203125" style="664" customWidth="1"/>
    <col min="12" max="12" width="13.83203125" style="664" customWidth="1"/>
    <col min="13" max="256" width="9.33203125" style="664"/>
    <col min="257" max="257" width="38.83203125" style="664" customWidth="1"/>
    <col min="258" max="265" width="15.83203125" style="664" customWidth="1"/>
    <col min="266" max="267" width="12.83203125" style="664" customWidth="1"/>
    <col min="268" max="268" width="13.83203125" style="664" customWidth="1"/>
    <col min="269" max="512" width="9.33203125" style="664"/>
    <col min="513" max="513" width="38.83203125" style="664" customWidth="1"/>
    <col min="514" max="521" width="15.83203125" style="664" customWidth="1"/>
    <col min="522" max="523" width="12.83203125" style="664" customWidth="1"/>
    <col min="524" max="524" width="13.83203125" style="664" customWidth="1"/>
    <col min="525" max="768" width="9.33203125" style="664"/>
    <col min="769" max="769" width="38.83203125" style="664" customWidth="1"/>
    <col min="770" max="777" width="15.83203125" style="664" customWidth="1"/>
    <col min="778" max="779" width="12.83203125" style="664" customWidth="1"/>
    <col min="780" max="780" width="13.83203125" style="664" customWidth="1"/>
    <col min="781" max="1024" width="9.33203125" style="664"/>
    <col min="1025" max="1025" width="38.83203125" style="664" customWidth="1"/>
    <col min="1026" max="1033" width="15.83203125" style="664" customWidth="1"/>
    <col min="1034" max="1035" width="12.83203125" style="664" customWidth="1"/>
    <col min="1036" max="1036" width="13.83203125" style="664" customWidth="1"/>
    <col min="1037" max="1280" width="9.33203125" style="664"/>
    <col min="1281" max="1281" width="38.83203125" style="664" customWidth="1"/>
    <col min="1282" max="1289" width="15.83203125" style="664" customWidth="1"/>
    <col min="1290" max="1291" width="12.83203125" style="664" customWidth="1"/>
    <col min="1292" max="1292" width="13.83203125" style="664" customWidth="1"/>
    <col min="1293" max="1536" width="9.33203125" style="664"/>
    <col min="1537" max="1537" width="38.83203125" style="664" customWidth="1"/>
    <col min="1538" max="1545" width="15.83203125" style="664" customWidth="1"/>
    <col min="1546" max="1547" width="12.83203125" style="664" customWidth="1"/>
    <col min="1548" max="1548" width="13.83203125" style="664" customWidth="1"/>
    <col min="1549" max="1792" width="9.33203125" style="664"/>
    <col min="1793" max="1793" width="38.83203125" style="664" customWidth="1"/>
    <col min="1794" max="1801" width="15.83203125" style="664" customWidth="1"/>
    <col min="1802" max="1803" width="12.83203125" style="664" customWidth="1"/>
    <col min="1804" max="1804" width="13.83203125" style="664" customWidth="1"/>
    <col min="1805" max="2048" width="9.33203125" style="664"/>
    <col min="2049" max="2049" width="38.83203125" style="664" customWidth="1"/>
    <col min="2050" max="2057" width="15.83203125" style="664" customWidth="1"/>
    <col min="2058" max="2059" width="12.83203125" style="664" customWidth="1"/>
    <col min="2060" max="2060" width="13.83203125" style="664" customWidth="1"/>
    <col min="2061" max="2304" width="9.33203125" style="664"/>
    <col min="2305" max="2305" width="38.83203125" style="664" customWidth="1"/>
    <col min="2306" max="2313" width="15.83203125" style="664" customWidth="1"/>
    <col min="2314" max="2315" width="12.83203125" style="664" customWidth="1"/>
    <col min="2316" max="2316" width="13.83203125" style="664" customWidth="1"/>
    <col min="2317" max="2560" width="9.33203125" style="664"/>
    <col min="2561" max="2561" width="38.83203125" style="664" customWidth="1"/>
    <col min="2562" max="2569" width="15.83203125" style="664" customWidth="1"/>
    <col min="2570" max="2571" width="12.83203125" style="664" customWidth="1"/>
    <col min="2572" max="2572" width="13.83203125" style="664" customWidth="1"/>
    <col min="2573" max="2816" width="9.33203125" style="664"/>
    <col min="2817" max="2817" width="38.83203125" style="664" customWidth="1"/>
    <col min="2818" max="2825" width="15.83203125" style="664" customWidth="1"/>
    <col min="2826" max="2827" width="12.83203125" style="664" customWidth="1"/>
    <col min="2828" max="2828" width="13.83203125" style="664" customWidth="1"/>
    <col min="2829" max="3072" width="9.33203125" style="664"/>
    <col min="3073" max="3073" width="38.83203125" style="664" customWidth="1"/>
    <col min="3074" max="3081" width="15.83203125" style="664" customWidth="1"/>
    <col min="3082" max="3083" width="12.83203125" style="664" customWidth="1"/>
    <col min="3084" max="3084" width="13.83203125" style="664" customWidth="1"/>
    <col min="3085" max="3328" width="9.33203125" style="664"/>
    <col min="3329" max="3329" width="38.83203125" style="664" customWidth="1"/>
    <col min="3330" max="3337" width="15.83203125" style="664" customWidth="1"/>
    <col min="3338" max="3339" width="12.83203125" style="664" customWidth="1"/>
    <col min="3340" max="3340" width="13.83203125" style="664" customWidth="1"/>
    <col min="3341" max="3584" width="9.33203125" style="664"/>
    <col min="3585" max="3585" width="38.83203125" style="664" customWidth="1"/>
    <col min="3586" max="3593" width="15.83203125" style="664" customWidth="1"/>
    <col min="3594" max="3595" width="12.83203125" style="664" customWidth="1"/>
    <col min="3596" max="3596" width="13.83203125" style="664" customWidth="1"/>
    <col min="3597" max="3840" width="9.33203125" style="664"/>
    <col min="3841" max="3841" width="38.83203125" style="664" customWidth="1"/>
    <col min="3842" max="3849" width="15.83203125" style="664" customWidth="1"/>
    <col min="3850" max="3851" width="12.83203125" style="664" customWidth="1"/>
    <col min="3852" max="3852" width="13.83203125" style="664" customWidth="1"/>
    <col min="3853" max="4096" width="9.33203125" style="664"/>
    <col min="4097" max="4097" width="38.83203125" style="664" customWidth="1"/>
    <col min="4098" max="4105" width="15.83203125" style="664" customWidth="1"/>
    <col min="4106" max="4107" width="12.83203125" style="664" customWidth="1"/>
    <col min="4108" max="4108" width="13.83203125" style="664" customWidth="1"/>
    <col min="4109" max="4352" width="9.33203125" style="664"/>
    <col min="4353" max="4353" width="38.83203125" style="664" customWidth="1"/>
    <col min="4354" max="4361" width="15.83203125" style="664" customWidth="1"/>
    <col min="4362" max="4363" width="12.83203125" style="664" customWidth="1"/>
    <col min="4364" max="4364" width="13.83203125" style="664" customWidth="1"/>
    <col min="4365" max="4608" width="9.33203125" style="664"/>
    <col min="4609" max="4609" width="38.83203125" style="664" customWidth="1"/>
    <col min="4610" max="4617" width="15.83203125" style="664" customWidth="1"/>
    <col min="4618" max="4619" width="12.83203125" style="664" customWidth="1"/>
    <col min="4620" max="4620" width="13.83203125" style="664" customWidth="1"/>
    <col min="4621" max="4864" width="9.33203125" style="664"/>
    <col min="4865" max="4865" width="38.83203125" style="664" customWidth="1"/>
    <col min="4866" max="4873" width="15.83203125" style="664" customWidth="1"/>
    <col min="4874" max="4875" width="12.83203125" style="664" customWidth="1"/>
    <col min="4876" max="4876" width="13.83203125" style="664" customWidth="1"/>
    <col min="4877" max="5120" width="9.33203125" style="664"/>
    <col min="5121" max="5121" width="38.83203125" style="664" customWidth="1"/>
    <col min="5122" max="5129" width="15.83203125" style="664" customWidth="1"/>
    <col min="5130" max="5131" width="12.83203125" style="664" customWidth="1"/>
    <col min="5132" max="5132" width="13.83203125" style="664" customWidth="1"/>
    <col min="5133" max="5376" width="9.33203125" style="664"/>
    <col min="5377" max="5377" width="38.83203125" style="664" customWidth="1"/>
    <col min="5378" max="5385" width="15.83203125" style="664" customWidth="1"/>
    <col min="5386" max="5387" width="12.83203125" style="664" customWidth="1"/>
    <col min="5388" max="5388" width="13.83203125" style="664" customWidth="1"/>
    <col min="5389" max="5632" width="9.33203125" style="664"/>
    <col min="5633" max="5633" width="38.83203125" style="664" customWidth="1"/>
    <col min="5634" max="5641" width="15.83203125" style="664" customWidth="1"/>
    <col min="5642" max="5643" width="12.83203125" style="664" customWidth="1"/>
    <col min="5644" max="5644" width="13.83203125" style="664" customWidth="1"/>
    <col min="5645" max="5888" width="9.33203125" style="664"/>
    <col min="5889" max="5889" width="38.83203125" style="664" customWidth="1"/>
    <col min="5890" max="5897" width="15.83203125" style="664" customWidth="1"/>
    <col min="5898" max="5899" width="12.83203125" style="664" customWidth="1"/>
    <col min="5900" max="5900" width="13.83203125" style="664" customWidth="1"/>
    <col min="5901" max="6144" width="9.33203125" style="664"/>
    <col min="6145" max="6145" width="38.83203125" style="664" customWidth="1"/>
    <col min="6146" max="6153" width="15.83203125" style="664" customWidth="1"/>
    <col min="6154" max="6155" width="12.83203125" style="664" customWidth="1"/>
    <col min="6156" max="6156" width="13.83203125" style="664" customWidth="1"/>
    <col min="6157" max="6400" width="9.33203125" style="664"/>
    <col min="6401" max="6401" width="38.83203125" style="664" customWidth="1"/>
    <col min="6402" max="6409" width="15.83203125" style="664" customWidth="1"/>
    <col min="6410" max="6411" width="12.83203125" style="664" customWidth="1"/>
    <col min="6412" max="6412" width="13.83203125" style="664" customWidth="1"/>
    <col min="6413" max="6656" width="9.33203125" style="664"/>
    <col min="6657" max="6657" width="38.83203125" style="664" customWidth="1"/>
    <col min="6658" max="6665" width="15.83203125" style="664" customWidth="1"/>
    <col min="6666" max="6667" width="12.83203125" style="664" customWidth="1"/>
    <col min="6668" max="6668" width="13.83203125" style="664" customWidth="1"/>
    <col min="6669" max="6912" width="9.33203125" style="664"/>
    <col min="6913" max="6913" width="38.83203125" style="664" customWidth="1"/>
    <col min="6914" max="6921" width="15.83203125" style="664" customWidth="1"/>
    <col min="6922" max="6923" width="12.83203125" style="664" customWidth="1"/>
    <col min="6924" max="6924" width="13.83203125" style="664" customWidth="1"/>
    <col min="6925" max="7168" width="9.33203125" style="664"/>
    <col min="7169" max="7169" width="38.83203125" style="664" customWidth="1"/>
    <col min="7170" max="7177" width="15.83203125" style="664" customWidth="1"/>
    <col min="7178" max="7179" width="12.83203125" style="664" customWidth="1"/>
    <col min="7180" max="7180" width="13.83203125" style="664" customWidth="1"/>
    <col min="7181" max="7424" width="9.33203125" style="664"/>
    <col min="7425" max="7425" width="38.83203125" style="664" customWidth="1"/>
    <col min="7426" max="7433" width="15.83203125" style="664" customWidth="1"/>
    <col min="7434" max="7435" width="12.83203125" style="664" customWidth="1"/>
    <col min="7436" max="7436" width="13.83203125" style="664" customWidth="1"/>
    <col min="7437" max="7680" width="9.33203125" style="664"/>
    <col min="7681" max="7681" width="38.83203125" style="664" customWidth="1"/>
    <col min="7682" max="7689" width="15.83203125" style="664" customWidth="1"/>
    <col min="7690" max="7691" width="12.83203125" style="664" customWidth="1"/>
    <col min="7692" max="7692" width="13.83203125" style="664" customWidth="1"/>
    <col min="7693" max="7936" width="9.33203125" style="664"/>
    <col min="7937" max="7937" width="38.83203125" style="664" customWidth="1"/>
    <col min="7938" max="7945" width="15.83203125" style="664" customWidth="1"/>
    <col min="7946" max="7947" width="12.83203125" style="664" customWidth="1"/>
    <col min="7948" max="7948" width="13.83203125" style="664" customWidth="1"/>
    <col min="7949" max="8192" width="9.33203125" style="664"/>
    <col min="8193" max="8193" width="38.83203125" style="664" customWidth="1"/>
    <col min="8194" max="8201" width="15.83203125" style="664" customWidth="1"/>
    <col min="8202" max="8203" width="12.83203125" style="664" customWidth="1"/>
    <col min="8204" max="8204" width="13.83203125" style="664" customWidth="1"/>
    <col min="8205" max="8448" width="9.33203125" style="664"/>
    <col min="8449" max="8449" width="38.83203125" style="664" customWidth="1"/>
    <col min="8450" max="8457" width="15.83203125" style="664" customWidth="1"/>
    <col min="8458" max="8459" width="12.83203125" style="664" customWidth="1"/>
    <col min="8460" max="8460" width="13.83203125" style="664" customWidth="1"/>
    <col min="8461" max="8704" width="9.33203125" style="664"/>
    <col min="8705" max="8705" width="38.83203125" style="664" customWidth="1"/>
    <col min="8706" max="8713" width="15.83203125" style="664" customWidth="1"/>
    <col min="8714" max="8715" width="12.83203125" style="664" customWidth="1"/>
    <col min="8716" max="8716" width="13.83203125" style="664" customWidth="1"/>
    <col min="8717" max="8960" width="9.33203125" style="664"/>
    <col min="8961" max="8961" width="38.83203125" style="664" customWidth="1"/>
    <col min="8962" max="8969" width="15.83203125" style="664" customWidth="1"/>
    <col min="8970" max="8971" width="12.83203125" style="664" customWidth="1"/>
    <col min="8972" max="8972" width="13.83203125" style="664" customWidth="1"/>
    <col min="8973" max="9216" width="9.33203125" style="664"/>
    <col min="9217" max="9217" width="38.83203125" style="664" customWidth="1"/>
    <col min="9218" max="9225" width="15.83203125" style="664" customWidth="1"/>
    <col min="9226" max="9227" width="12.83203125" style="664" customWidth="1"/>
    <col min="9228" max="9228" width="13.83203125" style="664" customWidth="1"/>
    <col min="9229" max="9472" width="9.33203125" style="664"/>
    <col min="9473" max="9473" width="38.83203125" style="664" customWidth="1"/>
    <col min="9474" max="9481" width="15.83203125" style="664" customWidth="1"/>
    <col min="9482" max="9483" width="12.83203125" style="664" customWidth="1"/>
    <col min="9484" max="9484" width="13.83203125" style="664" customWidth="1"/>
    <col min="9485" max="9728" width="9.33203125" style="664"/>
    <col min="9729" max="9729" width="38.83203125" style="664" customWidth="1"/>
    <col min="9730" max="9737" width="15.83203125" style="664" customWidth="1"/>
    <col min="9738" max="9739" width="12.83203125" style="664" customWidth="1"/>
    <col min="9740" max="9740" width="13.83203125" style="664" customWidth="1"/>
    <col min="9741" max="9984" width="9.33203125" style="664"/>
    <col min="9985" max="9985" width="38.83203125" style="664" customWidth="1"/>
    <col min="9986" max="9993" width="15.83203125" style="664" customWidth="1"/>
    <col min="9994" max="9995" width="12.83203125" style="664" customWidth="1"/>
    <col min="9996" max="9996" width="13.83203125" style="664" customWidth="1"/>
    <col min="9997" max="10240" width="9.33203125" style="664"/>
    <col min="10241" max="10241" width="38.83203125" style="664" customWidth="1"/>
    <col min="10242" max="10249" width="15.83203125" style="664" customWidth="1"/>
    <col min="10250" max="10251" width="12.83203125" style="664" customWidth="1"/>
    <col min="10252" max="10252" width="13.83203125" style="664" customWidth="1"/>
    <col min="10253" max="10496" width="9.33203125" style="664"/>
    <col min="10497" max="10497" width="38.83203125" style="664" customWidth="1"/>
    <col min="10498" max="10505" width="15.83203125" style="664" customWidth="1"/>
    <col min="10506" max="10507" width="12.83203125" style="664" customWidth="1"/>
    <col min="10508" max="10508" width="13.83203125" style="664" customWidth="1"/>
    <col min="10509" max="10752" width="9.33203125" style="664"/>
    <col min="10753" max="10753" width="38.83203125" style="664" customWidth="1"/>
    <col min="10754" max="10761" width="15.83203125" style="664" customWidth="1"/>
    <col min="10762" max="10763" width="12.83203125" style="664" customWidth="1"/>
    <col min="10764" max="10764" width="13.83203125" style="664" customWidth="1"/>
    <col min="10765" max="11008" width="9.33203125" style="664"/>
    <col min="11009" max="11009" width="38.83203125" style="664" customWidth="1"/>
    <col min="11010" max="11017" width="15.83203125" style="664" customWidth="1"/>
    <col min="11018" max="11019" width="12.83203125" style="664" customWidth="1"/>
    <col min="11020" max="11020" width="13.83203125" style="664" customWidth="1"/>
    <col min="11021" max="11264" width="9.33203125" style="664"/>
    <col min="11265" max="11265" width="38.83203125" style="664" customWidth="1"/>
    <col min="11266" max="11273" width="15.83203125" style="664" customWidth="1"/>
    <col min="11274" max="11275" width="12.83203125" style="664" customWidth="1"/>
    <col min="11276" max="11276" width="13.83203125" style="664" customWidth="1"/>
    <col min="11277" max="11520" width="9.33203125" style="664"/>
    <col min="11521" max="11521" width="38.83203125" style="664" customWidth="1"/>
    <col min="11522" max="11529" width="15.83203125" style="664" customWidth="1"/>
    <col min="11530" max="11531" width="12.83203125" style="664" customWidth="1"/>
    <col min="11532" max="11532" width="13.83203125" style="664" customWidth="1"/>
    <col min="11533" max="11776" width="9.33203125" style="664"/>
    <col min="11777" max="11777" width="38.83203125" style="664" customWidth="1"/>
    <col min="11778" max="11785" width="15.83203125" style="664" customWidth="1"/>
    <col min="11786" max="11787" width="12.83203125" style="664" customWidth="1"/>
    <col min="11788" max="11788" width="13.83203125" style="664" customWidth="1"/>
    <col min="11789" max="12032" width="9.33203125" style="664"/>
    <col min="12033" max="12033" width="38.83203125" style="664" customWidth="1"/>
    <col min="12034" max="12041" width="15.83203125" style="664" customWidth="1"/>
    <col min="12042" max="12043" width="12.83203125" style="664" customWidth="1"/>
    <col min="12044" max="12044" width="13.83203125" style="664" customWidth="1"/>
    <col min="12045" max="12288" width="9.33203125" style="664"/>
    <col min="12289" max="12289" width="38.83203125" style="664" customWidth="1"/>
    <col min="12290" max="12297" width="15.83203125" style="664" customWidth="1"/>
    <col min="12298" max="12299" width="12.83203125" style="664" customWidth="1"/>
    <col min="12300" max="12300" width="13.83203125" style="664" customWidth="1"/>
    <col min="12301" max="12544" width="9.33203125" style="664"/>
    <col min="12545" max="12545" width="38.83203125" style="664" customWidth="1"/>
    <col min="12546" max="12553" width="15.83203125" style="664" customWidth="1"/>
    <col min="12554" max="12555" width="12.83203125" style="664" customWidth="1"/>
    <col min="12556" max="12556" width="13.83203125" style="664" customWidth="1"/>
    <col min="12557" max="12800" width="9.33203125" style="664"/>
    <col min="12801" max="12801" width="38.83203125" style="664" customWidth="1"/>
    <col min="12802" max="12809" width="15.83203125" style="664" customWidth="1"/>
    <col min="12810" max="12811" width="12.83203125" style="664" customWidth="1"/>
    <col min="12812" max="12812" width="13.83203125" style="664" customWidth="1"/>
    <col min="12813" max="13056" width="9.33203125" style="664"/>
    <col min="13057" max="13057" width="38.83203125" style="664" customWidth="1"/>
    <col min="13058" max="13065" width="15.83203125" style="664" customWidth="1"/>
    <col min="13066" max="13067" width="12.83203125" style="664" customWidth="1"/>
    <col min="13068" max="13068" width="13.83203125" style="664" customWidth="1"/>
    <col min="13069" max="13312" width="9.33203125" style="664"/>
    <col min="13313" max="13313" width="38.83203125" style="664" customWidth="1"/>
    <col min="13314" max="13321" width="15.83203125" style="664" customWidth="1"/>
    <col min="13322" max="13323" width="12.83203125" style="664" customWidth="1"/>
    <col min="13324" max="13324" width="13.83203125" style="664" customWidth="1"/>
    <col min="13325" max="13568" width="9.33203125" style="664"/>
    <col min="13569" max="13569" width="38.83203125" style="664" customWidth="1"/>
    <col min="13570" max="13577" width="15.83203125" style="664" customWidth="1"/>
    <col min="13578" max="13579" width="12.83203125" style="664" customWidth="1"/>
    <col min="13580" max="13580" width="13.83203125" style="664" customWidth="1"/>
    <col min="13581" max="13824" width="9.33203125" style="664"/>
    <col min="13825" max="13825" width="38.83203125" style="664" customWidth="1"/>
    <col min="13826" max="13833" width="15.83203125" style="664" customWidth="1"/>
    <col min="13834" max="13835" width="12.83203125" style="664" customWidth="1"/>
    <col min="13836" max="13836" width="13.83203125" style="664" customWidth="1"/>
    <col min="13837" max="14080" width="9.33203125" style="664"/>
    <col min="14081" max="14081" width="38.83203125" style="664" customWidth="1"/>
    <col min="14082" max="14089" width="15.83203125" style="664" customWidth="1"/>
    <col min="14090" max="14091" width="12.83203125" style="664" customWidth="1"/>
    <col min="14092" max="14092" width="13.83203125" style="664" customWidth="1"/>
    <col min="14093" max="14336" width="9.33203125" style="664"/>
    <col min="14337" max="14337" width="38.83203125" style="664" customWidth="1"/>
    <col min="14338" max="14345" width="15.83203125" style="664" customWidth="1"/>
    <col min="14346" max="14347" width="12.83203125" style="664" customWidth="1"/>
    <col min="14348" max="14348" width="13.83203125" style="664" customWidth="1"/>
    <col min="14349" max="14592" width="9.33203125" style="664"/>
    <col min="14593" max="14593" width="38.83203125" style="664" customWidth="1"/>
    <col min="14594" max="14601" width="15.83203125" style="664" customWidth="1"/>
    <col min="14602" max="14603" width="12.83203125" style="664" customWidth="1"/>
    <col min="14604" max="14604" width="13.83203125" style="664" customWidth="1"/>
    <col min="14605" max="14848" width="9.33203125" style="664"/>
    <col min="14849" max="14849" width="38.83203125" style="664" customWidth="1"/>
    <col min="14850" max="14857" width="15.83203125" style="664" customWidth="1"/>
    <col min="14858" max="14859" width="12.83203125" style="664" customWidth="1"/>
    <col min="14860" max="14860" width="13.83203125" style="664" customWidth="1"/>
    <col min="14861" max="15104" width="9.33203125" style="664"/>
    <col min="15105" max="15105" width="38.83203125" style="664" customWidth="1"/>
    <col min="15106" max="15113" width="15.83203125" style="664" customWidth="1"/>
    <col min="15114" max="15115" width="12.83203125" style="664" customWidth="1"/>
    <col min="15116" max="15116" width="13.83203125" style="664" customWidth="1"/>
    <col min="15117" max="15360" width="9.33203125" style="664"/>
    <col min="15361" max="15361" width="38.83203125" style="664" customWidth="1"/>
    <col min="15362" max="15369" width="15.83203125" style="664" customWidth="1"/>
    <col min="15370" max="15371" width="12.83203125" style="664" customWidth="1"/>
    <col min="15372" max="15372" width="13.83203125" style="664" customWidth="1"/>
    <col min="15373" max="15616" width="9.33203125" style="664"/>
    <col min="15617" max="15617" width="38.83203125" style="664" customWidth="1"/>
    <col min="15618" max="15625" width="15.83203125" style="664" customWidth="1"/>
    <col min="15626" max="15627" width="12.83203125" style="664" customWidth="1"/>
    <col min="15628" max="15628" width="13.83203125" style="664" customWidth="1"/>
    <col min="15629" max="15872" width="9.33203125" style="664"/>
    <col min="15873" max="15873" width="38.83203125" style="664" customWidth="1"/>
    <col min="15874" max="15881" width="15.83203125" style="664" customWidth="1"/>
    <col min="15882" max="15883" width="12.83203125" style="664" customWidth="1"/>
    <col min="15884" max="15884" width="13.83203125" style="664" customWidth="1"/>
    <col min="15885" max="16128" width="9.33203125" style="664"/>
    <col min="16129" max="16129" width="38.83203125" style="664" customWidth="1"/>
    <col min="16130" max="16137" width="15.83203125" style="664" customWidth="1"/>
    <col min="16138" max="16139" width="12.83203125" style="664" customWidth="1"/>
    <col min="16140" max="16140" width="13.83203125" style="664" customWidth="1"/>
    <col min="16141" max="16384" width="9.33203125" style="664"/>
  </cols>
  <sheetData>
    <row r="1" spans="1:9" ht="15" x14ac:dyDescent="0.2">
      <c r="C1" s="1133" t="str">
        <f>CONCATENATE("4. melléklet ",[3]RM_ALAPADATOK!A7," ",[3]RM_ALAPADATOK!B7," ",[3]RM_ALAPADATOK!C7," ",[3]RM_ALAPADATOK!D7," ",[3]RM_ALAPADATOK!E7," ",[3]RM_ALAPADATOK!F7," ",[3]RM_ALAPADATOK!G7," ",[3]RM_ALAPADATOK!H7)</f>
        <v>4. melléklet a 13 / 2020 ( XI.11. ) önkormányzati rendelethez</v>
      </c>
      <c r="D1" s="1134"/>
      <c r="E1" s="1134"/>
      <c r="F1" s="1134"/>
      <c r="G1" s="1134"/>
      <c r="H1" s="1134"/>
      <c r="I1" s="1134"/>
    </row>
    <row r="2" spans="1:9" x14ac:dyDescent="0.2">
      <c r="A2" s="773"/>
      <c r="B2" s="772"/>
      <c r="C2" s="772"/>
      <c r="D2" s="772"/>
      <c r="E2" s="772"/>
      <c r="F2" s="772"/>
      <c r="G2" s="772"/>
      <c r="H2" s="772"/>
      <c r="I2" s="772"/>
    </row>
    <row r="3" spans="1:9" ht="25.5" customHeight="1" x14ac:dyDescent="0.2">
      <c r="A3" s="1132" t="s">
        <v>676</v>
      </c>
      <c r="B3" s="1132"/>
      <c r="C3" s="1132"/>
      <c r="D3" s="1132"/>
      <c r="E3" s="1132"/>
      <c r="F3" s="1132"/>
      <c r="G3" s="1132"/>
      <c r="H3" s="1132"/>
      <c r="I3" s="1132"/>
    </row>
    <row r="4" spans="1:9" ht="22.5" customHeight="1" thickBot="1" x14ac:dyDescent="0.3">
      <c r="A4" s="773"/>
      <c r="B4" s="772"/>
      <c r="C4" s="772"/>
      <c r="D4" s="772"/>
      <c r="E4" s="772"/>
      <c r="F4" s="772"/>
      <c r="G4" s="772"/>
      <c r="H4" s="772"/>
      <c r="I4" s="771" t="str">
        <f>'[3]RM_2.2.sz.mell.'!I2</f>
        <v>Forintban!</v>
      </c>
    </row>
    <row r="5" spans="1:9" s="710" customFormat="1" ht="44.45" customHeight="1" thickBot="1" x14ac:dyDescent="0.25">
      <c r="A5" s="716" t="s">
        <v>65</v>
      </c>
      <c r="B5" s="770" t="s">
        <v>63</v>
      </c>
      <c r="C5" s="770" t="s">
        <v>64</v>
      </c>
      <c r="D5" s="770" t="str">
        <f>+CONCATENATE("Felhasználás   ",LEFT([3]RM_ÖSSZEFÜGGÉSEK!A6,4)-1,". XII. 31-ig")</f>
        <v>Felhasználás   2019. XII. 31-ig</v>
      </c>
      <c r="E5" s="770" t="str">
        <f>+CONCATENATE(LEFT([3]RM_ÖSSZEFÜGGÉSEK!A6,4),". évi",CHAR(10),"eredeti előirányzat")</f>
        <v>2020. évi
eredeti előirányzat</v>
      </c>
      <c r="F5" s="712" t="str">
        <f>CONCATENATE('[3]RM_3.sz.mell.'!F5)</f>
        <v>Eddigi módosítások összege 2020-ban</v>
      </c>
      <c r="G5" s="712" t="str">
        <f>CONCATENATE('[3]RM_3.sz.mell.'!G5)</f>
        <v>… sz. módosítás</v>
      </c>
      <c r="H5" s="746" t="str">
        <f>CONCATENATE('[3]RM_3.sz.mell.'!H5)</f>
        <v>Módosítások összesen 2020. …..-ig</v>
      </c>
      <c r="I5" s="711" t="str">
        <f>CONCATENATE('[3]RM_3.sz.mell.'!I5)</f>
        <v>… számú módosítás utáni előirányzat</v>
      </c>
    </row>
    <row r="6" spans="1:9" ht="12" customHeight="1" thickBot="1" x14ac:dyDescent="0.25">
      <c r="A6" s="766" t="s">
        <v>465</v>
      </c>
      <c r="B6" s="765" t="s">
        <v>466</v>
      </c>
      <c r="C6" s="765" t="s">
        <v>467</v>
      </c>
      <c r="D6" s="765" t="s">
        <v>469</v>
      </c>
      <c r="E6" s="765" t="s">
        <v>468</v>
      </c>
      <c r="F6" s="764" t="s">
        <v>470</v>
      </c>
      <c r="G6" s="764" t="s">
        <v>471</v>
      </c>
      <c r="H6" s="764" t="s">
        <v>669</v>
      </c>
      <c r="I6" s="763" t="s">
        <v>668</v>
      </c>
    </row>
    <row r="7" spans="1:9" ht="15.95" customHeight="1" x14ac:dyDescent="0.2">
      <c r="A7" s="761" t="s">
        <v>675</v>
      </c>
      <c r="B7" s="759">
        <v>3177940</v>
      </c>
      <c r="C7" s="760" t="s">
        <v>603</v>
      </c>
      <c r="D7" s="759"/>
      <c r="E7" s="759">
        <v>0</v>
      </c>
      <c r="F7" s="759">
        <v>0</v>
      </c>
      <c r="G7" s="759">
        <v>4167940</v>
      </c>
      <c r="H7" s="755">
        <f>F7+G7</f>
        <v>4167940</v>
      </c>
      <c r="I7" s="758">
        <f>E7+H7</f>
        <v>4167940</v>
      </c>
    </row>
    <row r="8" spans="1:9" ht="15.95" customHeight="1" x14ac:dyDescent="0.2">
      <c r="A8" s="761" t="s">
        <v>674</v>
      </c>
      <c r="B8" s="759">
        <v>2958184</v>
      </c>
      <c r="C8" s="760" t="s">
        <v>666</v>
      </c>
      <c r="D8" s="759"/>
      <c r="E8" s="759">
        <v>2958184</v>
      </c>
      <c r="F8" s="759"/>
      <c r="G8" s="759"/>
      <c r="H8" s="755">
        <f>F8+G8</f>
        <v>0</v>
      </c>
      <c r="I8" s="758">
        <f t="shared" ref="I8:I24" si="0">E8+H8</f>
        <v>2958184</v>
      </c>
    </row>
    <row r="9" spans="1:9" ht="15.95" customHeight="1" x14ac:dyDescent="0.2">
      <c r="A9" s="761"/>
      <c r="B9" s="759"/>
      <c r="C9" s="760"/>
      <c r="D9" s="759"/>
      <c r="E9" s="759"/>
      <c r="F9" s="759"/>
      <c r="G9" s="759"/>
      <c r="H9" s="755">
        <f>F9+G9</f>
        <v>0</v>
      </c>
      <c r="I9" s="758">
        <f t="shared" si="0"/>
        <v>0</v>
      </c>
    </row>
    <row r="10" spans="1:9" ht="15.95" customHeight="1" x14ac:dyDescent="0.2">
      <c r="A10" s="762"/>
      <c r="B10" s="759"/>
      <c r="C10" s="760"/>
      <c r="D10" s="759"/>
      <c r="E10" s="759"/>
      <c r="F10" s="759"/>
      <c r="G10" s="759"/>
      <c r="H10" s="755">
        <f t="shared" ref="H10:H24" si="1">F10+G10</f>
        <v>0</v>
      </c>
      <c r="I10" s="758">
        <f t="shared" si="0"/>
        <v>0</v>
      </c>
    </row>
    <row r="11" spans="1:9" ht="15.95" customHeight="1" x14ac:dyDescent="0.2">
      <c r="A11" s="761"/>
      <c r="B11" s="759"/>
      <c r="C11" s="760"/>
      <c r="D11" s="759"/>
      <c r="E11" s="759"/>
      <c r="F11" s="759"/>
      <c r="G11" s="759"/>
      <c r="H11" s="755">
        <f t="shared" si="1"/>
        <v>0</v>
      </c>
      <c r="I11" s="758">
        <f t="shared" si="0"/>
        <v>0</v>
      </c>
    </row>
    <row r="12" spans="1:9" ht="15.95" customHeight="1" x14ac:dyDescent="0.2">
      <c r="A12" s="762"/>
      <c r="B12" s="759"/>
      <c r="C12" s="760"/>
      <c r="D12" s="759"/>
      <c r="E12" s="759"/>
      <c r="F12" s="759"/>
      <c r="G12" s="759"/>
      <c r="H12" s="755">
        <f t="shared" si="1"/>
        <v>0</v>
      </c>
      <c r="I12" s="758">
        <f t="shared" si="0"/>
        <v>0</v>
      </c>
    </row>
    <row r="13" spans="1:9" ht="15.95" customHeight="1" x14ac:dyDescent="0.2">
      <c r="A13" s="761"/>
      <c r="B13" s="759"/>
      <c r="C13" s="760"/>
      <c r="D13" s="759"/>
      <c r="E13" s="759"/>
      <c r="F13" s="759"/>
      <c r="G13" s="759"/>
      <c r="H13" s="755">
        <f t="shared" si="1"/>
        <v>0</v>
      </c>
      <c r="I13" s="758">
        <f t="shared" si="0"/>
        <v>0</v>
      </c>
    </row>
    <row r="14" spans="1:9" ht="15.95" customHeight="1" x14ac:dyDescent="0.2">
      <c r="A14" s="761"/>
      <c r="B14" s="759"/>
      <c r="C14" s="760"/>
      <c r="D14" s="759"/>
      <c r="E14" s="759"/>
      <c r="F14" s="759"/>
      <c r="G14" s="759"/>
      <c r="H14" s="755">
        <f t="shared" si="1"/>
        <v>0</v>
      </c>
      <c r="I14" s="758">
        <f t="shared" si="0"/>
        <v>0</v>
      </c>
    </row>
    <row r="15" spans="1:9" ht="15.95" customHeight="1" x14ac:dyDescent="0.2">
      <c r="A15" s="761"/>
      <c r="B15" s="759"/>
      <c r="C15" s="760"/>
      <c r="D15" s="759"/>
      <c r="E15" s="759"/>
      <c r="F15" s="759"/>
      <c r="G15" s="759"/>
      <c r="H15" s="755">
        <f t="shared" si="1"/>
        <v>0</v>
      </c>
      <c r="I15" s="758">
        <f t="shared" si="0"/>
        <v>0</v>
      </c>
    </row>
    <row r="16" spans="1:9" ht="15.95" customHeight="1" x14ac:dyDescent="0.2">
      <c r="A16" s="761"/>
      <c r="B16" s="759"/>
      <c r="C16" s="760"/>
      <c r="D16" s="759"/>
      <c r="E16" s="759"/>
      <c r="F16" s="759"/>
      <c r="G16" s="759"/>
      <c r="H16" s="755">
        <f t="shared" si="1"/>
        <v>0</v>
      </c>
      <c r="I16" s="758">
        <f t="shared" si="0"/>
        <v>0</v>
      </c>
    </row>
    <row r="17" spans="1:9" ht="15.95" customHeight="1" x14ac:dyDescent="0.2">
      <c r="A17" s="761"/>
      <c r="B17" s="759"/>
      <c r="C17" s="760"/>
      <c r="D17" s="759"/>
      <c r="E17" s="759"/>
      <c r="F17" s="759"/>
      <c r="G17" s="759"/>
      <c r="H17" s="755">
        <f t="shared" si="1"/>
        <v>0</v>
      </c>
      <c r="I17" s="758">
        <f t="shared" si="0"/>
        <v>0</v>
      </c>
    </row>
    <row r="18" spans="1:9" ht="15.95" customHeight="1" x14ac:dyDescent="0.2">
      <c r="A18" s="761"/>
      <c r="B18" s="759"/>
      <c r="C18" s="760"/>
      <c r="D18" s="759"/>
      <c r="E18" s="759"/>
      <c r="F18" s="759"/>
      <c r="G18" s="759"/>
      <c r="H18" s="755">
        <f t="shared" si="1"/>
        <v>0</v>
      </c>
      <c r="I18" s="758">
        <f t="shared" si="0"/>
        <v>0</v>
      </c>
    </row>
    <row r="19" spans="1:9" ht="15.95" customHeight="1" x14ac:dyDescent="0.2">
      <c r="A19" s="761"/>
      <c r="B19" s="759"/>
      <c r="C19" s="760"/>
      <c r="D19" s="759"/>
      <c r="E19" s="759"/>
      <c r="F19" s="759"/>
      <c r="G19" s="759"/>
      <c r="H19" s="755">
        <f t="shared" si="1"/>
        <v>0</v>
      </c>
      <c r="I19" s="758">
        <f t="shared" si="0"/>
        <v>0</v>
      </c>
    </row>
    <row r="20" spans="1:9" ht="15.95" customHeight="1" x14ac:dyDescent="0.2">
      <c r="A20" s="761"/>
      <c r="B20" s="759"/>
      <c r="C20" s="760"/>
      <c r="D20" s="759"/>
      <c r="E20" s="759"/>
      <c r="F20" s="759"/>
      <c r="G20" s="759"/>
      <c r="H20" s="755">
        <f t="shared" si="1"/>
        <v>0</v>
      </c>
      <c r="I20" s="758">
        <f t="shared" si="0"/>
        <v>0</v>
      </c>
    </row>
    <row r="21" spans="1:9" ht="15.95" customHeight="1" x14ac:dyDescent="0.2">
      <c r="A21" s="761"/>
      <c r="B21" s="759"/>
      <c r="C21" s="760"/>
      <c r="D21" s="759"/>
      <c r="E21" s="759"/>
      <c r="F21" s="759"/>
      <c r="G21" s="759"/>
      <c r="H21" s="755">
        <f t="shared" si="1"/>
        <v>0</v>
      </c>
      <c r="I21" s="758">
        <f t="shared" si="0"/>
        <v>0</v>
      </c>
    </row>
    <row r="22" spans="1:9" ht="15.95" customHeight="1" x14ac:dyDescent="0.2">
      <c r="A22" s="761"/>
      <c r="B22" s="759"/>
      <c r="C22" s="760"/>
      <c r="D22" s="759"/>
      <c r="E22" s="759"/>
      <c r="F22" s="759"/>
      <c r="G22" s="759"/>
      <c r="H22" s="755">
        <f t="shared" si="1"/>
        <v>0</v>
      </c>
      <c r="I22" s="758">
        <f t="shared" si="0"/>
        <v>0</v>
      </c>
    </row>
    <row r="23" spans="1:9" ht="15.95" customHeight="1" x14ac:dyDescent="0.2">
      <c r="A23" s="761"/>
      <c r="B23" s="759"/>
      <c r="C23" s="760"/>
      <c r="D23" s="759"/>
      <c r="E23" s="759"/>
      <c r="F23" s="759"/>
      <c r="G23" s="759"/>
      <c r="H23" s="755">
        <f t="shared" si="1"/>
        <v>0</v>
      </c>
      <c r="I23" s="758">
        <f t="shared" si="0"/>
        <v>0</v>
      </c>
    </row>
    <row r="24" spans="1:9" ht="15.95" customHeight="1" thickBot="1" x14ac:dyDescent="0.25">
      <c r="A24" s="696"/>
      <c r="B24" s="756"/>
      <c r="C24" s="757"/>
      <c r="D24" s="756"/>
      <c r="E24" s="756"/>
      <c r="F24" s="756"/>
      <c r="G24" s="756"/>
      <c r="H24" s="755">
        <f t="shared" si="1"/>
        <v>0</v>
      </c>
      <c r="I24" s="754">
        <f t="shared" si="0"/>
        <v>0</v>
      </c>
    </row>
    <row r="25" spans="1:9" s="749" customFormat="1" ht="18" customHeight="1" thickBot="1" x14ac:dyDescent="0.25">
      <c r="A25" s="753" t="s">
        <v>61</v>
      </c>
      <c r="B25" s="751">
        <f>SUM(B7:B24)</f>
        <v>6136124</v>
      </c>
      <c r="C25" s="752"/>
      <c r="D25" s="751">
        <f>SUM(D7:D24)</f>
        <v>0</v>
      </c>
      <c r="E25" s="751">
        <f>SUM(E7:E24)</f>
        <v>2958184</v>
      </c>
      <c r="F25" s="751"/>
      <c r="G25" s="751"/>
      <c r="H25" s="751">
        <f>SUM(H7:H24)</f>
        <v>4167940</v>
      </c>
      <c r="I25" s="750">
        <f>SUM(I7:I24)</f>
        <v>7126124</v>
      </c>
    </row>
  </sheetData>
  <sheetProtection sheet="1"/>
  <mergeCells count="2">
    <mergeCell ref="C1:I1"/>
    <mergeCell ref="A3:I3"/>
  </mergeCells>
  <printOptions horizontalCentered="1"/>
  <pageMargins left="0.39370078740157483" right="0.39370078740157483" top="1.0236220472440944" bottom="0.98425196850393704" header="0.78740157480314965" footer="0.78740157480314965"/>
  <pageSetup paperSize="9" scale="89"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FBD9-86DD-4E1F-A699-62235C3231F2}">
  <sheetPr>
    <tabColor rgb="FF92D050"/>
  </sheetPr>
  <dimension ref="A1:J569"/>
  <sheetViews>
    <sheetView topLeftCell="C1" zoomScale="115" zoomScaleNormal="115" workbookViewId="0">
      <selection activeCell="G7" sqref="G7"/>
    </sheetView>
  </sheetViews>
  <sheetFormatPr defaultRowHeight="12" customHeight="1" x14ac:dyDescent="0.2"/>
  <cols>
    <col min="1" max="1" width="37" style="665" customWidth="1"/>
    <col min="2" max="2" width="18.6640625" style="664" customWidth="1"/>
    <col min="3" max="3" width="20.5" style="664" customWidth="1"/>
    <col min="4" max="4" width="15.83203125" style="664" customWidth="1"/>
    <col min="5" max="5" width="13.83203125" style="664" customWidth="1"/>
    <col min="6" max="7" width="15.83203125" style="664" customWidth="1"/>
    <col min="8" max="8" width="13.83203125" style="664" customWidth="1"/>
    <col min="9" max="9" width="15.83203125" style="664" customWidth="1"/>
    <col min="10" max="10" width="7.1640625" style="664" customWidth="1"/>
    <col min="11" max="11" width="12.83203125" style="664" customWidth="1"/>
    <col min="12" max="12" width="13.83203125" style="664" customWidth="1"/>
    <col min="13" max="256" width="9.33203125" style="664"/>
    <col min="257" max="257" width="37" style="664" customWidth="1"/>
    <col min="258" max="258" width="18.6640625" style="664" customWidth="1"/>
    <col min="259" max="259" width="20.5" style="664" customWidth="1"/>
    <col min="260" max="260" width="15.83203125" style="664" customWidth="1"/>
    <col min="261" max="261" width="13.83203125" style="664" customWidth="1"/>
    <col min="262" max="263" width="15.83203125" style="664" customWidth="1"/>
    <col min="264" max="264" width="13.83203125" style="664" customWidth="1"/>
    <col min="265" max="265" width="15.83203125" style="664" customWidth="1"/>
    <col min="266" max="266" width="7.1640625" style="664" customWidth="1"/>
    <col min="267" max="267" width="12.83203125" style="664" customWidth="1"/>
    <col min="268" max="268" width="13.83203125" style="664" customWidth="1"/>
    <col min="269" max="512" width="9.33203125" style="664"/>
    <col min="513" max="513" width="37" style="664" customWidth="1"/>
    <col min="514" max="514" width="18.6640625" style="664" customWidth="1"/>
    <col min="515" max="515" width="20.5" style="664" customWidth="1"/>
    <col min="516" max="516" width="15.83203125" style="664" customWidth="1"/>
    <col min="517" max="517" width="13.83203125" style="664" customWidth="1"/>
    <col min="518" max="519" width="15.83203125" style="664" customWidth="1"/>
    <col min="520" max="520" width="13.83203125" style="664" customWidth="1"/>
    <col min="521" max="521" width="15.83203125" style="664" customWidth="1"/>
    <col min="522" max="522" width="7.1640625" style="664" customWidth="1"/>
    <col min="523" max="523" width="12.83203125" style="664" customWidth="1"/>
    <col min="524" max="524" width="13.83203125" style="664" customWidth="1"/>
    <col min="525" max="768" width="9.33203125" style="664"/>
    <col min="769" max="769" width="37" style="664" customWidth="1"/>
    <col min="770" max="770" width="18.6640625" style="664" customWidth="1"/>
    <col min="771" max="771" width="20.5" style="664" customWidth="1"/>
    <col min="772" max="772" width="15.83203125" style="664" customWidth="1"/>
    <col min="773" max="773" width="13.83203125" style="664" customWidth="1"/>
    <col min="774" max="775" width="15.83203125" style="664" customWidth="1"/>
    <col min="776" max="776" width="13.83203125" style="664" customWidth="1"/>
    <col min="777" max="777" width="15.83203125" style="664" customWidth="1"/>
    <col min="778" max="778" width="7.1640625" style="664" customWidth="1"/>
    <col min="779" max="779" width="12.83203125" style="664" customWidth="1"/>
    <col min="780" max="780" width="13.83203125" style="664" customWidth="1"/>
    <col min="781" max="1024" width="9.33203125" style="664"/>
    <col min="1025" max="1025" width="37" style="664" customWidth="1"/>
    <col min="1026" max="1026" width="18.6640625" style="664" customWidth="1"/>
    <col min="1027" max="1027" width="20.5" style="664" customWidth="1"/>
    <col min="1028" max="1028" width="15.83203125" style="664" customWidth="1"/>
    <col min="1029" max="1029" width="13.83203125" style="664" customWidth="1"/>
    <col min="1030" max="1031" width="15.83203125" style="664" customWidth="1"/>
    <col min="1032" max="1032" width="13.83203125" style="664" customWidth="1"/>
    <col min="1033" max="1033" width="15.83203125" style="664" customWidth="1"/>
    <col min="1034" max="1034" width="7.1640625" style="664" customWidth="1"/>
    <col min="1035" max="1035" width="12.83203125" style="664" customWidth="1"/>
    <col min="1036" max="1036" width="13.83203125" style="664" customWidth="1"/>
    <col min="1037" max="1280" width="9.33203125" style="664"/>
    <col min="1281" max="1281" width="37" style="664" customWidth="1"/>
    <col min="1282" max="1282" width="18.6640625" style="664" customWidth="1"/>
    <col min="1283" max="1283" width="20.5" style="664" customWidth="1"/>
    <col min="1284" max="1284" width="15.83203125" style="664" customWidth="1"/>
    <col min="1285" max="1285" width="13.83203125" style="664" customWidth="1"/>
    <col min="1286" max="1287" width="15.83203125" style="664" customWidth="1"/>
    <col min="1288" max="1288" width="13.83203125" style="664" customWidth="1"/>
    <col min="1289" max="1289" width="15.83203125" style="664" customWidth="1"/>
    <col min="1290" max="1290" width="7.1640625" style="664" customWidth="1"/>
    <col min="1291" max="1291" width="12.83203125" style="664" customWidth="1"/>
    <col min="1292" max="1292" width="13.83203125" style="664" customWidth="1"/>
    <col min="1293" max="1536" width="9.33203125" style="664"/>
    <col min="1537" max="1537" width="37" style="664" customWidth="1"/>
    <col min="1538" max="1538" width="18.6640625" style="664" customWidth="1"/>
    <col min="1539" max="1539" width="20.5" style="664" customWidth="1"/>
    <col min="1540" max="1540" width="15.83203125" style="664" customWidth="1"/>
    <col min="1541" max="1541" width="13.83203125" style="664" customWidth="1"/>
    <col min="1542" max="1543" width="15.83203125" style="664" customWidth="1"/>
    <col min="1544" max="1544" width="13.83203125" style="664" customWidth="1"/>
    <col min="1545" max="1545" width="15.83203125" style="664" customWidth="1"/>
    <col min="1546" max="1546" width="7.1640625" style="664" customWidth="1"/>
    <col min="1547" max="1547" width="12.83203125" style="664" customWidth="1"/>
    <col min="1548" max="1548" width="13.83203125" style="664" customWidth="1"/>
    <col min="1549" max="1792" width="9.33203125" style="664"/>
    <col min="1793" max="1793" width="37" style="664" customWidth="1"/>
    <col min="1794" max="1794" width="18.6640625" style="664" customWidth="1"/>
    <col min="1795" max="1795" width="20.5" style="664" customWidth="1"/>
    <col min="1796" max="1796" width="15.83203125" style="664" customWidth="1"/>
    <col min="1797" max="1797" width="13.83203125" style="664" customWidth="1"/>
    <col min="1798" max="1799" width="15.83203125" style="664" customWidth="1"/>
    <col min="1800" max="1800" width="13.83203125" style="664" customWidth="1"/>
    <col min="1801" max="1801" width="15.83203125" style="664" customWidth="1"/>
    <col min="1802" max="1802" width="7.1640625" style="664" customWidth="1"/>
    <col min="1803" max="1803" width="12.83203125" style="664" customWidth="1"/>
    <col min="1804" max="1804" width="13.83203125" style="664" customWidth="1"/>
    <col min="1805" max="2048" width="9.33203125" style="664"/>
    <col min="2049" max="2049" width="37" style="664" customWidth="1"/>
    <col min="2050" max="2050" width="18.6640625" style="664" customWidth="1"/>
    <col min="2051" max="2051" width="20.5" style="664" customWidth="1"/>
    <col min="2052" max="2052" width="15.83203125" style="664" customWidth="1"/>
    <col min="2053" max="2053" width="13.83203125" style="664" customWidth="1"/>
    <col min="2054" max="2055" width="15.83203125" style="664" customWidth="1"/>
    <col min="2056" max="2056" width="13.83203125" style="664" customWidth="1"/>
    <col min="2057" max="2057" width="15.83203125" style="664" customWidth="1"/>
    <col min="2058" max="2058" width="7.1640625" style="664" customWidth="1"/>
    <col min="2059" max="2059" width="12.83203125" style="664" customWidth="1"/>
    <col min="2060" max="2060" width="13.83203125" style="664" customWidth="1"/>
    <col min="2061" max="2304" width="9.33203125" style="664"/>
    <col min="2305" max="2305" width="37" style="664" customWidth="1"/>
    <col min="2306" max="2306" width="18.6640625" style="664" customWidth="1"/>
    <col min="2307" max="2307" width="20.5" style="664" customWidth="1"/>
    <col min="2308" max="2308" width="15.83203125" style="664" customWidth="1"/>
    <col min="2309" max="2309" width="13.83203125" style="664" customWidth="1"/>
    <col min="2310" max="2311" width="15.83203125" style="664" customWidth="1"/>
    <col min="2312" max="2312" width="13.83203125" style="664" customWidth="1"/>
    <col min="2313" max="2313" width="15.83203125" style="664" customWidth="1"/>
    <col min="2314" max="2314" width="7.1640625" style="664" customWidth="1"/>
    <col min="2315" max="2315" width="12.83203125" style="664" customWidth="1"/>
    <col min="2316" max="2316" width="13.83203125" style="664" customWidth="1"/>
    <col min="2317" max="2560" width="9.33203125" style="664"/>
    <col min="2561" max="2561" width="37" style="664" customWidth="1"/>
    <col min="2562" max="2562" width="18.6640625" style="664" customWidth="1"/>
    <col min="2563" max="2563" width="20.5" style="664" customWidth="1"/>
    <col min="2564" max="2564" width="15.83203125" style="664" customWidth="1"/>
    <col min="2565" max="2565" width="13.83203125" style="664" customWidth="1"/>
    <col min="2566" max="2567" width="15.83203125" style="664" customWidth="1"/>
    <col min="2568" max="2568" width="13.83203125" style="664" customWidth="1"/>
    <col min="2569" max="2569" width="15.83203125" style="664" customWidth="1"/>
    <col min="2570" max="2570" width="7.1640625" style="664" customWidth="1"/>
    <col min="2571" max="2571" width="12.83203125" style="664" customWidth="1"/>
    <col min="2572" max="2572" width="13.83203125" style="664" customWidth="1"/>
    <col min="2573" max="2816" width="9.33203125" style="664"/>
    <col min="2817" max="2817" width="37" style="664" customWidth="1"/>
    <col min="2818" max="2818" width="18.6640625" style="664" customWidth="1"/>
    <col min="2819" max="2819" width="20.5" style="664" customWidth="1"/>
    <col min="2820" max="2820" width="15.83203125" style="664" customWidth="1"/>
    <col min="2821" max="2821" width="13.83203125" style="664" customWidth="1"/>
    <col min="2822" max="2823" width="15.83203125" style="664" customWidth="1"/>
    <col min="2824" max="2824" width="13.83203125" style="664" customWidth="1"/>
    <col min="2825" max="2825" width="15.83203125" style="664" customWidth="1"/>
    <col min="2826" max="2826" width="7.1640625" style="664" customWidth="1"/>
    <col min="2827" max="2827" width="12.83203125" style="664" customWidth="1"/>
    <col min="2828" max="2828" width="13.83203125" style="664" customWidth="1"/>
    <col min="2829" max="3072" width="9.33203125" style="664"/>
    <col min="3073" max="3073" width="37" style="664" customWidth="1"/>
    <col min="3074" max="3074" width="18.6640625" style="664" customWidth="1"/>
    <col min="3075" max="3075" width="20.5" style="664" customWidth="1"/>
    <col min="3076" max="3076" width="15.83203125" style="664" customWidth="1"/>
    <col min="3077" max="3077" width="13.83203125" style="664" customWidth="1"/>
    <col min="3078" max="3079" width="15.83203125" style="664" customWidth="1"/>
    <col min="3080" max="3080" width="13.83203125" style="664" customWidth="1"/>
    <col min="3081" max="3081" width="15.83203125" style="664" customWidth="1"/>
    <col min="3082" max="3082" width="7.1640625" style="664" customWidth="1"/>
    <col min="3083" max="3083" width="12.83203125" style="664" customWidth="1"/>
    <col min="3084" max="3084" width="13.83203125" style="664" customWidth="1"/>
    <col min="3085" max="3328" width="9.33203125" style="664"/>
    <col min="3329" max="3329" width="37" style="664" customWidth="1"/>
    <col min="3330" max="3330" width="18.6640625" style="664" customWidth="1"/>
    <col min="3331" max="3331" width="20.5" style="664" customWidth="1"/>
    <col min="3332" max="3332" width="15.83203125" style="664" customWidth="1"/>
    <col min="3333" max="3333" width="13.83203125" style="664" customWidth="1"/>
    <col min="3334" max="3335" width="15.83203125" style="664" customWidth="1"/>
    <col min="3336" max="3336" width="13.83203125" style="664" customWidth="1"/>
    <col min="3337" max="3337" width="15.83203125" style="664" customWidth="1"/>
    <col min="3338" max="3338" width="7.1640625" style="664" customWidth="1"/>
    <col min="3339" max="3339" width="12.83203125" style="664" customWidth="1"/>
    <col min="3340" max="3340" width="13.83203125" style="664" customWidth="1"/>
    <col min="3341" max="3584" width="9.33203125" style="664"/>
    <col min="3585" max="3585" width="37" style="664" customWidth="1"/>
    <col min="3586" max="3586" width="18.6640625" style="664" customWidth="1"/>
    <col min="3587" max="3587" width="20.5" style="664" customWidth="1"/>
    <col min="3588" max="3588" width="15.83203125" style="664" customWidth="1"/>
    <col min="3589" max="3589" width="13.83203125" style="664" customWidth="1"/>
    <col min="3590" max="3591" width="15.83203125" style="664" customWidth="1"/>
    <col min="3592" max="3592" width="13.83203125" style="664" customWidth="1"/>
    <col min="3593" max="3593" width="15.83203125" style="664" customWidth="1"/>
    <col min="3594" max="3594" width="7.1640625" style="664" customWidth="1"/>
    <col min="3595" max="3595" width="12.83203125" style="664" customWidth="1"/>
    <col min="3596" max="3596" width="13.83203125" style="664" customWidth="1"/>
    <col min="3597" max="3840" width="9.33203125" style="664"/>
    <col min="3841" max="3841" width="37" style="664" customWidth="1"/>
    <col min="3842" max="3842" width="18.6640625" style="664" customWidth="1"/>
    <col min="3843" max="3843" width="20.5" style="664" customWidth="1"/>
    <col min="3844" max="3844" width="15.83203125" style="664" customWidth="1"/>
    <col min="3845" max="3845" width="13.83203125" style="664" customWidth="1"/>
    <col min="3846" max="3847" width="15.83203125" style="664" customWidth="1"/>
    <col min="3848" max="3848" width="13.83203125" style="664" customWidth="1"/>
    <col min="3849" max="3849" width="15.83203125" style="664" customWidth="1"/>
    <col min="3850" max="3850" width="7.1640625" style="664" customWidth="1"/>
    <col min="3851" max="3851" width="12.83203125" style="664" customWidth="1"/>
    <col min="3852" max="3852" width="13.83203125" style="664" customWidth="1"/>
    <col min="3853" max="4096" width="9.33203125" style="664"/>
    <col min="4097" max="4097" width="37" style="664" customWidth="1"/>
    <col min="4098" max="4098" width="18.6640625" style="664" customWidth="1"/>
    <col min="4099" max="4099" width="20.5" style="664" customWidth="1"/>
    <col min="4100" max="4100" width="15.83203125" style="664" customWidth="1"/>
    <col min="4101" max="4101" width="13.83203125" style="664" customWidth="1"/>
    <col min="4102" max="4103" width="15.83203125" style="664" customWidth="1"/>
    <col min="4104" max="4104" width="13.83203125" style="664" customWidth="1"/>
    <col min="4105" max="4105" width="15.83203125" style="664" customWidth="1"/>
    <col min="4106" max="4106" width="7.1640625" style="664" customWidth="1"/>
    <col min="4107" max="4107" width="12.83203125" style="664" customWidth="1"/>
    <col min="4108" max="4108" width="13.83203125" style="664" customWidth="1"/>
    <col min="4109" max="4352" width="9.33203125" style="664"/>
    <col min="4353" max="4353" width="37" style="664" customWidth="1"/>
    <col min="4354" max="4354" width="18.6640625" style="664" customWidth="1"/>
    <col min="4355" max="4355" width="20.5" style="664" customWidth="1"/>
    <col min="4356" max="4356" width="15.83203125" style="664" customWidth="1"/>
    <col min="4357" max="4357" width="13.83203125" style="664" customWidth="1"/>
    <col min="4358" max="4359" width="15.83203125" style="664" customWidth="1"/>
    <col min="4360" max="4360" width="13.83203125" style="664" customWidth="1"/>
    <col min="4361" max="4361" width="15.83203125" style="664" customWidth="1"/>
    <col min="4362" max="4362" width="7.1640625" style="664" customWidth="1"/>
    <col min="4363" max="4363" width="12.83203125" style="664" customWidth="1"/>
    <col min="4364" max="4364" width="13.83203125" style="664" customWidth="1"/>
    <col min="4365" max="4608" width="9.33203125" style="664"/>
    <col min="4609" max="4609" width="37" style="664" customWidth="1"/>
    <col min="4610" max="4610" width="18.6640625" style="664" customWidth="1"/>
    <col min="4611" max="4611" width="20.5" style="664" customWidth="1"/>
    <col min="4612" max="4612" width="15.83203125" style="664" customWidth="1"/>
    <col min="4613" max="4613" width="13.83203125" style="664" customWidth="1"/>
    <col min="4614" max="4615" width="15.83203125" style="664" customWidth="1"/>
    <col min="4616" max="4616" width="13.83203125" style="664" customWidth="1"/>
    <col min="4617" max="4617" width="15.83203125" style="664" customWidth="1"/>
    <col min="4618" max="4618" width="7.1640625" style="664" customWidth="1"/>
    <col min="4619" max="4619" width="12.83203125" style="664" customWidth="1"/>
    <col min="4620" max="4620" width="13.83203125" style="664" customWidth="1"/>
    <col min="4621" max="4864" width="9.33203125" style="664"/>
    <col min="4865" max="4865" width="37" style="664" customWidth="1"/>
    <col min="4866" max="4866" width="18.6640625" style="664" customWidth="1"/>
    <col min="4867" max="4867" width="20.5" style="664" customWidth="1"/>
    <col min="4868" max="4868" width="15.83203125" style="664" customWidth="1"/>
    <col min="4869" max="4869" width="13.83203125" style="664" customWidth="1"/>
    <col min="4870" max="4871" width="15.83203125" style="664" customWidth="1"/>
    <col min="4872" max="4872" width="13.83203125" style="664" customWidth="1"/>
    <col min="4873" max="4873" width="15.83203125" style="664" customWidth="1"/>
    <col min="4874" max="4874" width="7.1640625" style="664" customWidth="1"/>
    <col min="4875" max="4875" width="12.83203125" style="664" customWidth="1"/>
    <col min="4876" max="4876" width="13.83203125" style="664" customWidth="1"/>
    <col min="4877" max="5120" width="9.33203125" style="664"/>
    <col min="5121" max="5121" width="37" style="664" customWidth="1"/>
    <col min="5122" max="5122" width="18.6640625" style="664" customWidth="1"/>
    <col min="5123" max="5123" width="20.5" style="664" customWidth="1"/>
    <col min="5124" max="5124" width="15.83203125" style="664" customWidth="1"/>
    <col min="5125" max="5125" width="13.83203125" style="664" customWidth="1"/>
    <col min="5126" max="5127" width="15.83203125" style="664" customWidth="1"/>
    <col min="5128" max="5128" width="13.83203125" style="664" customWidth="1"/>
    <col min="5129" max="5129" width="15.83203125" style="664" customWidth="1"/>
    <col min="5130" max="5130" width="7.1640625" style="664" customWidth="1"/>
    <col min="5131" max="5131" width="12.83203125" style="664" customWidth="1"/>
    <col min="5132" max="5132" width="13.83203125" style="664" customWidth="1"/>
    <col min="5133" max="5376" width="9.33203125" style="664"/>
    <col min="5377" max="5377" width="37" style="664" customWidth="1"/>
    <col min="5378" max="5378" width="18.6640625" style="664" customWidth="1"/>
    <col min="5379" max="5379" width="20.5" style="664" customWidth="1"/>
    <col min="5380" max="5380" width="15.83203125" style="664" customWidth="1"/>
    <col min="5381" max="5381" width="13.83203125" style="664" customWidth="1"/>
    <col min="5382" max="5383" width="15.83203125" style="664" customWidth="1"/>
    <col min="5384" max="5384" width="13.83203125" style="664" customWidth="1"/>
    <col min="5385" max="5385" width="15.83203125" style="664" customWidth="1"/>
    <col min="5386" max="5386" width="7.1640625" style="664" customWidth="1"/>
    <col min="5387" max="5387" width="12.83203125" style="664" customWidth="1"/>
    <col min="5388" max="5388" width="13.83203125" style="664" customWidth="1"/>
    <col min="5389" max="5632" width="9.33203125" style="664"/>
    <col min="5633" max="5633" width="37" style="664" customWidth="1"/>
    <col min="5634" max="5634" width="18.6640625" style="664" customWidth="1"/>
    <col min="5635" max="5635" width="20.5" style="664" customWidth="1"/>
    <col min="5636" max="5636" width="15.83203125" style="664" customWidth="1"/>
    <col min="5637" max="5637" width="13.83203125" style="664" customWidth="1"/>
    <col min="5638" max="5639" width="15.83203125" style="664" customWidth="1"/>
    <col min="5640" max="5640" width="13.83203125" style="664" customWidth="1"/>
    <col min="5641" max="5641" width="15.83203125" style="664" customWidth="1"/>
    <col min="5642" max="5642" width="7.1640625" style="664" customWidth="1"/>
    <col min="5643" max="5643" width="12.83203125" style="664" customWidth="1"/>
    <col min="5644" max="5644" width="13.83203125" style="664" customWidth="1"/>
    <col min="5645" max="5888" width="9.33203125" style="664"/>
    <col min="5889" max="5889" width="37" style="664" customWidth="1"/>
    <col min="5890" max="5890" width="18.6640625" style="664" customWidth="1"/>
    <col min="5891" max="5891" width="20.5" style="664" customWidth="1"/>
    <col min="5892" max="5892" width="15.83203125" style="664" customWidth="1"/>
    <col min="5893" max="5893" width="13.83203125" style="664" customWidth="1"/>
    <col min="5894" max="5895" width="15.83203125" style="664" customWidth="1"/>
    <col min="5896" max="5896" width="13.83203125" style="664" customWidth="1"/>
    <col min="5897" max="5897" width="15.83203125" style="664" customWidth="1"/>
    <col min="5898" max="5898" width="7.1640625" style="664" customWidth="1"/>
    <col min="5899" max="5899" width="12.83203125" style="664" customWidth="1"/>
    <col min="5900" max="5900" width="13.83203125" style="664" customWidth="1"/>
    <col min="5901" max="6144" width="9.33203125" style="664"/>
    <col min="6145" max="6145" width="37" style="664" customWidth="1"/>
    <col min="6146" max="6146" width="18.6640625" style="664" customWidth="1"/>
    <col min="6147" max="6147" width="20.5" style="664" customWidth="1"/>
    <col min="6148" max="6148" width="15.83203125" style="664" customWidth="1"/>
    <col min="6149" max="6149" width="13.83203125" style="664" customWidth="1"/>
    <col min="6150" max="6151" width="15.83203125" style="664" customWidth="1"/>
    <col min="6152" max="6152" width="13.83203125" style="664" customWidth="1"/>
    <col min="6153" max="6153" width="15.83203125" style="664" customWidth="1"/>
    <col min="6154" max="6154" width="7.1640625" style="664" customWidth="1"/>
    <col min="6155" max="6155" width="12.83203125" style="664" customWidth="1"/>
    <col min="6156" max="6156" width="13.83203125" style="664" customWidth="1"/>
    <col min="6157" max="6400" width="9.33203125" style="664"/>
    <col min="6401" max="6401" width="37" style="664" customWidth="1"/>
    <col min="6402" max="6402" width="18.6640625" style="664" customWidth="1"/>
    <col min="6403" max="6403" width="20.5" style="664" customWidth="1"/>
    <col min="6404" max="6404" width="15.83203125" style="664" customWidth="1"/>
    <col min="6405" max="6405" width="13.83203125" style="664" customWidth="1"/>
    <col min="6406" max="6407" width="15.83203125" style="664" customWidth="1"/>
    <col min="6408" max="6408" width="13.83203125" style="664" customWidth="1"/>
    <col min="6409" max="6409" width="15.83203125" style="664" customWidth="1"/>
    <col min="6410" max="6410" width="7.1640625" style="664" customWidth="1"/>
    <col min="6411" max="6411" width="12.83203125" style="664" customWidth="1"/>
    <col min="6412" max="6412" width="13.83203125" style="664" customWidth="1"/>
    <col min="6413" max="6656" width="9.33203125" style="664"/>
    <col min="6657" max="6657" width="37" style="664" customWidth="1"/>
    <col min="6658" max="6658" width="18.6640625" style="664" customWidth="1"/>
    <col min="6659" max="6659" width="20.5" style="664" customWidth="1"/>
    <col min="6660" max="6660" width="15.83203125" style="664" customWidth="1"/>
    <col min="6661" max="6661" width="13.83203125" style="664" customWidth="1"/>
    <col min="6662" max="6663" width="15.83203125" style="664" customWidth="1"/>
    <col min="6664" max="6664" width="13.83203125" style="664" customWidth="1"/>
    <col min="6665" max="6665" width="15.83203125" style="664" customWidth="1"/>
    <col min="6666" max="6666" width="7.1640625" style="664" customWidth="1"/>
    <col min="6667" max="6667" width="12.83203125" style="664" customWidth="1"/>
    <col min="6668" max="6668" width="13.83203125" style="664" customWidth="1"/>
    <col min="6669" max="6912" width="9.33203125" style="664"/>
    <col min="6913" max="6913" width="37" style="664" customWidth="1"/>
    <col min="6914" max="6914" width="18.6640625" style="664" customWidth="1"/>
    <col min="6915" max="6915" width="20.5" style="664" customWidth="1"/>
    <col min="6916" max="6916" width="15.83203125" style="664" customWidth="1"/>
    <col min="6917" max="6917" width="13.83203125" style="664" customWidth="1"/>
    <col min="6918" max="6919" width="15.83203125" style="664" customWidth="1"/>
    <col min="6920" max="6920" width="13.83203125" style="664" customWidth="1"/>
    <col min="6921" max="6921" width="15.83203125" style="664" customWidth="1"/>
    <col min="6922" max="6922" width="7.1640625" style="664" customWidth="1"/>
    <col min="6923" max="6923" width="12.83203125" style="664" customWidth="1"/>
    <col min="6924" max="6924" width="13.83203125" style="664" customWidth="1"/>
    <col min="6925" max="7168" width="9.33203125" style="664"/>
    <col min="7169" max="7169" width="37" style="664" customWidth="1"/>
    <col min="7170" max="7170" width="18.6640625" style="664" customWidth="1"/>
    <col min="7171" max="7171" width="20.5" style="664" customWidth="1"/>
    <col min="7172" max="7172" width="15.83203125" style="664" customWidth="1"/>
    <col min="7173" max="7173" width="13.83203125" style="664" customWidth="1"/>
    <col min="7174" max="7175" width="15.83203125" style="664" customWidth="1"/>
    <col min="7176" max="7176" width="13.83203125" style="664" customWidth="1"/>
    <col min="7177" max="7177" width="15.83203125" style="664" customWidth="1"/>
    <col min="7178" max="7178" width="7.1640625" style="664" customWidth="1"/>
    <col min="7179" max="7179" width="12.83203125" style="664" customWidth="1"/>
    <col min="7180" max="7180" width="13.83203125" style="664" customWidth="1"/>
    <col min="7181" max="7424" width="9.33203125" style="664"/>
    <col min="7425" max="7425" width="37" style="664" customWidth="1"/>
    <col min="7426" max="7426" width="18.6640625" style="664" customWidth="1"/>
    <col min="7427" max="7427" width="20.5" style="664" customWidth="1"/>
    <col min="7428" max="7428" width="15.83203125" style="664" customWidth="1"/>
    <col min="7429" max="7429" width="13.83203125" style="664" customWidth="1"/>
    <col min="7430" max="7431" width="15.83203125" style="664" customWidth="1"/>
    <col min="7432" max="7432" width="13.83203125" style="664" customWidth="1"/>
    <col min="7433" max="7433" width="15.83203125" style="664" customWidth="1"/>
    <col min="7434" max="7434" width="7.1640625" style="664" customWidth="1"/>
    <col min="7435" max="7435" width="12.83203125" style="664" customWidth="1"/>
    <col min="7436" max="7436" width="13.83203125" style="664" customWidth="1"/>
    <col min="7437" max="7680" width="9.33203125" style="664"/>
    <col min="7681" max="7681" width="37" style="664" customWidth="1"/>
    <col min="7682" max="7682" width="18.6640625" style="664" customWidth="1"/>
    <col min="7683" max="7683" width="20.5" style="664" customWidth="1"/>
    <col min="7684" max="7684" width="15.83203125" style="664" customWidth="1"/>
    <col min="7685" max="7685" width="13.83203125" style="664" customWidth="1"/>
    <col min="7686" max="7687" width="15.83203125" style="664" customWidth="1"/>
    <col min="7688" max="7688" width="13.83203125" style="664" customWidth="1"/>
    <col min="7689" max="7689" width="15.83203125" style="664" customWidth="1"/>
    <col min="7690" max="7690" width="7.1640625" style="664" customWidth="1"/>
    <col min="7691" max="7691" width="12.83203125" style="664" customWidth="1"/>
    <col min="7692" max="7692" width="13.83203125" style="664" customWidth="1"/>
    <col min="7693" max="7936" width="9.33203125" style="664"/>
    <col min="7937" max="7937" width="37" style="664" customWidth="1"/>
    <col min="7938" max="7938" width="18.6640625" style="664" customWidth="1"/>
    <col min="7939" max="7939" width="20.5" style="664" customWidth="1"/>
    <col min="7940" max="7940" width="15.83203125" style="664" customWidth="1"/>
    <col min="7941" max="7941" width="13.83203125" style="664" customWidth="1"/>
    <col min="7942" max="7943" width="15.83203125" style="664" customWidth="1"/>
    <col min="7944" max="7944" width="13.83203125" style="664" customWidth="1"/>
    <col min="7945" max="7945" width="15.83203125" style="664" customWidth="1"/>
    <col min="7946" max="7946" width="7.1640625" style="664" customWidth="1"/>
    <col min="7947" max="7947" width="12.83203125" style="664" customWidth="1"/>
    <col min="7948" max="7948" width="13.83203125" style="664" customWidth="1"/>
    <col min="7949" max="8192" width="9.33203125" style="664"/>
    <col min="8193" max="8193" width="37" style="664" customWidth="1"/>
    <col min="8194" max="8194" width="18.6640625" style="664" customWidth="1"/>
    <col min="8195" max="8195" width="20.5" style="664" customWidth="1"/>
    <col min="8196" max="8196" width="15.83203125" style="664" customWidth="1"/>
    <col min="8197" max="8197" width="13.83203125" style="664" customWidth="1"/>
    <col min="8198" max="8199" width="15.83203125" style="664" customWidth="1"/>
    <col min="8200" max="8200" width="13.83203125" style="664" customWidth="1"/>
    <col min="8201" max="8201" width="15.83203125" style="664" customWidth="1"/>
    <col min="8202" max="8202" width="7.1640625" style="664" customWidth="1"/>
    <col min="8203" max="8203" width="12.83203125" style="664" customWidth="1"/>
    <col min="8204" max="8204" width="13.83203125" style="664" customWidth="1"/>
    <col min="8205" max="8448" width="9.33203125" style="664"/>
    <col min="8449" max="8449" width="37" style="664" customWidth="1"/>
    <col min="8450" max="8450" width="18.6640625" style="664" customWidth="1"/>
    <col min="8451" max="8451" width="20.5" style="664" customWidth="1"/>
    <col min="8452" max="8452" width="15.83203125" style="664" customWidth="1"/>
    <col min="8453" max="8453" width="13.83203125" style="664" customWidth="1"/>
    <col min="8454" max="8455" width="15.83203125" style="664" customWidth="1"/>
    <col min="8456" max="8456" width="13.83203125" style="664" customWidth="1"/>
    <col min="8457" max="8457" width="15.83203125" style="664" customWidth="1"/>
    <col min="8458" max="8458" width="7.1640625" style="664" customWidth="1"/>
    <col min="8459" max="8459" width="12.83203125" style="664" customWidth="1"/>
    <col min="8460" max="8460" width="13.83203125" style="664" customWidth="1"/>
    <col min="8461" max="8704" width="9.33203125" style="664"/>
    <col min="8705" max="8705" width="37" style="664" customWidth="1"/>
    <col min="8706" max="8706" width="18.6640625" style="664" customWidth="1"/>
    <col min="8707" max="8707" width="20.5" style="664" customWidth="1"/>
    <col min="8708" max="8708" width="15.83203125" style="664" customWidth="1"/>
    <col min="8709" max="8709" width="13.83203125" style="664" customWidth="1"/>
    <col min="8710" max="8711" width="15.83203125" style="664" customWidth="1"/>
    <col min="8712" max="8712" width="13.83203125" style="664" customWidth="1"/>
    <col min="8713" max="8713" width="15.83203125" style="664" customWidth="1"/>
    <col min="8714" max="8714" width="7.1640625" style="664" customWidth="1"/>
    <col min="8715" max="8715" width="12.83203125" style="664" customWidth="1"/>
    <col min="8716" max="8716" width="13.83203125" style="664" customWidth="1"/>
    <col min="8717" max="8960" width="9.33203125" style="664"/>
    <col min="8961" max="8961" width="37" style="664" customWidth="1"/>
    <col min="8962" max="8962" width="18.6640625" style="664" customWidth="1"/>
    <col min="8963" max="8963" width="20.5" style="664" customWidth="1"/>
    <col min="8964" max="8964" width="15.83203125" style="664" customWidth="1"/>
    <col min="8965" max="8965" width="13.83203125" style="664" customWidth="1"/>
    <col min="8966" max="8967" width="15.83203125" style="664" customWidth="1"/>
    <col min="8968" max="8968" width="13.83203125" style="664" customWidth="1"/>
    <col min="8969" max="8969" width="15.83203125" style="664" customWidth="1"/>
    <col min="8970" max="8970" width="7.1640625" style="664" customWidth="1"/>
    <col min="8971" max="8971" width="12.83203125" style="664" customWidth="1"/>
    <col min="8972" max="8972" width="13.83203125" style="664" customWidth="1"/>
    <col min="8973" max="9216" width="9.33203125" style="664"/>
    <col min="9217" max="9217" width="37" style="664" customWidth="1"/>
    <col min="9218" max="9218" width="18.6640625" style="664" customWidth="1"/>
    <col min="9219" max="9219" width="20.5" style="664" customWidth="1"/>
    <col min="9220" max="9220" width="15.83203125" style="664" customWidth="1"/>
    <col min="9221" max="9221" width="13.83203125" style="664" customWidth="1"/>
    <col min="9222" max="9223" width="15.83203125" style="664" customWidth="1"/>
    <col min="9224" max="9224" width="13.83203125" style="664" customWidth="1"/>
    <col min="9225" max="9225" width="15.83203125" style="664" customWidth="1"/>
    <col min="9226" max="9226" width="7.1640625" style="664" customWidth="1"/>
    <col min="9227" max="9227" width="12.83203125" style="664" customWidth="1"/>
    <col min="9228" max="9228" width="13.83203125" style="664" customWidth="1"/>
    <col min="9229" max="9472" width="9.33203125" style="664"/>
    <col min="9473" max="9473" width="37" style="664" customWidth="1"/>
    <col min="9474" max="9474" width="18.6640625" style="664" customWidth="1"/>
    <col min="9475" max="9475" width="20.5" style="664" customWidth="1"/>
    <col min="9476" max="9476" width="15.83203125" style="664" customWidth="1"/>
    <col min="9477" max="9477" width="13.83203125" style="664" customWidth="1"/>
    <col min="9478" max="9479" width="15.83203125" style="664" customWidth="1"/>
    <col min="9480" max="9480" width="13.83203125" style="664" customWidth="1"/>
    <col min="9481" max="9481" width="15.83203125" style="664" customWidth="1"/>
    <col min="9482" max="9482" width="7.1640625" style="664" customWidth="1"/>
    <col min="9483" max="9483" width="12.83203125" style="664" customWidth="1"/>
    <col min="9484" max="9484" width="13.83203125" style="664" customWidth="1"/>
    <col min="9485" max="9728" width="9.33203125" style="664"/>
    <col min="9729" max="9729" width="37" style="664" customWidth="1"/>
    <col min="9730" max="9730" width="18.6640625" style="664" customWidth="1"/>
    <col min="9731" max="9731" width="20.5" style="664" customWidth="1"/>
    <col min="9732" max="9732" width="15.83203125" style="664" customWidth="1"/>
    <col min="9733" max="9733" width="13.83203125" style="664" customWidth="1"/>
    <col min="9734" max="9735" width="15.83203125" style="664" customWidth="1"/>
    <col min="9736" max="9736" width="13.83203125" style="664" customWidth="1"/>
    <col min="9737" max="9737" width="15.83203125" style="664" customWidth="1"/>
    <col min="9738" max="9738" width="7.1640625" style="664" customWidth="1"/>
    <col min="9739" max="9739" width="12.83203125" style="664" customWidth="1"/>
    <col min="9740" max="9740" width="13.83203125" style="664" customWidth="1"/>
    <col min="9741" max="9984" width="9.33203125" style="664"/>
    <col min="9985" max="9985" width="37" style="664" customWidth="1"/>
    <col min="9986" max="9986" width="18.6640625" style="664" customWidth="1"/>
    <col min="9987" max="9987" width="20.5" style="664" customWidth="1"/>
    <col min="9988" max="9988" width="15.83203125" style="664" customWidth="1"/>
    <col min="9989" max="9989" width="13.83203125" style="664" customWidth="1"/>
    <col min="9990" max="9991" width="15.83203125" style="664" customWidth="1"/>
    <col min="9992" max="9992" width="13.83203125" style="664" customWidth="1"/>
    <col min="9993" max="9993" width="15.83203125" style="664" customWidth="1"/>
    <col min="9994" max="9994" width="7.1640625" style="664" customWidth="1"/>
    <col min="9995" max="9995" width="12.83203125" style="664" customWidth="1"/>
    <col min="9996" max="9996" width="13.83203125" style="664" customWidth="1"/>
    <col min="9997" max="10240" width="9.33203125" style="664"/>
    <col min="10241" max="10241" width="37" style="664" customWidth="1"/>
    <col min="10242" max="10242" width="18.6640625" style="664" customWidth="1"/>
    <col min="10243" max="10243" width="20.5" style="664" customWidth="1"/>
    <col min="10244" max="10244" width="15.83203125" style="664" customWidth="1"/>
    <col min="10245" max="10245" width="13.83203125" style="664" customWidth="1"/>
    <col min="10246" max="10247" width="15.83203125" style="664" customWidth="1"/>
    <col min="10248" max="10248" width="13.83203125" style="664" customWidth="1"/>
    <col min="10249" max="10249" width="15.83203125" style="664" customWidth="1"/>
    <col min="10250" max="10250" width="7.1640625" style="664" customWidth="1"/>
    <col min="10251" max="10251" width="12.83203125" style="664" customWidth="1"/>
    <col min="10252" max="10252" width="13.83203125" style="664" customWidth="1"/>
    <col min="10253" max="10496" width="9.33203125" style="664"/>
    <col min="10497" max="10497" width="37" style="664" customWidth="1"/>
    <col min="10498" max="10498" width="18.6640625" style="664" customWidth="1"/>
    <col min="10499" max="10499" width="20.5" style="664" customWidth="1"/>
    <col min="10500" max="10500" width="15.83203125" style="664" customWidth="1"/>
    <col min="10501" max="10501" width="13.83203125" style="664" customWidth="1"/>
    <col min="10502" max="10503" width="15.83203125" style="664" customWidth="1"/>
    <col min="10504" max="10504" width="13.83203125" style="664" customWidth="1"/>
    <col min="10505" max="10505" width="15.83203125" style="664" customWidth="1"/>
    <col min="10506" max="10506" width="7.1640625" style="664" customWidth="1"/>
    <col min="10507" max="10507" width="12.83203125" style="664" customWidth="1"/>
    <col min="10508" max="10508" width="13.83203125" style="664" customWidth="1"/>
    <col min="10509" max="10752" width="9.33203125" style="664"/>
    <col min="10753" max="10753" width="37" style="664" customWidth="1"/>
    <col min="10754" max="10754" width="18.6640625" style="664" customWidth="1"/>
    <col min="10755" max="10755" width="20.5" style="664" customWidth="1"/>
    <col min="10756" max="10756" width="15.83203125" style="664" customWidth="1"/>
    <col min="10757" max="10757" width="13.83203125" style="664" customWidth="1"/>
    <col min="10758" max="10759" width="15.83203125" style="664" customWidth="1"/>
    <col min="10760" max="10760" width="13.83203125" style="664" customWidth="1"/>
    <col min="10761" max="10761" width="15.83203125" style="664" customWidth="1"/>
    <col min="10762" max="10762" width="7.1640625" style="664" customWidth="1"/>
    <col min="10763" max="10763" width="12.83203125" style="664" customWidth="1"/>
    <col min="10764" max="10764" width="13.83203125" style="664" customWidth="1"/>
    <col min="10765" max="11008" width="9.33203125" style="664"/>
    <col min="11009" max="11009" width="37" style="664" customWidth="1"/>
    <col min="11010" max="11010" width="18.6640625" style="664" customWidth="1"/>
    <col min="11011" max="11011" width="20.5" style="664" customWidth="1"/>
    <col min="11012" max="11012" width="15.83203125" style="664" customWidth="1"/>
    <col min="11013" max="11013" width="13.83203125" style="664" customWidth="1"/>
    <col min="11014" max="11015" width="15.83203125" style="664" customWidth="1"/>
    <col min="11016" max="11016" width="13.83203125" style="664" customWidth="1"/>
    <col min="11017" max="11017" width="15.83203125" style="664" customWidth="1"/>
    <col min="11018" max="11018" width="7.1640625" style="664" customWidth="1"/>
    <col min="11019" max="11019" width="12.83203125" style="664" customWidth="1"/>
    <col min="11020" max="11020" width="13.83203125" style="664" customWidth="1"/>
    <col min="11021" max="11264" width="9.33203125" style="664"/>
    <col min="11265" max="11265" width="37" style="664" customWidth="1"/>
    <col min="11266" max="11266" width="18.6640625" style="664" customWidth="1"/>
    <col min="11267" max="11267" width="20.5" style="664" customWidth="1"/>
    <col min="11268" max="11268" width="15.83203125" style="664" customWidth="1"/>
    <col min="11269" max="11269" width="13.83203125" style="664" customWidth="1"/>
    <col min="11270" max="11271" width="15.83203125" style="664" customWidth="1"/>
    <col min="11272" max="11272" width="13.83203125" style="664" customWidth="1"/>
    <col min="11273" max="11273" width="15.83203125" style="664" customWidth="1"/>
    <col min="11274" max="11274" width="7.1640625" style="664" customWidth="1"/>
    <col min="11275" max="11275" width="12.83203125" style="664" customWidth="1"/>
    <col min="11276" max="11276" width="13.83203125" style="664" customWidth="1"/>
    <col min="11277" max="11520" width="9.33203125" style="664"/>
    <col min="11521" max="11521" width="37" style="664" customWidth="1"/>
    <col min="11522" max="11522" width="18.6640625" style="664" customWidth="1"/>
    <col min="11523" max="11523" width="20.5" style="664" customWidth="1"/>
    <col min="11524" max="11524" width="15.83203125" style="664" customWidth="1"/>
    <col min="11525" max="11525" width="13.83203125" style="664" customWidth="1"/>
    <col min="11526" max="11527" width="15.83203125" style="664" customWidth="1"/>
    <col min="11528" max="11528" width="13.83203125" style="664" customWidth="1"/>
    <col min="11529" max="11529" width="15.83203125" style="664" customWidth="1"/>
    <col min="11530" max="11530" width="7.1640625" style="664" customWidth="1"/>
    <col min="11531" max="11531" width="12.83203125" style="664" customWidth="1"/>
    <col min="11532" max="11532" width="13.83203125" style="664" customWidth="1"/>
    <col min="11533" max="11776" width="9.33203125" style="664"/>
    <col min="11777" max="11777" width="37" style="664" customWidth="1"/>
    <col min="11778" max="11778" width="18.6640625" style="664" customWidth="1"/>
    <col min="11779" max="11779" width="20.5" style="664" customWidth="1"/>
    <col min="11780" max="11780" width="15.83203125" style="664" customWidth="1"/>
    <col min="11781" max="11781" width="13.83203125" style="664" customWidth="1"/>
    <col min="11782" max="11783" width="15.83203125" style="664" customWidth="1"/>
    <col min="11784" max="11784" width="13.83203125" style="664" customWidth="1"/>
    <col min="11785" max="11785" width="15.83203125" style="664" customWidth="1"/>
    <col min="11786" max="11786" width="7.1640625" style="664" customWidth="1"/>
    <col min="11787" max="11787" width="12.83203125" style="664" customWidth="1"/>
    <col min="11788" max="11788" width="13.83203125" style="664" customWidth="1"/>
    <col min="11789" max="12032" width="9.33203125" style="664"/>
    <col min="12033" max="12033" width="37" style="664" customWidth="1"/>
    <col min="12034" max="12034" width="18.6640625" style="664" customWidth="1"/>
    <col min="12035" max="12035" width="20.5" style="664" customWidth="1"/>
    <col min="12036" max="12036" width="15.83203125" style="664" customWidth="1"/>
    <col min="12037" max="12037" width="13.83203125" style="664" customWidth="1"/>
    <col min="12038" max="12039" width="15.83203125" style="664" customWidth="1"/>
    <col min="12040" max="12040" width="13.83203125" style="664" customWidth="1"/>
    <col min="12041" max="12041" width="15.83203125" style="664" customWidth="1"/>
    <col min="12042" max="12042" width="7.1640625" style="664" customWidth="1"/>
    <col min="12043" max="12043" width="12.83203125" style="664" customWidth="1"/>
    <col min="12044" max="12044" width="13.83203125" style="664" customWidth="1"/>
    <col min="12045" max="12288" width="9.33203125" style="664"/>
    <col min="12289" max="12289" width="37" style="664" customWidth="1"/>
    <col min="12290" max="12290" width="18.6640625" style="664" customWidth="1"/>
    <col min="12291" max="12291" width="20.5" style="664" customWidth="1"/>
    <col min="12292" max="12292" width="15.83203125" style="664" customWidth="1"/>
    <col min="12293" max="12293" width="13.83203125" style="664" customWidth="1"/>
    <col min="12294" max="12295" width="15.83203125" style="664" customWidth="1"/>
    <col min="12296" max="12296" width="13.83203125" style="664" customWidth="1"/>
    <col min="12297" max="12297" width="15.83203125" style="664" customWidth="1"/>
    <col min="12298" max="12298" width="7.1640625" style="664" customWidth="1"/>
    <col min="12299" max="12299" width="12.83203125" style="664" customWidth="1"/>
    <col min="12300" max="12300" width="13.83203125" style="664" customWidth="1"/>
    <col min="12301" max="12544" width="9.33203125" style="664"/>
    <col min="12545" max="12545" width="37" style="664" customWidth="1"/>
    <col min="12546" max="12546" width="18.6640625" style="664" customWidth="1"/>
    <col min="12547" max="12547" width="20.5" style="664" customWidth="1"/>
    <col min="12548" max="12548" width="15.83203125" style="664" customWidth="1"/>
    <col min="12549" max="12549" width="13.83203125" style="664" customWidth="1"/>
    <col min="12550" max="12551" width="15.83203125" style="664" customWidth="1"/>
    <col min="12552" max="12552" width="13.83203125" style="664" customWidth="1"/>
    <col min="12553" max="12553" width="15.83203125" style="664" customWidth="1"/>
    <col min="12554" max="12554" width="7.1640625" style="664" customWidth="1"/>
    <col min="12555" max="12555" width="12.83203125" style="664" customWidth="1"/>
    <col min="12556" max="12556" width="13.83203125" style="664" customWidth="1"/>
    <col min="12557" max="12800" width="9.33203125" style="664"/>
    <col min="12801" max="12801" width="37" style="664" customWidth="1"/>
    <col min="12802" max="12802" width="18.6640625" style="664" customWidth="1"/>
    <col min="12803" max="12803" width="20.5" style="664" customWidth="1"/>
    <col min="12804" max="12804" width="15.83203125" style="664" customWidth="1"/>
    <col min="12805" max="12805" width="13.83203125" style="664" customWidth="1"/>
    <col min="12806" max="12807" width="15.83203125" style="664" customWidth="1"/>
    <col min="12808" max="12808" width="13.83203125" style="664" customWidth="1"/>
    <col min="12809" max="12809" width="15.83203125" style="664" customWidth="1"/>
    <col min="12810" max="12810" width="7.1640625" style="664" customWidth="1"/>
    <col min="12811" max="12811" width="12.83203125" style="664" customWidth="1"/>
    <col min="12812" max="12812" width="13.83203125" style="664" customWidth="1"/>
    <col min="12813" max="13056" width="9.33203125" style="664"/>
    <col min="13057" max="13057" width="37" style="664" customWidth="1"/>
    <col min="13058" max="13058" width="18.6640625" style="664" customWidth="1"/>
    <col min="13059" max="13059" width="20.5" style="664" customWidth="1"/>
    <col min="13060" max="13060" width="15.83203125" style="664" customWidth="1"/>
    <col min="13061" max="13061" width="13.83203125" style="664" customWidth="1"/>
    <col min="13062" max="13063" width="15.83203125" style="664" customWidth="1"/>
    <col min="13064" max="13064" width="13.83203125" style="664" customWidth="1"/>
    <col min="13065" max="13065" width="15.83203125" style="664" customWidth="1"/>
    <col min="13066" max="13066" width="7.1640625" style="664" customWidth="1"/>
    <col min="13067" max="13067" width="12.83203125" style="664" customWidth="1"/>
    <col min="13068" max="13068" width="13.83203125" style="664" customWidth="1"/>
    <col min="13069" max="13312" width="9.33203125" style="664"/>
    <col min="13313" max="13313" width="37" style="664" customWidth="1"/>
    <col min="13314" max="13314" width="18.6640625" style="664" customWidth="1"/>
    <col min="13315" max="13315" width="20.5" style="664" customWidth="1"/>
    <col min="13316" max="13316" width="15.83203125" style="664" customWidth="1"/>
    <col min="13317" max="13317" width="13.83203125" style="664" customWidth="1"/>
    <col min="13318" max="13319" width="15.83203125" style="664" customWidth="1"/>
    <col min="13320" max="13320" width="13.83203125" style="664" customWidth="1"/>
    <col min="13321" max="13321" width="15.83203125" style="664" customWidth="1"/>
    <col min="13322" max="13322" width="7.1640625" style="664" customWidth="1"/>
    <col min="13323" max="13323" width="12.83203125" style="664" customWidth="1"/>
    <col min="13324" max="13324" width="13.83203125" style="664" customWidth="1"/>
    <col min="13325" max="13568" width="9.33203125" style="664"/>
    <col min="13569" max="13569" width="37" style="664" customWidth="1"/>
    <col min="13570" max="13570" width="18.6640625" style="664" customWidth="1"/>
    <col min="13571" max="13571" width="20.5" style="664" customWidth="1"/>
    <col min="13572" max="13572" width="15.83203125" style="664" customWidth="1"/>
    <col min="13573" max="13573" width="13.83203125" style="664" customWidth="1"/>
    <col min="13574" max="13575" width="15.83203125" style="664" customWidth="1"/>
    <col min="13576" max="13576" width="13.83203125" style="664" customWidth="1"/>
    <col min="13577" max="13577" width="15.83203125" style="664" customWidth="1"/>
    <col min="13578" max="13578" width="7.1640625" style="664" customWidth="1"/>
    <col min="13579" max="13579" width="12.83203125" style="664" customWidth="1"/>
    <col min="13580" max="13580" width="13.83203125" style="664" customWidth="1"/>
    <col min="13581" max="13824" width="9.33203125" style="664"/>
    <col min="13825" max="13825" width="37" style="664" customWidth="1"/>
    <col min="13826" max="13826" width="18.6640625" style="664" customWidth="1"/>
    <col min="13827" max="13827" width="20.5" style="664" customWidth="1"/>
    <col min="13828" max="13828" width="15.83203125" style="664" customWidth="1"/>
    <col min="13829" max="13829" width="13.83203125" style="664" customWidth="1"/>
    <col min="13830" max="13831" width="15.83203125" style="664" customWidth="1"/>
    <col min="13832" max="13832" width="13.83203125" style="664" customWidth="1"/>
    <col min="13833" max="13833" width="15.83203125" style="664" customWidth="1"/>
    <col min="13834" max="13834" width="7.1640625" style="664" customWidth="1"/>
    <col min="13835" max="13835" width="12.83203125" style="664" customWidth="1"/>
    <col min="13836" max="13836" width="13.83203125" style="664" customWidth="1"/>
    <col min="13837" max="14080" width="9.33203125" style="664"/>
    <col min="14081" max="14081" width="37" style="664" customWidth="1"/>
    <col min="14082" max="14082" width="18.6640625" style="664" customWidth="1"/>
    <col min="14083" max="14083" width="20.5" style="664" customWidth="1"/>
    <col min="14084" max="14084" width="15.83203125" style="664" customWidth="1"/>
    <col min="14085" max="14085" width="13.83203125" style="664" customWidth="1"/>
    <col min="14086" max="14087" width="15.83203125" style="664" customWidth="1"/>
    <col min="14088" max="14088" width="13.83203125" style="664" customWidth="1"/>
    <col min="14089" max="14089" width="15.83203125" style="664" customWidth="1"/>
    <col min="14090" max="14090" width="7.1640625" style="664" customWidth="1"/>
    <col min="14091" max="14091" width="12.83203125" style="664" customWidth="1"/>
    <col min="14092" max="14092" width="13.83203125" style="664" customWidth="1"/>
    <col min="14093" max="14336" width="9.33203125" style="664"/>
    <col min="14337" max="14337" width="37" style="664" customWidth="1"/>
    <col min="14338" max="14338" width="18.6640625" style="664" customWidth="1"/>
    <col min="14339" max="14339" width="20.5" style="664" customWidth="1"/>
    <col min="14340" max="14340" width="15.83203125" style="664" customWidth="1"/>
    <col min="14341" max="14341" width="13.83203125" style="664" customWidth="1"/>
    <col min="14342" max="14343" width="15.83203125" style="664" customWidth="1"/>
    <col min="14344" max="14344" width="13.83203125" style="664" customWidth="1"/>
    <col min="14345" max="14345" width="15.83203125" style="664" customWidth="1"/>
    <col min="14346" max="14346" width="7.1640625" style="664" customWidth="1"/>
    <col min="14347" max="14347" width="12.83203125" style="664" customWidth="1"/>
    <col min="14348" max="14348" width="13.83203125" style="664" customWidth="1"/>
    <col min="14349" max="14592" width="9.33203125" style="664"/>
    <col min="14593" max="14593" width="37" style="664" customWidth="1"/>
    <col min="14594" max="14594" width="18.6640625" style="664" customWidth="1"/>
    <col min="14595" max="14595" width="20.5" style="664" customWidth="1"/>
    <col min="14596" max="14596" width="15.83203125" style="664" customWidth="1"/>
    <col min="14597" max="14597" width="13.83203125" style="664" customWidth="1"/>
    <col min="14598" max="14599" width="15.83203125" style="664" customWidth="1"/>
    <col min="14600" max="14600" width="13.83203125" style="664" customWidth="1"/>
    <col min="14601" max="14601" width="15.83203125" style="664" customWidth="1"/>
    <col min="14602" max="14602" width="7.1640625" style="664" customWidth="1"/>
    <col min="14603" max="14603" width="12.83203125" style="664" customWidth="1"/>
    <col min="14604" max="14604" width="13.83203125" style="664" customWidth="1"/>
    <col min="14605" max="14848" width="9.33203125" style="664"/>
    <col min="14849" max="14849" width="37" style="664" customWidth="1"/>
    <col min="14850" max="14850" width="18.6640625" style="664" customWidth="1"/>
    <col min="14851" max="14851" width="20.5" style="664" customWidth="1"/>
    <col min="14852" max="14852" width="15.83203125" style="664" customWidth="1"/>
    <col min="14853" max="14853" width="13.83203125" style="664" customWidth="1"/>
    <col min="14854" max="14855" width="15.83203125" style="664" customWidth="1"/>
    <col min="14856" max="14856" width="13.83203125" style="664" customWidth="1"/>
    <col min="14857" max="14857" width="15.83203125" style="664" customWidth="1"/>
    <col min="14858" max="14858" width="7.1640625" style="664" customWidth="1"/>
    <col min="14859" max="14859" width="12.83203125" style="664" customWidth="1"/>
    <col min="14860" max="14860" width="13.83203125" style="664" customWidth="1"/>
    <col min="14861" max="15104" width="9.33203125" style="664"/>
    <col min="15105" max="15105" width="37" style="664" customWidth="1"/>
    <col min="15106" max="15106" width="18.6640625" style="664" customWidth="1"/>
    <col min="15107" max="15107" width="20.5" style="664" customWidth="1"/>
    <col min="15108" max="15108" width="15.83203125" style="664" customWidth="1"/>
    <col min="15109" max="15109" width="13.83203125" style="664" customWidth="1"/>
    <col min="15110" max="15111" width="15.83203125" style="664" customWidth="1"/>
    <col min="15112" max="15112" width="13.83203125" style="664" customWidth="1"/>
    <col min="15113" max="15113" width="15.83203125" style="664" customWidth="1"/>
    <col min="15114" max="15114" width="7.1640625" style="664" customWidth="1"/>
    <col min="15115" max="15115" width="12.83203125" style="664" customWidth="1"/>
    <col min="15116" max="15116" width="13.83203125" style="664" customWidth="1"/>
    <col min="15117" max="15360" width="9.33203125" style="664"/>
    <col min="15361" max="15361" width="37" style="664" customWidth="1"/>
    <col min="15362" max="15362" width="18.6640625" style="664" customWidth="1"/>
    <col min="15363" max="15363" width="20.5" style="664" customWidth="1"/>
    <col min="15364" max="15364" width="15.83203125" style="664" customWidth="1"/>
    <col min="15365" max="15365" width="13.83203125" style="664" customWidth="1"/>
    <col min="15366" max="15367" width="15.83203125" style="664" customWidth="1"/>
    <col min="15368" max="15368" width="13.83203125" style="664" customWidth="1"/>
    <col min="15369" max="15369" width="15.83203125" style="664" customWidth="1"/>
    <col min="15370" max="15370" width="7.1640625" style="664" customWidth="1"/>
    <col min="15371" max="15371" width="12.83203125" style="664" customWidth="1"/>
    <col min="15372" max="15372" width="13.83203125" style="664" customWidth="1"/>
    <col min="15373" max="15616" width="9.33203125" style="664"/>
    <col min="15617" max="15617" width="37" style="664" customWidth="1"/>
    <col min="15618" max="15618" width="18.6640625" style="664" customWidth="1"/>
    <col min="15619" max="15619" width="20.5" style="664" customWidth="1"/>
    <col min="15620" max="15620" width="15.83203125" style="664" customWidth="1"/>
    <col min="15621" max="15621" width="13.83203125" style="664" customWidth="1"/>
    <col min="15622" max="15623" width="15.83203125" style="664" customWidth="1"/>
    <col min="15624" max="15624" width="13.83203125" style="664" customWidth="1"/>
    <col min="15625" max="15625" width="15.83203125" style="664" customWidth="1"/>
    <col min="15626" max="15626" width="7.1640625" style="664" customWidth="1"/>
    <col min="15627" max="15627" width="12.83203125" style="664" customWidth="1"/>
    <col min="15628" max="15628" width="13.83203125" style="664" customWidth="1"/>
    <col min="15629" max="15872" width="9.33203125" style="664"/>
    <col min="15873" max="15873" width="37" style="664" customWidth="1"/>
    <col min="15874" max="15874" width="18.6640625" style="664" customWidth="1"/>
    <col min="15875" max="15875" width="20.5" style="664" customWidth="1"/>
    <col min="15876" max="15876" width="15.83203125" style="664" customWidth="1"/>
    <col min="15877" max="15877" width="13.83203125" style="664" customWidth="1"/>
    <col min="15878" max="15879" width="15.83203125" style="664" customWidth="1"/>
    <col min="15880" max="15880" width="13.83203125" style="664" customWidth="1"/>
    <col min="15881" max="15881" width="15.83203125" style="664" customWidth="1"/>
    <col min="15882" max="15882" width="7.1640625" style="664" customWidth="1"/>
    <col min="15883" max="15883" width="12.83203125" style="664" customWidth="1"/>
    <col min="15884" max="15884" width="13.83203125" style="664" customWidth="1"/>
    <col min="15885" max="16128" width="9.33203125" style="664"/>
    <col min="16129" max="16129" width="37" style="664" customWidth="1"/>
    <col min="16130" max="16130" width="18.6640625" style="664" customWidth="1"/>
    <col min="16131" max="16131" width="20.5" style="664" customWidth="1"/>
    <col min="16132" max="16132" width="15.83203125" style="664" customWidth="1"/>
    <col min="16133" max="16133" width="13.83203125" style="664" customWidth="1"/>
    <col min="16134" max="16135" width="15.83203125" style="664" customWidth="1"/>
    <col min="16136" max="16136" width="13.83203125" style="664" customWidth="1"/>
    <col min="16137" max="16137" width="15.83203125" style="664" customWidth="1"/>
    <col min="16138" max="16138" width="7.1640625" style="664" customWidth="1"/>
    <col min="16139" max="16139" width="12.83203125" style="664" customWidth="1"/>
    <col min="16140" max="16140" width="13.83203125" style="664" customWidth="1"/>
    <col min="16141" max="16384" width="9.33203125" style="664"/>
  </cols>
  <sheetData>
    <row r="1" spans="1:10" ht="24.95" customHeight="1" x14ac:dyDescent="0.2">
      <c r="A1" s="1234"/>
      <c r="B1" s="1234"/>
      <c r="C1" s="1234"/>
      <c r="D1" s="1234"/>
      <c r="E1" s="1234"/>
      <c r="F1" s="1234"/>
      <c r="G1" s="1234"/>
      <c r="H1" s="1234"/>
      <c r="I1" s="1234"/>
      <c r="J1" s="1135" t="str">
        <f>CONCATENATE("5. melléklet ",[3]RM_ALAPADATOK!A7," ",[3]RM_ALAPADATOK!B7," ",[3]RM_ALAPADATOK!C7," ",[3]RM_ALAPADATOK!D7," ",[3]RM_ALAPADATOK!E7," ",[3]RM_ALAPADATOK!F7," ",[3]RM_ALAPADATOK!G7," ",[3]RM_ALAPADATOK!H7)</f>
        <v>5. melléklet a 13 / 2020 ( XI.11. ) önkormányzati rendelethez</v>
      </c>
    </row>
    <row r="2" spans="1:10" ht="15.75" x14ac:dyDescent="0.2">
      <c r="A2" s="1224" t="s">
        <v>591</v>
      </c>
      <c r="B2" s="1224"/>
      <c r="C2" s="1224"/>
      <c r="D2" s="1224"/>
      <c r="E2" s="1224"/>
      <c r="F2" s="1224"/>
      <c r="G2" s="1224"/>
      <c r="H2" s="1224"/>
      <c r="I2" s="1224"/>
      <c r="J2" s="1135"/>
    </row>
    <row r="3" spans="1:10" ht="14.25" thickBot="1" x14ac:dyDescent="0.25">
      <c r="A3" s="868"/>
      <c r="B3" s="868"/>
      <c r="C3" s="868"/>
      <c r="D3" s="868"/>
      <c r="E3" s="868"/>
      <c r="F3" s="868"/>
      <c r="G3" s="868"/>
      <c r="H3" s="1225" t="str">
        <f>H13</f>
        <v>Forintban!</v>
      </c>
      <c r="I3" s="1225"/>
      <c r="J3" s="1135"/>
    </row>
    <row r="4" spans="1:10" ht="20.100000000000001" customHeight="1" thickBot="1" x14ac:dyDescent="0.25">
      <c r="A4" s="1226" t="s">
        <v>135</v>
      </c>
      <c r="B4" s="1227"/>
      <c r="C4" s="1227"/>
      <c r="D4" s="1227"/>
      <c r="E4" s="1227"/>
      <c r="F4" s="1228"/>
      <c r="G4" s="867" t="s">
        <v>694</v>
      </c>
      <c r="H4" s="867" t="s">
        <v>688</v>
      </c>
      <c r="I4" s="867" t="s">
        <v>687</v>
      </c>
      <c r="J4" s="1135"/>
    </row>
    <row r="5" spans="1:10" ht="20.100000000000001" customHeight="1" x14ac:dyDescent="0.2">
      <c r="A5" s="1229"/>
      <c r="B5" s="1230"/>
      <c r="C5" s="1230"/>
      <c r="D5" s="1230"/>
      <c r="E5" s="1230"/>
      <c r="F5" s="1231"/>
      <c r="G5" s="866"/>
      <c r="H5" s="865"/>
      <c r="I5" s="864">
        <f>G5+H5</f>
        <v>0</v>
      </c>
      <c r="J5" s="1135"/>
    </row>
    <row r="6" spans="1:10" ht="20.100000000000001" customHeight="1" thickBot="1" x14ac:dyDescent="0.25">
      <c r="A6" s="1235"/>
      <c r="B6" s="1236"/>
      <c r="C6" s="1236"/>
      <c r="D6" s="1236"/>
      <c r="E6" s="1236"/>
      <c r="F6" s="1237"/>
      <c r="G6" s="863"/>
      <c r="H6" s="862"/>
      <c r="I6" s="861">
        <f>G6+H6</f>
        <v>0</v>
      </c>
      <c r="J6" s="1135"/>
    </row>
    <row r="7" spans="1:10" ht="20.100000000000001" customHeight="1" thickBot="1" x14ac:dyDescent="0.25">
      <c r="A7" s="1238" t="s">
        <v>592</v>
      </c>
      <c r="B7" s="1239"/>
      <c r="C7" s="1239"/>
      <c r="D7" s="1239"/>
      <c r="E7" s="1239"/>
      <c r="F7" s="1240"/>
      <c r="G7" s="860">
        <f>SUM(G5:G6)</f>
        <v>0</v>
      </c>
      <c r="H7" s="860">
        <f>SUM(H5:H6)</f>
        <v>0</v>
      </c>
      <c r="I7" s="860">
        <f>SUM(I5:I6)</f>
        <v>0</v>
      </c>
      <c r="J7" s="1135"/>
    </row>
    <row r="8" spans="1:10" ht="20.100000000000001" customHeight="1" x14ac:dyDescent="0.2">
      <c r="A8" s="859"/>
      <c r="B8" s="859"/>
      <c r="C8" s="859"/>
      <c r="D8" s="859"/>
      <c r="E8" s="859"/>
      <c r="F8" s="859"/>
      <c r="G8" s="858"/>
      <c r="H8" s="858"/>
      <c r="I8" s="858"/>
      <c r="J8" s="1135"/>
    </row>
    <row r="9" spans="1:10" ht="20.100000000000001" customHeight="1" x14ac:dyDescent="0.2">
      <c r="A9" s="1233" t="s">
        <v>579</v>
      </c>
      <c r="B9" s="1233"/>
      <c r="C9" s="1233"/>
      <c r="D9" s="1233"/>
      <c r="E9" s="1233"/>
      <c r="F9" s="1233"/>
      <c r="G9" s="1233"/>
      <c r="H9" s="1233"/>
      <c r="I9" s="1233"/>
      <c r="J9" s="1135"/>
    </row>
    <row r="10" spans="1:10" ht="15.75" x14ac:dyDescent="0.2">
      <c r="A10" s="1232" t="s">
        <v>596</v>
      </c>
      <c r="B10" s="1233"/>
      <c r="C10" s="1233"/>
      <c r="D10" s="1233"/>
      <c r="E10" s="1233"/>
      <c r="F10" s="1233"/>
      <c r="G10" s="1233"/>
      <c r="H10" s="1233"/>
      <c r="I10" s="1233"/>
      <c r="J10" s="1135"/>
    </row>
    <row r="11" spans="1:10" ht="14.25" customHeight="1" x14ac:dyDescent="0.2">
      <c r="A11" s="859"/>
      <c r="B11" s="859"/>
      <c r="C11" s="859"/>
      <c r="D11" s="859"/>
      <c r="E11" s="859"/>
      <c r="F11" s="859"/>
      <c r="G11" s="858"/>
      <c r="H11" s="858"/>
      <c r="I11" s="858"/>
      <c r="J11" s="1135"/>
    </row>
    <row r="12" spans="1:10" ht="12" customHeight="1" x14ac:dyDescent="0.2">
      <c r="A12" s="1172" t="s">
        <v>693</v>
      </c>
      <c r="B12" s="1172"/>
      <c r="C12" s="1173"/>
      <c r="D12" s="1173"/>
      <c r="E12" s="1173"/>
      <c r="F12" s="1173"/>
      <c r="G12" s="1173"/>
      <c r="H12" s="1173"/>
      <c r="I12" s="1173"/>
      <c r="J12" s="1135"/>
    </row>
    <row r="13" spans="1:10" ht="12" customHeight="1" thickBot="1" x14ac:dyDescent="0.25">
      <c r="A13" s="829"/>
      <c r="B13" s="829"/>
      <c r="C13" s="829"/>
      <c r="D13" s="829"/>
      <c r="E13" s="829"/>
      <c r="F13" s="829"/>
      <c r="G13" s="829"/>
      <c r="H13" s="1174" t="s">
        <v>531</v>
      </c>
      <c r="I13" s="1174"/>
      <c r="J13" s="1135"/>
    </row>
    <row r="14" spans="1:10" ht="12" customHeight="1" thickBot="1" x14ac:dyDescent="0.25">
      <c r="A14" s="1154" t="s">
        <v>129</v>
      </c>
      <c r="B14" s="1157" t="s">
        <v>588</v>
      </c>
      <c r="C14" s="1158"/>
      <c r="D14" s="1158"/>
      <c r="E14" s="1158"/>
      <c r="F14" s="1159"/>
      <c r="G14" s="1159"/>
      <c r="H14" s="1159"/>
      <c r="I14" s="1160"/>
      <c r="J14" s="1135"/>
    </row>
    <row r="15" spans="1:10" ht="12" customHeight="1" thickBot="1" x14ac:dyDescent="0.25">
      <c r="A15" s="1155"/>
      <c r="B15" s="1161" t="s">
        <v>690</v>
      </c>
      <c r="C15" s="1164" t="s">
        <v>589</v>
      </c>
      <c r="D15" s="1222"/>
      <c r="E15" s="1222"/>
      <c r="F15" s="1222"/>
      <c r="G15" s="1222"/>
      <c r="H15" s="1222"/>
      <c r="I15" s="1223"/>
      <c r="J15" s="1135"/>
    </row>
    <row r="16" spans="1:10" ht="12" customHeight="1" thickBot="1" x14ac:dyDescent="0.25">
      <c r="A16" s="1155"/>
      <c r="B16" s="1162"/>
      <c r="C16" s="1161" t="str">
        <f>CONCATENATE([3]RM_TARTALOMJEGYZÉK!A1,". előtti  forrás, kiadás")</f>
        <v>2020. előtti  forrás, kiadás</v>
      </c>
      <c r="D16" s="857" t="s">
        <v>689</v>
      </c>
      <c r="E16" s="857" t="s">
        <v>688</v>
      </c>
      <c r="F16" s="828" t="s">
        <v>687</v>
      </c>
      <c r="G16" s="828" t="s">
        <v>689</v>
      </c>
      <c r="H16" s="828" t="s">
        <v>688</v>
      </c>
      <c r="I16" s="828" t="s">
        <v>687</v>
      </c>
      <c r="J16" s="1135"/>
    </row>
    <row r="17" spans="1:10" ht="12" customHeight="1" thickBot="1" x14ac:dyDescent="0.25">
      <c r="A17" s="1156"/>
      <c r="B17" s="1163"/>
      <c r="C17" s="1167"/>
      <c r="D17" s="1168" t="str">
        <f>CONCATENATE([3]RM_TARTALOMJEGYZÉK!$A$1,". évi")</f>
        <v>2020. évi</v>
      </c>
      <c r="E17" s="1169"/>
      <c r="F17" s="1170"/>
      <c r="G17" s="1168" t="str">
        <f>CONCATENATE([3]RM_TARTALOMJEGYZÉK!$A$1,". után")</f>
        <v>2020. után</v>
      </c>
      <c r="H17" s="1171"/>
      <c r="I17" s="1170"/>
      <c r="J17" s="1135"/>
    </row>
    <row r="18" spans="1:10" ht="12" customHeight="1" thickBot="1" x14ac:dyDescent="0.25">
      <c r="A18" s="827" t="s">
        <v>465</v>
      </c>
      <c r="B18" s="856" t="s">
        <v>686</v>
      </c>
      <c r="C18" s="824" t="s">
        <v>467</v>
      </c>
      <c r="D18" s="825" t="s">
        <v>469</v>
      </c>
      <c r="E18" s="825" t="s">
        <v>468</v>
      </c>
      <c r="F18" s="824" t="s">
        <v>685</v>
      </c>
      <c r="G18" s="824" t="s">
        <v>471</v>
      </c>
      <c r="H18" s="824" t="s">
        <v>472</v>
      </c>
      <c r="I18" s="823" t="s">
        <v>684</v>
      </c>
      <c r="J18" s="1135"/>
    </row>
    <row r="19" spans="1:10" ht="12" customHeight="1" x14ac:dyDescent="0.2">
      <c r="A19" s="789" t="s">
        <v>130</v>
      </c>
      <c r="B19" s="816">
        <f t="shared" ref="B19:B24" si="0">C19+F19+I19</f>
        <v>0</v>
      </c>
      <c r="C19" s="798"/>
      <c r="D19" s="815"/>
      <c r="E19" s="814">
        <f t="shared" ref="E19:E24" si="1">H36</f>
        <v>0</v>
      </c>
      <c r="F19" s="822">
        <f t="shared" ref="F19:F24" si="2">D19+E19</f>
        <v>0</v>
      </c>
      <c r="G19" s="815"/>
      <c r="H19" s="821">
        <f t="shared" ref="H19:H24" si="3">H53</f>
        <v>0</v>
      </c>
      <c r="I19" s="813">
        <f t="shared" ref="I19:I24" si="4">G19+H19</f>
        <v>0</v>
      </c>
      <c r="J19" s="1135"/>
    </row>
    <row r="20" spans="1:10" ht="12" customHeight="1" x14ac:dyDescent="0.2">
      <c r="A20" s="788" t="s">
        <v>141</v>
      </c>
      <c r="B20" s="812">
        <f t="shared" si="0"/>
        <v>0</v>
      </c>
      <c r="C20" s="819"/>
      <c r="D20" s="819"/>
      <c r="E20" s="818">
        <f t="shared" si="1"/>
        <v>0</v>
      </c>
      <c r="F20" s="820">
        <f t="shared" si="2"/>
        <v>0</v>
      </c>
      <c r="G20" s="819"/>
      <c r="H20" s="805">
        <f t="shared" si="3"/>
        <v>0</v>
      </c>
      <c r="I20" s="809">
        <f t="shared" si="4"/>
        <v>0</v>
      </c>
      <c r="J20" s="1135"/>
    </row>
    <row r="21" spans="1:10" ht="12" customHeight="1" x14ac:dyDescent="0.2">
      <c r="A21" s="787" t="s">
        <v>131</v>
      </c>
      <c r="B21" s="811">
        <f t="shared" si="0"/>
        <v>0</v>
      </c>
      <c r="C21" s="810"/>
      <c r="D21" s="810"/>
      <c r="E21" s="818">
        <f t="shared" si="1"/>
        <v>0</v>
      </c>
      <c r="F21" s="809">
        <f t="shared" si="2"/>
        <v>0</v>
      </c>
      <c r="G21" s="810"/>
      <c r="H21" s="805">
        <f t="shared" si="3"/>
        <v>0</v>
      </c>
      <c r="I21" s="809">
        <f t="shared" si="4"/>
        <v>0</v>
      </c>
      <c r="J21" s="1135"/>
    </row>
    <row r="22" spans="1:10" ht="12" customHeight="1" x14ac:dyDescent="0.2">
      <c r="A22" s="787" t="s">
        <v>143</v>
      </c>
      <c r="B22" s="811">
        <f t="shared" si="0"/>
        <v>0</v>
      </c>
      <c r="C22" s="810"/>
      <c r="D22" s="810"/>
      <c r="E22" s="818">
        <f t="shared" si="1"/>
        <v>0</v>
      </c>
      <c r="F22" s="809">
        <f t="shared" si="2"/>
        <v>0</v>
      </c>
      <c r="G22" s="810"/>
      <c r="H22" s="805">
        <f t="shared" si="3"/>
        <v>0</v>
      </c>
      <c r="I22" s="809">
        <f t="shared" si="4"/>
        <v>0</v>
      </c>
      <c r="J22" s="1135"/>
    </row>
    <row r="23" spans="1:10" ht="12" customHeight="1" x14ac:dyDescent="0.2">
      <c r="A23" s="787" t="s">
        <v>132</v>
      </c>
      <c r="B23" s="811">
        <f t="shared" si="0"/>
        <v>0</v>
      </c>
      <c r="C23" s="810"/>
      <c r="D23" s="810"/>
      <c r="E23" s="818">
        <f t="shared" si="1"/>
        <v>0</v>
      </c>
      <c r="F23" s="809">
        <f t="shared" si="2"/>
        <v>0</v>
      </c>
      <c r="G23" s="810"/>
      <c r="H23" s="805">
        <f t="shared" si="3"/>
        <v>0</v>
      </c>
      <c r="I23" s="809">
        <f t="shared" si="4"/>
        <v>0</v>
      </c>
      <c r="J23" s="1135"/>
    </row>
    <row r="24" spans="1:10" ht="12" customHeight="1" thickBot="1" x14ac:dyDescent="0.25">
      <c r="A24" s="787" t="s">
        <v>133</v>
      </c>
      <c r="B24" s="811">
        <f t="shared" si="0"/>
        <v>0</v>
      </c>
      <c r="C24" s="810"/>
      <c r="D24" s="810"/>
      <c r="E24" s="818">
        <f t="shared" si="1"/>
        <v>0</v>
      </c>
      <c r="F24" s="809">
        <f t="shared" si="2"/>
        <v>0</v>
      </c>
      <c r="G24" s="810"/>
      <c r="H24" s="805">
        <f t="shared" si="3"/>
        <v>0</v>
      </c>
      <c r="I24" s="809">
        <f t="shared" si="4"/>
        <v>0</v>
      </c>
      <c r="J24" s="1135"/>
    </row>
    <row r="25" spans="1:10" ht="12" customHeight="1" thickBot="1" x14ac:dyDescent="0.25">
      <c r="A25" s="817" t="s">
        <v>134</v>
      </c>
      <c r="B25" s="1095">
        <f t="shared" ref="B25:I25" si="5">B19+SUM(B21:B24)</f>
        <v>0</v>
      </c>
      <c r="C25" s="1095">
        <f t="shared" si="5"/>
        <v>0</v>
      </c>
      <c r="D25" s="1095">
        <f t="shared" si="5"/>
        <v>0</v>
      </c>
      <c r="E25" s="1095">
        <f t="shared" si="5"/>
        <v>0</v>
      </c>
      <c r="F25" s="1095">
        <f t="shared" si="5"/>
        <v>0</v>
      </c>
      <c r="G25" s="1095">
        <f t="shared" si="5"/>
        <v>0</v>
      </c>
      <c r="H25" s="1095">
        <f t="shared" si="5"/>
        <v>0</v>
      </c>
      <c r="I25" s="802">
        <f t="shared" si="5"/>
        <v>0</v>
      </c>
      <c r="J25" s="1135"/>
    </row>
    <row r="26" spans="1:10" ht="12" customHeight="1" x14ac:dyDescent="0.2">
      <c r="A26" s="785" t="s">
        <v>137</v>
      </c>
      <c r="B26" s="816">
        <f>C26+F26+I26</f>
        <v>0</v>
      </c>
      <c r="C26" s="815"/>
      <c r="D26" s="815"/>
      <c r="E26" s="814">
        <f>H44</f>
        <v>0</v>
      </c>
      <c r="F26" s="814">
        <f>D26+E26</f>
        <v>0</v>
      </c>
      <c r="G26" s="815"/>
      <c r="H26" s="814">
        <f>H61</f>
        <v>0</v>
      </c>
      <c r="I26" s="813">
        <f>G26+H26</f>
        <v>0</v>
      </c>
      <c r="J26" s="1135"/>
    </row>
    <row r="27" spans="1:10" ht="12" customHeight="1" x14ac:dyDescent="0.2">
      <c r="A27" s="782" t="s">
        <v>138</v>
      </c>
      <c r="B27" s="812">
        <f>C27+F27+I27</f>
        <v>0</v>
      </c>
      <c r="C27" s="810"/>
      <c r="D27" s="810"/>
      <c r="E27" s="805">
        <f>H45</f>
        <v>0</v>
      </c>
      <c r="F27" s="805">
        <f>D27+E27</f>
        <v>0</v>
      </c>
      <c r="G27" s="810"/>
      <c r="H27" s="805">
        <f>H61</f>
        <v>0</v>
      </c>
      <c r="I27" s="809">
        <f>G27+H27</f>
        <v>0</v>
      </c>
      <c r="J27" s="1135"/>
    </row>
    <row r="28" spans="1:10" ht="12" customHeight="1" x14ac:dyDescent="0.2">
      <c r="A28" s="782" t="s">
        <v>139</v>
      </c>
      <c r="B28" s="811">
        <f>C28+F28+I28</f>
        <v>0</v>
      </c>
      <c r="C28" s="810"/>
      <c r="D28" s="810"/>
      <c r="E28" s="805">
        <f>H46</f>
        <v>0</v>
      </c>
      <c r="F28" s="805">
        <f>D28+E28</f>
        <v>0</v>
      </c>
      <c r="G28" s="810"/>
      <c r="H28" s="805">
        <f>H62</f>
        <v>0</v>
      </c>
      <c r="I28" s="809">
        <f>G28+H28</f>
        <v>0</v>
      </c>
      <c r="J28" s="1135"/>
    </row>
    <row r="29" spans="1:10" ht="12" customHeight="1" x14ac:dyDescent="0.2">
      <c r="A29" s="782" t="s">
        <v>140</v>
      </c>
      <c r="B29" s="811">
        <f>C29+F29+I29</f>
        <v>0</v>
      </c>
      <c r="C29" s="810"/>
      <c r="D29" s="810"/>
      <c r="E29" s="805">
        <f>H47</f>
        <v>0</v>
      </c>
      <c r="F29" s="805">
        <f>D29+E29</f>
        <v>0</v>
      </c>
      <c r="G29" s="810"/>
      <c r="H29" s="805">
        <f>H63</f>
        <v>0</v>
      </c>
      <c r="I29" s="809">
        <f>G29+H29</f>
        <v>0</v>
      </c>
      <c r="J29" s="1135"/>
    </row>
    <row r="30" spans="1:10" ht="12" customHeight="1" thickBot="1" x14ac:dyDescent="0.25">
      <c r="A30" s="778"/>
      <c r="B30" s="808">
        <f>C30+F30+I30</f>
        <v>0</v>
      </c>
      <c r="C30" s="806"/>
      <c r="D30" s="806"/>
      <c r="E30" s="805">
        <f>H48</f>
        <v>0</v>
      </c>
      <c r="F30" s="807">
        <f>D30+E30</f>
        <v>0</v>
      </c>
      <c r="G30" s="806"/>
      <c r="H30" s="805">
        <f>H64</f>
        <v>0</v>
      </c>
      <c r="I30" s="804">
        <f>G30+H30</f>
        <v>0</v>
      </c>
      <c r="J30" s="1135"/>
    </row>
    <row r="31" spans="1:10" ht="12" customHeight="1" thickBot="1" x14ac:dyDescent="0.25">
      <c r="A31" s="803" t="s">
        <v>108</v>
      </c>
      <c r="B31" s="1095">
        <f t="shared" ref="B31:I31" si="6">SUM(B26:B30)</f>
        <v>0</v>
      </c>
      <c r="C31" s="1095">
        <f t="shared" si="6"/>
        <v>0</v>
      </c>
      <c r="D31" s="1095">
        <f t="shared" si="6"/>
        <v>0</v>
      </c>
      <c r="E31" s="1095">
        <f t="shared" si="6"/>
        <v>0</v>
      </c>
      <c r="F31" s="1095">
        <f t="shared" si="6"/>
        <v>0</v>
      </c>
      <c r="G31" s="1095">
        <f t="shared" si="6"/>
        <v>0</v>
      </c>
      <c r="H31" s="1095">
        <f t="shared" si="6"/>
        <v>0</v>
      </c>
      <c r="I31" s="802">
        <f t="shared" si="6"/>
        <v>0</v>
      </c>
      <c r="J31" s="1135"/>
    </row>
    <row r="32" spans="1:10" ht="12" customHeight="1" x14ac:dyDescent="0.2">
      <c r="A32" s="1146" t="s">
        <v>692</v>
      </c>
      <c r="B32" s="1146"/>
      <c r="C32" s="1146"/>
      <c r="D32" s="1146"/>
      <c r="E32" s="1146"/>
      <c r="F32" s="1146"/>
      <c r="G32" s="1146"/>
      <c r="H32" s="1146"/>
      <c r="I32" s="1146"/>
      <c r="J32" s="831"/>
    </row>
    <row r="33" spans="1:10" ht="2.25" customHeight="1" x14ac:dyDescent="0.2">
      <c r="A33" s="801"/>
      <c r="B33" s="800"/>
      <c r="C33" s="800"/>
      <c r="D33" s="800"/>
      <c r="E33" s="800"/>
      <c r="F33" s="800"/>
      <c r="G33" s="800"/>
      <c r="H33" s="800"/>
      <c r="I33" s="799"/>
      <c r="J33" s="831"/>
    </row>
    <row r="34" spans="1:10" ht="12" customHeight="1" thickBot="1" x14ac:dyDescent="0.25">
      <c r="A34" s="1148" t="str">
        <f>CONCATENATE([3]RM_TARTALOMJEGYZÉK!A1,". évi költségvetést érintő módosítások")</f>
        <v>2020. évi költségvetést érintő módosítások</v>
      </c>
      <c r="B34" s="1149"/>
      <c r="C34" s="1149"/>
      <c r="D34" s="1149"/>
      <c r="E34" s="1149"/>
      <c r="F34" s="1149"/>
      <c r="G34" s="1149"/>
      <c r="H34" s="1149"/>
      <c r="I34" s="1149"/>
      <c r="J34" s="831"/>
    </row>
    <row r="35" spans="1:10" ht="12" customHeight="1" thickBot="1" x14ac:dyDescent="0.25">
      <c r="A35" s="786" t="s">
        <v>129</v>
      </c>
      <c r="B35" s="1094" t="s">
        <v>683</v>
      </c>
      <c r="C35" s="1094" t="s">
        <v>682</v>
      </c>
      <c r="D35" s="1094" t="s">
        <v>681</v>
      </c>
      <c r="E35" s="1094" t="s">
        <v>680</v>
      </c>
      <c r="F35" s="1094" t="s">
        <v>679</v>
      </c>
      <c r="G35" s="1096" t="s">
        <v>678</v>
      </c>
      <c r="H35" s="1142" t="s">
        <v>677</v>
      </c>
      <c r="I35" s="1143"/>
      <c r="J35" s="831"/>
    </row>
    <row r="36" spans="1:10" ht="12" customHeight="1" x14ac:dyDescent="0.2">
      <c r="A36" s="789" t="s">
        <v>130</v>
      </c>
      <c r="B36" s="798"/>
      <c r="C36" s="798"/>
      <c r="D36" s="798"/>
      <c r="E36" s="798"/>
      <c r="F36" s="797"/>
      <c r="G36" s="796"/>
      <c r="H36" s="1152">
        <f t="shared" ref="H36:H41" si="7">SUM(B36:G36)</f>
        <v>0</v>
      </c>
      <c r="I36" s="1153"/>
      <c r="J36" s="831"/>
    </row>
    <row r="37" spans="1:10" ht="12" customHeight="1" x14ac:dyDescent="0.2">
      <c r="A37" s="788" t="s">
        <v>141</v>
      </c>
      <c r="B37" s="781"/>
      <c r="C37" s="781"/>
      <c r="D37" s="781"/>
      <c r="E37" s="781"/>
      <c r="F37" s="780"/>
      <c r="G37" s="792"/>
      <c r="H37" s="1136">
        <f t="shared" si="7"/>
        <v>0</v>
      </c>
      <c r="I37" s="1137"/>
      <c r="J37" s="831"/>
    </row>
    <row r="38" spans="1:10" ht="12" customHeight="1" x14ac:dyDescent="0.2">
      <c r="A38" s="787" t="s">
        <v>131</v>
      </c>
      <c r="B38" s="781"/>
      <c r="C38" s="781"/>
      <c r="D38" s="781"/>
      <c r="E38" s="781"/>
      <c r="F38" s="780"/>
      <c r="G38" s="792"/>
      <c r="H38" s="1136">
        <f t="shared" si="7"/>
        <v>0</v>
      </c>
      <c r="I38" s="1137"/>
      <c r="J38" s="831"/>
    </row>
    <row r="39" spans="1:10" ht="12" customHeight="1" x14ac:dyDescent="0.2">
      <c r="A39" s="787" t="s">
        <v>143</v>
      </c>
      <c r="B39" s="781"/>
      <c r="C39" s="781"/>
      <c r="D39" s="781"/>
      <c r="E39" s="781"/>
      <c r="F39" s="780"/>
      <c r="G39" s="792"/>
      <c r="H39" s="1136">
        <f t="shared" si="7"/>
        <v>0</v>
      </c>
      <c r="I39" s="1137"/>
      <c r="J39" s="831"/>
    </row>
    <row r="40" spans="1:10" ht="12" customHeight="1" x14ac:dyDescent="0.2">
      <c r="A40" s="787" t="s">
        <v>132</v>
      </c>
      <c r="B40" s="781"/>
      <c r="C40" s="781"/>
      <c r="D40" s="781"/>
      <c r="E40" s="781"/>
      <c r="F40" s="780"/>
      <c r="G40" s="792"/>
      <c r="H40" s="1136">
        <f t="shared" si="7"/>
        <v>0</v>
      </c>
      <c r="I40" s="1137"/>
      <c r="J40" s="831"/>
    </row>
    <row r="41" spans="1:10" ht="12" customHeight="1" thickBot="1" x14ac:dyDescent="0.25">
      <c r="A41" s="787" t="s">
        <v>133</v>
      </c>
      <c r="B41" s="777"/>
      <c r="C41" s="777"/>
      <c r="D41" s="777"/>
      <c r="E41" s="777"/>
      <c r="F41" s="776"/>
      <c r="G41" s="791"/>
      <c r="H41" s="1138">
        <f t="shared" si="7"/>
        <v>0</v>
      </c>
      <c r="I41" s="1139"/>
      <c r="J41" s="831"/>
    </row>
    <row r="42" spans="1:10" ht="12" customHeight="1" thickBot="1" x14ac:dyDescent="0.25">
      <c r="A42" s="774" t="s">
        <v>51</v>
      </c>
      <c r="B42" s="1095">
        <f t="shared" ref="B42:I42" si="8">B36+SUM(B38:B41)</f>
        <v>0</v>
      </c>
      <c r="C42" s="1095">
        <f t="shared" si="8"/>
        <v>0</v>
      </c>
      <c r="D42" s="1095">
        <f t="shared" si="8"/>
        <v>0</v>
      </c>
      <c r="E42" s="1095">
        <f t="shared" si="8"/>
        <v>0</v>
      </c>
      <c r="F42" s="1095">
        <f t="shared" si="8"/>
        <v>0</v>
      </c>
      <c r="G42" s="790">
        <f t="shared" si="8"/>
        <v>0</v>
      </c>
      <c r="H42" s="1140">
        <f t="shared" si="8"/>
        <v>0</v>
      </c>
      <c r="I42" s="1141">
        <f t="shared" si="8"/>
        <v>0</v>
      </c>
      <c r="J42" s="831"/>
    </row>
    <row r="43" spans="1:10" ht="12" customHeight="1" thickBot="1" x14ac:dyDescent="0.25">
      <c r="A43" s="786" t="s">
        <v>55</v>
      </c>
      <c r="B43" s="795" t="s">
        <v>683</v>
      </c>
      <c r="C43" s="795" t="s">
        <v>682</v>
      </c>
      <c r="D43" s="795" t="s">
        <v>681</v>
      </c>
      <c r="E43" s="795" t="s">
        <v>680</v>
      </c>
      <c r="F43" s="795" t="s">
        <v>679</v>
      </c>
      <c r="G43" s="794" t="s">
        <v>678</v>
      </c>
      <c r="H43" s="1150" t="s">
        <v>677</v>
      </c>
      <c r="I43" s="1151"/>
      <c r="J43" s="831"/>
    </row>
    <row r="44" spans="1:10" ht="12" customHeight="1" x14ac:dyDescent="0.2">
      <c r="A44" s="785" t="s">
        <v>137</v>
      </c>
      <c r="B44" s="784"/>
      <c r="C44" s="784"/>
      <c r="D44" s="784"/>
      <c r="E44" s="784"/>
      <c r="F44" s="783"/>
      <c r="G44" s="793"/>
      <c r="H44" s="1144">
        <f>SUM(B44:G44)</f>
        <v>0</v>
      </c>
      <c r="I44" s="1145"/>
      <c r="J44" s="831"/>
    </row>
    <row r="45" spans="1:10" ht="12" customHeight="1" x14ac:dyDescent="0.2">
      <c r="A45" s="782" t="s">
        <v>138</v>
      </c>
      <c r="B45" s="781"/>
      <c r="C45" s="781"/>
      <c r="D45" s="781"/>
      <c r="E45" s="781"/>
      <c r="F45" s="780"/>
      <c r="G45" s="792"/>
      <c r="H45" s="1136">
        <f>SUM(B45:G45)</f>
        <v>0</v>
      </c>
      <c r="I45" s="1137"/>
      <c r="J45" s="831"/>
    </row>
    <row r="46" spans="1:10" ht="12" customHeight="1" x14ac:dyDescent="0.2">
      <c r="A46" s="782" t="s">
        <v>139</v>
      </c>
      <c r="B46" s="781"/>
      <c r="C46" s="781"/>
      <c r="D46" s="781"/>
      <c r="E46" s="781"/>
      <c r="F46" s="780"/>
      <c r="G46" s="792"/>
      <c r="H46" s="1136">
        <f>SUM(B46:G46)</f>
        <v>0</v>
      </c>
      <c r="I46" s="1137"/>
      <c r="J46" s="831"/>
    </row>
    <row r="47" spans="1:10" ht="12" customHeight="1" x14ac:dyDescent="0.2">
      <c r="A47" s="782" t="s">
        <v>140</v>
      </c>
      <c r="B47" s="781"/>
      <c r="C47" s="781"/>
      <c r="D47" s="781"/>
      <c r="E47" s="781"/>
      <c r="F47" s="780"/>
      <c r="G47" s="792"/>
      <c r="H47" s="1136">
        <f>SUM(B47:G47)</f>
        <v>0</v>
      </c>
      <c r="I47" s="1137"/>
      <c r="J47" s="831"/>
    </row>
    <row r="48" spans="1:10" ht="12" customHeight="1" thickBot="1" x14ac:dyDescent="0.25">
      <c r="A48" s="778"/>
      <c r="B48" s="777"/>
      <c r="C48" s="777"/>
      <c r="D48" s="777"/>
      <c r="E48" s="777"/>
      <c r="F48" s="776"/>
      <c r="G48" s="791"/>
      <c r="H48" s="1138">
        <f>SUM(B48:G48)</f>
        <v>0</v>
      </c>
      <c r="I48" s="1139"/>
      <c r="J48" s="831"/>
    </row>
    <row r="49" spans="1:10" ht="12" customHeight="1" thickBot="1" x14ac:dyDescent="0.25">
      <c r="A49" s="774" t="s">
        <v>51</v>
      </c>
      <c r="B49" s="1095">
        <f>SUM(B44:B48)</f>
        <v>0</v>
      </c>
      <c r="C49" s="1095">
        <f t="shared" ref="C49:I49" si="9">SUM(C44:C48)</f>
        <v>0</v>
      </c>
      <c r="D49" s="1095">
        <f t="shared" si="9"/>
        <v>0</v>
      </c>
      <c r="E49" s="1095">
        <f t="shared" si="9"/>
        <v>0</v>
      </c>
      <c r="F49" s="1095">
        <f t="shared" si="9"/>
        <v>0</v>
      </c>
      <c r="G49" s="790">
        <f t="shared" si="9"/>
        <v>0</v>
      </c>
      <c r="H49" s="1140">
        <f t="shared" si="9"/>
        <v>0</v>
      </c>
      <c r="I49" s="1141">
        <f t="shared" si="9"/>
        <v>0</v>
      </c>
      <c r="J49" s="831"/>
    </row>
    <row r="50" spans="1:10" ht="2.25" customHeight="1" x14ac:dyDescent="0.2">
      <c r="A50" s="1146"/>
      <c r="B50" s="1147"/>
      <c r="C50" s="1147"/>
      <c r="D50" s="1147"/>
      <c r="E50" s="1147"/>
      <c r="F50" s="1147"/>
      <c r="G50" s="1147"/>
      <c r="H50" s="1147"/>
      <c r="I50" s="1147"/>
      <c r="J50" s="830"/>
    </row>
    <row r="51" spans="1:10" ht="12" customHeight="1" thickBot="1" x14ac:dyDescent="0.25">
      <c r="A51" s="1148" t="str">
        <f>CONCATENATE([3]RM_TARTALOMJEGYZÉK!A1,". utáni  költségvetést érintő módosítások")</f>
        <v>2020. utáni  költségvetést érintő módosítások</v>
      </c>
      <c r="B51" s="1149"/>
      <c r="C51" s="1149"/>
      <c r="D51" s="1149"/>
      <c r="E51" s="1149"/>
      <c r="F51" s="1149"/>
      <c r="G51" s="1149"/>
      <c r="H51" s="1149"/>
      <c r="I51" s="1149"/>
      <c r="J51" s="830"/>
    </row>
    <row r="52" spans="1:10" ht="12" customHeight="1" thickBot="1" x14ac:dyDescent="0.25">
      <c r="A52" s="786" t="s">
        <v>129</v>
      </c>
      <c r="B52" s="1094" t="s">
        <v>683</v>
      </c>
      <c r="C52" s="1094" t="s">
        <v>682</v>
      </c>
      <c r="D52" s="1094" t="s">
        <v>681</v>
      </c>
      <c r="E52" s="1094" t="s">
        <v>680</v>
      </c>
      <c r="F52" s="1094" t="s">
        <v>679</v>
      </c>
      <c r="G52" s="1094" t="s">
        <v>678</v>
      </c>
      <c r="H52" s="1142" t="s">
        <v>677</v>
      </c>
      <c r="I52" s="1143"/>
      <c r="J52" s="830"/>
    </row>
    <row r="53" spans="1:10" ht="12" customHeight="1" x14ac:dyDescent="0.2">
      <c r="A53" s="789" t="s">
        <v>130</v>
      </c>
      <c r="B53" s="784"/>
      <c r="C53" s="784"/>
      <c r="D53" s="784"/>
      <c r="E53" s="784"/>
      <c r="F53" s="783"/>
      <c r="G53" s="783"/>
      <c r="H53" s="1144">
        <f t="shared" ref="H53:H58" si="10">SUM(B53:G53)</f>
        <v>0</v>
      </c>
      <c r="I53" s="1145"/>
      <c r="J53" s="830"/>
    </row>
    <row r="54" spans="1:10" ht="12" customHeight="1" x14ac:dyDescent="0.2">
      <c r="A54" s="788" t="s">
        <v>141</v>
      </c>
      <c r="B54" s="781"/>
      <c r="C54" s="781"/>
      <c r="D54" s="781"/>
      <c r="E54" s="781"/>
      <c r="F54" s="780"/>
      <c r="G54" s="779"/>
      <c r="H54" s="1136">
        <f t="shared" si="10"/>
        <v>0</v>
      </c>
      <c r="I54" s="1137"/>
      <c r="J54" s="830"/>
    </row>
    <row r="55" spans="1:10" ht="12" customHeight="1" x14ac:dyDescent="0.2">
      <c r="A55" s="787" t="s">
        <v>131</v>
      </c>
      <c r="B55" s="781"/>
      <c r="C55" s="781"/>
      <c r="D55" s="781"/>
      <c r="E55" s="781"/>
      <c r="F55" s="780"/>
      <c r="G55" s="779"/>
      <c r="H55" s="1136">
        <f t="shared" si="10"/>
        <v>0</v>
      </c>
      <c r="I55" s="1137"/>
      <c r="J55" s="830"/>
    </row>
    <row r="56" spans="1:10" ht="12" customHeight="1" x14ac:dyDescent="0.2">
      <c r="A56" s="787" t="s">
        <v>143</v>
      </c>
      <c r="B56" s="781"/>
      <c r="C56" s="781"/>
      <c r="D56" s="781"/>
      <c r="E56" s="781"/>
      <c r="F56" s="780"/>
      <c r="G56" s="779"/>
      <c r="H56" s="1136">
        <f t="shared" si="10"/>
        <v>0</v>
      </c>
      <c r="I56" s="1137"/>
      <c r="J56" s="830"/>
    </row>
    <row r="57" spans="1:10" ht="12" customHeight="1" x14ac:dyDescent="0.2">
      <c r="A57" s="787" t="s">
        <v>132</v>
      </c>
      <c r="B57" s="781"/>
      <c r="C57" s="781"/>
      <c r="D57" s="781"/>
      <c r="E57" s="781"/>
      <c r="F57" s="780"/>
      <c r="G57" s="779"/>
      <c r="H57" s="1136">
        <f t="shared" si="10"/>
        <v>0</v>
      </c>
      <c r="I57" s="1137"/>
      <c r="J57" s="830"/>
    </row>
    <row r="58" spans="1:10" ht="12" customHeight="1" thickBot="1" x14ac:dyDescent="0.25">
      <c r="A58" s="787" t="s">
        <v>133</v>
      </c>
      <c r="B58" s="777"/>
      <c r="C58" s="777"/>
      <c r="D58" s="777"/>
      <c r="E58" s="777"/>
      <c r="F58" s="776"/>
      <c r="G58" s="775"/>
      <c r="H58" s="1138">
        <f t="shared" si="10"/>
        <v>0</v>
      </c>
      <c r="I58" s="1139"/>
      <c r="J58" s="830"/>
    </row>
    <row r="59" spans="1:10" ht="12" customHeight="1" thickBot="1" x14ac:dyDescent="0.25">
      <c r="A59" s="774" t="s">
        <v>51</v>
      </c>
      <c r="B59" s="1095">
        <f t="shared" ref="B59:I59" si="11">B53+SUM(B55:B58)</f>
        <v>0</v>
      </c>
      <c r="C59" s="1095">
        <f t="shared" si="11"/>
        <v>0</v>
      </c>
      <c r="D59" s="1095">
        <f t="shared" si="11"/>
        <v>0</v>
      </c>
      <c r="E59" s="1095">
        <f t="shared" si="11"/>
        <v>0</v>
      </c>
      <c r="F59" s="1095">
        <f t="shared" si="11"/>
        <v>0</v>
      </c>
      <c r="G59" s="1095">
        <f t="shared" si="11"/>
        <v>0</v>
      </c>
      <c r="H59" s="1140">
        <f t="shared" si="11"/>
        <v>0</v>
      </c>
      <c r="I59" s="1141">
        <f t="shared" si="11"/>
        <v>0</v>
      </c>
      <c r="J59" s="830"/>
    </row>
    <row r="60" spans="1:10" ht="12" customHeight="1" thickBot="1" x14ac:dyDescent="0.25">
      <c r="A60" s="786" t="s">
        <v>55</v>
      </c>
      <c r="B60" s="1094" t="s">
        <v>683</v>
      </c>
      <c r="C60" s="1094" t="s">
        <v>682</v>
      </c>
      <c r="D60" s="1094" t="s">
        <v>681</v>
      </c>
      <c r="E60" s="1094" t="s">
        <v>680</v>
      </c>
      <c r="F60" s="1094" t="s">
        <v>679</v>
      </c>
      <c r="G60" s="1094" t="s">
        <v>678</v>
      </c>
      <c r="H60" s="1142" t="s">
        <v>677</v>
      </c>
      <c r="I60" s="1143"/>
      <c r="J60" s="830"/>
    </row>
    <row r="61" spans="1:10" ht="12" customHeight="1" x14ac:dyDescent="0.2">
      <c r="A61" s="785" t="s">
        <v>137</v>
      </c>
      <c r="B61" s="784"/>
      <c r="C61" s="784"/>
      <c r="D61" s="784"/>
      <c r="E61" s="784"/>
      <c r="F61" s="783"/>
      <c r="G61" s="783"/>
      <c r="H61" s="1144">
        <f>SUM(B61:G61)</f>
        <v>0</v>
      </c>
      <c r="I61" s="1145"/>
      <c r="J61" s="830"/>
    </row>
    <row r="62" spans="1:10" ht="12" customHeight="1" x14ac:dyDescent="0.2">
      <c r="A62" s="782" t="s">
        <v>138</v>
      </c>
      <c r="B62" s="781"/>
      <c r="C62" s="781"/>
      <c r="D62" s="781"/>
      <c r="E62" s="781"/>
      <c r="F62" s="780"/>
      <c r="G62" s="779"/>
      <c r="H62" s="1136">
        <f>SUM(B62:G62)</f>
        <v>0</v>
      </c>
      <c r="I62" s="1137"/>
      <c r="J62" s="830"/>
    </row>
    <row r="63" spans="1:10" ht="12" customHeight="1" x14ac:dyDescent="0.2">
      <c r="A63" s="782" t="s">
        <v>139</v>
      </c>
      <c r="B63" s="781"/>
      <c r="C63" s="781"/>
      <c r="D63" s="781"/>
      <c r="E63" s="781"/>
      <c r="F63" s="780"/>
      <c r="G63" s="779"/>
      <c r="H63" s="1136">
        <f>SUM(B63:G63)</f>
        <v>0</v>
      </c>
      <c r="I63" s="1137"/>
      <c r="J63" s="830"/>
    </row>
    <row r="64" spans="1:10" ht="12" customHeight="1" x14ac:dyDescent="0.2">
      <c r="A64" s="782" t="s">
        <v>140</v>
      </c>
      <c r="B64" s="781"/>
      <c r="C64" s="781"/>
      <c r="D64" s="781"/>
      <c r="E64" s="781"/>
      <c r="F64" s="780"/>
      <c r="G64" s="779"/>
      <c r="H64" s="1136">
        <f>SUM(B64:G64)</f>
        <v>0</v>
      </c>
      <c r="I64" s="1137"/>
      <c r="J64" s="830"/>
    </row>
    <row r="65" spans="1:10" ht="12" customHeight="1" thickBot="1" x14ac:dyDescent="0.25">
      <c r="A65" s="778"/>
      <c r="B65" s="777"/>
      <c r="C65" s="777"/>
      <c r="D65" s="777"/>
      <c r="E65" s="777"/>
      <c r="F65" s="776"/>
      <c r="G65" s="775"/>
      <c r="H65" s="1138">
        <f>SUM(B65:G65)</f>
        <v>0</v>
      </c>
      <c r="I65" s="1139"/>
      <c r="J65" s="830"/>
    </row>
    <row r="66" spans="1:10" ht="12" customHeight="1" thickBot="1" x14ac:dyDescent="0.25">
      <c r="A66" s="774" t="s">
        <v>51</v>
      </c>
      <c r="B66" s="1095">
        <f t="shared" ref="B66:I66" si="12">SUM(B61:B65)</f>
        <v>0</v>
      </c>
      <c r="C66" s="1095">
        <f t="shared" si="12"/>
        <v>0</v>
      </c>
      <c r="D66" s="1095">
        <f t="shared" si="12"/>
        <v>0</v>
      </c>
      <c r="E66" s="1095">
        <f t="shared" si="12"/>
        <v>0</v>
      </c>
      <c r="F66" s="1095">
        <f t="shared" si="12"/>
        <v>0</v>
      </c>
      <c r="G66" s="1095">
        <f t="shared" si="12"/>
        <v>0</v>
      </c>
      <c r="H66" s="1140">
        <f t="shared" si="12"/>
        <v>0</v>
      </c>
      <c r="I66" s="1141">
        <f t="shared" si="12"/>
        <v>0</v>
      </c>
      <c r="J66" s="830"/>
    </row>
    <row r="67" spans="1:10" ht="12" customHeight="1" x14ac:dyDescent="0.2">
      <c r="A67" s="1172" t="s">
        <v>691</v>
      </c>
      <c r="B67" s="1172"/>
      <c r="C67" s="1173"/>
      <c r="D67" s="1173"/>
      <c r="E67" s="1173"/>
      <c r="F67" s="1173"/>
      <c r="G67" s="1173"/>
      <c r="H67" s="1173"/>
      <c r="I67" s="1173"/>
      <c r="J67" s="831"/>
    </row>
    <row r="68" spans="1:10" ht="12" customHeight="1" thickBot="1" x14ac:dyDescent="0.25">
      <c r="A68" s="829"/>
      <c r="B68" s="829"/>
      <c r="C68" s="829"/>
      <c r="D68" s="829"/>
      <c r="E68" s="829"/>
      <c r="F68" s="829"/>
      <c r="G68" s="829"/>
      <c r="H68" s="1174" t="s">
        <v>531</v>
      </c>
      <c r="I68" s="1174"/>
      <c r="J68" s="831"/>
    </row>
    <row r="69" spans="1:10" ht="12" customHeight="1" thickBot="1" x14ac:dyDescent="0.25">
      <c r="A69" s="1154" t="s">
        <v>129</v>
      </c>
      <c r="B69" s="1157" t="s">
        <v>588</v>
      </c>
      <c r="C69" s="1158"/>
      <c r="D69" s="1158"/>
      <c r="E69" s="1158"/>
      <c r="F69" s="1159"/>
      <c r="G69" s="1159"/>
      <c r="H69" s="1159"/>
      <c r="I69" s="1160"/>
      <c r="J69" s="831"/>
    </row>
    <row r="70" spans="1:10" ht="12" customHeight="1" thickBot="1" x14ac:dyDescent="0.25">
      <c r="A70" s="1155"/>
      <c r="B70" s="1161" t="s">
        <v>690</v>
      </c>
      <c r="C70" s="1164" t="s">
        <v>589</v>
      </c>
      <c r="D70" s="1222"/>
      <c r="E70" s="1222"/>
      <c r="F70" s="1222"/>
      <c r="G70" s="1222"/>
      <c r="H70" s="1222"/>
      <c r="I70" s="1223"/>
      <c r="J70" s="831"/>
    </row>
    <row r="71" spans="1:10" ht="12" customHeight="1" thickBot="1" x14ac:dyDescent="0.25">
      <c r="A71" s="1155"/>
      <c r="B71" s="1162"/>
      <c r="C71" s="1161" t="str">
        <f>CONCATENATE([3]RM_TARTALOMJEGYZÉK!A1,". előtti  forrás, kiadás")</f>
        <v>2020. előtti  forrás, kiadás</v>
      </c>
      <c r="D71" s="857" t="s">
        <v>689</v>
      </c>
      <c r="E71" s="857" t="s">
        <v>688</v>
      </c>
      <c r="F71" s="828" t="s">
        <v>687</v>
      </c>
      <c r="G71" s="828" t="s">
        <v>689</v>
      </c>
      <c r="H71" s="828" t="s">
        <v>688</v>
      </c>
      <c r="I71" s="828" t="s">
        <v>687</v>
      </c>
      <c r="J71" s="831"/>
    </row>
    <row r="72" spans="1:10" ht="12" customHeight="1" thickBot="1" x14ac:dyDescent="0.25">
      <c r="A72" s="1156"/>
      <c r="B72" s="1163"/>
      <c r="C72" s="1167"/>
      <c r="D72" s="1168" t="str">
        <f>CONCATENATE([3]RM_TARTALOMJEGYZÉK!$A$1,". évi")</f>
        <v>2020. évi</v>
      </c>
      <c r="E72" s="1169"/>
      <c r="F72" s="1170"/>
      <c r="G72" s="1168" t="str">
        <f>CONCATENATE([3]RM_TARTALOMJEGYZÉK!$A$1,". után")</f>
        <v>2020. után</v>
      </c>
      <c r="H72" s="1171"/>
      <c r="I72" s="1170"/>
      <c r="J72" s="831"/>
    </row>
    <row r="73" spans="1:10" ht="12" customHeight="1" thickBot="1" x14ac:dyDescent="0.25">
      <c r="A73" s="827" t="s">
        <v>465</v>
      </c>
      <c r="B73" s="856" t="s">
        <v>686</v>
      </c>
      <c r="C73" s="824" t="s">
        <v>467</v>
      </c>
      <c r="D73" s="825" t="s">
        <v>469</v>
      </c>
      <c r="E73" s="825" t="s">
        <v>468</v>
      </c>
      <c r="F73" s="824" t="s">
        <v>685</v>
      </c>
      <c r="G73" s="824" t="s">
        <v>471</v>
      </c>
      <c r="H73" s="824" t="s">
        <v>472</v>
      </c>
      <c r="I73" s="823" t="s">
        <v>684</v>
      </c>
      <c r="J73" s="831"/>
    </row>
    <row r="74" spans="1:10" ht="12" customHeight="1" x14ac:dyDescent="0.2">
      <c r="A74" s="789" t="s">
        <v>130</v>
      </c>
      <c r="B74" s="816">
        <f t="shared" ref="B74:B79" si="13">C74+F74+I74</f>
        <v>0</v>
      </c>
      <c r="C74" s="798"/>
      <c r="D74" s="815"/>
      <c r="E74" s="814">
        <f t="shared" ref="E74:E79" si="14">H90</f>
        <v>0</v>
      </c>
      <c r="F74" s="822">
        <f t="shared" ref="F74:F79" si="15">D74+E74</f>
        <v>0</v>
      </c>
      <c r="G74" s="815"/>
      <c r="H74" s="821">
        <f t="shared" ref="H74:H79" si="16">H107</f>
        <v>0</v>
      </c>
      <c r="I74" s="813">
        <f t="shared" ref="I74:I79" si="17">G74+H74</f>
        <v>0</v>
      </c>
      <c r="J74" s="831"/>
    </row>
    <row r="75" spans="1:10" ht="12" customHeight="1" x14ac:dyDescent="0.2">
      <c r="A75" s="788" t="s">
        <v>141</v>
      </c>
      <c r="B75" s="812">
        <f t="shared" si="13"/>
        <v>0</v>
      </c>
      <c r="C75" s="819"/>
      <c r="D75" s="819"/>
      <c r="E75" s="818">
        <f t="shared" si="14"/>
        <v>0</v>
      </c>
      <c r="F75" s="820">
        <f t="shared" si="15"/>
        <v>0</v>
      </c>
      <c r="G75" s="819"/>
      <c r="H75" s="805">
        <f t="shared" si="16"/>
        <v>0</v>
      </c>
      <c r="I75" s="809">
        <f t="shared" si="17"/>
        <v>0</v>
      </c>
      <c r="J75" s="831"/>
    </row>
    <row r="76" spans="1:10" ht="12" customHeight="1" x14ac:dyDescent="0.2">
      <c r="A76" s="787" t="s">
        <v>131</v>
      </c>
      <c r="B76" s="811">
        <f t="shared" si="13"/>
        <v>0</v>
      </c>
      <c r="C76" s="810"/>
      <c r="D76" s="810"/>
      <c r="E76" s="818">
        <f t="shared" si="14"/>
        <v>0</v>
      </c>
      <c r="F76" s="809">
        <f t="shared" si="15"/>
        <v>0</v>
      </c>
      <c r="G76" s="810"/>
      <c r="H76" s="805">
        <f t="shared" si="16"/>
        <v>0</v>
      </c>
      <c r="I76" s="809">
        <f t="shared" si="17"/>
        <v>0</v>
      </c>
      <c r="J76" s="831"/>
    </row>
    <row r="77" spans="1:10" ht="12" customHeight="1" x14ac:dyDescent="0.2">
      <c r="A77" s="787" t="s">
        <v>143</v>
      </c>
      <c r="B77" s="811">
        <f t="shared" si="13"/>
        <v>0</v>
      </c>
      <c r="C77" s="810"/>
      <c r="D77" s="810"/>
      <c r="E77" s="818">
        <f t="shared" si="14"/>
        <v>0</v>
      </c>
      <c r="F77" s="809">
        <f t="shared" si="15"/>
        <v>0</v>
      </c>
      <c r="G77" s="810"/>
      <c r="H77" s="805">
        <f t="shared" si="16"/>
        <v>0</v>
      </c>
      <c r="I77" s="809">
        <f t="shared" si="17"/>
        <v>0</v>
      </c>
      <c r="J77" s="831"/>
    </row>
    <row r="78" spans="1:10" ht="12" customHeight="1" x14ac:dyDescent="0.2">
      <c r="A78" s="787" t="s">
        <v>132</v>
      </c>
      <c r="B78" s="811">
        <f t="shared" si="13"/>
        <v>0</v>
      </c>
      <c r="C78" s="810"/>
      <c r="D78" s="810"/>
      <c r="E78" s="818">
        <f t="shared" si="14"/>
        <v>0</v>
      </c>
      <c r="F78" s="809">
        <f t="shared" si="15"/>
        <v>0</v>
      </c>
      <c r="G78" s="810"/>
      <c r="H78" s="805">
        <f t="shared" si="16"/>
        <v>0</v>
      </c>
      <c r="I78" s="809">
        <f t="shared" si="17"/>
        <v>0</v>
      </c>
      <c r="J78" s="831"/>
    </row>
    <row r="79" spans="1:10" ht="12" customHeight="1" thickBot="1" x14ac:dyDescent="0.25">
      <c r="A79" s="787" t="s">
        <v>133</v>
      </c>
      <c r="B79" s="811">
        <f t="shared" si="13"/>
        <v>0</v>
      </c>
      <c r="C79" s="810"/>
      <c r="D79" s="810"/>
      <c r="E79" s="818">
        <f t="shared" si="14"/>
        <v>0</v>
      </c>
      <c r="F79" s="809">
        <f t="shared" si="15"/>
        <v>0</v>
      </c>
      <c r="G79" s="810"/>
      <c r="H79" s="805">
        <f t="shared" si="16"/>
        <v>0</v>
      </c>
      <c r="I79" s="809">
        <f t="shared" si="17"/>
        <v>0</v>
      </c>
      <c r="J79" s="831"/>
    </row>
    <row r="80" spans="1:10" ht="12" customHeight="1" thickBot="1" x14ac:dyDescent="0.25">
      <c r="A80" s="817" t="s">
        <v>134</v>
      </c>
      <c r="B80" s="1095">
        <f t="shared" ref="B80:I80" si="18">B74+SUM(B76:B79)</f>
        <v>0</v>
      </c>
      <c r="C80" s="1095">
        <f t="shared" si="18"/>
        <v>0</v>
      </c>
      <c r="D80" s="1095">
        <f t="shared" si="18"/>
        <v>0</v>
      </c>
      <c r="E80" s="1095">
        <f t="shared" si="18"/>
        <v>0</v>
      </c>
      <c r="F80" s="1095">
        <f t="shared" si="18"/>
        <v>0</v>
      </c>
      <c r="G80" s="1095">
        <f t="shared" si="18"/>
        <v>0</v>
      </c>
      <c r="H80" s="1095">
        <f t="shared" si="18"/>
        <v>0</v>
      </c>
      <c r="I80" s="802">
        <f t="shared" si="18"/>
        <v>0</v>
      </c>
      <c r="J80" s="831"/>
    </row>
    <row r="81" spans="1:10" ht="12" customHeight="1" x14ac:dyDescent="0.2">
      <c r="A81" s="785" t="s">
        <v>137</v>
      </c>
      <c r="B81" s="816">
        <f>C81+F81+I81</f>
        <v>0</v>
      </c>
      <c r="C81" s="815"/>
      <c r="D81" s="815"/>
      <c r="E81" s="814">
        <f>H98</f>
        <v>0</v>
      </c>
      <c r="F81" s="814">
        <f>D81+E81</f>
        <v>0</v>
      </c>
      <c r="G81" s="815"/>
      <c r="H81" s="814">
        <f>H115</f>
        <v>0</v>
      </c>
      <c r="I81" s="813">
        <f>G81+H81</f>
        <v>0</v>
      </c>
      <c r="J81" s="831"/>
    </row>
    <row r="82" spans="1:10" ht="12" customHeight="1" x14ac:dyDescent="0.2">
      <c r="A82" s="782" t="s">
        <v>138</v>
      </c>
      <c r="B82" s="812">
        <f>C82+F82+I82</f>
        <v>0</v>
      </c>
      <c r="C82" s="810"/>
      <c r="D82" s="810"/>
      <c r="E82" s="805">
        <f>H99</f>
        <v>0</v>
      </c>
      <c r="F82" s="805">
        <f>D82+E82</f>
        <v>0</v>
      </c>
      <c r="G82" s="810"/>
      <c r="H82" s="805">
        <f>H116</f>
        <v>0</v>
      </c>
      <c r="I82" s="809">
        <f>G82+H82</f>
        <v>0</v>
      </c>
      <c r="J82" s="831"/>
    </row>
    <row r="83" spans="1:10" ht="12" customHeight="1" x14ac:dyDescent="0.2">
      <c r="A83" s="782" t="s">
        <v>139</v>
      </c>
      <c r="B83" s="811">
        <f>C83+F83+I83</f>
        <v>0</v>
      </c>
      <c r="C83" s="810"/>
      <c r="D83" s="810"/>
      <c r="E83" s="805">
        <f>H100</f>
        <v>0</v>
      </c>
      <c r="F83" s="805">
        <f>D83+E83</f>
        <v>0</v>
      </c>
      <c r="G83" s="810"/>
      <c r="H83" s="805">
        <f>H117</f>
        <v>0</v>
      </c>
      <c r="I83" s="809">
        <f>G83+H83</f>
        <v>0</v>
      </c>
      <c r="J83" s="831"/>
    </row>
    <row r="84" spans="1:10" ht="12" customHeight="1" x14ac:dyDescent="0.2">
      <c r="A84" s="782" t="s">
        <v>140</v>
      </c>
      <c r="B84" s="811">
        <f>C84+F84+I84</f>
        <v>0</v>
      </c>
      <c r="C84" s="810"/>
      <c r="D84" s="810"/>
      <c r="E84" s="805">
        <f>H101</f>
        <v>0</v>
      </c>
      <c r="F84" s="805">
        <f>D84+E84</f>
        <v>0</v>
      </c>
      <c r="G84" s="810"/>
      <c r="H84" s="805">
        <f>H118</f>
        <v>0</v>
      </c>
      <c r="I84" s="809">
        <f>G84+H84</f>
        <v>0</v>
      </c>
      <c r="J84" s="831"/>
    </row>
    <row r="85" spans="1:10" ht="12" customHeight="1" thickBot="1" x14ac:dyDescent="0.25">
      <c r="A85" s="778"/>
      <c r="B85" s="808">
        <f>C85+F85+I85</f>
        <v>0</v>
      </c>
      <c r="C85" s="806"/>
      <c r="D85" s="806"/>
      <c r="E85" s="805">
        <f>H102</f>
        <v>0</v>
      </c>
      <c r="F85" s="807">
        <f>D85+E85</f>
        <v>0</v>
      </c>
      <c r="G85" s="806"/>
      <c r="H85" s="805">
        <f>H119</f>
        <v>0</v>
      </c>
      <c r="I85" s="804">
        <f>G85+H85</f>
        <v>0</v>
      </c>
      <c r="J85" s="831"/>
    </row>
    <row r="86" spans="1:10" ht="12" customHeight="1" thickBot="1" x14ac:dyDescent="0.25">
      <c r="A86" s="803" t="s">
        <v>108</v>
      </c>
      <c r="B86" s="1095">
        <f t="shared" ref="B86:I86" si="19">SUM(B81:B85)</f>
        <v>0</v>
      </c>
      <c r="C86" s="1095">
        <f t="shared" si="19"/>
        <v>0</v>
      </c>
      <c r="D86" s="1095">
        <f t="shared" si="19"/>
        <v>0</v>
      </c>
      <c r="E86" s="1095">
        <f t="shared" si="19"/>
        <v>0</v>
      </c>
      <c r="F86" s="1095">
        <f t="shared" si="19"/>
        <v>0</v>
      </c>
      <c r="G86" s="1095">
        <f t="shared" si="19"/>
        <v>0</v>
      </c>
      <c r="H86" s="1095">
        <f t="shared" si="19"/>
        <v>0</v>
      </c>
      <c r="I86" s="802">
        <f t="shared" si="19"/>
        <v>0</v>
      </c>
      <c r="J86" s="831"/>
    </row>
    <row r="87" spans="1:10" ht="2.25" customHeight="1" x14ac:dyDescent="0.2">
      <c r="A87" s="801"/>
      <c r="B87" s="800"/>
      <c r="C87" s="800"/>
      <c r="D87" s="800"/>
      <c r="E87" s="800"/>
      <c r="F87" s="800"/>
      <c r="G87" s="800"/>
      <c r="H87" s="800"/>
      <c r="I87" s="799"/>
      <c r="J87" s="831"/>
    </row>
    <row r="88" spans="1:10" ht="12" customHeight="1" thickBot="1" x14ac:dyDescent="0.25">
      <c r="A88" s="1175" t="str">
        <f>CONCATENATE([3]RM_TARTALOMJEGYZÉK!A1,". évi költségvetést érintő módosítások")</f>
        <v>2020. évi költségvetést érintő módosítások</v>
      </c>
      <c r="B88" s="1176"/>
      <c r="C88" s="1176"/>
      <c r="D88" s="1176"/>
      <c r="E88" s="1176"/>
      <c r="F88" s="1176"/>
      <c r="G88" s="1176"/>
      <c r="H88" s="1176"/>
      <c r="I88" s="1176"/>
      <c r="J88" s="831"/>
    </row>
    <row r="89" spans="1:10" ht="12" customHeight="1" thickBot="1" x14ac:dyDescent="0.25">
      <c r="A89" s="786" t="s">
        <v>129</v>
      </c>
      <c r="B89" s="1094" t="s">
        <v>683</v>
      </c>
      <c r="C89" s="1094" t="s">
        <v>682</v>
      </c>
      <c r="D89" s="1094" t="s">
        <v>681</v>
      </c>
      <c r="E89" s="1094" t="s">
        <v>680</v>
      </c>
      <c r="F89" s="1094" t="s">
        <v>679</v>
      </c>
      <c r="G89" s="1094" t="s">
        <v>678</v>
      </c>
      <c r="H89" s="1142" t="s">
        <v>677</v>
      </c>
      <c r="I89" s="1143"/>
      <c r="J89" s="831"/>
    </row>
    <row r="90" spans="1:10" ht="12" customHeight="1" x14ac:dyDescent="0.2">
      <c r="A90" s="789" t="s">
        <v>130</v>
      </c>
      <c r="B90" s="798"/>
      <c r="C90" s="798"/>
      <c r="D90" s="798"/>
      <c r="E90" s="798"/>
      <c r="F90" s="797"/>
      <c r="G90" s="855"/>
      <c r="H90" s="1152">
        <f t="shared" ref="H90:H95" si="20">SUM(B90:G90)</f>
        <v>0</v>
      </c>
      <c r="I90" s="1153"/>
      <c r="J90" s="831"/>
    </row>
    <row r="91" spans="1:10" ht="12" customHeight="1" x14ac:dyDescent="0.2">
      <c r="A91" s="788" t="s">
        <v>141</v>
      </c>
      <c r="B91" s="781"/>
      <c r="C91" s="781"/>
      <c r="D91" s="781"/>
      <c r="E91" s="781"/>
      <c r="F91" s="780"/>
      <c r="G91" s="854"/>
      <c r="H91" s="1136">
        <f t="shared" si="20"/>
        <v>0</v>
      </c>
      <c r="I91" s="1137"/>
      <c r="J91" s="831"/>
    </row>
    <row r="92" spans="1:10" ht="12" customHeight="1" x14ac:dyDescent="0.2">
      <c r="A92" s="787" t="s">
        <v>131</v>
      </c>
      <c r="B92" s="781"/>
      <c r="C92" s="781"/>
      <c r="D92" s="781"/>
      <c r="E92" s="781"/>
      <c r="F92" s="780"/>
      <c r="G92" s="854"/>
      <c r="H92" s="1136">
        <f t="shared" si="20"/>
        <v>0</v>
      </c>
      <c r="I92" s="1137"/>
      <c r="J92" s="831"/>
    </row>
    <row r="93" spans="1:10" ht="12" customHeight="1" x14ac:dyDescent="0.2">
      <c r="A93" s="787" t="s">
        <v>143</v>
      </c>
      <c r="B93" s="781"/>
      <c r="C93" s="781"/>
      <c r="D93" s="781"/>
      <c r="E93" s="781"/>
      <c r="F93" s="780"/>
      <c r="G93" s="854"/>
      <c r="H93" s="1136">
        <f t="shared" si="20"/>
        <v>0</v>
      </c>
      <c r="I93" s="1137"/>
      <c r="J93" s="831"/>
    </row>
    <row r="94" spans="1:10" ht="12" customHeight="1" x14ac:dyDescent="0.2">
      <c r="A94" s="787" t="s">
        <v>132</v>
      </c>
      <c r="B94" s="781"/>
      <c r="C94" s="781"/>
      <c r="D94" s="781"/>
      <c r="E94" s="781"/>
      <c r="F94" s="780"/>
      <c r="G94" s="854"/>
      <c r="H94" s="1136">
        <f t="shared" si="20"/>
        <v>0</v>
      </c>
      <c r="I94" s="1137"/>
      <c r="J94" s="831"/>
    </row>
    <row r="95" spans="1:10" ht="12" customHeight="1" thickBot="1" x14ac:dyDescent="0.25">
      <c r="A95" s="787" t="s">
        <v>133</v>
      </c>
      <c r="B95" s="777"/>
      <c r="C95" s="777"/>
      <c r="D95" s="777"/>
      <c r="E95" s="777"/>
      <c r="F95" s="776"/>
      <c r="G95" s="853"/>
      <c r="H95" s="1138">
        <f t="shared" si="20"/>
        <v>0</v>
      </c>
      <c r="I95" s="1139"/>
      <c r="J95" s="831"/>
    </row>
    <row r="96" spans="1:10" ht="12" customHeight="1" thickBot="1" x14ac:dyDescent="0.25">
      <c r="A96" s="774" t="s">
        <v>51</v>
      </c>
      <c r="B96" s="1095">
        <f t="shared" ref="B96:I96" si="21">B90+SUM(B92:B95)</f>
        <v>0</v>
      </c>
      <c r="C96" s="1095">
        <f t="shared" si="21"/>
        <v>0</v>
      </c>
      <c r="D96" s="1095">
        <f t="shared" si="21"/>
        <v>0</v>
      </c>
      <c r="E96" s="1095">
        <f t="shared" si="21"/>
        <v>0</v>
      </c>
      <c r="F96" s="1095">
        <f t="shared" si="21"/>
        <v>0</v>
      </c>
      <c r="G96" s="790">
        <f t="shared" si="21"/>
        <v>0</v>
      </c>
      <c r="H96" s="1140">
        <f t="shared" si="21"/>
        <v>0</v>
      </c>
      <c r="I96" s="1141">
        <f t="shared" si="21"/>
        <v>0</v>
      </c>
      <c r="J96" s="831"/>
    </row>
    <row r="97" spans="1:10" ht="12" customHeight="1" thickBot="1" x14ac:dyDescent="0.25">
      <c r="A97" s="786" t="s">
        <v>55</v>
      </c>
      <c r="B97" s="795" t="s">
        <v>683</v>
      </c>
      <c r="C97" s="795" t="s">
        <v>682</v>
      </c>
      <c r="D97" s="795" t="s">
        <v>681</v>
      </c>
      <c r="E97" s="795" t="s">
        <v>680</v>
      </c>
      <c r="F97" s="795" t="s">
        <v>679</v>
      </c>
      <c r="G97" s="794" t="s">
        <v>678</v>
      </c>
      <c r="H97" s="1150" t="s">
        <v>677</v>
      </c>
      <c r="I97" s="1151"/>
      <c r="J97" s="831"/>
    </row>
    <row r="98" spans="1:10" ht="12" customHeight="1" x14ac:dyDescent="0.2">
      <c r="A98" s="785" t="s">
        <v>137</v>
      </c>
      <c r="B98" s="784"/>
      <c r="C98" s="784"/>
      <c r="D98" s="784"/>
      <c r="E98" s="784"/>
      <c r="F98" s="783"/>
      <c r="G98" s="793"/>
      <c r="H98" s="1144">
        <f>SUM(B98:G98)</f>
        <v>0</v>
      </c>
      <c r="I98" s="1145"/>
      <c r="J98" s="831"/>
    </row>
    <row r="99" spans="1:10" ht="12" customHeight="1" x14ac:dyDescent="0.2">
      <c r="A99" s="782" t="s">
        <v>138</v>
      </c>
      <c r="B99" s="781"/>
      <c r="C99" s="781"/>
      <c r="D99" s="781"/>
      <c r="E99" s="781"/>
      <c r="F99" s="780"/>
      <c r="G99" s="792"/>
      <c r="H99" s="1136">
        <f>SUM(B99:G99)</f>
        <v>0</v>
      </c>
      <c r="I99" s="1137"/>
      <c r="J99" s="831"/>
    </row>
    <row r="100" spans="1:10" ht="12" customHeight="1" x14ac:dyDescent="0.2">
      <c r="A100" s="782" t="s">
        <v>139</v>
      </c>
      <c r="B100" s="781"/>
      <c r="C100" s="781"/>
      <c r="D100" s="781"/>
      <c r="E100" s="781"/>
      <c r="F100" s="780"/>
      <c r="G100" s="792"/>
      <c r="H100" s="1136">
        <f>SUM(B100:G100)</f>
        <v>0</v>
      </c>
      <c r="I100" s="1137"/>
      <c r="J100" s="831"/>
    </row>
    <row r="101" spans="1:10" ht="12" customHeight="1" x14ac:dyDescent="0.2">
      <c r="A101" s="782" t="s">
        <v>140</v>
      </c>
      <c r="B101" s="781"/>
      <c r="C101" s="781"/>
      <c r="D101" s="781"/>
      <c r="E101" s="781"/>
      <c r="F101" s="780"/>
      <c r="G101" s="792"/>
      <c r="H101" s="1136">
        <f>SUM(B101:G101)</f>
        <v>0</v>
      </c>
      <c r="I101" s="1137"/>
      <c r="J101" s="831"/>
    </row>
    <row r="102" spans="1:10" ht="12" customHeight="1" thickBot="1" x14ac:dyDescent="0.25">
      <c r="A102" s="778"/>
      <c r="B102" s="777"/>
      <c r="C102" s="777"/>
      <c r="D102" s="777"/>
      <c r="E102" s="777"/>
      <c r="F102" s="776"/>
      <c r="G102" s="791"/>
      <c r="H102" s="1138">
        <f>SUM(B102:G102)</f>
        <v>0</v>
      </c>
      <c r="I102" s="1139"/>
      <c r="J102" s="831"/>
    </row>
    <row r="103" spans="1:10" ht="12" customHeight="1" thickBot="1" x14ac:dyDescent="0.25">
      <c r="A103" s="774" t="s">
        <v>51</v>
      </c>
      <c r="B103" s="1095">
        <f>SUM(B98:B102)</f>
        <v>0</v>
      </c>
      <c r="C103" s="1095">
        <f t="shared" ref="C103:I103" si="22">SUM(C98:C102)</f>
        <v>0</v>
      </c>
      <c r="D103" s="1095">
        <f t="shared" si="22"/>
        <v>0</v>
      </c>
      <c r="E103" s="1095">
        <f t="shared" si="22"/>
        <v>0</v>
      </c>
      <c r="F103" s="1095">
        <f t="shared" si="22"/>
        <v>0</v>
      </c>
      <c r="G103" s="790">
        <f t="shared" si="22"/>
        <v>0</v>
      </c>
      <c r="H103" s="1140">
        <f t="shared" si="22"/>
        <v>0</v>
      </c>
      <c r="I103" s="1141">
        <f t="shared" si="22"/>
        <v>0</v>
      </c>
      <c r="J103" s="831"/>
    </row>
    <row r="104" spans="1:10" ht="2.25" customHeight="1" x14ac:dyDescent="0.2">
      <c r="A104" s="1146"/>
      <c r="B104" s="1147"/>
      <c r="C104" s="1147"/>
      <c r="D104" s="1147"/>
      <c r="E104" s="1147"/>
      <c r="F104" s="1147"/>
      <c r="G104" s="1147"/>
      <c r="H104" s="1147"/>
      <c r="I104" s="1147"/>
      <c r="J104" s="830"/>
    </row>
    <row r="105" spans="1:10" ht="12" customHeight="1" thickBot="1" x14ac:dyDescent="0.25">
      <c r="A105" s="1175" t="str">
        <f>CONCATENATE([3]RM_TARTALOMJEGYZÉK!A1,". utáni  költségvetést érintő módosítások")</f>
        <v>2020. utáni  költségvetést érintő módosítások</v>
      </c>
      <c r="B105" s="1176"/>
      <c r="C105" s="1176"/>
      <c r="D105" s="1176"/>
      <c r="E105" s="1176"/>
      <c r="F105" s="1176"/>
      <c r="G105" s="1176"/>
      <c r="H105" s="1176"/>
      <c r="I105" s="1176"/>
      <c r="J105" s="830"/>
    </row>
    <row r="106" spans="1:10" ht="12" customHeight="1" thickBot="1" x14ac:dyDescent="0.25">
      <c r="A106" s="786" t="s">
        <v>129</v>
      </c>
      <c r="B106" s="1094" t="s">
        <v>683</v>
      </c>
      <c r="C106" s="1094" t="s">
        <v>682</v>
      </c>
      <c r="D106" s="1094" t="s">
        <v>681</v>
      </c>
      <c r="E106" s="1094" t="s">
        <v>680</v>
      </c>
      <c r="F106" s="1094" t="s">
        <v>679</v>
      </c>
      <c r="G106" s="1094" t="s">
        <v>678</v>
      </c>
      <c r="H106" s="1142" t="s">
        <v>677</v>
      </c>
      <c r="I106" s="1143"/>
      <c r="J106" s="830"/>
    </row>
    <row r="107" spans="1:10" ht="12" customHeight="1" x14ac:dyDescent="0.2">
      <c r="A107" s="789" t="s">
        <v>130</v>
      </c>
      <c r="B107" s="784"/>
      <c r="C107" s="784"/>
      <c r="D107" s="784"/>
      <c r="E107" s="784"/>
      <c r="F107" s="783"/>
      <c r="G107" s="783"/>
      <c r="H107" s="1144">
        <f t="shared" ref="H107:H112" si="23">SUM(B107:G107)</f>
        <v>0</v>
      </c>
      <c r="I107" s="1145"/>
      <c r="J107" s="830"/>
    </row>
    <row r="108" spans="1:10" ht="12" customHeight="1" x14ac:dyDescent="0.2">
      <c r="A108" s="788" t="s">
        <v>141</v>
      </c>
      <c r="B108" s="781"/>
      <c r="C108" s="781"/>
      <c r="D108" s="781"/>
      <c r="E108" s="781"/>
      <c r="F108" s="780"/>
      <c r="G108" s="779"/>
      <c r="H108" s="1136">
        <f t="shared" si="23"/>
        <v>0</v>
      </c>
      <c r="I108" s="1137"/>
      <c r="J108" s="830"/>
    </row>
    <row r="109" spans="1:10" ht="12" customHeight="1" x14ac:dyDescent="0.2">
      <c r="A109" s="787" t="s">
        <v>131</v>
      </c>
      <c r="B109" s="781"/>
      <c r="C109" s="781"/>
      <c r="D109" s="781"/>
      <c r="E109" s="781"/>
      <c r="F109" s="780"/>
      <c r="G109" s="779"/>
      <c r="H109" s="1136">
        <f t="shared" si="23"/>
        <v>0</v>
      </c>
      <c r="I109" s="1137"/>
      <c r="J109" s="830"/>
    </row>
    <row r="110" spans="1:10" ht="12" customHeight="1" x14ac:dyDescent="0.2">
      <c r="A110" s="787" t="s">
        <v>143</v>
      </c>
      <c r="B110" s="781"/>
      <c r="C110" s="781"/>
      <c r="D110" s="781"/>
      <c r="E110" s="781"/>
      <c r="F110" s="780"/>
      <c r="G110" s="779"/>
      <c r="H110" s="1136">
        <f t="shared" si="23"/>
        <v>0</v>
      </c>
      <c r="I110" s="1137"/>
      <c r="J110" s="830"/>
    </row>
    <row r="111" spans="1:10" ht="12" customHeight="1" x14ac:dyDescent="0.2">
      <c r="A111" s="787" t="s">
        <v>132</v>
      </c>
      <c r="B111" s="781"/>
      <c r="C111" s="781"/>
      <c r="D111" s="781"/>
      <c r="E111" s="781"/>
      <c r="F111" s="780"/>
      <c r="G111" s="779"/>
      <c r="H111" s="1136">
        <f t="shared" si="23"/>
        <v>0</v>
      </c>
      <c r="I111" s="1137"/>
      <c r="J111" s="830"/>
    </row>
    <row r="112" spans="1:10" ht="12" customHeight="1" thickBot="1" x14ac:dyDescent="0.25">
      <c r="A112" s="787" t="s">
        <v>133</v>
      </c>
      <c r="B112" s="777"/>
      <c r="C112" s="777"/>
      <c r="D112" s="777"/>
      <c r="E112" s="777"/>
      <c r="F112" s="776"/>
      <c r="G112" s="775"/>
      <c r="H112" s="1138">
        <f t="shared" si="23"/>
        <v>0</v>
      </c>
      <c r="I112" s="1139"/>
      <c r="J112" s="830"/>
    </row>
    <row r="113" spans="1:10" ht="12" customHeight="1" thickBot="1" x14ac:dyDescent="0.25">
      <c r="A113" s="774" t="s">
        <v>51</v>
      </c>
      <c r="B113" s="1095">
        <f t="shared" ref="B113:I113" si="24">B107+SUM(B109:B112)</f>
        <v>0</v>
      </c>
      <c r="C113" s="1095">
        <f t="shared" si="24"/>
        <v>0</v>
      </c>
      <c r="D113" s="1095">
        <f t="shared" si="24"/>
        <v>0</v>
      </c>
      <c r="E113" s="1095">
        <f t="shared" si="24"/>
        <v>0</v>
      </c>
      <c r="F113" s="1095">
        <f t="shared" si="24"/>
        <v>0</v>
      </c>
      <c r="G113" s="1095">
        <f t="shared" si="24"/>
        <v>0</v>
      </c>
      <c r="H113" s="1140">
        <f t="shared" si="24"/>
        <v>0</v>
      </c>
      <c r="I113" s="1141">
        <f t="shared" si="24"/>
        <v>0</v>
      </c>
      <c r="J113" s="830"/>
    </row>
    <row r="114" spans="1:10" ht="12" customHeight="1" thickBot="1" x14ac:dyDescent="0.25">
      <c r="A114" s="786" t="s">
        <v>55</v>
      </c>
      <c r="B114" s="1094" t="s">
        <v>683</v>
      </c>
      <c r="C114" s="1094" t="s">
        <v>682</v>
      </c>
      <c r="D114" s="1094" t="s">
        <v>681</v>
      </c>
      <c r="E114" s="1094" t="s">
        <v>680</v>
      </c>
      <c r="F114" s="1094" t="s">
        <v>679</v>
      </c>
      <c r="G114" s="1094" t="s">
        <v>678</v>
      </c>
      <c r="H114" s="1142" t="s">
        <v>677</v>
      </c>
      <c r="I114" s="1143"/>
      <c r="J114" s="830"/>
    </row>
    <row r="115" spans="1:10" ht="12" customHeight="1" x14ac:dyDescent="0.2">
      <c r="A115" s="785" t="s">
        <v>137</v>
      </c>
      <c r="B115" s="784"/>
      <c r="C115" s="784"/>
      <c r="D115" s="784"/>
      <c r="E115" s="784"/>
      <c r="F115" s="783"/>
      <c r="G115" s="783"/>
      <c r="H115" s="1144">
        <f>SUM(B115:G115)</f>
        <v>0</v>
      </c>
      <c r="I115" s="1145"/>
      <c r="J115" s="830"/>
    </row>
    <row r="116" spans="1:10" ht="12" customHeight="1" x14ac:dyDescent="0.2">
      <c r="A116" s="782" t="s">
        <v>138</v>
      </c>
      <c r="B116" s="781"/>
      <c r="C116" s="781"/>
      <c r="D116" s="781"/>
      <c r="E116" s="781"/>
      <c r="F116" s="780"/>
      <c r="G116" s="779"/>
      <c r="H116" s="1136">
        <f>SUM(B116:G116)</f>
        <v>0</v>
      </c>
      <c r="I116" s="1137"/>
      <c r="J116" s="830"/>
    </row>
    <row r="117" spans="1:10" ht="12" customHeight="1" x14ac:dyDescent="0.2">
      <c r="A117" s="782" t="s">
        <v>139</v>
      </c>
      <c r="B117" s="781"/>
      <c r="C117" s="781"/>
      <c r="D117" s="781"/>
      <c r="E117" s="781"/>
      <c r="F117" s="780"/>
      <c r="G117" s="779"/>
      <c r="H117" s="1136">
        <f>SUM(B117:G117)</f>
        <v>0</v>
      </c>
      <c r="I117" s="1137"/>
      <c r="J117" s="830"/>
    </row>
    <row r="118" spans="1:10" ht="12" customHeight="1" x14ac:dyDescent="0.2">
      <c r="A118" s="782" t="s">
        <v>140</v>
      </c>
      <c r="B118" s="781"/>
      <c r="C118" s="781"/>
      <c r="D118" s="781"/>
      <c r="E118" s="781"/>
      <c r="F118" s="780"/>
      <c r="G118" s="779"/>
      <c r="H118" s="1136">
        <f>SUM(B118:G118)</f>
        <v>0</v>
      </c>
      <c r="I118" s="1137"/>
      <c r="J118" s="830"/>
    </row>
    <row r="119" spans="1:10" ht="12" customHeight="1" thickBot="1" x14ac:dyDescent="0.25">
      <c r="A119" s="778"/>
      <c r="B119" s="777"/>
      <c r="C119" s="777"/>
      <c r="D119" s="777"/>
      <c r="E119" s="777"/>
      <c r="F119" s="776"/>
      <c r="G119" s="775"/>
      <c r="H119" s="1138">
        <f>SUM(B119:G119)</f>
        <v>0</v>
      </c>
      <c r="I119" s="1139"/>
      <c r="J119" s="830"/>
    </row>
    <row r="120" spans="1:10" ht="12" customHeight="1" thickBot="1" x14ac:dyDescent="0.25">
      <c r="A120" s="774" t="s">
        <v>51</v>
      </c>
      <c r="B120" s="1095">
        <f t="shared" ref="B120:I120" si="25">SUM(B115:B119)</f>
        <v>0</v>
      </c>
      <c r="C120" s="1095">
        <f t="shared" si="25"/>
        <v>0</v>
      </c>
      <c r="D120" s="1095">
        <f t="shared" si="25"/>
        <v>0</v>
      </c>
      <c r="E120" s="1095">
        <f t="shared" si="25"/>
        <v>0</v>
      </c>
      <c r="F120" s="1095">
        <f t="shared" si="25"/>
        <v>0</v>
      </c>
      <c r="G120" s="1095">
        <f t="shared" si="25"/>
        <v>0</v>
      </c>
      <c r="H120" s="1140">
        <f t="shared" si="25"/>
        <v>0</v>
      </c>
      <c r="I120" s="1141">
        <f t="shared" si="25"/>
        <v>0</v>
      </c>
      <c r="J120" s="830"/>
    </row>
    <row r="121" spans="1:10" ht="12" customHeight="1" x14ac:dyDescent="0.2">
      <c r="A121" s="834"/>
      <c r="B121" s="833"/>
      <c r="C121" s="833"/>
      <c r="D121" s="833"/>
      <c r="E121" s="833"/>
      <c r="F121" s="833"/>
      <c r="G121" s="833"/>
      <c r="H121" s="833"/>
      <c r="I121" s="832"/>
      <c r="J121" s="830"/>
    </row>
    <row r="122" spans="1:10" ht="0.75" customHeight="1" x14ac:dyDescent="0.2">
      <c r="A122" s="834"/>
      <c r="B122" s="833"/>
      <c r="C122" s="833"/>
      <c r="D122" s="833"/>
      <c r="E122" s="833"/>
      <c r="F122" s="833"/>
      <c r="G122" s="833"/>
      <c r="H122" s="833"/>
      <c r="I122" s="832"/>
      <c r="J122" s="830"/>
    </row>
    <row r="124" spans="1:10" ht="12" customHeight="1" x14ac:dyDescent="0.2">
      <c r="A124" s="1172" t="s">
        <v>691</v>
      </c>
      <c r="B124" s="1172"/>
      <c r="C124" s="1173"/>
      <c r="D124" s="1173"/>
      <c r="E124" s="1173"/>
      <c r="F124" s="1173"/>
      <c r="G124" s="1173"/>
      <c r="H124" s="1173"/>
      <c r="I124" s="1173"/>
      <c r="J124" s="831"/>
    </row>
    <row r="125" spans="1:10" ht="12" customHeight="1" thickBot="1" x14ac:dyDescent="0.25">
      <c r="A125" s="829"/>
      <c r="B125" s="829"/>
      <c r="C125" s="829"/>
      <c r="D125" s="829"/>
      <c r="E125" s="829"/>
      <c r="F125" s="829"/>
      <c r="G125" s="829"/>
      <c r="H125" s="1174" t="s">
        <v>531</v>
      </c>
      <c r="I125" s="1174"/>
      <c r="J125" s="831"/>
    </row>
    <row r="126" spans="1:10" ht="12" customHeight="1" thickBot="1" x14ac:dyDescent="0.25">
      <c r="A126" s="1213" t="s">
        <v>129</v>
      </c>
      <c r="B126" s="1215" t="s">
        <v>588</v>
      </c>
      <c r="C126" s="1216"/>
      <c r="D126" s="1216"/>
      <c r="E126" s="1216"/>
      <c r="F126" s="1216"/>
      <c r="G126" s="1216"/>
      <c r="H126" s="1216"/>
      <c r="I126" s="1217"/>
      <c r="J126" s="831"/>
    </row>
    <row r="127" spans="1:10" ht="12" customHeight="1" thickBot="1" x14ac:dyDescent="0.25">
      <c r="A127" s="1162"/>
      <c r="B127" s="1161" t="s">
        <v>690</v>
      </c>
      <c r="C127" s="1164" t="s">
        <v>589</v>
      </c>
      <c r="D127" s="1220"/>
      <c r="E127" s="1220"/>
      <c r="F127" s="1220"/>
      <c r="G127" s="1220"/>
      <c r="H127" s="1220"/>
      <c r="I127" s="1221"/>
      <c r="J127" s="831"/>
    </row>
    <row r="128" spans="1:10" ht="12" customHeight="1" thickBot="1" x14ac:dyDescent="0.25">
      <c r="A128" s="1162"/>
      <c r="B128" s="1218"/>
      <c r="C128" s="1161" t="str">
        <f>CONCATENATE([3]RM_TARTALOMJEGYZÉK!A1,". előtti  forrás, kiadás")</f>
        <v>2020. előtti  forrás, kiadás</v>
      </c>
      <c r="D128" s="828" t="s">
        <v>689</v>
      </c>
      <c r="E128" s="828" t="s">
        <v>688</v>
      </c>
      <c r="F128" s="828" t="s">
        <v>687</v>
      </c>
      <c r="G128" s="828" t="s">
        <v>689</v>
      </c>
      <c r="H128" s="828" t="s">
        <v>688</v>
      </c>
      <c r="I128" s="828" t="s">
        <v>687</v>
      </c>
      <c r="J128" s="831"/>
    </row>
    <row r="129" spans="1:10" ht="12" customHeight="1" thickBot="1" x14ac:dyDescent="0.25">
      <c r="A129" s="1214"/>
      <c r="B129" s="1219"/>
      <c r="C129" s="1219"/>
      <c r="D129" s="1168" t="str">
        <f>CONCATENATE([3]RM_TARTALOMJEGYZÉK!$A$1,". évi")</f>
        <v>2020. évi</v>
      </c>
      <c r="E129" s="1169"/>
      <c r="F129" s="1170"/>
      <c r="G129" s="1168" t="str">
        <f>CONCATENATE([3]RM_TARTALOMJEGYZÉK!$A$1,". után")</f>
        <v>2020. után</v>
      </c>
      <c r="H129" s="1171"/>
      <c r="I129" s="1170"/>
      <c r="J129" s="831"/>
    </row>
    <row r="130" spans="1:10" ht="12" customHeight="1" thickBot="1" x14ac:dyDescent="0.25">
      <c r="A130" s="827" t="s">
        <v>465</v>
      </c>
      <c r="B130" s="826" t="s">
        <v>686</v>
      </c>
      <c r="C130" s="824" t="s">
        <v>467</v>
      </c>
      <c r="D130" s="825" t="s">
        <v>469</v>
      </c>
      <c r="E130" s="825" t="s">
        <v>468</v>
      </c>
      <c r="F130" s="824" t="s">
        <v>685</v>
      </c>
      <c r="G130" s="824" t="s">
        <v>471</v>
      </c>
      <c r="H130" s="824" t="s">
        <v>472</v>
      </c>
      <c r="I130" s="823" t="s">
        <v>684</v>
      </c>
      <c r="J130" s="831"/>
    </row>
    <row r="131" spans="1:10" ht="12" customHeight="1" x14ac:dyDescent="0.2">
      <c r="A131" s="789" t="s">
        <v>130</v>
      </c>
      <c r="B131" s="816">
        <f t="shared" ref="B131:B136" si="26">C131+F131+I131</f>
        <v>0</v>
      </c>
      <c r="C131" s="798"/>
      <c r="D131" s="815"/>
      <c r="E131" s="814">
        <f t="shared" ref="E131:E136" si="27">H147</f>
        <v>0</v>
      </c>
      <c r="F131" s="822">
        <f t="shared" ref="F131:F136" si="28">D131+E131</f>
        <v>0</v>
      </c>
      <c r="G131" s="815"/>
      <c r="H131" s="821">
        <f t="shared" ref="H131:H136" si="29">H164</f>
        <v>0</v>
      </c>
      <c r="I131" s="813">
        <f t="shared" ref="I131:I136" si="30">G131+H131</f>
        <v>0</v>
      </c>
      <c r="J131" s="831"/>
    </row>
    <row r="132" spans="1:10" ht="12" customHeight="1" x14ac:dyDescent="0.2">
      <c r="A132" s="788" t="s">
        <v>141</v>
      </c>
      <c r="B132" s="812">
        <f t="shared" si="26"/>
        <v>0</v>
      </c>
      <c r="C132" s="819"/>
      <c r="D132" s="819"/>
      <c r="E132" s="818">
        <f>H148</f>
        <v>0</v>
      </c>
      <c r="F132" s="820">
        <f t="shared" si="28"/>
        <v>0</v>
      </c>
      <c r="G132" s="819"/>
      <c r="H132" s="805">
        <f t="shared" si="29"/>
        <v>0</v>
      </c>
      <c r="I132" s="809">
        <f t="shared" si="30"/>
        <v>0</v>
      </c>
      <c r="J132" s="831"/>
    </row>
    <row r="133" spans="1:10" ht="12" customHeight="1" x14ac:dyDescent="0.2">
      <c r="A133" s="787" t="s">
        <v>131</v>
      </c>
      <c r="B133" s="811">
        <f t="shared" si="26"/>
        <v>0</v>
      </c>
      <c r="C133" s="810"/>
      <c r="D133" s="810"/>
      <c r="E133" s="818">
        <f t="shared" si="27"/>
        <v>0</v>
      </c>
      <c r="F133" s="809">
        <f t="shared" si="28"/>
        <v>0</v>
      </c>
      <c r="G133" s="810"/>
      <c r="H133" s="805">
        <f t="shared" si="29"/>
        <v>0</v>
      </c>
      <c r="I133" s="809">
        <f t="shared" si="30"/>
        <v>0</v>
      </c>
      <c r="J133" s="831"/>
    </row>
    <row r="134" spans="1:10" ht="12" customHeight="1" x14ac:dyDescent="0.2">
      <c r="A134" s="787" t="s">
        <v>143</v>
      </c>
      <c r="B134" s="811">
        <f t="shared" si="26"/>
        <v>0</v>
      </c>
      <c r="C134" s="810"/>
      <c r="D134" s="810"/>
      <c r="E134" s="818">
        <f t="shared" si="27"/>
        <v>0</v>
      </c>
      <c r="F134" s="809">
        <f t="shared" si="28"/>
        <v>0</v>
      </c>
      <c r="G134" s="810"/>
      <c r="H134" s="805">
        <f t="shared" si="29"/>
        <v>0</v>
      </c>
      <c r="I134" s="809">
        <f t="shared" si="30"/>
        <v>0</v>
      </c>
      <c r="J134" s="831"/>
    </row>
    <row r="135" spans="1:10" ht="12" customHeight="1" x14ac:dyDescent="0.2">
      <c r="A135" s="787" t="s">
        <v>132</v>
      </c>
      <c r="B135" s="811">
        <f t="shared" si="26"/>
        <v>0</v>
      </c>
      <c r="C135" s="810"/>
      <c r="D135" s="810"/>
      <c r="E135" s="818">
        <f t="shared" si="27"/>
        <v>0</v>
      </c>
      <c r="F135" s="809">
        <f t="shared" si="28"/>
        <v>0</v>
      </c>
      <c r="G135" s="810"/>
      <c r="H135" s="805">
        <f t="shared" si="29"/>
        <v>0</v>
      </c>
      <c r="I135" s="809">
        <f t="shared" si="30"/>
        <v>0</v>
      </c>
      <c r="J135" s="831"/>
    </row>
    <row r="136" spans="1:10" ht="12" customHeight="1" thickBot="1" x14ac:dyDescent="0.25">
      <c r="A136" s="787" t="s">
        <v>133</v>
      </c>
      <c r="B136" s="811">
        <f t="shared" si="26"/>
        <v>0</v>
      </c>
      <c r="C136" s="810"/>
      <c r="D136" s="810"/>
      <c r="E136" s="818">
        <f t="shared" si="27"/>
        <v>0</v>
      </c>
      <c r="F136" s="809">
        <f t="shared" si="28"/>
        <v>0</v>
      </c>
      <c r="G136" s="810"/>
      <c r="H136" s="805">
        <f t="shared" si="29"/>
        <v>0</v>
      </c>
      <c r="I136" s="809">
        <f t="shared" si="30"/>
        <v>0</v>
      </c>
      <c r="J136" s="831"/>
    </row>
    <row r="137" spans="1:10" ht="12" customHeight="1" thickBot="1" x14ac:dyDescent="0.25">
      <c r="A137" s="817" t="s">
        <v>134</v>
      </c>
      <c r="B137" s="1095">
        <f t="shared" ref="B137:I137" si="31">B131+SUM(B133:B136)</f>
        <v>0</v>
      </c>
      <c r="C137" s="1095">
        <f t="shared" si="31"/>
        <v>0</v>
      </c>
      <c r="D137" s="1095">
        <f t="shared" si="31"/>
        <v>0</v>
      </c>
      <c r="E137" s="1095">
        <f t="shared" si="31"/>
        <v>0</v>
      </c>
      <c r="F137" s="1095">
        <f t="shared" si="31"/>
        <v>0</v>
      </c>
      <c r="G137" s="1095">
        <f t="shared" si="31"/>
        <v>0</v>
      </c>
      <c r="H137" s="1095">
        <f t="shared" si="31"/>
        <v>0</v>
      </c>
      <c r="I137" s="802">
        <f t="shared" si="31"/>
        <v>0</v>
      </c>
      <c r="J137" s="831"/>
    </row>
    <row r="138" spans="1:10" ht="12" customHeight="1" x14ac:dyDescent="0.2">
      <c r="A138" s="785" t="s">
        <v>137</v>
      </c>
      <c r="B138" s="816">
        <f>C138+F138+I138</f>
        <v>0</v>
      </c>
      <c r="C138" s="815"/>
      <c r="D138" s="815"/>
      <c r="E138" s="814">
        <f>H155</f>
        <v>0</v>
      </c>
      <c r="F138" s="814">
        <f>D138+E138</f>
        <v>0</v>
      </c>
      <c r="G138" s="815"/>
      <c r="H138" s="814">
        <f>H172</f>
        <v>0</v>
      </c>
      <c r="I138" s="813">
        <f>G138+H138</f>
        <v>0</v>
      </c>
      <c r="J138" s="831"/>
    </row>
    <row r="139" spans="1:10" ht="12" customHeight="1" x14ac:dyDescent="0.2">
      <c r="A139" s="782" t="s">
        <v>138</v>
      </c>
      <c r="B139" s="812">
        <f>C139+F139+I139</f>
        <v>0</v>
      </c>
      <c r="C139" s="810"/>
      <c r="D139" s="810"/>
      <c r="E139" s="805">
        <f>H156</f>
        <v>0</v>
      </c>
      <c r="F139" s="805">
        <f>D139+E139</f>
        <v>0</v>
      </c>
      <c r="G139" s="810"/>
      <c r="H139" s="805">
        <f>H173</f>
        <v>0</v>
      </c>
      <c r="I139" s="809">
        <f>G139+H139</f>
        <v>0</v>
      </c>
      <c r="J139" s="831"/>
    </row>
    <row r="140" spans="1:10" ht="12" customHeight="1" x14ac:dyDescent="0.2">
      <c r="A140" s="782" t="s">
        <v>139</v>
      </c>
      <c r="B140" s="811">
        <f>C140+F140+I140</f>
        <v>0</v>
      </c>
      <c r="C140" s="810"/>
      <c r="D140" s="810"/>
      <c r="E140" s="805">
        <f>H157</f>
        <v>0</v>
      </c>
      <c r="F140" s="805">
        <f>D140+E140</f>
        <v>0</v>
      </c>
      <c r="G140" s="810"/>
      <c r="H140" s="805">
        <f>H174</f>
        <v>0</v>
      </c>
      <c r="I140" s="809">
        <f>G140+H140</f>
        <v>0</v>
      </c>
      <c r="J140" s="831"/>
    </row>
    <row r="141" spans="1:10" ht="12" customHeight="1" x14ac:dyDescent="0.2">
      <c r="A141" s="782" t="s">
        <v>140</v>
      </c>
      <c r="B141" s="811">
        <f>C141+F141+I141</f>
        <v>0</v>
      </c>
      <c r="C141" s="810"/>
      <c r="D141" s="810"/>
      <c r="E141" s="805">
        <f>H158</f>
        <v>0</v>
      </c>
      <c r="F141" s="805">
        <f>D141+E141</f>
        <v>0</v>
      </c>
      <c r="G141" s="810"/>
      <c r="H141" s="805">
        <f>H175</f>
        <v>0</v>
      </c>
      <c r="I141" s="809">
        <f>G141+H141</f>
        <v>0</v>
      </c>
      <c r="J141" s="831"/>
    </row>
    <row r="142" spans="1:10" ht="12" customHeight="1" thickBot="1" x14ac:dyDescent="0.25">
      <c r="A142" s="778"/>
      <c r="B142" s="808">
        <f>C142+F142+I142</f>
        <v>0</v>
      </c>
      <c r="C142" s="806"/>
      <c r="D142" s="806"/>
      <c r="E142" s="805">
        <f>H159</f>
        <v>0</v>
      </c>
      <c r="F142" s="807">
        <f>D142+E142</f>
        <v>0</v>
      </c>
      <c r="G142" s="806"/>
      <c r="H142" s="805">
        <f>H176</f>
        <v>0</v>
      </c>
      <c r="I142" s="804">
        <f>G142+H142</f>
        <v>0</v>
      </c>
      <c r="J142" s="831"/>
    </row>
    <row r="143" spans="1:10" ht="12" customHeight="1" thickBot="1" x14ac:dyDescent="0.25">
      <c r="A143" s="803" t="s">
        <v>108</v>
      </c>
      <c r="B143" s="1095">
        <f t="shared" ref="B143:I143" si="32">SUM(B138:B142)</f>
        <v>0</v>
      </c>
      <c r="C143" s="1095">
        <f t="shared" si="32"/>
        <v>0</v>
      </c>
      <c r="D143" s="1095">
        <f t="shared" si="32"/>
        <v>0</v>
      </c>
      <c r="E143" s="1095">
        <f t="shared" si="32"/>
        <v>0</v>
      </c>
      <c r="F143" s="1095">
        <f t="shared" si="32"/>
        <v>0</v>
      </c>
      <c r="G143" s="1095">
        <f t="shared" si="32"/>
        <v>0</v>
      </c>
      <c r="H143" s="1095">
        <f t="shared" si="32"/>
        <v>0</v>
      </c>
      <c r="I143" s="802">
        <f t="shared" si="32"/>
        <v>0</v>
      </c>
      <c r="J143" s="831"/>
    </row>
    <row r="144" spans="1:10" ht="2.25" customHeight="1" x14ac:dyDescent="0.2">
      <c r="A144" s="801"/>
      <c r="B144" s="800"/>
      <c r="C144" s="800"/>
      <c r="D144" s="800"/>
      <c r="E144" s="800"/>
      <c r="F144" s="800"/>
      <c r="G144" s="800"/>
      <c r="H144" s="800"/>
      <c r="I144" s="799"/>
      <c r="J144" s="831"/>
    </row>
    <row r="145" spans="1:10" ht="12" customHeight="1" thickBot="1" x14ac:dyDescent="0.25">
      <c r="A145" s="1206" t="str">
        <f>CONCATENATE([3]RM_TARTALOMJEGYZÉK!A1,". évi költségvetést érintő módosítások")</f>
        <v>2020. évi költségvetést érintő módosítások</v>
      </c>
      <c r="B145" s="1206"/>
      <c r="C145" s="1206"/>
      <c r="D145" s="1206"/>
      <c r="E145" s="1206"/>
      <c r="F145" s="1206"/>
      <c r="G145" s="1206"/>
      <c r="H145" s="1206"/>
      <c r="I145" s="1206"/>
      <c r="J145" s="831"/>
    </row>
    <row r="146" spans="1:10" ht="12" customHeight="1" thickBot="1" x14ac:dyDescent="0.25">
      <c r="A146" s="786" t="s">
        <v>129</v>
      </c>
      <c r="B146" s="1094" t="s">
        <v>683</v>
      </c>
      <c r="C146" s="1094" t="s">
        <v>682</v>
      </c>
      <c r="D146" s="1094" t="s">
        <v>681</v>
      </c>
      <c r="E146" s="1094" t="s">
        <v>680</v>
      </c>
      <c r="F146" s="1094" t="s">
        <v>679</v>
      </c>
      <c r="G146" s="1096" t="s">
        <v>678</v>
      </c>
      <c r="H146" s="1189" t="s">
        <v>677</v>
      </c>
      <c r="I146" s="1209"/>
      <c r="J146" s="831"/>
    </row>
    <row r="147" spans="1:10" ht="12" customHeight="1" x14ac:dyDescent="0.2">
      <c r="A147" s="789" t="s">
        <v>130</v>
      </c>
      <c r="B147" s="798"/>
      <c r="C147" s="798"/>
      <c r="D147" s="798"/>
      <c r="E147" s="798"/>
      <c r="F147" s="797"/>
      <c r="G147" s="796"/>
      <c r="H147" s="1210">
        <f t="shared" ref="H147:H152" si="33">SUM(B147:G147)</f>
        <v>0</v>
      </c>
      <c r="I147" s="1211"/>
      <c r="J147" s="831"/>
    </row>
    <row r="148" spans="1:10" ht="12" customHeight="1" x14ac:dyDescent="0.2">
      <c r="A148" s="788" t="s">
        <v>141</v>
      </c>
      <c r="B148" s="781"/>
      <c r="C148" s="781"/>
      <c r="D148" s="781"/>
      <c r="E148" s="781"/>
      <c r="F148" s="780"/>
      <c r="G148" s="792"/>
      <c r="H148" s="1202">
        <f t="shared" si="33"/>
        <v>0</v>
      </c>
      <c r="I148" s="1203"/>
      <c r="J148" s="831"/>
    </row>
    <row r="149" spans="1:10" ht="12" customHeight="1" x14ac:dyDescent="0.2">
      <c r="A149" s="787" t="s">
        <v>131</v>
      </c>
      <c r="B149" s="781"/>
      <c r="C149" s="781"/>
      <c r="D149" s="781"/>
      <c r="E149" s="781"/>
      <c r="F149" s="780"/>
      <c r="G149" s="792"/>
      <c r="H149" s="1202">
        <f t="shared" si="33"/>
        <v>0</v>
      </c>
      <c r="I149" s="1203"/>
      <c r="J149" s="831"/>
    </row>
    <row r="150" spans="1:10" ht="12" customHeight="1" x14ac:dyDescent="0.2">
      <c r="A150" s="787" t="s">
        <v>143</v>
      </c>
      <c r="B150" s="781"/>
      <c r="C150" s="781"/>
      <c r="D150" s="781"/>
      <c r="E150" s="781"/>
      <c r="F150" s="780"/>
      <c r="G150" s="792"/>
      <c r="H150" s="1202">
        <f t="shared" si="33"/>
        <v>0</v>
      </c>
      <c r="I150" s="1203"/>
      <c r="J150" s="831"/>
    </row>
    <row r="151" spans="1:10" ht="12" customHeight="1" x14ac:dyDescent="0.2">
      <c r="A151" s="787" t="s">
        <v>132</v>
      </c>
      <c r="B151" s="781"/>
      <c r="C151" s="781"/>
      <c r="D151" s="781"/>
      <c r="E151" s="781"/>
      <c r="F151" s="780"/>
      <c r="G151" s="792"/>
      <c r="H151" s="1202">
        <f t="shared" si="33"/>
        <v>0</v>
      </c>
      <c r="I151" s="1203"/>
      <c r="J151" s="831"/>
    </row>
    <row r="152" spans="1:10" ht="12" customHeight="1" thickBot="1" x14ac:dyDescent="0.25">
      <c r="A152" s="787" t="s">
        <v>133</v>
      </c>
      <c r="B152" s="777"/>
      <c r="C152" s="777"/>
      <c r="D152" s="777"/>
      <c r="E152" s="777"/>
      <c r="F152" s="776"/>
      <c r="G152" s="791"/>
      <c r="H152" s="1204">
        <f t="shared" si="33"/>
        <v>0</v>
      </c>
      <c r="I152" s="1205"/>
      <c r="J152" s="831"/>
    </row>
    <row r="153" spans="1:10" ht="12" customHeight="1" thickBot="1" x14ac:dyDescent="0.25">
      <c r="A153" s="774" t="s">
        <v>51</v>
      </c>
      <c r="B153" s="1095">
        <f t="shared" ref="B153:H153" si="34">B147+SUM(B149:B152)</f>
        <v>0</v>
      </c>
      <c r="C153" s="1095">
        <f t="shared" si="34"/>
        <v>0</v>
      </c>
      <c r="D153" s="1095">
        <f t="shared" si="34"/>
        <v>0</v>
      </c>
      <c r="E153" s="1095">
        <f t="shared" si="34"/>
        <v>0</v>
      </c>
      <c r="F153" s="1095">
        <f t="shared" si="34"/>
        <v>0</v>
      </c>
      <c r="G153" s="790">
        <f t="shared" si="34"/>
        <v>0</v>
      </c>
      <c r="H153" s="1207">
        <f t="shared" si="34"/>
        <v>0</v>
      </c>
      <c r="I153" s="1212"/>
      <c r="J153" s="831"/>
    </row>
    <row r="154" spans="1:10" ht="12" customHeight="1" thickBot="1" x14ac:dyDescent="0.25">
      <c r="A154" s="786" t="s">
        <v>55</v>
      </c>
      <c r="B154" s="795" t="s">
        <v>683</v>
      </c>
      <c r="C154" s="795" t="s">
        <v>682</v>
      </c>
      <c r="D154" s="795" t="s">
        <v>681</v>
      </c>
      <c r="E154" s="795" t="s">
        <v>680</v>
      </c>
      <c r="F154" s="795" t="s">
        <v>679</v>
      </c>
      <c r="G154" s="794" t="s">
        <v>678</v>
      </c>
      <c r="H154" s="1189" t="s">
        <v>677</v>
      </c>
      <c r="I154" s="1209"/>
      <c r="J154" s="831"/>
    </row>
    <row r="155" spans="1:10" ht="12" customHeight="1" x14ac:dyDescent="0.2">
      <c r="A155" s="785" t="s">
        <v>137</v>
      </c>
      <c r="B155" s="784"/>
      <c r="C155" s="784"/>
      <c r="D155" s="784"/>
      <c r="E155" s="784"/>
      <c r="F155" s="783"/>
      <c r="G155" s="793"/>
      <c r="H155" s="1210">
        <f>SUM(B155:G155)</f>
        <v>0</v>
      </c>
      <c r="I155" s="1211"/>
      <c r="J155" s="831"/>
    </row>
    <row r="156" spans="1:10" ht="12" customHeight="1" x14ac:dyDescent="0.2">
      <c r="A156" s="782" t="s">
        <v>138</v>
      </c>
      <c r="B156" s="781"/>
      <c r="C156" s="781"/>
      <c r="D156" s="781"/>
      <c r="E156" s="781"/>
      <c r="F156" s="780"/>
      <c r="G156" s="792"/>
      <c r="H156" s="1202">
        <f>SUM(B156:G156)</f>
        <v>0</v>
      </c>
      <c r="I156" s="1203"/>
      <c r="J156" s="831"/>
    </row>
    <row r="157" spans="1:10" ht="12" customHeight="1" x14ac:dyDescent="0.2">
      <c r="A157" s="782" t="s">
        <v>139</v>
      </c>
      <c r="B157" s="781"/>
      <c r="C157" s="781"/>
      <c r="D157" s="781"/>
      <c r="E157" s="781"/>
      <c r="F157" s="780"/>
      <c r="G157" s="792"/>
      <c r="H157" s="1202">
        <f>SUM(B157:G157)</f>
        <v>0</v>
      </c>
      <c r="I157" s="1203"/>
      <c r="J157" s="831"/>
    </row>
    <row r="158" spans="1:10" ht="12" customHeight="1" x14ac:dyDescent="0.2">
      <c r="A158" s="782" t="s">
        <v>140</v>
      </c>
      <c r="B158" s="781"/>
      <c r="C158" s="781"/>
      <c r="D158" s="781"/>
      <c r="E158" s="781"/>
      <c r="F158" s="780"/>
      <c r="G158" s="792"/>
      <c r="H158" s="1202">
        <f>SUM(B158:G158)</f>
        <v>0</v>
      </c>
      <c r="I158" s="1203"/>
      <c r="J158" s="831"/>
    </row>
    <row r="159" spans="1:10" ht="12" customHeight="1" thickBot="1" x14ac:dyDescent="0.25">
      <c r="A159" s="778"/>
      <c r="B159" s="777"/>
      <c r="C159" s="777"/>
      <c r="D159" s="777"/>
      <c r="E159" s="777"/>
      <c r="F159" s="776"/>
      <c r="G159" s="791"/>
      <c r="H159" s="1204">
        <f>SUM(B159:G159)</f>
        <v>0</v>
      </c>
      <c r="I159" s="1205"/>
      <c r="J159" s="831"/>
    </row>
    <row r="160" spans="1:10" ht="12" customHeight="1" thickBot="1" x14ac:dyDescent="0.25">
      <c r="A160" s="774" t="s">
        <v>51</v>
      </c>
      <c r="B160" s="1095">
        <f>SUM(B155:B159)</f>
        <v>0</v>
      </c>
      <c r="C160" s="1095">
        <f t="shared" ref="C160:H160" si="35">SUM(C155:C159)</f>
        <v>0</v>
      </c>
      <c r="D160" s="1095">
        <f t="shared" si="35"/>
        <v>0</v>
      </c>
      <c r="E160" s="1095">
        <f t="shared" si="35"/>
        <v>0</v>
      </c>
      <c r="F160" s="1095">
        <f t="shared" si="35"/>
        <v>0</v>
      </c>
      <c r="G160" s="790">
        <f t="shared" si="35"/>
        <v>0</v>
      </c>
      <c r="H160" s="1207">
        <f t="shared" si="35"/>
        <v>0</v>
      </c>
      <c r="I160" s="1208"/>
      <c r="J160" s="831"/>
    </row>
    <row r="161" spans="1:10" ht="2.25" customHeight="1" x14ac:dyDescent="0.2">
      <c r="A161" s="1146"/>
      <c r="B161" s="1146"/>
      <c r="C161" s="1146"/>
      <c r="D161" s="1146"/>
      <c r="E161" s="1146"/>
      <c r="F161" s="1146"/>
      <c r="G161" s="1146"/>
      <c r="H161" s="1146"/>
      <c r="I161" s="1146"/>
      <c r="J161" s="830"/>
    </row>
    <row r="162" spans="1:10" ht="12" customHeight="1" thickBot="1" x14ac:dyDescent="0.25">
      <c r="A162" s="1206" t="str">
        <f>CONCATENATE([3]RM_TARTALOMJEGYZÉK!A1,". utáni  költségvetést érintő módosítások")</f>
        <v>2020. utáni  költségvetést érintő módosítások</v>
      </c>
      <c r="B162" s="1206"/>
      <c r="C162" s="1206"/>
      <c r="D162" s="1206"/>
      <c r="E162" s="1206"/>
      <c r="F162" s="1206"/>
      <c r="G162" s="1206"/>
      <c r="H162" s="1206"/>
      <c r="I162" s="1206"/>
      <c r="J162" s="830"/>
    </row>
    <row r="163" spans="1:10" ht="12" customHeight="1" thickBot="1" x14ac:dyDescent="0.25">
      <c r="A163" s="786" t="s">
        <v>129</v>
      </c>
      <c r="B163" s="1094" t="s">
        <v>683</v>
      </c>
      <c r="C163" s="1094" t="s">
        <v>682</v>
      </c>
      <c r="D163" s="1094" t="s">
        <v>681</v>
      </c>
      <c r="E163" s="1094" t="s">
        <v>680</v>
      </c>
      <c r="F163" s="1094" t="s">
        <v>679</v>
      </c>
      <c r="G163" s="1094" t="s">
        <v>678</v>
      </c>
      <c r="H163" s="1150" t="s">
        <v>677</v>
      </c>
      <c r="I163" s="1199"/>
      <c r="J163" s="830"/>
    </row>
    <row r="164" spans="1:10" ht="12" customHeight="1" x14ac:dyDescent="0.2">
      <c r="A164" s="789" t="s">
        <v>130</v>
      </c>
      <c r="B164" s="784"/>
      <c r="C164" s="784"/>
      <c r="D164" s="784"/>
      <c r="E164" s="784"/>
      <c r="F164" s="783"/>
      <c r="G164" s="783"/>
      <c r="H164" s="1200">
        <f t="shared" ref="H164:H169" si="36">SUM(B164:G164)</f>
        <v>0</v>
      </c>
      <c r="I164" s="1201"/>
      <c r="J164" s="830"/>
    </row>
    <row r="165" spans="1:10" ht="12" customHeight="1" x14ac:dyDescent="0.2">
      <c r="A165" s="788" t="s">
        <v>141</v>
      </c>
      <c r="B165" s="781"/>
      <c r="C165" s="781"/>
      <c r="D165" s="781"/>
      <c r="E165" s="781"/>
      <c r="F165" s="780"/>
      <c r="G165" s="779"/>
      <c r="H165" s="1193">
        <f t="shared" si="36"/>
        <v>0</v>
      </c>
      <c r="I165" s="1194"/>
      <c r="J165" s="830"/>
    </row>
    <row r="166" spans="1:10" ht="12" customHeight="1" x14ac:dyDescent="0.2">
      <c r="A166" s="787" t="s">
        <v>131</v>
      </c>
      <c r="B166" s="781"/>
      <c r="C166" s="781"/>
      <c r="D166" s="781"/>
      <c r="E166" s="781"/>
      <c r="F166" s="780"/>
      <c r="G166" s="779"/>
      <c r="H166" s="1193">
        <f t="shared" si="36"/>
        <v>0</v>
      </c>
      <c r="I166" s="1194"/>
      <c r="J166" s="830"/>
    </row>
    <row r="167" spans="1:10" ht="12" customHeight="1" x14ac:dyDescent="0.2">
      <c r="A167" s="787" t="s">
        <v>143</v>
      </c>
      <c r="B167" s="781"/>
      <c r="C167" s="781"/>
      <c r="D167" s="781"/>
      <c r="E167" s="781"/>
      <c r="F167" s="780"/>
      <c r="G167" s="779"/>
      <c r="H167" s="1193">
        <f t="shared" si="36"/>
        <v>0</v>
      </c>
      <c r="I167" s="1194"/>
      <c r="J167" s="830"/>
    </row>
    <row r="168" spans="1:10" ht="12" customHeight="1" x14ac:dyDescent="0.2">
      <c r="A168" s="787" t="s">
        <v>132</v>
      </c>
      <c r="B168" s="781"/>
      <c r="C168" s="781"/>
      <c r="D168" s="781"/>
      <c r="E168" s="781"/>
      <c r="F168" s="780"/>
      <c r="G168" s="779"/>
      <c r="H168" s="1193">
        <f t="shared" si="36"/>
        <v>0</v>
      </c>
      <c r="I168" s="1194"/>
      <c r="J168" s="830"/>
    </row>
    <row r="169" spans="1:10" ht="12" customHeight="1" thickBot="1" x14ac:dyDescent="0.25">
      <c r="A169" s="787" t="s">
        <v>133</v>
      </c>
      <c r="B169" s="777"/>
      <c r="C169" s="777"/>
      <c r="D169" s="777"/>
      <c r="E169" s="777"/>
      <c r="F169" s="776"/>
      <c r="G169" s="775"/>
      <c r="H169" s="1195">
        <f t="shared" si="36"/>
        <v>0</v>
      </c>
      <c r="I169" s="1196"/>
      <c r="J169" s="830"/>
    </row>
    <row r="170" spans="1:10" ht="12" customHeight="1" thickBot="1" x14ac:dyDescent="0.25">
      <c r="A170" s="774" t="s">
        <v>51</v>
      </c>
      <c r="B170" s="1095">
        <f t="shared" ref="B170:H170" si="37">B164+SUM(B166:B169)</f>
        <v>0</v>
      </c>
      <c r="C170" s="1095">
        <f t="shared" si="37"/>
        <v>0</v>
      </c>
      <c r="D170" s="1095">
        <f t="shared" si="37"/>
        <v>0</v>
      </c>
      <c r="E170" s="1095">
        <f t="shared" si="37"/>
        <v>0</v>
      </c>
      <c r="F170" s="1095">
        <f t="shared" si="37"/>
        <v>0</v>
      </c>
      <c r="G170" s="1095">
        <f t="shared" si="37"/>
        <v>0</v>
      </c>
      <c r="H170" s="1197">
        <f t="shared" si="37"/>
        <v>0</v>
      </c>
      <c r="I170" s="1198"/>
      <c r="J170" s="830"/>
    </row>
    <row r="171" spans="1:10" ht="12" customHeight="1" thickBot="1" x14ac:dyDescent="0.25">
      <c r="A171" s="786" t="s">
        <v>55</v>
      </c>
      <c r="B171" s="1094" t="s">
        <v>683</v>
      </c>
      <c r="C171" s="1094" t="s">
        <v>682</v>
      </c>
      <c r="D171" s="1094" t="s">
        <v>681</v>
      </c>
      <c r="E171" s="1094" t="s">
        <v>680</v>
      </c>
      <c r="F171" s="1094" t="s">
        <v>679</v>
      </c>
      <c r="G171" s="1094" t="s">
        <v>678</v>
      </c>
      <c r="H171" s="1150" t="s">
        <v>677</v>
      </c>
      <c r="I171" s="1199"/>
      <c r="J171" s="830"/>
    </row>
    <row r="172" spans="1:10" ht="12" customHeight="1" x14ac:dyDescent="0.2">
      <c r="A172" s="785" t="s">
        <v>137</v>
      </c>
      <c r="B172" s="784"/>
      <c r="C172" s="784"/>
      <c r="D172" s="784"/>
      <c r="E172" s="784"/>
      <c r="F172" s="783"/>
      <c r="G172" s="783"/>
      <c r="H172" s="1200">
        <f>SUM(B172:G172)</f>
        <v>0</v>
      </c>
      <c r="I172" s="1201"/>
      <c r="J172" s="830"/>
    </row>
    <row r="173" spans="1:10" ht="12" customHeight="1" x14ac:dyDescent="0.2">
      <c r="A173" s="782" t="s">
        <v>138</v>
      </c>
      <c r="B173" s="781"/>
      <c r="C173" s="781"/>
      <c r="D173" s="781"/>
      <c r="E173" s="781"/>
      <c r="F173" s="780"/>
      <c r="G173" s="779"/>
      <c r="H173" s="1193">
        <f>SUM(B173:G173)</f>
        <v>0</v>
      </c>
      <c r="I173" s="1194"/>
      <c r="J173" s="830"/>
    </row>
    <row r="174" spans="1:10" ht="12" customHeight="1" x14ac:dyDescent="0.2">
      <c r="A174" s="782" t="s">
        <v>139</v>
      </c>
      <c r="B174" s="781"/>
      <c r="C174" s="781"/>
      <c r="D174" s="781"/>
      <c r="E174" s="781"/>
      <c r="F174" s="780"/>
      <c r="G174" s="779"/>
      <c r="H174" s="1193">
        <f>SUM(B174:G174)</f>
        <v>0</v>
      </c>
      <c r="I174" s="1194"/>
      <c r="J174" s="830"/>
    </row>
    <row r="175" spans="1:10" ht="12" customHeight="1" x14ac:dyDescent="0.2">
      <c r="A175" s="782" t="s">
        <v>140</v>
      </c>
      <c r="B175" s="781"/>
      <c r="C175" s="781"/>
      <c r="D175" s="781"/>
      <c r="E175" s="781"/>
      <c r="F175" s="780"/>
      <c r="G175" s="779"/>
      <c r="H175" s="1193">
        <f>SUM(B175:G175)</f>
        <v>0</v>
      </c>
      <c r="I175" s="1194"/>
      <c r="J175" s="830"/>
    </row>
    <row r="176" spans="1:10" ht="12" customHeight="1" thickBot="1" x14ac:dyDescent="0.25">
      <c r="A176" s="778"/>
      <c r="B176" s="777"/>
      <c r="C176" s="777"/>
      <c r="D176" s="777"/>
      <c r="E176" s="777"/>
      <c r="F176" s="776"/>
      <c r="G176" s="775"/>
      <c r="H176" s="1195">
        <f>SUM(B176:G176)</f>
        <v>0</v>
      </c>
      <c r="I176" s="1196"/>
      <c r="J176" s="830"/>
    </row>
    <row r="177" spans="1:10" ht="12" customHeight="1" thickBot="1" x14ac:dyDescent="0.25">
      <c r="A177" s="774" t="s">
        <v>51</v>
      </c>
      <c r="B177" s="1095">
        <f t="shared" ref="B177:H177" si="38">SUM(B172:B176)</f>
        <v>0</v>
      </c>
      <c r="C177" s="1095">
        <f t="shared" si="38"/>
        <v>0</v>
      </c>
      <c r="D177" s="1095">
        <f t="shared" si="38"/>
        <v>0</v>
      </c>
      <c r="E177" s="1095">
        <f t="shared" si="38"/>
        <v>0</v>
      </c>
      <c r="F177" s="1095">
        <f t="shared" si="38"/>
        <v>0</v>
      </c>
      <c r="G177" s="1095">
        <f t="shared" si="38"/>
        <v>0</v>
      </c>
      <c r="H177" s="1197">
        <f t="shared" si="38"/>
        <v>0</v>
      </c>
      <c r="I177" s="1198"/>
      <c r="J177" s="830"/>
    </row>
    <row r="178" spans="1:10" ht="23.25" customHeight="1" x14ac:dyDescent="0.2"/>
    <row r="179" spans="1:10" ht="12" customHeight="1" x14ac:dyDescent="0.2">
      <c r="A179" s="1172" t="s">
        <v>691</v>
      </c>
      <c r="B179" s="1172"/>
      <c r="C179" s="1173"/>
      <c r="D179" s="1173"/>
      <c r="E179" s="1173"/>
      <c r="F179" s="1173"/>
      <c r="G179" s="1173"/>
      <c r="H179" s="1173"/>
      <c r="I179" s="1173"/>
      <c r="J179" s="831"/>
    </row>
    <row r="180" spans="1:10" ht="12" customHeight="1" thickBot="1" x14ac:dyDescent="0.25">
      <c r="A180" s="829"/>
      <c r="B180" s="829"/>
      <c r="C180" s="829"/>
      <c r="D180" s="829"/>
      <c r="E180" s="829"/>
      <c r="F180" s="829"/>
      <c r="G180" s="829"/>
      <c r="H180" s="1174" t="s">
        <v>531</v>
      </c>
      <c r="I180" s="1174"/>
      <c r="J180" s="831"/>
    </row>
    <row r="181" spans="1:10" ht="12" customHeight="1" thickBot="1" x14ac:dyDescent="0.25">
      <c r="A181" s="1154" t="s">
        <v>129</v>
      </c>
      <c r="B181" s="1157" t="s">
        <v>588</v>
      </c>
      <c r="C181" s="1158"/>
      <c r="D181" s="1158"/>
      <c r="E181" s="1158"/>
      <c r="F181" s="1159"/>
      <c r="G181" s="1159"/>
      <c r="H181" s="1159"/>
      <c r="I181" s="1160"/>
      <c r="J181" s="831"/>
    </row>
    <row r="182" spans="1:10" ht="12" customHeight="1" thickBot="1" x14ac:dyDescent="0.25">
      <c r="A182" s="1155"/>
      <c r="B182" s="1161" t="s">
        <v>690</v>
      </c>
      <c r="C182" s="1164" t="s">
        <v>589</v>
      </c>
      <c r="D182" s="1165"/>
      <c r="E182" s="1165"/>
      <c r="F182" s="1165"/>
      <c r="G182" s="1165"/>
      <c r="H182" s="1165"/>
      <c r="I182" s="1166"/>
      <c r="J182" s="831"/>
    </row>
    <row r="183" spans="1:10" ht="12" customHeight="1" thickBot="1" x14ac:dyDescent="0.25">
      <c r="A183" s="1155"/>
      <c r="B183" s="1162"/>
      <c r="C183" s="1161" t="str">
        <f>CONCATENATE([3]RM_TARTALOMJEGYZÉK!A1,". előtti  forrás, kiadás")</f>
        <v>2020. előtti  forrás, kiadás</v>
      </c>
      <c r="D183" s="828" t="s">
        <v>689</v>
      </c>
      <c r="E183" s="828" t="s">
        <v>688</v>
      </c>
      <c r="F183" s="828" t="s">
        <v>687</v>
      </c>
      <c r="G183" s="828" t="s">
        <v>689</v>
      </c>
      <c r="H183" s="828" t="s">
        <v>688</v>
      </c>
      <c r="I183" s="828" t="s">
        <v>687</v>
      </c>
      <c r="J183" s="831"/>
    </row>
    <row r="184" spans="1:10" ht="12" customHeight="1" thickBot="1" x14ac:dyDescent="0.25">
      <c r="A184" s="1156"/>
      <c r="B184" s="1163"/>
      <c r="C184" s="1167"/>
      <c r="D184" s="1168" t="str">
        <f>CONCATENATE([3]RM_TARTALOMJEGYZÉK!$A$1,". évi")</f>
        <v>2020. évi</v>
      </c>
      <c r="E184" s="1169"/>
      <c r="F184" s="1170"/>
      <c r="G184" s="1168" t="str">
        <f>CONCATENATE([3]RM_TARTALOMJEGYZÉK!$A$1,". után")</f>
        <v>2020. után</v>
      </c>
      <c r="H184" s="1171"/>
      <c r="I184" s="1170"/>
      <c r="J184" s="831"/>
    </row>
    <row r="185" spans="1:10" ht="12" customHeight="1" thickBot="1" x14ac:dyDescent="0.25">
      <c r="A185" s="827" t="s">
        <v>465</v>
      </c>
      <c r="B185" s="826" t="s">
        <v>686</v>
      </c>
      <c r="C185" s="824" t="s">
        <v>467</v>
      </c>
      <c r="D185" s="825" t="s">
        <v>469</v>
      </c>
      <c r="E185" s="825" t="s">
        <v>468</v>
      </c>
      <c r="F185" s="824" t="s">
        <v>685</v>
      </c>
      <c r="G185" s="824" t="s">
        <v>471</v>
      </c>
      <c r="H185" s="824" t="s">
        <v>472</v>
      </c>
      <c r="I185" s="823" t="s">
        <v>684</v>
      </c>
      <c r="J185" s="831"/>
    </row>
    <row r="186" spans="1:10" ht="12" customHeight="1" x14ac:dyDescent="0.2">
      <c r="A186" s="789" t="s">
        <v>130</v>
      </c>
      <c r="B186" s="816">
        <f t="shared" ref="B186:B191" si="39">C186+F186+I186</f>
        <v>0</v>
      </c>
      <c r="C186" s="798"/>
      <c r="D186" s="815"/>
      <c r="E186" s="814">
        <f t="shared" ref="E186:E191" si="40">H202</f>
        <v>0</v>
      </c>
      <c r="F186" s="822">
        <f t="shared" ref="F186:F191" si="41">D186+E186</f>
        <v>0</v>
      </c>
      <c r="G186" s="815"/>
      <c r="H186" s="821">
        <f t="shared" ref="H186:H191" si="42">H219</f>
        <v>0</v>
      </c>
      <c r="I186" s="813">
        <f t="shared" ref="I186:I191" si="43">G186+H186</f>
        <v>0</v>
      </c>
      <c r="J186" s="831"/>
    </row>
    <row r="187" spans="1:10" ht="12" customHeight="1" x14ac:dyDescent="0.2">
      <c r="A187" s="788" t="s">
        <v>141</v>
      </c>
      <c r="B187" s="812">
        <f t="shared" si="39"/>
        <v>0</v>
      </c>
      <c r="C187" s="819"/>
      <c r="D187" s="819"/>
      <c r="E187" s="818">
        <f t="shared" si="40"/>
        <v>0</v>
      </c>
      <c r="F187" s="820">
        <f t="shared" si="41"/>
        <v>0</v>
      </c>
      <c r="G187" s="819"/>
      <c r="H187" s="805">
        <f t="shared" si="42"/>
        <v>0</v>
      </c>
      <c r="I187" s="809">
        <f t="shared" si="43"/>
        <v>0</v>
      </c>
      <c r="J187" s="831"/>
    </row>
    <row r="188" spans="1:10" ht="12" customHeight="1" x14ac:dyDescent="0.2">
      <c r="A188" s="787" t="s">
        <v>131</v>
      </c>
      <c r="B188" s="811">
        <f t="shared" si="39"/>
        <v>0</v>
      </c>
      <c r="C188" s="810"/>
      <c r="D188" s="810"/>
      <c r="E188" s="818">
        <f t="shared" si="40"/>
        <v>0</v>
      </c>
      <c r="F188" s="809">
        <f t="shared" si="41"/>
        <v>0</v>
      </c>
      <c r="G188" s="810"/>
      <c r="H188" s="805">
        <f t="shared" si="42"/>
        <v>0</v>
      </c>
      <c r="I188" s="809">
        <f t="shared" si="43"/>
        <v>0</v>
      </c>
      <c r="J188" s="831"/>
    </row>
    <row r="189" spans="1:10" ht="12" customHeight="1" x14ac:dyDescent="0.2">
      <c r="A189" s="787" t="s">
        <v>143</v>
      </c>
      <c r="B189" s="811">
        <f t="shared" si="39"/>
        <v>0</v>
      </c>
      <c r="C189" s="810"/>
      <c r="D189" s="810"/>
      <c r="E189" s="818">
        <f t="shared" si="40"/>
        <v>0</v>
      </c>
      <c r="F189" s="809">
        <f t="shared" si="41"/>
        <v>0</v>
      </c>
      <c r="G189" s="810"/>
      <c r="H189" s="805">
        <f t="shared" si="42"/>
        <v>0</v>
      </c>
      <c r="I189" s="809">
        <f t="shared" si="43"/>
        <v>0</v>
      </c>
      <c r="J189" s="831"/>
    </row>
    <row r="190" spans="1:10" ht="12" customHeight="1" x14ac:dyDescent="0.2">
      <c r="A190" s="787" t="s">
        <v>132</v>
      </c>
      <c r="B190" s="811">
        <f t="shared" si="39"/>
        <v>0</v>
      </c>
      <c r="C190" s="810"/>
      <c r="D190" s="810"/>
      <c r="E190" s="818">
        <f t="shared" si="40"/>
        <v>0</v>
      </c>
      <c r="F190" s="809">
        <f t="shared" si="41"/>
        <v>0</v>
      </c>
      <c r="G190" s="810"/>
      <c r="H190" s="805">
        <f t="shared" si="42"/>
        <v>0</v>
      </c>
      <c r="I190" s="809">
        <f t="shared" si="43"/>
        <v>0</v>
      </c>
      <c r="J190" s="831"/>
    </row>
    <row r="191" spans="1:10" ht="12" customHeight="1" thickBot="1" x14ac:dyDescent="0.25">
      <c r="A191" s="787" t="s">
        <v>133</v>
      </c>
      <c r="B191" s="811">
        <f t="shared" si="39"/>
        <v>0</v>
      </c>
      <c r="C191" s="810"/>
      <c r="D191" s="810"/>
      <c r="E191" s="818">
        <f t="shared" si="40"/>
        <v>0</v>
      </c>
      <c r="F191" s="809">
        <f t="shared" si="41"/>
        <v>0</v>
      </c>
      <c r="G191" s="810"/>
      <c r="H191" s="805">
        <f t="shared" si="42"/>
        <v>0</v>
      </c>
      <c r="I191" s="809">
        <f t="shared" si="43"/>
        <v>0</v>
      </c>
      <c r="J191" s="831"/>
    </row>
    <row r="192" spans="1:10" ht="12" customHeight="1" thickBot="1" x14ac:dyDescent="0.25">
      <c r="A192" s="817" t="s">
        <v>134</v>
      </c>
      <c r="B192" s="1095">
        <f t="shared" ref="B192:I192" si="44">B186+SUM(B188:B191)</f>
        <v>0</v>
      </c>
      <c r="C192" s="1095">
        <f t="shared" si="44"/>
        <v>0</v>
      </c>
      <c r="D192" s="1095">
        <f t="shared" si="44"/>
        <v>0</v>
      </c>
      <c r="E192" s="1095">
        <f t="shared" si="44"/>
        <v>0</v>
      </c>
      <c r="F192" s="1095">
        <f t="shared" si="44"/>
        <v>0</v>
      </c>
      <c r="G192" s="1095">
        <f t="shared" si="44"/>
        <v>0</v>
      </c>
      <c r="H192" s="1095">
        <f t="shared" si="44"/>
        <v>0</v>
      </c>
      <c r="I192" s="802">
        <f t="shared" si="44"/>
        <v>0</v>
      </c>
      <c r="J192" s="831"/>
    </row>
    <row r="193" spans="1:10" ht="12" customHeight="1" x14ac:dyDescent="0.2">
      <c r="A193" s="785" t="s">
        <v>137</v>
      </c>
      <c r="B193" s="816">
        <f>C193+F193+I193</f>
        <v>0</v>
      </c>
      <c r="C193" s="815"/>
      <c r="D193" s="815"/>
      <c r="E193" s="814">
        <f>H210</f>
        <v>0</v>
      </c>
      <c r="F193" s="814">
        <f>D193+E193</f>
        <v>0</v>
      </c>
      <c r="G193" s="815"/>
      <c r="H193" s="814">
        <f>H227</f>
        <v>0</v>
      </c>
      <c r="I193" s="813">
        <f>G193+H193</f>
        <v>0</v>
      </c>
      <c r="J193" s="831"/>
    </row>
    <row r="194" spans="1:10" ht="12" customHeight="1" x14ac:dyDescent="0.2">
      <c r="A194" s="782" t="s">
        <v>138</v>
      </c>
      <c r="B194" s="812">
        <f>C194+F194+I194</f>
        <v>0</v>
      </c>
      <c r="C194" s="810"/>
      <c r="D194" s="810"/>
      <c r="E194" s="805">
        <f>H211</f>
        <v>0</v>
      </c>
      <c r="F194" s="805">
        <f>D194+E194</f>
        <v>0</v>
      </c>
      <c r="G194" s="810"/>
      <c r="H194" s="805">
        <f>H228</f>
        <v>0</v>
      </c>
      <c r="I194" s="809">
        <f>G194+H194</f>
        <v>0</v>
      </c>
      <c r="J194" s="831"/>
    </row>
    <row r="195" spans="1:10" ht="12" customHeight="1" x14ac:dyDescent="0.2">
      <c r="A195" s="782" t="s">
        <v>139</v>
      </c>
      <c r="B195" s="811">
        <f>C195+F195+I195</f>
        <v>0</v>
      </c>
      <c r="C195" s="810"/>
      <c r="D195" s="810"/>
      <c r="E195" s="805">
        <f>H212</f>
        <v>0</v>
      </c>
      <c r="F195" s="805">
        <f>D195+E195</f>
        <v>0</v>
      </c>
      <c r="G195" s="810"/>
      <c r="H195" s="805">
        <f>H229</f>
        <v>0</v>
      </c>
      <c r="I195" s="809">
        <f>G195+H195</f>
        <v>0</v>
      </c>
      <c r="J195" s="831"/>
    </row>
    <row r="196" spans="1:10" ht="12" customHeight="1" x14ac:dyDescent="0.2">
      <c r="A196" s="782" t="s">
        <v>140</v>
      </c>
      <c r="B196" s="811">
        <f>C196+F196+I196</f>
        <v>0</v>
      </c>
      <c r="C196" s="810"/>
      <c r="D196" s="810"/>
      <c r="E196" s="805">
        <f>H213</f>
        <v>0</v>
      </c>
      <c r="F196" s="805">
        <f>D196+E196</f>
        <v>0</v>
      </c>
      <c r="G196" s="810"/>
      <c r="H196" s="805">
        <f>H230</f>
        <v>0</v>
      </c>
      <c r="I196" s="809">
        <f>G196+H196</f>
        <v>0</v>
      </c>
      <c r="J196" s="831"/>
    </row>
    <row r="197" spans="1:10" ht="12" customHeight="1" thickBot="1" x14ac:dyDescent="0.25">
      <c r="A197" s="778"/>
      <c r="B197" s="808">
        <f>C197+F197+I197</f>
        <v>0</v>
      </c>
      <c r="C197" s="806"/>
      <c r="D197" s="806"/>
      <c r="E197" s="805">
        <f>H214</f>
        <v>0</v>
      </c>
      <c r="F197" s="807">
        <f>D197+E197</f>
        <v>0</v>
      </c>
      <c r="G197" s="806"/>
      <c r="H197" s="805">
        <f>H231</f>
        <v>0</v>
      </c>
      <c r="I197" s="804">
        <f>G197+H197</f>
        <v>0</v>
      </c>
      <c r="J197" s="831"/>
    </row>
    <row r="198" spans="1:10" ht="12" customHeight="1" thickBot="1" x14ac:dyDescent="0.25">
      <c r="A198" s="803" t="s">
        <v>108</v>
      </c>
      <c r="B198" s="1095">
        <f t="shared" ref="B198:I198" si="45">SUM(B193:B197)</f>
        <v>0</v>
      </c>
      <c r="C198" s="1095">
        <f t="shared" si="45"/>
        <v>0</v>
      </c>
      <c r="D198" s="1095">
        <f t="shared" si="45"/>
        <v>0</v>
      </c>
      <c r="E198" s="1095">
        <f t="shared" si="45"/>
        <v>0</v>
      </c>
      <c r="F198" s="1095">
        <f t="shared" si="45"/>
        <v>0</v>
      </c>
      <c r="G198" s="1095">
        <f t="shared" si="45"/>
        <v>0</v>
      </c>
      <c r="H198" s="1095">
        <f t="shared" si="45"/>
        <v>0</v>
      </c>
      <c r="I198" s="802">
        <f t="shared" si="45"/>
        <v>0</v>
      </c>
      <c r="J198" s="831"/>
    </row>
    <row r="199" spans="1:10" ht="2.25" customHeight="1" x14ac:dyDescent="0.2">
      <c r="A199" s="801"/>
      <c r="B199" s="800"/>
      <c r="C199" s="800"/>
      <c r="D199" s="800"/>
      <c r="E199" s="800"/>
      <c r="F199" s="800"/>
      <c r="G199" s="800"/>
      <c r="H199" s="800"/>
      <c r="I199" s="799"/>
      <c r="J199" s="831"/>
    </row>
    <row r="200" spans="1:10" ht="12" customHeight="1" thickBot="1" x14ac:dyDescent="0.25">
      <c r="A200" s="1175" t="str">
        <f>CONCATENATE([3]RM_TARTALOMJEGYZÉK!A1,". évi költségvetést érintő módosítások")</f>
        <v>2020. évi költségvetést érintő módosítások</v>
      </c>
      <c r="B200" s="1176"/>
      <c r="C200" s="1176"/>
      <c r="D200" s="1176"/>
      <c r="E200" s="1176"/>
      <c r="F200" s="1176"/>
      <c r="G200" s="1176"/>
      <c r="H200" s="1176"/>
      <c r="I200" s="1176"/>
      <c r="J200" s="831"/>
    </row>
    <row r="201" spans="1:10" ht="12" customHeight="1" thickBot="1" x14ac:dyDescent="0.25">
      <c r="A201" s="847" t="s">
        <v>129</v>
      </c>
      <c r="B201" s="1096" t="s">
        <v>683</v>
      </c>
      <c r="C201" s="1096" t="s">
        <v>682</v>
      </c>
      <c r="D201" s="1096" t="s">
        <v>681</v>
      </c>
      <c r="E201" s="1096" t="s">
        <v>680</v>
      </c>
      <c r="F201" s="1096" t="s">
        <v>679</v>
      </c>
      <c r="G201" s="1096" t="s">
        <v>678</v>
      </c>
      <c r="H201" s="1183" t="s">
        <v>677</v>
      </c>
      <c r="I201" s="1184"/>
      <c r="J201" s="831"/>
    </row>
    <row r="202" spans="1:10" ht="12" customHeight="1" x14ac:dyDescent="0.2">
      <c r="A202" s="850" t="s">
        <v>130</v>
      </c>
      <c r="B202" s="852"/>
      <c r="C202" s="852"/>
      <c r="D202" s="852"/>
      <c r="E202" s="852"/>
      <c r="F202" s="851"/>
      <c r="G202" s="796"/>
      <c r="H202" s="1191">
        <f t="shared" ref="H202:H207" si="46">SUM(B202:G202)</f>
        <v>0</v>
      </c>
      <c r="I202" s="1192"/>
      <c r="J202" s="831"/>
    </row>
    <row r="203" spans="1:10" ht="12" customHeight="1" x14ac:dyDescent="0.2">
      <c r="A203" s="849" t="s">
        <v>141</v>
      </c>
      <c r="B203" s="842"/>
      <c r="C203" s="842"/>
      <c r="D203" s="842"/>
      <c r="E203" s="842"/>
      <c r="F203" s="841"/>
      <c r="G203" s="792"/>
      <c r="H203" s="1177">
        <f t="shared" si="46"/>
        <v>0</v>
      </c>
      <c r="I203" s="1178"/>
      <c r="J203" s="831"/>
    </row>
    <row r="204" spans="1:10" ht="12" customHeight="1" x14ac:dyDescent="0.2">
      <c r="A204" s="848" t="s">
        <v>131</v>
      </c>
      <c r="B204" s="842"/>
      <c r="C204" s="842"/>
      <c r="D204" s="842"/>
      <c r="E204" s="842"/>
      <c r="F204" s="841"/>
      <c r="G204" s="792"/>
      <c r="H204" s="1177">
        <f t="shared" si="46"/>
        <v>0</v>
      </c>
      <c r="I204" s="1178"/>
      <c r="J204" s="831"/>
    </row>
    <row r="205" spans="1:10" ht="12" customHeight="1" x14ac:dyDescent="0.2">
      <c r="A205" s="848" t="s">
        <v>143</v>
      </c>
      <c r="B205" s="842"/>
      <c r="C205" s="842"/>
      <c r="D205" s="842"/>
      <c r="E205" s="842"/>
      <c r="F205" s="841"/>
      <c r="G205" s="792"/>
      <c r="H205" s="1177">
        <f t="shared" si="46"/>
        <v>0</v>
      </c>
      <c r="I205" s="1178"/>
      <c r="J205" s="831"/>
    </row>
    <row r="206" spans="1:10" ht="12" customHeight="1" x14ac:dyDescent="0.2">
      <c r="A206" s="848" t="s">
        <v>132</v>
      </c>
      <c r="B206" s="842"/>
      <c r="C206" s="842"/>
      <c r="D206" s="842"/>
      <c r="E206" s="842"/>
      <c r="F206" s="841"/>
      <c r="G206" s="792"/>
      <c r="H206" s="1177">
        <f t="shared" si="46"/>
        <v>0</v>
      </c>
      <c r="I206" s="1178"/>
      <c r="J206" s="831"/>
    </row>
    <row r="207" spans="1:10" ht="12" customHeight="1" thickBot="1" x14ac:dyDescent="0.25">
      <c r="A207" s="848" t="s">
        <v>133</v>
      </c>
      <c r="B207" s="838"/>
      <c r="C207" s="838"/>
      <c r="D207" s="838"/>
      <c r="E207" s="838"/>
      <c r="F207" s="837"/>
      <c r="G207" s="791"/>
      <c r="H207" s="1179">
        <f t="shared" si="46"/>
        <v>0</v>
      </c>
      <c r="I207" s="1180"/>
      <c r="J207" s="831"/>
    </row>
    <row r="208" spans="1:10" ht="12" customHeight="1" thickBot="1" x14ac:dyDescent="0.25">
      <c r="A208" s="835" t="s">
        <v>51</v>
      </c>
      <c r="B208" s="1099">
        <f t="shared" ref="B208:I208" si="47">B202+SUM(B204:B207)</f>
        <v>0</v>
      </c>
      <c r="C208" s="1099">
        <f t="shared" si="47"/>
        <v>0</v>
      </c>
      <c r="D208" s="1099">
        <f t="shared" si="47"/>
        <v>0</v>
      </c>
      <c r="E208" s="1099">
        <f t="shared" si="47"/>
        <v>0</v>
      </c>
      <c r="F208" s="1099">
        <f t="shared" si="47"/>
        <v>0</v>
      </c>
      <c r="G208" s="790">
        <f t="shared" si="47"/>
        <v>0</v>
      </c>
      <c r="H208" s="1181">
        <f t="shared" si="47"/>
        <v>0</v>
      </c>
      <c r="I208" s="1182">
        <f t="shared" si="47"/>
        <v>0</v>
      </c>
      <c r="J208" s="831"/>
    </row>
    <row r="209" spans="1:10" ht="12" customHeight="1" thickBot="1" x14ac:dyDescent="0.25">
      <c r="A209" s="847" t="s">
        <v>55</v>
      </c>
      <c r="B209" s="794" t="s">
        <v>683</v>
      </c>
      <c r="C209" s="794" t="s">
        <v>682</v>
      </c>
      <c r="D209" s="794" t="s">
        <v>681</v>
      </c>
      <c r="E209" s="794" t="s">
        <v>680</v>
      </c>
      <c r="F209" s="794" t="s">
        <v>679</v>
      </c>
      <c r="G209" s="794" t="s">
        <v>678</v>
      </c>
      <c r="H209" s="1189" t="s">
        <v>677</v>
      </c>
      <c r="I209" s="1190"/>
      <c r="J209" s="831"/>
    </row>
    <row r="210" spans="1:10" ht="12" customHeight="1" x14ac:dyDescent="0.2">
      <c r="A210" s="846" t="s">
        <v>137</v>
      </c>
      <c r="B210" s="845"/>
      <c r="C210" s="845"/>
      <c r="D210" s="845"/>
      <c r="E210" s="845"/>
      <c r="F210" s="844"/>
      <c r="G210" s="1100"/>
      <c r="H210" s="1185">
        <f>SUM(B210:G210)</f>
        <v>0</v>
      </c>
      <c r="I210" s="1186"/>
      <c r="J210" s="831"/>
    </row>
    <row r="211" spans="1:10" ht="12" customHeight="1" x14ac:dyDescent="0.2">
      <c r="A211" s="843" t="s">
        <v>138</v>
      </c>
      <c r="B211" s="842"/>
      <c r="C211" s="842"/>
      <c r="D211" s="842"/>
      <c r="E211" s="842"/>
      <c r="F211" s="841"/>
      <c r="G211" s="1097"/>
      <c r="H211" s="1177">
        <f>SUM(B211:G211)</f>
        <v>0</v>
      </c>
      <c r="I211" s="1178"/>
      <c r="J211" s="831"/>
    </row>
    <row r="212" spans="1:10" ht="12" customHeight="1" x14ac:dyDescent="0.2">
      <c r="A212" s="843" t="s">
        <v>139</v>
      </c>
      <c r="B212" s="842"/>
      <c r="C212" s="842"/>
      <c r="D212" s="842"/>
      <c r="E212" s="842"/>
      <c r="F212" s="841"/>
      <c r="G212" s="1097"/>
      <c r="H212" s="1177">
        <f>SUM(B212:G212)</f>
        <v>0</v>
      </c>
      <c r="I212" s="1178"/>
      <c r="J212" s="831"/>
    </row>
    <row r="213" spans="1:10" ht="12" customHeight="1" x14ac:dyDescent="0.2">
      <c r="A213" s="843" t="s">
        <v>140</v>
      </c>
      <c r="B213" s="842"/>
      <c r="C213" s="842"/>
      <c r="D213" s="842"/>
      <c r="E213" s="842"/>
      <c r="F213" s="841"/>
      <c r="G213" s="1097"/>
      <c r="H213" s="1177">
        <f>SUM(B213:G213)</f>
        <v>0</v>
      </c>
      <c r="I213" s="1178"/>
      <c r="J213" s="831"/>
    </row>
    <row r="214" spans="1:10" ht="12" customHeight="1" thickBot="1" x14ac:dyDescent="0.25">
      <c r="A214" s="839"/>
      <c r="B214" s="838"/>
      <c r="C214" s="838"/>
      <c r="D214" s="838"/>
      <c r="E214" s="838"/>
      <c r="F214" s="837"/>
      <c r="G214" s="1098"/>
      <c r="H214" s="1179">
        <f>SUM(B214:G214)</f>
        <v>0</v>
      </c>
      <c r="I214" s="1180"/>
      <c r="J214" s="831"/>
    </row>
    <row r="215" spans="1:10" ht="12" customHeight="1" thickBot="1" x14ac:dyDescent="0.25">
      <c r="A215" s="835" t="s">
        <v>51</v>
      </c>
      <c r="B215" s="1099">
        <f>SUM(B210:B214)</f>
        <v>0</v>
      </c>
      <c r="C215" s="1099">
        <f t="shared" ref="C215:I215" si="48">SUM(C210:C214)</f>
        <v>0</v>
      </c>
      <c r="D215" s="1099">
        <f t="shared" si="48"/>
        <v>0</v>
      </c>
      <c r="E215" s="1099">
        <f t="shared" si="48"/>
        <v>0</v>
      </c>
      <c r="F215" s="1099">
        <f t="shared" si="48"/>
        <v>0</v>
      </c>
      <c r="G215" s="790">
        <f t="shared" si="48"/>
        <v>0</v>
      </c>
      <c r="H215" s="1181">
        <f t="shared" si="48"/>
        <v>0</v>
      </c>
      <c r="I215" s="1182">
        <f t="shared" si="48"/>
        <v>0</v>
      </c>
      <c r="J215" s="831"/>
    </row>
    <row r="216" spans="1:10" ht="2.25" customHeight="1" x14ac:dyDescent="0.2">
      <c r="A216" s="1146"/>
      <c r="B216" s="1147"/>
      <c r="C216" s="1147"/>
      <c r="D216" s="1147"/>
      <c r="E216" s="1147"/>
      <c r="F216" s="1147"/>
      <c r="G216" s="1147"/>
      <c r="H216" s="1147"/>
      <c r="I216" s="1147"/>
      <c r="J216" s="830"/>
    </row>
    <row r="217" spans="1:10" ht="12" customHeight="1" thickBot="1" x14ac:dyDescent="0.25">
      <c r="A217" s="1187" t="str">
        <f>CONCATENATE([3]RM_TARTALOMJEGYZÉK!A1,". utáni  költségvetést érintő módosítások")</f>
        <v>2020. utáni  költségvetést érintő módosítások</v>
      </c>
      <c r="B217" s="1188"/>
      <c r="C217" s="1188"/>
      <c r="D217" s="1188"/>
      <c r="E217" s="1188"/>
      <c r="F217" s="1188"/>
      <c r="G217" s="1188"/>
      <c r="H217" s="1188"/>
      <c r="I217" s="1188"/>
      <c r="J217" s="830"/>
    </row>
    <row r="218" spans="1:10" ht="12" customHeight="1" thickBot="1" x14ac:dyDescent="0.25">
      <c r="A218" s="847" t="s">
        <v>129</v>
      </c>
      <c r="B218" s="1096" t="s">
        <v>683</v>
      </c>
      <c r="C218" s="1096" t="s">
        <v>682</v>
      </c>
      <c r="D218" s="1096" t="s">
        <v>681</v>
      </c>
      <c r="E218" s="1096" t="s">
        <v>680</v>
      </c>
      <c r="F218" s="1096" t="s">
        <v>679</v>
      </c>
      <c r="G218" s="1096" t="s">
        <v>678</v>
      </c>
      <c r="H218" s="1183" t="s">
        <v>677</v>
      </c>
      <c r="I218" s="1184"/>
      <c r="J218" s="830"/>
    </row>
    <row r="219" spans="1:10" ht="12" customHeight="1" x14ac:dyDescent="0.2">
      <c r="A219" s="850" t="s">
        <v>130</v>
      </c>
      <c r="B219" s="845"/>
      <c r="C219" s="845"/>
      <c r="D219" s="845"/>
      <c r="E219" s="845"/>
      <c r="F219" s="844"/>
      <c r="G219" s="844"/>
      <c r="H219" s="1185">
        <f t="shared" ref="H219:H224" si="49">SUM(B219:G219)</f>
        <v>0</v>
      </c>
      <c r="I219" s="1186"/>
      <c r="J219" s="830"/>
    </row>
    <row r="220" spans="1:10" ht="12" customHeight="1" x14ac:dyDescent="0.2">
      <c r="A220" s="849" t="s">
        <v>141</v>
      </c>
      <c r="B220" s="842"/>
      <c r="C220" s="842"/>
      <c r="D220" s="842"/>
      <c r="E220" s="842"/>
      <c r="F220" s="841"/>
      <c r="G220" s="840"/>
      <c r="H220" s="1177">
        <f t="shared" si="49"/>
        <v>0</v>
      </c>
      <c r="I220" s="1178"/>
      <c r="J220" s="830"/>
    </row>
    <row r="221" spans="1:10" ht="12" customHeight="1" x14ac:dyDescent="0.2">
      <c r="A221" s="848" t="s">
        <v>131</v>
      </c>
      <c r="B221" s="842"/>
      <c r="C221" s="842"/>
      <c r="D221" s="842"/>
      <c r="E221" s="842"/>
      <c r="F221" s="841"/>
      <c r="G221" s="840"/>
      <c r="H221" s="1177">
        <f t="shared" si="49"/>
        <v>0</v>
      </c>
      <c r="I221" s="1178"/>
      <c r="J221" s="830"/>
    </row>
    <row r="222" spans="1:10" ht="12" customHeight="1" x14ac:dyDescent="0.2">
      <c r="A222" s="848" t="s">
        <v>143</v>
      </c>
      <c r="B222" s="842"/>
      <c r="C222" s="842"/>
      <c r="D222" s="842"/>
      <c r="E222" s="842"/>
      <c r="F222" s="841"/>
      <c r="G222" s="840"/>
      <c r="H222" s="1177">
        <f t="shared" si="49"/>
        <v>0</v>
      </c>
      <c r="I222" s="1178"/>
      <c r="J222" s="830"/>
    </row>
    <row r="223" spans="1:10" ht="12" customHeight="1" x14ac:dyDescent="0.2">
      <c r="A223" s="848" t="s">
        <v>132</v>
      </c>
      <c r="B223" s="842"/>
      <c r="C223" s="842"/>
      <c r="D223" s="842"/>
      <c r="E223" s="842"/>
      <c r="F223" s="841"/>
      <c r="G223" s="840"/>
      <c r="H223" s="1177">
        <f t="shared" si="49"/>
        <v>0</v>
      </c>
      <c r="I223" s="1178"/>
      <c r="J223" s="830"/>
    </row>
    <row r="224" spans="1:10" ht="12" customHeight="1" thickBot="1" x14ac:dyDescent="0.25">
      <c r="A224" s="848" t="s">
        <v>133</v>
      </c>
      <c r="B224" s="838"/>
      <c r="C224" s="838"/>
      <c r="D224" s="838"/>
      <c r="E224" s="838"/>
      <c r="F224" s="837"/>
      <c r="G224" s="836"/>
      <c r="H224" s="1179">
        <f t="shared" si="49"/>
        <v>0</v>
      </c>
      <c r="I224" s="1180"/>
      <c r="J224" s="830"/>
    </row>
    <row r="225" spans="1:10" ht="12" customHeight="1" thickBot="1" x14ac:dyDescent="0.25">
      <c r="A225" s="835" t="s">
        <v>51</v>
      </c>
      <c r="B225" s="1099">
        <f t="shared" ref="B225:I225" si="50">B219+SUM(B221:B224)</f>
        <v>0</v>
      </c>
      <c r="C225" s="1099">
        <f t="shared" si="50"/>
        <v>0</v>
      </c>
      <c r="D225" s="1099">
        <f t="shared" si="50"/>
        <v>0</v>
      </c>
      <c r="E225" s="1099">
        <f t="shared" si="50"/>
        <v>0</v>
      </c>
      <c r="F225" s="1099">
        <f t="shared" si="50"/>
        <v>0</v>
      </c>
      <c r="G225" s="1099">
        <f t="shared" si="50"/>
        <v>0</v>
      </c>
      <c r="H225" s="1181">
        <f t="shared" si="50"/>
        <v>0</v>
      </c>
      <c r="I225" s="1182">
        <f t="shared" si="50"/>
        <v>0</v>
      </c>
      <c r="J225" s="830"/>
    </row>
    <row r="226" spans="1:10" ht="12" customHeight="1" thickBot="1" x14ac:dyDescent="0.25">
      <c r="A226" s="847" t="s">
        <v>55</v>
      </c>
      <c r="B226" s="1096" t="s">
        <v>683</v>
      </c>
      <c r="C226" s="1096" t="s">
        <v>682</v>
      </c>
      <c r="D226" s="1096" t="s">
        <v>681</v>
      </c>
      <c r="E226" s="1096" t="s">
        <v>680</v>
      </c>
      <c r="F226" s="1096" t="s">
        <v>679</v>
      </c>
      <c r="G226" s="1096" t="s">
        <v>678</v>
      </c>
      <c r="H226" s="1183" t="s">
        <v>677</v>
      </c>
      <c r="I226" s="1184"/>
      <c r="J226" s="830"/>
    </row>
    <row r="227" spans="1:10" ht="12" customHeight="1" x14ac:dyDescent="0.2">
      <c r="A227" s="846" t="s">
        <v>137</v>
      </c>
      <c r="B227" s="845"/>
      <c r="C227" s="845"/>
      <c r="D227" s="845"/>
      <c r="E227" s="845"/>
      <c r="F227" s="844"/>
      <c r="G227" s="844"/>
      <c r="H227" s="1185">
        <f>SUM(B227:G227)</f>
        <v>0</v>
      </c>
      <c r="I227" s="1186"/>
      <c r="J227" s="830"/>
    </row>
    <row r="228" spans="1:10" ht="12" customHeight="1" x14ac:dyDescent="0.2">
      <c r="A228" s="843" t="s">
        <v>138</v>
      </c>
      <c r="B228" s="842"/>
      <c r="C228" s="842"/>
      <c r="D228" s="842"/>
      <c r="E228" s="842"/>
      <c r="F228" s="841"/>
      <c r="G228" s="840"/>
      <c r="H228" s="1177">
        <f>SUM(B228:G228)</f>
        <v>0</v>
      </c>
      <c r="I228" s="1178"/>
      <c r="J228" s="830"/>
    </row>
    <row r="229" spans="1:10" ht="12" customHeight="1" x14ac:dyDescent="0.2">
      <c r="A229" s="843" t="s">
        <v>139</v>
      </c>
      <c r="B229" s="842"/>
      <c r="C229" s="842"/>
      <c r="D229" s="842"/>
      <c r="E229" s="842"/>
      <c r="F229" s="841"/>
      <c r="G229" s="840"/>
      <c r="H229" s="1177">
        <f>SUM(B229:G229)</f>
        <v>0</v>
      </c>
      <c r="I229" s="1178"/>
      <c r="J229" s="830"/>
    </row>
    <row r="230" spans="1:10" ht="12" customHeight="1" x14ac:dyDescent="0.2">
      <c r="A230" s="843" t="s">
        <v>140</v>
      </c>
      <c r="B230" s="842"/>
      <c r="C230" s="842"/>
      <c r="D230" s="842"/>
      <c r="E230" s="842"/>
      <c r="F230" s="841"/>
      <c r="G230" s="840"/>
      <c r="H230" s="1177">
        <f>SUM(B230:G230)</f>
        <v>0</v>
      </c>
      <c r="I230" s="1178"/>
      <c r="J230" s="830"/>
    </row>
    <row r="231" spans="1:10" ht="12" customHeight="1" thickBot="1" x14ac:dyDescent="0.25">
      <c r="A231" s="839"/>
      <c r="B231" s="838"/>
      <c r="C231" s="838"/>
      <c r="D231" s="838"/>
      <c r="E231" s="838"/>
      <c r="F231" s="837"/>
      <c r="G231" s="836"/>
      <c r="H231" s="1179">
        <f>SUM(B231:G231)</f>
        <v>0</v>
      </c>
      <c r="I231" s="1180"/>
      <c r="J231" s="830"/>
    </row>
    <row r="232" spans="1:10" ht="12" customHeight="1" thickBot="1" x14ac:dyDescent="0.25">
      <c r="A232" s="835" t="s">
        <v>51</v>
      </c>
      <c r="B232" s="1099">
        <f t="shared" ref="B232:I232" si="51">SUM(B227:B231)</f>
        <v>0</v>
      </c>
      <c r="C232" s="1099">
        <f t="shared" si="51"/>
        <v>0</v>
      </c>
      <c r="D232" s="1099">
        <f t="shared" si="51"/>
        <v>0</v>
      </c>
      <c r="E232" s="1099">
        <f t="shared" si="51"/>
        <v>0</v>
      </c>
      <c r="F232" s="1099">
        <f t="shared" si="51"/>
        <v>0</v>
      </c>
      <c r="G232" s="1099">
        <f t="shared" si="51"/>
        <v>0</v>
      </c>
      <c r="H232" s="1181">
        <f t="shared" si="51"/>
        <v>0</v>
      </c>
      <c r="I232" s="1182">
        <f t="shared" si="51"/>
        <v>0</v>
      </c>
      <c r="J232" s="830"/>
    </row>
    <row r="233" spans="1:10" ht="10.5" customHeight="1" x14ac:dyDescent="0.2">
      <c r="A233" s="834"/>
      <c r="B233" s="833"/>
      <c r="C233" s="833"/>
      <c r="D233" s="833"/>
      <c r="E233" s="833"/>
      <c r="F233" s="833"/>
      <c r="G233" s="833"/>
      <c r="H233" s="833"/>
      <c r="I233" s="832"/>
      <c r="J233" s="830"/>
    </row>
    <row r="234" spans="1:10" ht="12" hidden="1" customHeight="1" x14ac:dyDescent="0.2">
      <c r="A234" s="834"/>
      <c r="B234" s="833"/>
      <c r="C234" s="833"/>
      <c r="D234" s="833"/>
      <c r="E234" s="833"/>
      <c r="F234" s="833"/>
      <c r="G234" s="833"/>
      <c r="H234" s="833"/>
      <c r="I234" s="832"/>
      <c r="J234" s="830"/>
    </row>
    <row r="236" spans="1:10" ht="12" customHeight="1" x14ac:dyDescent="0.2">
      <c r="A236" s="1172" t="s">
        <v>691</v>
      </c>
      <c r="B236" s="1172"/>
      <c r="C236" s="1173"/>
      <c r="D236" s="1173"/>
      <c r="E236" s="1173"/>
      <c r="F236" s="1173"/>
      <c r="G236" s="1173"/>
      <c r="H236" s="1173"/>
      <c r="I236" s="1173"/>
      <c r="J236" s="831"/>
    </row>
    <row r="237" spans="1:10" ht="12" customHeight="1" thickBot="1" x14ac:dyDescent="0.25">
      <c r="A237" s="829"/>
      <c r="B237" s="829"/>
      <c r="C237" s="829"/>
      <c r="D237" s="829"/>
      <c r="E237" s="829"/>
      <c r="F237" s="829"/>
      <c r="G237" s="829"/>
      <c r="H237" s="1174" t="s">
        <v>531</v>
      </c>
      <c r="I237" s="1174"/>
      <c r="J237" s="831"/>
    </row>
    <row r="238" spans="1:10" ht="12" customHeight="1" thickBot="1" x14ac:dyDescent="0.25">
      <c r="A238" s="1154" t="s">
        <v>129</v>
      </c>
      <c r="B238" s="1157" t="s">
        <v>588</v>
      </c>
      <c r="C238" s="1158"/>
      <c r="D238" s="1158"/>
      <c r="E238" s="1158"/>
      <c r="F238" s="1159"/>
      <c r="G238" s="1159"/>
      <c r="H238" s="1159"/>
      <c r="I238" s="1160"/>
      <c r="J238" s="831"/>
    </row>
    <row r="239" spans="1:10" ht="12" customHeight="1" thickBot="1" x14ac:dyDescent="0.25">
      <c r="A239" s="1155"/>
      <c r="B239" s="1161" t="s">
        <v>690</v>
      </c>
      <c r="C239" s="1164" t="s">
        <v>589</v>
      </c>
      <c r="D239" s="1165"/>
      <c r="E239" s="1165"/>
      <c r="F239" s="1165"/>
      <c r="G239" s="1165"/>
      <c r="H239" s="1165"/>
      <c r="I239" s="1166"/>
      <c r="J239" s="831"/>
    </row>
    <row r="240" spans="1:10" ht="12" customHeight="1" thickBot="1" x14ac:dyDescent="0.25">
      <c r="A240" s="1155"/>
      <c r="B240" s="1162"/>
      <c r="C240" s="1161" t="str">
        <f>CONCATENATE([3]RM_TARTALOMJEGYZÉK!A1,". előtti  forrás, kiadás")</f>
        <v>2020. előtti  forrás, kiadás</v>
      </c>
      <c r="D240" s="828" t="s">
        <v>689</v>
      </c>
      <c r="E240" s="828" t="s">
        <v>688</v>
      </c>
      <c r="F240" s="828" t="s">
        <v>687</v>
      </c>
      <c r="G240" s="828" t="s">
        <v>689</v>
      </c>
      <c r="H240" s="828" t="s">
        <v>688</v>
      </c>
      <c r="I240" s="828" t="s">
        <v>687</v>
      </c>
      <c r="J240" s="831"/>
    </row>
    <row r="241" spans="1:10" ht="12" customHeight="1" thickBot="1" x14ac:dyDescent="0.25">
      <c r="A241" s="1156"/>
      <c r="B241" s="1163"/>
      <c r="C241" s="1167"/>
      <c r="D241" s="1168" t="str">
        <f>CONCATENATE([3]RM_TARTALOMJEGYZÉK!$A$1,". évi")</f>
        <v>2020. évi</v>
      </c>
      <c r="E241" s="1169"/>
      <c r="F241" s="1170"/>
      <c r="G241" s="1168" t="str">
        <f>CONCATENATE([3]RM_TARTALOMJEGYZÉK!$A$1,". után")</f>
        <v>2020. után</v>
      </c>
      <c r="H241" s="1171"/>
      <c r="I241" s="1170"/>
      <c r="J241" s="831"/>
    </row>
    <row r="242" spans="1:10" ht="12" customHeight="1" thickBot="1" x14ac:dyDescent="0.25">
      <c r="A242" s="827" t="s">
        <v>465</v>
      </c>
      <c r="B242" s="826" t="s">
        <v>686</v>
      </c>
      <c r="C242" s="824" t="s">
        <v>467</v>
      </c>
      <c r="D242" s="825" t="s">
        <v>469</v>
      </c>
      <c r="E242" s="825" t="s">
        <v>468</v>
      </c>
      <c r="F242" s="824" t="s">
        <v>685</v>
      </c>
      <c r="G242" s="824" t="s">
        <v>471</v>
      </c>
      <c r="H242" s="824" t="s">
        <v>472</v>
      </c>
      <c r="I242" s="823" t="s">
        <v>684</v>
      </c>
      <c r="J242" s="831"/>
    </row>
    <row r="243" spans="1:10" ht="12" customHeight="1" x14ac:dyDescent="0.2">
      <c r="A243" s="789" t="s">
        <v>130</v>
      </c>
      <c r="B243" s="816">
        <f t="shared" ref="B243:B248" si="52">C243+F243+I243</f>
        <v>0</v>
      </c>
      <c r="C243" s="798"/>
      <c r="D243" s="815"/>
      <c r="E243" s="814">
        <f t="shared" ref="E243:E248" si="53">H259</f>
        <v>0</v>
      </c>
      <c r="F243" s="822">
        <f t="shared" ref="F243:F248" si="54">D243+E243</f>
        <v>0</v>
      </c>
      <c r="G243" s="815"/>
      <c r="H243" s="821">
        <f t="shared" ref="H243:H248" si="55">H276</f>
        <v>0</v>
      </c>
      <c r="I243" s="813">
        <f t="shared" ref="I243:I248" si="56">G243+H243</f>
        <v>0</v>
      </c>
      <c r="J243" s="831"/>
    </row>
    <row r="244" spans="1:10" ht="12" customHeight="1" x14ac:dyDescent="0.2">
      <c r="A244" s="788" t="s">
        <v>141</v>
      </c>
      <c r="B244" s="812">
        <f t="shared" si="52"/>
        <v>0</v>
      </c>
      <c r="C244" s="819"/>
      <c r="D244" s="819"/>
      <c r="E244" s="818">
        <f t="shared" si="53"/>
        <v>0</v>
      </c>
      <c r="F244" s="820">
        <f t="shared" si="54"/>
        <v>0</v>
      </c>
      <c r="G244" s="819"/>
      <c r="H244" s="805">
        <f t="shared" si="55"/>
        <v>0</v>
      </c>
      <c r="I244" s="809">
        <f t="shared" si="56"/>
        <v>0</v>
      </c>
      <c r="J244" s="831"/>
    </row>
    <row r="245" spans="1:10" ht="12" customHeight="1" x14ac:dyDescent="0.2">
      <c r="A245" s="787" t="s">
        <v>131</v>
      </c>
      <c r="B245" s="811">
        <f t="shared" si="52"/>
        <v>0</v>
      </c>
      <c r="C245" s="810"/>
      <c r="D245" s="810"/>
      <c r="E245" s="818">
        <f t="shared" si="53"/>
        <v>0</v>
      </c>
      <c r="F245" s="809">
        <f t="shared" si="54"/>
        <v>0</v>
      </c>
      <c r="G245" s="810"/>
      <c r="H245" s="805">
        <f t="shared" si="55"/>
        <v>0</v>
      </c>
      <c r="I245" s="809">
        <f t="shared" si="56"/>
        <v>0</v>
      </c>
      <c r="J245" s="831"/>
    </row>
    <row r="246" spans="1:10" ht="12" customHeight="1" x14ac:dyDescent="0.2">
      <c r="A246" s="787" t="s">
        <v>143</v>
      </c>
      <c r="B246" s="811">
        <f t="shared" si="52"/>
        <v>0</v>
      </c>
      <c r="C246" s="810"/>
      <c r="D246" s="810"/>
      <c r="E246" s="818">
        <f t="shared" si="53"/>
        <v>0</v>
      </c>
      <c r="F246" s="809">
        <f t="shared" si="54"/>
        <v>0</v>
      </c>
      <c r="G246" s="810"/>
      <c r="H246" s="805">
        <f t="shared" si="55"/>
        <v>0</v>
      </c>
      <c r="I246" s="809">
        <f t="shared" si="56"/>
        <v>0</v>
      </c>
      <c r="J246" s="831"/>
    </row>
    <row r="247" spans="1:10" ht="12" customHeight="1" x14ac:dyDescent="0.2">
      <c r="A247" s="787" t="s">
        <v>132</v>
      </c>
      <c r="B247" s="811">
        <f t="shared" si="52"/>
        <v>0</v>
      </c>
      <c r="C247" s="810"/>
      <c r="D247" s="810"/>
      <c r="E247" s="818">
        <f t="shared" si="53"/>
        <v>0</v>
      </c>
      <c r="F247" s="809">
        <f t="shared" si="54"/>
        <v>0</v>
      </c>
      <c r="G247" s="810"/>
      <c r="H247" s="805">
        <f t="shared" si="55"/>
        <v>0</v>
      </c>
      <c r="I247" s="809">
        <f t="shared" si="56"/>
        <v>0</v>
      </c>
      <c r="J247" s="831"/>
    </row>
    <row r="248" spans="1:10" ht="12" customHeight="1" thickBot="1" x14ac:dyDescent="0.25">
      <c r="A248" s="787" t="s">
        <v>133</v>
      </c>
      <c r="B248" s="811">
        <f t="shared" si="52"/>
        <v>0</v>
      </c>
      <c r="C248" s="810"/>
      <c r="D248" s="810"/>
      <c r="E248" s="818">
        <f t="shared" si="53"/>
        <v>0</v>
      </c>
      <c r="F248" s="809">
        <f t="shared" si="54"/>
        <v>0</v>
      </c>
      <c r="G248" s="810"/>
      <c r="H248" s="805">
        <f t="shared" si="55"/>
        <v>0</v>
      </c>
      <c r="I248" s="809">
        <f t="shared" si="56"/>
        <v>0</v>
      </c>
      <c r="J248" s="831"/>
    </row>
    <row r="249" spans="1:10" ht="12" customHeight="1" thickBot="1" x14ac:dyDescent="0.25">
      <c r="A249" s="817" t="s">
        <v>134</v>
      </c>
      <c r="B249" s="1095">
        <f t="shared" ref="B249:I249" si="57">B243+SUM(B245:B248)</f>
        <v>0</v>
      </c>
      <c r="C249" s="1095">
        <f t="shared" si="57"/>
        <v>0</v>
      </c>
      <c r="D249" s="1095">
        <f t="shared" si="57"/>
        <v>0</v>
      </c>
      <c r="E249" s="1095">
        <f t="shared" si="57"/>
        <v>0</v>
      </c>
      <c r="F249" s="1095">
        <f t="shared" si="57"/>
        <v>0</v>
      </c>
      <c r="G249" s="1095">
        <f t="shared" si="57"/>
        <v>0</v>
      </c>
      <c r="H249" s="1095">
        <f t="shared" si="57"/>
        <v>0</v>
      </c>
      <c r="I249" s="802">
        <f t="shared" si="57"/>
        <v>0</v>
      </c>
      <c r="J249" s="831"/>
    </row>
    <row r="250" spans="1:10" ht="12" customHeight="1" x14ac:dyDescent="0.2">
      <c r="A250" s="785" t="s">
        <v>137</v>
      </c>
      <c r="B250" s="816">
        <f>C250+F250+I250</f>
        <v>0</v>
      </c>
      <c r="C250" s="815"/>
      <c r="D250" s="815"/>
      <c r="E250" s="814">
        <f>H267</f>
        <v>0</v>
      </c>
      <c r="F250" s="814">
        <f>D250+E250</f>
        <v>0</v>
      </c>
      <c r="G250" s="815"/>
      <c r="H250" s="814">
        <f>H284</f>
        <v>0</v>
      </c>
      <c r="I250" s="813">
        <f>G250+H250</f>
        <v>0</v>
      </c>
      <c r="J250" s="831"/>
    </row>
    <row r="251" spans="1:10" ht="12" customHeight="1" x14ac:dyDescent="0.2">
      <c r="A251" s="782" t="s">
        <v>138</v>
      </c>
      <c r="B251" s="812">
        <f>C251+F251+I251</f>
        <v>0</v>
      </c>
      <c r="C251" s="810"/>
      <c r="D251" s="810"/>
      <c r="E251" s="805">
        <f>H268</f>
        <v>0</v>
      </c>
      <c r="F251" s="805">
        <f>D251+E251</f>
        <v>0</v>
      </c>
      <c r="G251" s="810"/>
      <c r="H251" s="805">
        <f>H285</f>
        <v>0</v>
      </c>
      <c r="I251" s="809">
        <f>G251+H251</f>
        <v>0</v>
      </c>
      <c r="J251" s="831"/>
    </row>
    <row r="252" spans="1:10" ht="12" customHeight="1" x14ac:dyDescent="0.2">
      <c r="A252" s="782" t="s">
        <v>139</v>
      </c>
      <c r="B252" s="811">
        <f>C252+F252+I252</f>
        <v>0</v>
      </c>
      <c r="C252" s="810"/>
      <c r="D252" s="810"/>
      <c r="E252" s="805">
        <f>H269</f>
        <v>0</v>
      </c>
      <c r="F252" s="805">
        <f>D252+E252</f>
        <v>0</v>
      </c>
      <c r="G252" s="810"/>
      <c r="H252" s="805">
        <f>H286</f>
        <v>0</v>
      </c>
      <c r="I252" s="809">
        <f>G252+H252</f>
        <v>0</v>
      </c>
      <c r="J252" s="831"/>
    </row>
    <row r="253" spans="1:10" ht="12" customHeight="1" x14ac:dyDescent="0.2">
      <c r="A253" s="782" t="s">
        <v>140</v>
      </c>
      <c r="B253" s="811">
        <f>C253+F253+I253</f>
        <v>0</v>
      </c>
      <c r="C253" s="810"/>
      <c r="D253" s="810"/>
      <c r="E253" s="805">
        <f>H270</f>
        <v>0</v>
      </c>
      <c r="F253" s="805">
        <f>D253+E253</f>
        <v>0</v>
      </c>
      <c r="G253" s="810"/>
      <c r="H253" s="805">
        <f>H287</f>
        <v>0</v>
      </c>
      <c r="I253" s="809">
        <f>G253+H253</f>
        <v>0</v>
      </c>
      <c r="J253" s="831"/>
    </row>
    <row r="254" spans="1:10" ht="12" customHeight="1" thickBot="1" x14ac:dyDescent="0.25">
      <c r="A254" s="778"/>
      <c r="B254" s="808">
        <f>C254+F254+I254</f>
        <v>0</v>
      </c>
      <c r="C254" s="806"/>
      <c r="D254" s="806"/>
      <c r="E254" s="805">
        <f>H271</f>
        <v>0</v>
      </c>
      <c r="F254" s="807">
        <f>D254+E254</f>
        <v>0</v>
      </c>
      <c r="G254" s="806"/>
      <c r="H254" s="805">
        <f>H288</f>
        <v>0</v>
      </c>
      <c r="I254" s="804">
        <f>G254+H254</f>
        <v>0</v>
      </c>
      <c r="J254" s="831"/>
    </row>
    <row r="255" spans="1:10" ht="12" customHeight="1" thickBot="1" x14ac:dyDescent="0.25">
      <c r="A255" s="803" t="s">
        <v>108</v>
      </c>
      <c r="B255" s="1095">
        <f t="shared" ref="B255:I255" si="58">SUM(B250:B254)</f>
        <v>0</v>
      </c>
      <c r="C255" s="1095">
        <f t="shared" si="58"/>
        <v>0</v>
      </c>
      <c r="D255" s="1095">
        <f t="shared" si="58"/>
        <v>0</v>
      </c>
      <c r="E255" s="1095">
        <f t="shared" si="58"/>
        <v>0</v>
      </c>
      <c r="F255" s="1095">
        <f t="shared" si="58"/>
        <v>0</v>
      </c>
      <c r="G255" s="1095">
        <f t="shared" si="58"/>
        <v>0</v>
      </c>
      <c r="H255" s="1095">
        <f t="shared" si="58"/>
        <v>0</v>
      </c>
      <c r="I255" s="802">
        <f t="shared" si="58"/>
        <v>0</v>
      </c>
      <c r="J255" s="831"/>
    </row>
    <row r="256" spans="1:10" ht="2.25" customHeight="1" x14ac:dyDescent="0.2">
      <c r="A256" s="801"/>
      <c r="B256" s="800"/>
      <c r="C256" s="800"/>
      <c r="D256" s="800"/>
      <c r="E256" s="800"/>
      <c r="F256" s="800"/>
      <c r="G256" s="800"/>
      <c r="H256" s="800"/>
      <c r="I256" s="799"/>
      <c r="J256" s="831"/>
    </row>
    <row r="257" spans="1:10" ht="12" customHeight="1" thickBot="1" x14ac:dyDescent="0.25">
      <c r="A257" s="1175" t="str">
        <f>CONCATENATE([3]RM_TARTALOMJEGYZÉK!A1,". évi költségvetést érintő módosítások")</f>
        <v>2020. évi költségvetést érintő módosítások</v>
      </c>
      <c r="B257" s="1176"/>
      <c r="C257" s="1176"/>
      <c r="D257" s="1176"/>
      <c r="E257" s="1176"/>
      <c r="F257" s="1176"/>
      <c r="G257" s="1176"/>
      <c r="H257" s="1176"/>
      <c r="I257" s="1176"/>
      <c r="J257" s="831"/>
    </row>
    <row r="258" spans="1:10" ht="12" customHeight="1" thickBot="1" x14ac:dyDescent="0.25">
      <c r="A258" s="786" t="s">
        <v>129</v>
      </c>
      <c r="B258" s="1094" t="s">
        <v>683</v>
      </c>
      <c r="C258" s="1094" t="s">
        <v>682</v>
      </c>
      <c r="D258" s="1094" t="s">
        <v>681</v>
      </c>
      <c r="E258" s="1094" t="s">
        <v>680</v>
      </c>
      <c r="F258" s="1094" t="s">
        <v>679</v>
      </c>
      <c r="G258" s="1094" t="s">
        <v>678</v>
      </c>
      <c r="H258" s="1142" t="s">
        <v>677</v>
      </c>
      <c r="I258" s="1143"/>
      <c r="J258" s="831"/>
    </row>
    <row r="259" spans="1:10" ht="12" customHeight="1" x14ac:dyDescent="0.2">
      <c r="A259" s="789" t="s">
        <v>130</v>
      </c>
      <c r="B259" s="798"/>
      <c r="C259" s="798"/>
      <c r="D259" s="798"/>
      <c r="E259" s="798"/>
      <c r="F259" s="797"/>
      <c r="G259" s="796"/>
      <c r="H259" s="1152">
        <f t="shared" ref="H259:H264" si="59">SUM(B259:G259)</f>
        <v>0</v>
      </c>
      <c r="I259" s="1153"/>
      <c r="J259" s="831"/>
    </row>
    <row r="260" spans="1:10" ht="12" customHeight="1" x14ac:dyDescent="0.2">
      <c r="A260" s="788" t="s">
        <v>141</v>
      </c>
      <c r="B260" s="781"/>
      <c r="C260" s="781"/>
      <c r="D260" s="781"/>
      <c r="E260" s="781"/>
      <c r="F260" s="780"/>
      <c r="G260" s="792"/>
      <c r="H260" s="1136">
        <f t="shared" si="59"/>
        <v>0</v>
      </c>
      <c r="I260" s="1137"/>
      <c r="J260" s="831"/>
    </row>
    <row r="261" spans="1:10" ht="12" customHeight="1" x14ac:dyDescent="0.2">
      <c r="A261" s="787" t="s">
        <v>131</v>
      </c>
      <c r="B261" s="781"/>
      <c r="C261" s="781"/>
      <c r="D261" s="781"/>
      <c r="E261" s="781"/>
      <c r="F261" s="780"/>
      <c r="G261" s="792"/>
      <c r="H261" s="1136">
        <f t="shared" si="59"/>
        <v>0</v>
      </c>
      <c r="I261" s="1137"/>
      <c r="J261" s="831"/>
    </row>
    <row r="262" spans="1:10" ht="12" customHeight="1" x14ac:dyDescent="0.2">
      <c r="A262" s="787" t="s">
        <v>143</v>
      </c>
      <c r="B262" s="781"/>
      <c r="C262" s="781"/>
      <c r="D262" s="781"/>
      <c r="E262" s="781"/>
      <c r="F262" s="780"/>
      <c r="G262" s="792"/>
      <c r="H262" s="1136">
        <f t="shared" si="59"/>
        <v>0</v>
      </c>
      <c r="I262" s="1137"/>
      <c r="J262" s="831"/>
    </row>
    <row r="263" spans="1:10" ht="12" customHeight="1" x14ac:dyDescent="0.2">
      <c r="A263" s="787" t="s">
        <v>132</v>
      </c>
      <c r="B263" s="781"/>
      <c r="C263" s="781"/>
      <c r="D263" s="781"/>
      <c r="E263" s="781"/>
      <c r="F263" s="780"/>
      <c r="G263" s="792"/>
      <c r="H263" s="1136">
        <f t="shared" si="59"/>
        <v>0</v>
      </c>
      <c r="I263" s="1137"/>
      <c r="J263" s="831"/>
    </row>
    <row r="264" spans="1:10" ht="12" customHeight="1" thickBot="1" x14ac:dyDescent="0.25">
      <c r="A264" s="787" t="s">
        <v>133</v>
      </c>
      <c r="B264" s="777"/>
      <c r="C264" s="777"/>
      <c r="D264" s="777"/>
      <c r="E264" s="777"/>
      <c r="F264" s="776"/>
      <c r="G264" s="791"/>
      <c r="H264" s="1138">
        <f t="shared" si="59"/>
        <v>0</v>
      </c>
      <c r="I264" s="1139"/>
      <c r="J264" s="831"/>
    </row>
    <row r="265" spans="1:10" ht="12" customHeight="1" thickBot="1" x14ac:dyDescent="0.25">
      <c r="A265" s="774" t="s">
        <v>51</v>
      </c>
      <c r="B265" s="1095">
        <f t="shared" ref="B265:I265" si="60">B259+SUM(B261:B264)</f>
        <v>0</v>
      </c>
      <c r="C265" s="1095">
        <f t="shared" si="60"/>
        <v>0</v>
      </c>
      <c r="D265" s="1095">
        <f t="shared" si="60"/>
        <v>0</v>
      </c>
      <c r="E265" s="1095">
        <f t="shared" si="60"/>
        <v>0</v>
      </c>
      <c r="F265" s="1095">
        <f t="shared" si="60"/>
        <v>0</v>
      </c>
      <c r="G265" s="790">
        <f t="shared" si="60"/>
        <v>0</v>
      </c>
      <c r="H265" s="1140">
        <f t="shared" si="60"/>
        <v>0</v>
      </c>
      <c r="I265" s="1141">
        <f t="shared" si="60"/>
        <v>0</v>
      </c>
      <c r="J265" s="831"/>
    </row>
    <row r="266" spans="1:10" ht="12" customHeight="1" thickBot="1" x14ac:dyDescent="0.25">
      <c r="A266" s="786" t="s">
        <v>55</v>
      </c>
      <c r="B266" s="795" t="s">
        <v>683</v>
      </c>
      <c r="C266" s="795" t="s">
        <v>682</v>
      </c>
      <c r="D266" s="795" t="s">
        <v>681</v>
      </c>
      <c r="E266" s="795" t="s">
        <v>680</v>
      </c>
      <c r="F266" s="795" t="s">
        <v>679</v>
      </c>
      <c r="G266" s="794" t="s">
        <v>678</v>
      </c>
      <c r="H266" s="1150" t="s">
        <v>677</v>
      </c>
      <c r="I266" s="1151"/>
      <c r="J266" s="831"/>
    </row>
    <row r="267" spans="1:10" ht="12" customHeight="1" x14ac:dyDescent="0.2">
      <c r="A267" s="785" t="s">
        <v>137</v>
      </c>
      <c r="B267" s="784"/>
      <c r="C267" s="784"/>
      <c r="D267" s="784"/>
      <c r="E267" s="784"/>
      <c r="F267" s="783"/>
      <c r="G267" s="793"/>
      <c r="H267" s="1144">
        <f>SUM(B267:G267)</f>
        <v>0</v>
      </c>
      <c r="I267" s="1145"/>
      <c r="J267" s="831"/>
    </row>
    <row r="268" spans="1:10" ht="12" customHeight="1" x14ac:dyDescent="0.2">
      <c r="A268" s="782" t="s">
        <v>138</v>
      </c>
      <c r="B268" s="781"/>
      <c r="C268" s="781"/>
      <c r="D268" s="781"/>
      <c r="E268" s="781"/>
      <c r="F268" s="780"/>
      <c r="G268" s="792"/>
      <c r="H268" s="1136">
        <f>SUM(B268:G268)</f>
        <v>0</v>
      </c>
      <c r="I268" s="1137"/>
      <c r="J268" s="831"/>
    </row>
    <row r="269" spans="1:10" ht="12" customHeight="1" x14ac:dyDescent="0.2">
      <c r="A269" s="782" t="s">
        <v>139</v>
      </c>
      <c r="B269" s="781"/>
      <c r="C269" s="781"/>
      <c r="D269" s="781"/>
      <c r="E269" s="781"/>
      <c r="F269" s="780"/>
      <c r="G269" s="792"/>
      <c r="H269" s="1136">
        <f>SUM(B269:G269)</f>
        <v>0</v>
      </c>
      <c r="I269" s="1137"/>
      <c r="J269" s="831"/>
    </row>
    <row r="270" spans="1:10" ht="12" customHeight="1" x14ac:dyDescent="0.2">
      <c r="A270" s="782" t="s">
        <v>140</v>
      </c>
      <c r="B270" s="781"/>
      <c r="C270" s="781"/>
      <c r="D270" s="781"/>
      <c r="E270" s="781"/>
      <c r="F270" s="780"/>
      <c r="G270" s="792"/>
      <c r="H270" s="1136">
        <f>SUM(B270:G270)</f>
        <v>0</v>
      </c>
      <c r="I270" s="1137"/>
      <c r="J270" s="831"/>
    </row>
    <row r="271" spans="1:10" ht="12" customHeight="1" thickBot="1" x14ac:dyDescent="0.25">
      <c r="A271" s="778"/>
      <c r="B271" s="777"/>
      <c r="C271" s="777"/>
      <c r="D271" s="777"/>
      <c r="E271" s="777"/>
      <c r="F271" s="776"/>
      <c r="G271" s="791"/>
      <c r="H271" s="1138">
        <f>SUM(B271:G271)</f>
        <v>0</v>
      </c>
      <c r="I271" s="1139"/>
      <c r="J271" s="831"/>
    </row>
    <row r="272" spans="1:10" ht="12" customHeight="1" thickBot="1" x14ac:dyDescent="0.25">
      <c r="A272" s="774" t="s">
        <v>51</v>
      </c>
      <c r="B272" s="1095">
        <f>SUM(B267:B271)</f>
        <v>0</v>
      </c>
      <c r="C272" s="1095">
        <f t="shared" ref="C272:I272" si="61">SUM(C267:C271)</f>
        <v>0</v>
      </c>
      <c r="D272" s="1095">
        <f t="shared" si="61"/>
        <v>0</v>
      </c>
      <c r="E272" s="1095">
        <f t="shared" si="61"/>
        <v>0</v>
      </c>
      <c r="F272" s="1095">
        <f t="shared" si="61"/>
        <v>0</v>
      </c>
      <c r="G272" s="790">
        <f t="shared" si="61"/>
        <v>0</v>
      </c>
      <c r="H272" s="1140">
        <f t="shared" si="61"/>
        <v>0</v>
      </c>
      <c r="I272" s="1141">
        <f t="shared" si="61"/>
        <v>0</v>
      </c>
      <c r="J272" s="831"/>
    </row>
    <row r="273" spans="1:10" ht="2.25" customHeight="1" x14ac:dyDescent="0.2">
      <c r="A273" s="1146"/>
      <c r="B273" s="1147"/>
      <c r="C273" s="1147"/>
      <c r="D273" s="1147"/>
      <c r="E273" s="1147"/>
      <c r="F273" s="1147"/>
      <c r="G273" s="1147"/>
      <c r="H273" s="1147"/>
      <c r="I273" s="1147"/>
      <c r="J273" s="830"/>
    </row>
    <row r="274" spans="1:10" ht="12" customHeight="1" thickBot="1" x14ac:dyDescent="0.25">
      <c r="A274" s="1175" t="str">
        <f>CONCATENATE([3]RM_TARTALOMJEGYZÉK!A1,". utáni  költségvetést érintő módosítások")</f>
        <v>2020. utáni  költségvetést érintő módosítások</v>
      </c>
      <c r="B274" s="1176"/>
      <c r="C274" s="1176"/>
      <c r="D274" s="1176"/>
      <c r="E274" s="1176"/>
      <c r="F274" s="1176"/>
      <c r="G274" s="1176"/>
      <c r="H274" s="1176"/>
      <c r="I274" s="1176"/>
      <c r="J274" s="830"/>
    </row>
    <row r="275" spans="1:10" ht="12" customHeight="1" thickBot="1" x14ac:dyDescent="0.25">
      <c r="A275" s="786" t="s">
        <v>129</v>
      </c>
      <c r="B275" s="1094" t="s">
        <v>683</v>
      </c>
      <c r="C275" s="1094" t="s">
        <v>682</v>
      </c>
      <c r="D275" s="1094" t="s">
        <v>681</v>
      </c>
      <c r="E275" s="1094" t="s">
        <v>680</v>
      </c>
      <c r="F275" s="1094" t="s">
        <v>679</v>
      </c>
      <c r="G275" s="1094" t="s">
        <v>678</v>
      </c>
      <c r="H275" s="1142" t="s">
        <v>677</v>
      </c>
      <c r="I275" s="1143"/>
      <c r="J275" s="830"/>
    </row>
    <row r="276" spans="1:10" ht="12" customHeight="1" x14ac:dyDescent="0.2">
      <c r="A276" s="789" t="s">
        <v>130</v>
      </c>
      <c r="B276" s="784"/>
      <c r="C276" s="784"/>
      <c r="D276" s="784"/>
      <c r="E276" s="784"/>
      <c r="F276" s="783"/>
      <c r="G276" s="783"/>
      <c r="H276" s="1144">
        <f t="shared" ref="H276:H281" si="62">SUM(B276:G276)</f>
        <v>0</v>
      </c>
      <c r="I276" s="1145"/>
      <c r="J276" s="830"/>
    </row>
    <row r="277" spans="1:10" ht="12" customHeight="1" x14ac:dyDescent="0.2">
      <c r="A277" s="788" t="s">
        <v>141</v>
      </c>
      <c r="B277" s="781"/>
      <c r="C277" s="781"/>
      <c r="D277" s="781"/>
      <c r="E277" s="781"/>
      <c r="F277" s="780"/>
      <c r="G277" s="779"/>
      <c r="H277" s="1136">
        <f t="shared" si="62"/>
        <v>0</v>
      </c>
      <c r="I277" s="1137"/>
      <c r="J277" s="830"/>
    </row>
    <row r="278" spans="1:10" ht="12" customHeight="1" x14ac:dyDescent="0.2">
      <c r="A278" s="787" t="s">
        <v>131</v>
      </c>
      <c r="B278" s="781"/>
      <c r="C278" s="781"/>
      <c r="D278" s="781"/>
      <c r="E278" s="781"/>
      <c r="F278" s="780"/>
      <c r="G278" s="779"/>
      <c r="H278" s="1136">
        <f t="shared" si="62"/>
        <v>0</v>
      </c>
      <c r="I278" s="1137"/>
      <c r="J278" s="830"/>
    </row>
    <row r="279" spans="1:10" ht="12" customHeight="1" x14ac:dyDescent="0.2">
      <c r="A279" s="787" t="s">
        <v>143</v>
      </c>
      <c r="B279" s="781"/>
      <c r="C279" s="781"/>
      <c r="D279" s="781"/>
      <c r="E279" s="781"/>
      <c r="F279" s="780"/>
      <c r="G279" s="779"/>
      <c r="H279" s="1136">
        <f t="shared" si="62"/>
        <v>0</v>
      </c>
      <c r="I279" s="1137"/>
      <c r="J279" s="830"/>
    </row>
    <row r="280" spans="1:10" ht="12" customHeight="1" x14ac:dyDescent="0.2">
      <c r="A280" s="787" t="s">
        <v>132</v>
      </c>
      <c r="B280" s="781"/>
      <c r="C280" s="781"/>
      <c r="D280" s="781"/>
      <c r="E280" s="781"/>
      <c r="F280" s="780"/>
      <c r="G280" s="779"/>
      <c r="H280" s="1136">
        <f t="shared" si="62"/>
        <v>0</v>
      </c>
      <c r="I280" s="1137"/>
      <c r="J280" s="830"/>
    </row>
    <row r="281" spans="1:10" ht="12" customHeight="1" thickBot="1" x14ac:dyDescent="0.25">
      <c r="A281" s="787" t="s">
        <v>133</v>
      </c>
      <c r="B281" s="777"/>
      <c r="C281" s="777"/>
      <c r="D281" s="777"/>
      <c r="E281" s="777"/>
      <c r="F281" s="776"/>
      <c r="G281" s="775"/>
      <c r="H281" s="1138">
        <f t="shared" si="62"/>
        <v>0</v>
      </c>
      <c r="I281" s="1139"/>
      <c r="J281" s="830"/>
    </row>
    <row r="282" spans="1:10" ht="12" customHeight="1" thickBot="1" x14ac:dyDescent="0.25">
      <c r="A282" s="774" t="s">
        <v>51</v>
      </c>
      <c r="B282" s="1095">
        <f t="shared" ref="B282:I282" si="63">B276+SUM(B278:B281)</f>
        <v>0</v>
      </c>
      <c r="C282" s="1095">
        <f t="shared" si="63"/>
        <v>0</v>
      </c>
      <c r="D282" s="1095">
        <f t="shared" si="63"/>
        <v>0</v>
      </c>
      <c r="E282" s="1095">
        <f t="shared" si="63"/>
        <v>0</v>
      </c>
      <c r="F282" s="1095">
        <f t="shared" si="63"/>
        <v>0</v>
      </c>
      <c r="G282" s="1095">
        <f t="shared" si="63"/>
        <v>0</v>
      </c>
      <c r="H282" s="1140">
        <f t="shared" si="63"/>
        <v>0</v>
      </c>
      <c r="I282" s="1141">
        <f t="shared" si="63"/>
        <v>0</v>
      </c>
      <c r="J282" s="830"/>
    </row>
    <row r="283" spans="1:10" ht="12" customHeight="1" thickBot="1" x14ac:dyDescent="0.25">
      <c r="A283" s="786" t="s">
        <v>55</v>
      </c>
      <c r="B283" s="1094" t="s">
        <v>683</v>
      </c>
      <c r="C283" s="1094" t="s">
        <v>682</v>
      </c>
      <c r="D283" s="1094" t="s">
        <v>681</v>
      </c>
      <c r="E283" s="1094" t="s">
        <v>680</v>
      </c>
      <c r="F283" s="1094" t="s">
        <v>679</v>
      </c>
      <c r="G283" s="1094" t="s">
        <v>678</v>
      </c>
      <c r="H283" s="1142" t="s">
        <v>677</v>
      </c>
      <c r="I283" s="1143"/>
      <c r="J283" s="830"/>
    </row>
    <row r="284" spans="1:10" ht="12" customHeight="1" x14ac:dyDescent="0.2">
      <c r="A284" s="785" t="s">
        <v>137</v>
      </c>
      <c r="B284" s="784"/>
      <c r="C284" s="784"/>
      <c r="D284" s="784"/>
      <c r="E284" s="784"/>
      <c r="F284" s="783"/>
      <c r="G284" s="783"/>
      <c r="H284" s="1144">
        <f>SUM(B284:G284)</f>
        <v>0</v>
      </c>
      <c r="I284" s="1145"/>
      <c r="J284" s="830"/>
    </row>
    <row r="285" spans="1:10" ht="12" customHeight="1" x14ac:dyDescent="0.2">
      <c r="A285" s="782" t="s">
        <v>138</v>
      </c>
      <c r="B285" s="781"/>
      <c r="C285" s="781"/>
      <c r="D285" s="781"/>
      <c r="E285" s="781"/>
      <c r="F285" s="780"/>
      <c r="G285" s="779"/>
      <c r="H285" s="1136">
        <f>SUM(B285:G285)</f>
        <v>0</v>
      </c>
      <c r="I285" s="1137"/>
      <c r="J285" s="830"/>
    </row>
    <row r="286" spans="1:10" ht="12" customHeight="1" x14ac:dyDescent="0.2">
      <c r="A286" s="782" t="s">
        <v>139</v>
      </c>
      <c r="B286" s="781"/>
      <c r="C286" s="781"/>
      <c r="D286" s="781"/>
      <c r="E286" s="781"/>
      <c r="F286" s="780"/>
      <c r="G286" s="779"/>
      <c r="H286" s="1136">
        <f>SUM(B286:G286)</f>
        <v>0</v>
      </c>
      <c r="I286" s="1137"/>
      <c r="J286" s="830"/>
    </row>
    <row r="287" spans="1:10" ht="12" customHeight="1" x14ac:dyDescent="0.2">
      <c r="A287" s="782" t="s">
        <v>140</v>
      </c>
      <c r="B287" s="781"/>
      <c r="C287" s="781"/>
      <c r="D287" s="781"/>
      <c r="E287" s="781"/>
      <c r="F287" s="780"/>
      <c r="G287" s="779"/>
      <c r="H287" s="1136">
        <f>SUM(B287:G287)</f>
        <v>0</v>
      </c>
      <c r="I287" s="1137"/>
      <c r="J287" s="830"/>
    </row>
    <row r="288" spans="1:10" ht="12" customHeight="1" thickBot="1" x14ac:dyDescent="0.25">
      <c r="A288" s="778"/>
      <c r="B288" s="777"/>
      <c r="C288" s="777"/>
      <c r="D288" s="777"/>
      <c r="E288" s="777"/>
      <c r="F288" s="776"/>
      <c r="G288" s="775"/>
      <c r="H288" s="1138">
        <f>SUM(B288:G288)</f>
        <v>0</v>
      </c>
      <c r="I288" s="1139"/>
      <c r="J288" s="830"/>
    </row>
    <row r="289" spans="1:10" ht="12" customHeight="1" thickBot="1" x14ac:dyDescent="0.25">
      <c r="A289" s="774" t="s">
        <v>51</v>
      </c>
      <c r="B289" s="1095">
        <f t="shared" ref="B289:I289" si="64">SUM(B284:B288)</f>
        <v>0</v>
      </c>
      <c r="C289" s="1095">
        <f t="shared" si="64"/>
        <v>0</v>
      </c>
      <c r="D289" s="1095">
        <f t="shared" si="64"/>
        <v>0</v>
      </c>
      <c r="E289" s="1095">
        <f t="shared" si="64"/>
        <v>0</v>
      </c>
      <c r="F289" s="1095">
        <f t="shared" si="64"/>
        <v>0</v>
      </c>
      <c r="G289" s="1095">
        <f t="shared" si="64"/>
        <v>0</v>
      </c>
      <c r="H289" s="1140">
        <f t="shared" si="64"/>
        <v>0</v>
      </c>
      <c r="I289" s="1141">
        <f t="shared" si="64"/>
        <v>0</v>
      </c>
      <c r="J289" s="830"/>
    </row>
    <row r="290" spans="1:10" ht="12" customHeight="1" x14ac:dyDescent="0.2">
      <c r="A290" s="834"/>
      <c r="B290" s="833"/>
      <c r="C290" s="833"/>
      <c r="D290" s="833"/>
      <c r="E290" s="833"/>
      <c r="F290" s="833"/>
      <c r="G290" s="833"/>
      <c r="H290" s="833"/>
      <c r="I290" s="832"/>
      <c r="J290" s="830"/>
    </row>
    <row r="291" spans="1:10" ht="2.25" customHeight="1" x14ac:dyDescent="0.2">
      <c r="A291" s="834"/>
      <c r="B291" s="833"/>
      <c r="C291" s="833"/>
      <c r="D291" s="833"/>
      <c r="E291" s="833"/>
      <c r="F291" s="833"/>
      <c r="G291" s="833"/>
      <c r="H291" s="833"/>
      <c r="I291" s="832"/>
      <c r="J291" s="830"/>
    </row>
    <row r="292" spans="1:10" ht="4.5" customHeight="1" x14ac:dyDescent="0.2"/>
    <row r="293" spans="1:10" ht="12" customHeight="1" x14ac:dyDescent="0.2">
      <c r="A293" s="1172" t="s">
        <v>691</v>
      </c>
      <c r="B293" s="1172"/>
      <c r="C293" s="1173"/>
      <c r="D293" s="1173"/>
      <c r="E293" s="1173"/>
      <c r="F293" s="1173"/>
      <c r="G293" s="1173"/>
      <c r="H293" s="1173"/>
      <c r="I293" s="1173"/>
      <c r="J293" s="831"/>
    </row>
    <row r="294" spans="1:10" ht="12" customHeight="1" thickBot="1" x14ac:dyDescent="0.25">
      <c r="A294" s="829"/>
      <c r="B294" s="829"/>
      <c r="C294" s="829"/>
      <c r="D294" s="829"/>
      <c r="E294" s="829"/>
      <c r="F294" s="829"/>
      <c r="G294" s="829"/>
      <c r="H294" s="1174" t="s">
        <v>531</v>
      </c>
      <c r="I294" s="1174"/>
      <c r="J294" s="831"/>
    </row>
    <row r="295" spans="1:10" ht="12" customHeight="1" thickBot="1" x14ac:dyDescent="0.25">
      <c r="A295" s="1154" t="s">
        <v>129</v>
      </c>
      <c r="B295" s="1157" t="s">
        <v>588</v>
      </c>
      <c r="C295" s="1158"/>
      <c r="D295" s="1158"/>
      <c r="E295" s="1158"/>
      <c r="F295" s="1159"/>
      <c r="G295" s="1159"/>
      <c r="H295" s="1159"/>
      <c r="I295" s="1160"/>
      <c r="J295" s="831"/>
    </row>
    <row r="296" spans="1:10" ht="12" customHeight="1" thickBot="1" x14ac:dyDescent="0.25">
      <c r="A296" s="1155"/>
      <c r="B296" s="1161" t="s">
        <v>690</v>
      </c>
      <c r="C296" s="1164" t="s">
        <v>589</v>
      </c>
      <c r="D296" s="1165"/>
      <c r="E296" s="1165"/>
      <c r="F296" s="1165"/>
      <c r="G296" s="1165"/>
      <c r="H296" s="1165"/>
      <c r="I296" s="1166"/>
      <c r="J296" s="831"/>
    </row>
    <row r="297" spans="1:10" ht="12" customHeight="1" thickBot="1" x14ac:dyDescent="0.25">
      <c r="A297" s="1155"/>
      <c r="B297" s="1162"/>
      <c r="C297" s="1161" t="str">
        <f>CONCATENATE([3]RM_TARTALOMJEGYZÉK!A1,". előtti  forrás, kiadás")</f>
        <v>2020. előtti  forrás, kiadás</v>
      </c>
      <c r="D297" s="828" t="s">
        <v>689</v>
      </c>
      <c r="E297" s="828" t="s">
        <v>688</v>
      </c>
      <c r="F297" s="828" t="s">
        <v>687</v>
      </c>
      <c r="G297" s="828" t="s">
        <v>689</v>
      </c>
      <c r="H297" s="828" t="s">
        <v>688</v>
      </c>
      <c r="I297" s="828" t="s">
        <v>687</v>
      </c>
      <c r="J297" s="831"/>
    </row>
    <row r="298" spans="1:10" ht="12" customHeight="1" thickBot="1" x14ac:dyDescent="0.25">
      <c r="A298" s="1156"/>
      <c r="B298" s="1163"/>
      <c r="C298" s="1167"/>
      <c r="D298" s="1168" t="str">
        <f>CONCATENATE([3]RM_TARTALOMJEGYZÉK!$A$1,". évi")</f>
        <v>2020. évi</v>
      </c>
      <c r="E298" s="1169"/>
      <c r="F298" s="1170"/>
      <c r="G298" s="1168" t="str">
        <f>CONCATENATE([3]RM_TARTALOMJEGYZÉK!$A$1,". után")</f>
        <v>2020. után</v>
      </c>
      <c r="H298" s="1171"/>
      <c r="I298" s="1170"/>
      <c r="J298" s="831"/>
    </row>
    <row r="299" spans="1:10" ht="12" customHeight="1" thickBot="1" x14ac:dyDescent="0.25">
      <c r="A299" s="827" t="s">
        <v>465</v>
      </c>
      <c r="B299" s="826" t="s">
        <v>686</v>
      </c>
      <c r="C299" s="824" t="s">
        <v>467</v>
      </c>
      <c r="D299" s="825" t="s">
        <v>469</v>
      </c>
      <c r="E299" s="825" t="s">
        <v>468</v>
      </c>
      <c r="F299" s="824" t="s">
        <v>685</v>
      </c>
      <c r="G299" s="824" t="s">
        <v>471</v>
      </c>
      <c r="H299" s="824" t="s">
        <v>472</v>
      </c>
      <c r="I299" s="823" t="s">
        <v>684</v>
      </c>
      <c r="J299" s="831"/>
    </row>
    <row r="300" spans="1:10" ht="12" customHeight="1" x14ac:dyDescent="0.2">
      <c r="A300" s="789" t="s">
        <v>130</v>
      </c>
      <c r="B300" s="816">
        <f t="shared" ref="B300:B305" si="65">C300+F300+I300</f>
        <v>0</v>
      </c>
      <c r="C300" s="798"/>
      <c r="D300" s="815"/>
      <c r="E300" s="814">
        <f t="shared" ref="E300:E305" si="66">H316</f>
        <v>0</v>
      </c>
      <c r="F300" s="822">
        <f t="shared" ref="F300:F305" si="67">D300+E300</f>
        <v>0</v>
      </c>
      <c r="G300" s="815"/>
      <c r="H300" s="821">
        <f t="shared" ref="H300:H305" si="68">H333</f>
        <v>0</v>
      </c>
      <c r="I300" s="813">
        <f t="shared" ref="I300:I305" si="69">G300+H300</f>
        <v>0</v>
      </c>
      <c r="J300" s="831"/>
    </row>
    <row r="301" spans="1:10" ht="12" customHeight="1" x14ac:dyDescent="0.2">
      <c r="A301" s="788" t="s">
        <v>141</v>
      </c>
      <c r="B301" s="812">
        <f t="shared" si="65"/>
        <v>0</v>
      </c>
      <c r="C301" s="819"/>
      <c r="D301" s="819"/>
      <c r="E301" s="818">
        <f t="shared" si="66"/>
        <v>0</v>
      </c>
      <c r="F301" s="820">
        <f t="shared" si="67"/>
        <v>0</v>
      </c>
      <c r="G301" s="819"/>
      <c r="H301" s="805">
        <f t="shared" si="68"/>
        <v>0</v>
      </c>
      <c r="I301" s="809">
        <f t="shared" si="69"/>
        <v>0</v>
      </c>
      <c r="J301" s="831"/>
    </row>
    <row r="302" spans="1:10" ht="12" customHeight="1" x14ac:dyDescent="0.2">
      <c r="A302" s="787" t="s">
        <v>131</v>
      </c>
      <c r="B302" s="811">
        <f t="shared" si="65"/>
        <v>0</v>
      </c>
      <c r="C302" s="810"/>
      <c r="D302" s="810"/>
      <c r="E302" s="818">
        <f t="shared" si="66"/>
        <v>0</v>
      </c>
      <c r="F302" s="809">
        <f t="shared" si="67"/>
        <v>0</v>
      </c>
      <c r="G302" s="810"/>
      <c r="H302" s="805">
        <f t="shared" si="68"/>
        <v>0</v>
      </c>
      <c r="I302" s="809">
        <f t="shared" si="69"/>
        <v>0</v>
      </c>
      <c r="J302" s="831"/>
    </row>
    <row r="303" spans="1:10" ht="12" customHeight="1" x14ac:dyDescent="0.2">
      <c r="A303" s="787" t="s">
        <v>143</v>
      </c>
      <c r="B303" s="811">
        <f t="shared" si="65"/>
        <v>0</v>
      </c>
      <c r="C303" s="810"/>
      <c r="D303" s="810"/>
      <c r="E303" s="818">
        <f t="shared" si="66"/>
        <v>0</v>
      </c>
      <c r="F303" s="809">
        <f t="shared" si="67"/>
        <v>0</v>
      </c>
      <c r="G303" s="810"/>
      <c r="H303" s="805">
        <f t="shared" si="68"/>
        <v>0</v>
      </c>
      <c r="I303" s="809">
        <f t="shared" si="69"/>
        <v>0</v>
      </c>
      <c r="J303" s="831"/>
    </row>
    <row r="304" spans="1:10" ht="12" customHeight="1" x14ac:dyDescent="0.2">
      <c r="A304" s="787" t="s">
        <v>132</v>
      </c>
      <c r="B304" s="811">
        <f t="shared" si="65"/>
        <v>0</v>
      </c>
      <c r="C304" s="810"/>
      <c r="D304" s="810"/>
      <c r="E304" s="818">
        <f t="shared" si="66"/>
        <v>0</v>
      </c>
      <c r="F304" s="809">
        <f t="shared" si="67"/>
        <v>0</v>
      </c>
      <c r="G304" s="810"/>
      <c r="H304" s="805">
        <f t="shared" si="68"/>
        <v>0</v>
      </c>
      <c r="I304" s="809">
        <f t="shared" si="69"/>
        <v>0</v>
      </c>
      <c r="J304" s="831"/>
    </row>
    <row r="305" spans="1:10" ht="12" customHeight="1" thickBot="1" x14ac:dyDescent="0.25">
      <c r="A305" s="787" t="s">
        <v>133</v>
      </c>
      <c r="B305" s="811">
        <f t="shared" si="65"/>
        <v>0</v>
      </c>
      <c r="C305" s="810"/>
      <c r="D305" s="810"/>
      <c r="E305" s="818">
        <f t="shared" si="66"/>
        <v>0</v>
      </c>
      <c r="F305" s="809">
        <f t="shared" si="67"/>
        <v>0</v>
      </c>
      <c r="G305" s="810"/>
      <c r="H305" s="805">
        <f t="shared" si="68"/>
        <v>0</v>
      </c>
      <c r="I305" s="809">
        <f t="shared" si="69"/>
        <v>0</v>
      </c>
      <c r="J305" s="831"/>
    </row>
    <row r="306" spans="1:10" ht="12" customHeight="1" thickBot="1" x14ac:dyDescent="0.25">
      <c r="A306" s="817" t="s">
        <v>134</v>
      </c>
      <c r="B306" s="1095">
        <f t="shared" ref="B306:I306" si="70">B300+SUM(B302:B305)</f>
        <v>0</v>
      </c>
      <c r="C306" s="1095">
        <f t="shared" si="70"/>
        <v>0</v>
      </c>
      <c r="D306" s="1095">
        <f t="shared" si="70"/>
        <v>0</v>
      </c>
      <c r="E306" s="1095">
        <f t="shared" si="70"/>
        <v>0</v>
      </c>
      <c r="F306" s="1095">
        <f t="shared" si="70"/>
        <v>0</v>
      </c>
      <c r="G306" s="1095">
        <f t="shared" si="70"/>
        <v>0</v>
      </c>
      <c r="H306" s="1095">
        <f t="shared" si="70"/>
        <v>0</v>
      </c>
      <c r="I306" s="802">
        <f t="shared" si="70"/>
        <v>0</v>
      </c>
      <c r="J306" s="831"/>
    </row>
    <row r="307" spans="1:10" ht="12" customHeight="1" x14ac:dyDescent="0.2">
      <c r="A307" s="785" t="s">
        <v>137</v>
      </c>
      <c r="B307" s="816">
        <f>C307+F307+I307</f>
        <v>0</v>
      </c>
      <c r="C307" s="815"/>
      <c r="D307" s="815"/>
      <c r="E307" s="814">
        <f>H324</f>
        <v>0</v>
      </c>
      <c r="F307" s="814">
        <f>D307+E307</f>
        <v>0</v>
      </c>
      <c r="G307" s="815"/>
      <c r="H307" s="814">
        <f>H341</f>
        <v>0</v>
      </c>
      <c r="I307" s="813">
        <f>G307+H307</f>
        <v>0</v>
      </c>
      <c r="J307" s="831"/>
    </row>
    <row r="308" spans="1:10" ht="12" customHeight="1" x14ac:dyDescent="0.2">
      <c r="A308" s="782" t="s">
        <v>138</v>
      </c>
      <c r="B308" s="812">
        <f>C308+F308+I308</f>
        <v>0</v>
      </c>
      <c r="C308" s="810"/>
      <c r="D308" s="810"/>
      <c r="E308" s="805">
        <f>H325</f>
        <v>0</v>
      </c>
      <c r="F308" s="805">
        <f>D308+E308</f>
        <v>0</v>
      </c>
      <c r="G308" s="810"/>
      <c r="H308" s="805">
        <f>H342</f>
        <v>0</v>
      </c>
      <c r="I308" s="809">
        <f>G308+H308</f>
        <v>0</v>
      </c>
      <c r="J308" s="831"/>
    </row>
    <row r="309" spans="1:10" ht="12" customHeight="1" x14ac:dyDescent="0.2">
      <c r="A309" s="782" t="s">
        <v>139</v>
      </c>
      <c r="B309" s="811">
        <f>C309+F309+I309</f>
        <v>0</v>
      </c>
      <c r="C309" s="810"/>
      <c r="D309" s="810"/>
      <c r="E309" s="805">
        <f>H326</f>
        <v>0</v>
      </c>
      <c r="F309" s="805">
        <f>D309+E309</f>
        <v>0</v>
      </c>
      <c r="G309" s="810"/>
      <c r="H309" s="805">
        <f>H343</f>
        <v>0</v>
      </c>
      <c r="I309" s="809">
        <f>G309+H309</f>
        <v>0</v>
      </c>
      <c r="J309" s="831"/>
    </row>
    <row r="310" spans="1:10" ht="12" customHeight="1" x14ac:dyDescent="0.2">
      <c r="A310" s="782" t="s">
        <v>140</v>
      </c>
      <c r="B310" s="811">
        <f>C310+F310+I310</f>
        <v>0</v>
      </c>
      <c r="C310" s="810"/>
      <c r="D310" s="810"/>
      <c r="E310" s="805">
        <f>H327</f>
        <v>0</v>
      </c>
      <c r="F310" s="805">
        <f>D310+E310</f>
        <v>0</v>
      </c>
      <c r="G310" s="810"/>
      <c r="H310" s="805">
        <f>H344</f>
        <v>0</v>
      </c>
      <c r="I310" s="809">
        <f>G310+H310</f>
        <v>0</v>
      </c>
      <c r="J310" s="831"/>
    </row>
    <row r="311" spans="1:10" ht="12" customHeight="1" thickBot="1" x14ac:dyDescent="0.25">
      <c r="A311" s="778"/>
      <c r="B311" s="808">
        <f>C311+F311+I311</f>
        <v>0</v>
      </c>
      <c r="C311" s="806"/>
      <c r="D311" s="806"/>
      <c r="E311" s="805">
        <f>H328</f>
        <v>0</v>
      </c>
      <c r="F311" s="807">
        <f>D311+E311</f>
        <v>0</v>
      </c>
      <c r="G311" s="806"/>
      <c r="H311" s="805">
        <f>H345</f>
        <v>0</v>
      </c>
      <c r="I311" s="804">
        <f>G311+H311</f>
        <v>0</v>
      </c>
      <c r="J311" s="831"/>
    </row>
    <row r="312" spans="1:10" ht="12" customHeight="1" thickBot="1" x14ac:dyDescent="0.25">
      <c r="A312" s="803" t="s">
        <v>108</v>
      </c>
      <c r="B312" s="1095">
        <f t="shared" ref="B312:I312" si="71">SUM(B307:B311)</f>
        <v>0</v>
      </c>
      <c r="C312" s="1095">
        <f t="shared" si="71"/>
        <v>0</v>
      </c>
      <c r="D312" s="1095">
        <f t="shared" si="71"/>
        <v>0</v>
      </c>
      <c r="E312" s="1095">
        <f t="shared" si="71"/>
        <v>0</v>
      </c>
      <c r="F312" s="1095">
        <f t="shared" si="71"/>
        <v>0</v>
      </c>
      <c r="G312" s="1095">
        <f t="shared" si="71"/>
        <v>0</v>
      </c>
      <c r="H312" s="1095">
        <f t="shared" si="71"/>
        <v>0</v>
      </c>
      <c r="I312" s="802">
        <f t="shared" si="71"/>
        <v>0</v>
      </c>
      <c r="J312" s="831"/>
    </row>
    <row r="313" spans="1:10" ht="2.25" customHeight="1" x14ac:dyDescent="0.2">
      <c r="A313" s="801"/>
      <c r="B313" s="800"/>
      <c r="C313" s="800"/>
      <c r="D313" s="800"/>
      <c r="E313" s="800"/>
      <c r="F313" s="800"/>
      <c r="G313" s="800"/>
      <c r="H313" s="800"/>
      <c r="I313" s="799"/>
      <c r="J313" s="831"/>
    </row>
    <row r="314" spans="1:10" ht="12" customHeight="1" thickBot="1" x14ac:dyDescent="0.25">
      <c r="A314" s="1175" t="str">
        <f>CONCATENATE([3]RM_TARTALOMJEGYZÉK!A1,". évi költségvetést érintő módosítások")</f>
        <v>2020. évi költségvetést érintő módosítások</v>
      </c>
      <c r="B314" s="1176"/>
      <c r="C314" s="1176"/>
      <c r="D314" s="1176"/>
      <c r="E314" s="1176"/>
      <c r="F314" s="1176"/>
      <c r="G314" s="1176"/>
      <c r="H314" s="1176"/>
      <c r="I314" s="1176"/>
      <c r="J314" s="831"/>
    </row>
    <row r="315" spans="1:10" ht="12" customHeight="1" thickBot="1" x14ac:dyDescent="0.25">
      <c r="A315" s="786" t="s">
        <v>129</v>
      </c>
      <c r="B315" s="1094" t="s">
        <v>683</v>
      </c>
      <c r="C315" s="1094" t="s">
        <v>682</v>
      </c>
      <c r="D315" s="1094" t="s">
        <v>681</v>
      </c>
      <c r="E315" s="1094" t="s">
        <v>680</v>
      </c>
      <c r="F315" s="1094" t="s">
        <v>679</v>
      </c>
      <c r="G315" s="1096" t="s">
        <v>678</v>
      </c>
      <c r="H315" s="1142" t="s">
        <v>677</v>
      </c>
      <c r="I315" s="1143"/>
      <c r="J315" s="831"/>
    </row>
    <row r="316" spans="1:10" ht="12" customHeight="1" x14ac:dyDescent="0.2">
      <c r="A316" s="789" t="s">
        <v>130</v>
      </c>
      <c r="B316" s="798"/>
      <c r="C316" s="798"/>
      <c r="D316" s="798"/>
      <c r="E316" s="798"/>
      <c r="F316" s="797"/>
      <c r="G316" s="796"/>
      <c r="H316" s="1152">
        <f t="shared" ref="H316:H321" si="72">SUM(B316:G316)</f>
        <v>0</v>
      </c>
      <c r="I316" s="1153"/>
      <c r="J316" s="831"/>
    </row>
    <row r="317" spans="1:10" ht="12" customHeight="1" x14ac:dyDescent="0.2">
      <c r="A317" s="788" t="s">
        <v>141</v>
      </c>
      <c r="B317" s="781"/>
      <c r="C317" s="781"/>
      <c r="D317" s="781"/>
      <c r="E317" s="781"/>
      <c r="F317" s="780"/>
      <c r="G317" s="792"/>
      <c r="H317" s="1136">
        <f t="shared" si="72"/>
        <v>0</v>
      </c>
      <c r="I317" s="1137"/>
      <c r="J317" s="831"/>
    </row>
    <row r="318" spans="1:10" ht="12" customHeight="1" x14ac:dyDescent="0.2">
      <c r="A318" s="787" t="s">
        <v>131</v>
      </c>
      <c r="B318" s="781"/>
      <c r="C318" s="781"/>
      <c r="D318" s="781"/>
      <c r="E318" s="781"/>
      <c r="F318" s="780"/>
      <c r="G318" s="792"/>
      <c r="H318" s="1136">
        <f t="shared" si="72"/>
        <v>0</v>
      </c>
      <c r="I318" s="1137"/>
      <c r="J318" s="831"/>
    </row>
    <row r="319" spans="1:10" ht="12" customHeight="1" x14ac:dyDescent="0.2">
      <c r="A319" s="787" t="s">
        <v>143</v>
      </c>
      <c r="B319" s="781"/>
      <c r="C319" s="781"/>
      <c r="D319" s="781"/>
      <c r="E319" s="781"/>
      <c r="F319" s="780"/>
      <c r="G319" s="792"/>
      <c r="H319" s="1136">
        <f t="shared" si="72"/>
        <v>0</v>
      </c>
      <c r="I319" s="1137"/>
      <c r="J319" s="831"/>
    </row>
    <row r="320" spans="1:10" ht="12" customHeight="1" x14ac:dyDescent="0.2">
      <c r="A320" s="787" t="s">
        <v>132</v>
      </c>
      <c r="B320" s="781"/>
      <c r="C320" s="781"/>
      <c r="D320" s="781"/>
      <c r="E320" s="781"/>
      <c r="F320" s="780"/>
      <c r="G320" s="792"/>
      <c r="H320" s="1136">
        <f t="shared" si="72"/>
        <v>0</v>
      </c>
      <c r="I320" s="1137"/>
      <c r="J320" s="831"/>
    </row>
    <row r="321" spans="1:10" ht="12" customHeight="1" thickBot="1" x14ac:dyDescent="0.25">
      <c r="A321" s="787" t="s">
        <v>133</v>
      </c>
      <c r="B321" s="777"/>
      <c r="C321" s="777"/>
      <c r="D321" s="777"/>
      <c r="E321" s="777"/>
      <c r="F321" s="776"/>
      <c r="G321" s="791"/>
      <c r="H321" s="1138">
        <f t="shared" si="72"/>
        <v>0</v>
      </c>
      <c r="I321" s="1139"/>
      <c r="J321" s="831"/>
    </row>
    <row r="322" spans="1:10" ht="12" customHeight="1" thickBot="1" x14ac:dyDescent="0.25">
      <c r="A322" s="774" t="s">
        <v>51</v>
      </c>
      <c r="B322" s="1095">
        <f t="shared" ref="B322:I322" si="73">B316+SUM(B318:B321)</f>
        <v>0</v>
      </c>
      <c r="C322" s="1095">
        <f t="shared" si="73"/>
        <v>0</v>
      </c>
      <c r="D322" s="1095">
        <f t="shared" si="73"/>
        <v>0</v>
      </c>
      <c r="E322" s="1095">
        <f t="shared" si="73"/>
        <v>0</v>
      </c>
      <c r="F322" s="1095">
        <f t="shared" si="73"/>
        <v>0</v>
      </c>
      <c r="G322" s="790">
        <f t="shared" si="73"/>
        <v>0</v>
      </c>
      <c r="H322" s="1140">
        <f t="shared" si="73"/>
        <v>0</v>
      </c>
      <c r="I322" s="1141">
        <f t="shared" si="73"/>
        <v>0</v>
      </c>
      <c r="J322" s="831"/>
    </row>
    <row r="323" spans="1:10" ht="12" customHeight="1" thickBot="1" x14ac:dyDescent="0.25">
      <c r="A323" s="786" t="s">
        <v>55</v>
      </c>
      <c r="B323" s="795" t="s">
        <v>683</v>
      </c>
      <c r="C323" s="795" t="s">
        <v>682</v>
      </c>
      <c r="D323" s="795" t="s">
        <v>681</v>
      </c>
      <c r="E323" s="795" t="s">
        <v>680</v>
      </c>
      <c r="F323" s="795" t="s">
        <v>679</v>
      </c>
      <c r="G323" s="794" t="s">
        <v>678</v>
      </c>
      <c r="H323" s="1150" t="s">
        <v>677</v>
      </c>
      <c r="I323" s="1151"/>
      <c r="J323" s="831"/>
    </row>
    <row r="324" spans="1:10" ht="12" customHeight="1" x14ac:dyDescent="0.2">
      <c r="A324" s="785" t="s">
        <v>137</v>
      </c>
      <c r="B324" s="784"/>
      <c r="C324" s="784"/>
      <c r="D324" s="784"/>
      <c r="E324" s="784"/>
      <c r="F324" s="783"/>
      <c r="G324" s="793"/>
      <c r="H324" s="1144">
        <f>SUM(B324:G324)</f>
        <v>0</v>
      </c>
      <c r="I324" s="1145"/>
      <c r="J324" s="831"/>
    </row>
    <row r="325" spans="1:10" ht="12" customHeight="1" x14ac:dyDescent="0.2">
      <c r="A325" s="782" t="s">
        <v>138</v>
      </c>
      <c r="B325" s="781"/>
      <c r="C325" s="781"/>
      <c r="D325" s="781"/>
      <c r="E325" s="781"/>
      <c r="F325" s="780"/>
      <c r="G325" s="792"/>
      <c r="H325" s="1136">
        <f>SUM(B325:G325)</f>
        <v>0</v>
      </c>
      <c r="I325" s="1137"/>
      <c r="J325" s="831"/>
    </row>
    <row r="326" spans="1:10" ht="12" customHeight="1" x14ac:dyDescent="0.2">
      <c r="A326" s="782" t="s">
        <v>139</v>
      </c>
      <c r="B326" s="781"/>
      <c r="C326" s="781"/>
      <c r="D326" s="781"/>
      <c r="E326" s="781"/>
      <c r="F326" s="780"/>
      <c r="G326" s="792"/>
      <c r="H326" s="1136">
        <f>SUM(B326:G326)</f>
        <v>0</v>
      </c>
      <c r="I326" s="1137"/>
      <c r="J326" s="831"/>
    </row>
    <row r="327" spans="1:10" ht="12" customHeight="1" x14ac:dyDescent="0.2">
      <c r="A327" s="782" t="s">
        <v>140</v>
      </c>
      <c r="B327" s="781"/>
      <c r="C327" s="781"/>
      <c r="D327" s="781"/>
      <c r="E327" s="781"/>
      <c r="F327" s="780"/>
      <c r="G327" s="792"/>
      <c r="H327" s="1136">
        <f>SUM(B327:G327)</f>
        <v>0</v>
      </c>
      <c r="I327" s="1137"/>
      <c r="J327" s="831"/>
    </row>
    <row r="328" spans="1:10" ht="12" customHeight="1" thickBot="1" x14ac:dyDescent="0.25">
      <c r="A328" s="778"/>
      <c r="B328" s="777"/>
      <c r="C328" s="777"/>
      <c r="D328" s="777"/>
      <c r="E328" s="777"/>
      <c r="F328" s="776"/>
      <c r="G328" s="791"/>
      <c r="H328" s="1138">
        <f>SUM(B328:G328)</f>
        <v>0</v>
      </c>
      <c r="I328" s="1139"/>
      <c r="J328" s="831"/>
    </row>
    <row r="329" spans="1:10" ht="12" customHeight="1" thickBot="1" x14ac:dyDescent="0.25">
      <c r="A329" s="774" t="s">
        <v>51</v>
      </c>
      <c r="B329" s="1095">
        <f>SUM(B324:B328)</f>
        <v>0</v>
      </c>
      <c r="C329" s="1095">
        <f t="shared" ref="C329:I329" si="74">SUM(C324:C328)</f>
        <v>0</v>
      </c>
      <c r="D329" s="1095">
        <f t="shared" si="74"/>
        <v>0</v>
      </c>
      <c r="E329" s="1095">
        <f t="shared" si="74"/>
        <v>0</v>
      </c>
      <c r="F329" s="1095">
        <f t="shared" si="74"/>
        <v>0</v>
      </c>
      <c r="G329" s="790">
        <f t="shared" si="74"/>
        <v>0</v>
      </c>
      <c r="H329" s="1140">
        <f t="shared" si="74"/>
        <v>0</v>
      </c>
      <c r="I329" s="1141">
        <f t="shared" si="74"/>
        <v>0</v>
      </c>
      <c r="J329" s="831"/>
    </row>
    <row r="330" spans="1:10" ht="2.25" customHeight="1" x14ac:dyDescent="0.2">
      <c r="A330" s="1146"/>
      <c r="B330" s="1147"/>
      <c r="C330" s="1147"/>
      <c r="D330" s="1147"/>
      <c r="E330" s="1147"/>
      <c r="F330" s="1147"/>
      <c r="G330" s="1147"/>
      <c r="H330" s="1147"/>
      <c r="I330" s="1147"/>
      <c r="J330" s="830"/>
    </row>
    <row r="331" spans="1:10" ht="12" customHeight="1" thickBot="1" x14ac:dyDescent="0.25">
      <c r="A331" s="1175" t="str">
        <f>CONCATENATE([3]RM_TARTALOMJEGYZÉK!A1,". utáni  költségvetést érintő módosítások")</f>
        <v>2020. utáni  költségvetést érintő módosítások</v>
      </c>
      <c r="B331" s="1176"/>
      <c r="C331" s="1176"/>
      <c r="D331" s="1176"/>
      <c r="E331" s="1176"/>
      <c r="F331" s="1176"/>
      <c r="G331" s="1176"/>
      <c r="H331" s="1176"/>
      <c r="I331" s="1176"/>
      <c r="J331" s="830"/>
    </row>
    <row r="332" spans="1:10" ht="12" customHeight="1" thickBot="1" x14ac:dyDescent="0.25">
      <c r="A332" s="786" t="s">
        <v>129</v>
      </c>
      <c r="B332" s="1094" t="s">
        <v>683</v>
      </c>
      <c r="C332" s="1094" t="s">
        <v>682</v>
      </c>
      <c r="D332" s="1094" t="s">
        <v>681</v>
      </c>
      <c r="E332" s="1094" t="s">
        <v>680</v>
      </c>
      <c r="F332" s="1094" t="s">
        <v>679</v>
      </c>
      <c r="G332" s="1094" t="s">
        <v>678</v>
      </c>
      <c r="H332" s="1142" t="s">
        <v>677</v>
      </c>
      <c r="I332" s="1143"/>
      <c r="J332" s="830"/>
    </row>
    <row r="333" spans="1:10" ht="12" customHeight="1" x14ac:dyDescent="0.2">
      <c r="A333" s="789" t="s">
        <v>130</v>
      </c>
      <c r="B333" s="784"/>
      <c r="C333" s="784"/>
      <c r="D333" s="784"/>
      <c r="E333" s="784"/>
      <c r="F333" s="783"/>
      <c r="G333" s="783"/>
      <c r="H333" s="1144">
        <f t="shared" ref="H333:H338" si="75">SUM(B333:G333)</f>
        <v>0</v>
      </c>
      <c r="I333" s="1145"/>
      <c r="J333" s="830"/>
    </row>
    <row r="334" spans="1:10" ht="12" customHeight="1" x14ac:dyDescent="0.2">
      <c r="A334" s="788" t="s">
        <v>141</v>
      </c>
      <c r="B334" s="781"/>
      <c r="C334" s="781"/>
      <c r="D334" s="781"/>
      <c r="E334" s="781"/>
      <c r="F334" s="780"/>
      <c r="G334" s="779"/>
      <c r="H334" s="1136">
        <f t="shared" si="75"/>
        <v>0</v>
      </c>
      <c r="I334" s="1137"/>
      <c r="J334" s="830"/>
    </row>
    <row r="335" spans="1:10" ht="12" customHeight="1" x14ac:dyDescent="0.2">
      <c r="A335" s="787" t="s">
        <v>131</v>
      </c>
      <c r="B335" s="781"/>
      <c r="C335" s="781"/>
      <c r="D335" s="781"/>
      <c r="E335" s="781"/>
      <c r="F335" s="780"/>
      <c r="G335" s="779"/>
      <c r="H335" s="1136">
        <f t="shared" si="75"/>
        <v>0</v>
      </c>
      <c r="I335" s="1137"/>
      <c r="J335" s="830"/>
    </row>
    <row r="336" spans="1:10" ht="12" customHeight="1" x14ac:dyDescent="0.2">
      <c r="A336" s="787" t="s">
        <v>143</v>
      </c>
      <c r="B336" s="781"/>
      <c r="C336" s="781"/>
      <c r="D336" s="781"/>
      <c r="E336" s="781"/>
      <c r="F336" s="780"/>
      <c r="G336" s="779"/>
      <c r="H336" s="1136">
        <f t="shared" si="75"/>
        <v>0</v>
      </c>
      <c r="I336" s="1137"/>
      <c r="J336" s="830"/>
    </row>
    <row r="337" spans="1:10" ht="12" customHeight="1" x14ac:dyDescent="0.2">
      <c r="A337" s="787" t="s">
        <v>132</v>
      </c>
      <c r="B337" s="781"/>
      <c r="C337" s="781"/>
      <c r="D337" s="781"/>
      <c r="E337" s="781"/>
      <c r="F337" s="780"/>
      <c r="G337" s="779"/>
      <c r="H337" s="1136">
        <f t="shared" si="75"/>
        <v>0</v>
      </c>
      <c r="I337" s="1137"/>
      <c r="J337" s="830"/>
    </row>
    <row r="338" spans="1:10" ht="12" customHeight="1" thickBot="1" x14ac:dyDescent="0.25">
      <c r="A338" s="787" t="s">
        <v>133</v>
      </c>
      <c r="B338" s="777"/>
      <c r="C338" s="777"/>
      <c r="D338" s="777"/>
      <c r="E338" s="777"/>
      <c r="F338" s="776"/>
      <c r="G338" s="775"/>
      <c r="H338" s="1138">
        <f t="shared" si="75"/>
        <v>0</v>
      </c>
      <c r="I338" s="1139"/>
      <c r="J338" s="830"/>
    </row>
    <row r="339" spans="1:10" ht="12" customHeight="1" thickBot="1" x14ac:dyDescent="0.25">
      <c r="A339" s="774" t="s">
        <v>51</v>
      </c>
      <c r="B339" s="1095">
        <f t="shared" ref="B339:I339" si="76">B333+SUM(B335:B338)</f>
        <v>0</v>
      </c>
      <c r="C339" s="1095">
        <f t="shared" si="76"/>
        <v>0</v>
      </c>
      <c r="D339" s="1095">
        <f t="shared" si="76"/>
        <v>0</v>
      </c>
      <c r="E339" s="1095">
        <f t="shared" si="76"/>
        <v>0</v>
      </c>
      <c r="F339" s="1095">
        <f t="shared" si="76"/>
        <v>0</v>
      </c>
      <c r="G339" s="1095">
        <f t="shared" si="76"/>
        <v>0</v>
      </c>
      <c r="H339" s="1140">
        <f t="shared" si="76"/>
        <v>0</v>
      </c>
      <c r="I339" s="1141">
        <f t="shared" si="76"/>
        <v>0</v>
      </c>
      <c r="J339" s="830"/>
    </row>
    <row r="340" spans="1:10" ht="12" customHeight="1" thickBot="1" x14ac:dyDescent="0.25">
      <c r="A340" s="786" t="s">
        <v>55</v>
      </c>
      <c r="B340" s="1094" t="s">
        <v>683</v>
      </c>
      <c r="C340" s="1094" t="s">
        <v>682</v>
      </c>
      <c r="D340" s="1094" t="s">
        <v>681</v>
      </c>
      <c r="E340" s="1094" t="s">
        <v>680</v>
      </c>
      <c r="F340" s="1094" t="s">
        <v>679</v>
      </c>
      <c r="G340" s="1094" t="s">
        <v>678</v>
      </c>
      <c r="H340" s="1142" t="s">
        <v>677</v>
      </c>
      <c r="I340" s="1143"/>
      <c r="J340" s="830"/>
    </row>
    <row r="341" spans="1:10" ht="12" customHeight="1" x14ac:dyDescent="0.2">
      <c r="A341" s="785" t="s">
        <v>137</v>
      </c>
      <c r="B341" s="784"/>
      <c r="C341" s="784"/>
      <c r="D341" s="784"/>
      <c r="E341" s="784"/>
      <c r="F341" s="783"/>
      <c r="G341" s="783"/>
      <c r="H341" s="1144">
        <f>SUM(B341:G341)</f>
        <v>0</v>
      </c>
      <c r="I341" s="1145"/>
      <c r="J341" s="830"/>
    </row>
    <row r="342" spans="1:10" ht="12" customHeight="1" x14ac:dyDescent="0.2">
      <c r="A342" s="782" t="s">
        <v>138</v>
      </c>
      <c r="B342" s="781"/>
      <c r="C342" s="781"/>
      <c r="D342" s="781"/>
      <c r="E342" s="781"/>
      <c r="F342" s="780"/>
      <c r="G342" s="779"/>
      <c r="H342" s="1136">
        <f>SUM(B342:G342)</f>
        <v>0</v>
      </c>
      <c r="I342" s="1137"/>
      <c r="J342" s="830"/>
    </row>
    <row r="343" spans="1:10" ht="12" customHeight="1" x14ac:dyDescent="0.2">
      <c r="A343" s="782" t="s">
        <v>139</v>
      </c>
      <c r="B343" s="781"/>
      <c r="C343" s="781"/>
      <c r="D343" s="781"/>
      <c r="E343" s="781"/>
      <c r="F343" s="780"/>
      <c r="G343" s="779"/>
      <c r="H343" s="1136">
        <f>SUM(B343:G343)</f>
        <v>0</v>
      </c>
      <c r="I343" s="1137"/>
      <c r="J343" s="830"/>
    </row>
    <row r="344" spans="1:10" ht="12" customHeight="1" x14ac:dyDescent="0.2">
      <c r="A344" s="782" t="s">
        <v>140</v>
      </c>
      <c r="B344" s="781"/>
      <c r="C344" s="781"/>
      <c r="D344" s="781"/>
      <c r="E344" s="781"/>
      <c r="F344" s="780"/>
      <c r="G344" s="779"/>
      <c r="H344" s="1136">
        <f>SUM(B344:G344)</f>
        <v>0</v>
      </c>
      <c r="I344" s="1137"/>
      <c r="J344" s="830"/>
    </row>
    <row r="345" spans="1:10" ht="12" customHeight="1" thickBot="1" x14ac:dyDescent="0.25">
      <c r="A345" s="778"/>
      <c r="B345" s="777"/>
      <c r="C345" s="777"/>
      <c r="D345" s="777"/>
      <c r="E345" s="777"/>
      <c r="F345" s="776"/>
      <c r="G345" s="775"/>
      <c r="H345" s="1138">
        <f>SUM(B345:G345)</f>
        <v>0</v>
      </c>
      <c r="I345" s="1139"/>
      <c r="J345" s="830"/>
    </row>
    <row r="346" spans="1:10" ht="12" customHeight="1" thickBot="1" x14ac:dyDescent="0.25">
      <c r="A346" s="774" t="s">
        <v>51</v>
      </c>
      <c r="B346" s="1095">
        <f t="shared" ref="B346:I346" si="77">SUM(B341:B345)</f>
        <v>0</v>
      </c>
      <c r="C346" s="1095">
        <f t="shared" si="77"/>
        <v>0</v>
      </c>
      <c r="D346" s="1095">
        <f t="shared" si="77"/>
        <v>0</v>
      </c>
      <c r="E346" s="1095">
        <f t="shared" si="77"/>
        <v>0</v>
      </c>
      <c r="F346" s="1095">
        <f t="shared" si="77"/>
        <v>0</v>
      </c>
      <c r="G346" s="1095">
        <f t="shared" si="77"/>
        <v>0</v>
      </c>
      <c r="H346" s="1140">
        <f t="shared" si="77"/>
        <v>0</v>
      </c>
      <c r="I346" s="1141">
        <f t="shared" si="77"/>
        <v>0</v>
      </c>
      <c r="J346" s="830"/>
    </row>
    <row r="347" spans="1:10" ht="12" customHeight="1" x14ac:dyDescent="0.2">
      <c r="A347" s="834"/>
      <c r="B347" s="833"/>
      <c r="C347" s="833"/>
      <c r="D347" s="833"/>
      <c r="E347" s="833"/>
      <c r="F347" s="833"/>
      <c r="G347" s="833"/>
      <c r="H347" s="833"/>
      <c r="I347" s="832"/>
      <c r="J347" s="830"/>
    </row>
    <row r="349" spans="1:10" ht="12" customHeight="1" x14ac:dyDescent="0.2">
      <c r="A349" s="1172" t="s">
        <v>691</v>
      </c>
      <c r="B349" s="1172"/>
      <c r="C349" s="1173"/>
      <c r="D349" s="1173"/>
      <c r="E349" s="1173"/>
      <c r="F349" s="1173"/>
      <c r="G349" s="1173"/>
      <c r="H349" s="1173"/>
      <c r="I349" s="1173"/>
      <c r="J349" s="831"/>
    </row>
    <row r="350" spans="1:10" ht="12" customHeight="1" thickBot="1" x14ac:dyDescent="0.25">
      <c r="A350" s="829"/>
      <c r="B350" s="829"/>
      <c r="C350" s="829"/>
      <c r="D350" s="829"/>
      <c r="E350" s="829"/>
      <c r="F350" s="829"/>
      <c r="G350" s="829"/>
      <c r="H350" s="1174" t="s">
        <v>531</v>
      </c>
      <c r="I350" s="1174"/>
      <c r="J350" s="831"/>
    </row>
    <row r="351" spans="1:10" ht="12" customHeight="1" thickBot="1" x14ac:dyDescent="0.25">
      <c r="A351" s="1154" t="s">
        <v>129</v>
      </c>
      <c r="B351" s="1157" t="s">
        <v>588</v>
      </c>
      <c r="C351" s="1158"/>
      <c r="D351" s="1158"/>
      <c r="E351" s="1158"/>
      <c r="F351" s="1159"/>
      <c r="G351" s="1159"/>
      <c r="H351" s="1159"/>
      <c r="I351" s="1160"/>
      <c r="J351" s="831"/>
    </row>
    <row r="352" spans="1:10" ht="12" customHeight="1" thickBot="1" x14ac:dyDescent="0.25">
      <c r="A352" s="1155"/>
      <c r="B352" s="1161" t="s">
        <v>690</v>
      </c>
      <c r="C352" s="1164" t="s">
        <v>589</v>
      </c>
      <c r="D352" s="1165"/>
      <c r="E352" s="1165"/>
      <c r="F352" s="1165"/>
      <c r="G352" s="1165"/>
      <c r="H352" s="1165"/>
      <c r="I352" s="1166"/>
      <c r="J352" s="831"/>
    </row>
    <row r="353" spans="1:10" ht="12" customHeight="1" thickBot="1" x14ac:dyDescent="0.25">
      <c r="A353" s="1155"/>
      <c r="B353" s="1162"/>
      <c r="C353" s="1161" t="str">
        <f>CONCATENATE([3]RM_TARTALOMJEGYZÉK!A1,". előtti  forrás, kiadás")</f>
        <v>2020. előtti  forrás, kiadás</v>
      </c>
      <c r="D353" s="828" t="s">
        <v>689</v>
      </c>
      <c r="E353" s="828" t="s">
        <v>688</v>
      </c>
      <c r="F353" s="828" t="s">
        <v>687</v>
      </c>
      <c r="G353" s="828" t="s">
        <v>689</v>
      </c>
      <c r="H353" s="828" t="s">
        <v>688</v>
      </c>
      <c r="I353" s="828" t="s">
        <v>687</v>
      </c>
      <c r="J353" s="831"/>
    </row>
    <row r="354" spans="1:10" ht="12" customHeight="1" thickBot="1" x14ac:dyDescent="0.25">
      <c r="A354" s="1156"/>
      <c r="B354" s="1163"/>
      <c r="C354" s="1167"/>
      <c r="D354" s="1168" t="str">
        <f>CONCATENATE([3]RM_TARTALOMJEGYZÉK!$A$1,". évi")</f>
        <v>2020. évi</v>
      </c>
      <c r="E354" s="1169"/>
      <c r="F354" s="1170"/>
      <c r="G354" s="1168" t="str">
        <f>CONCATENATE([3]RM_TARTALOMJEGYZÉK!$A$1,". után")</f>
        <v>2020. után</v>
      </c>
      <c r="H354" s="1171"/>
      <c r="I354" s="1170"/>
      <c r="J354" s="831"/>
    </row>
    <row r="355" spans="1:10" ht="12" customHeight="1" thickBot="1" x14ac:dyDescent="0.25">
      <c r="A355" s="827" t="s">
        <v>465</v>
      </c>
      <c r="B355" s="826" t="s">
        <v>686</v>
      </c>
      <c r="C355" s="824" t="s">
        <v>467</v>
      </c>
      <c r="D355" s="825" t="s">
        <v>469</v>
      </c>
      <c r="E355" s="825" t="s">
        <v>468</v>
      </c>
      <c r="F355" s="824" t="s">
        <v>685</v>
      </c>
      <c r="G355" s="824" t="s">
        <v>471</v>
      </c>
      <c r="H355" s="824" t="s">
        <v>472</v>
      </c>
      <c r="I355" s="823" t="s">
        <v>684</v>
      </c>
      <c r="J355" s="831"/>
    </row>
    <row r="356" spans="1:10" ht="12" customHeight="1" x14ac:dyDescent="0.2">
      <c r="A356" s="789" t="s">
        <v>130</v>
      </c>
      <c r="B356" s="816">
        <f t="shared" ref="B356:B361" si="78">C356+F356+I356</f>
        <v>0</v>
      </c>
      <c r="C356" s="798"/>
      <c r="D356" s="815"/>
      <c r="E356" s="814">
        <f t="shared" ref="E356:E361" si="79">H372</f>
        <v>0</v>
      </c>
      <c r="F356" s="822">
        <f t="shared" ref="F356:F361" si="80">D356+E356</f>
        <v>0</v>
      </c>
      <c r="G356" s="815"/>
      <c r="H356" s="821">
        <f t="shared" ref="H356:H361" si="81">H389</f>
        <v>0</v>
      </c>
      <c r="I356" s="813">
        <f t="shared" ref="I356:I361" si="82">G356+H356</f>
        <v>0</v>
      </c>
      <c r="J356" s="831"/>
    </row>
    <row r="357" spans="1:10" ht="12" customHeight="1" x14ac:dyDescent="0.2">
      <c r="A357" s="788" t="s">
        <v>141</v>
      </c>
      <c r="B357" s="812">
        <f t="shared" si="78"/>
        <v>0</v>
      </c>
      <c r="C357" s="819"/>
      <c r="D357" s="819"/>
      <c r="E357" s="818">
        <f t="shared" si="79"/>
        <v>0</v>
      </c>
      <c r="F357" s="820">
        <f t="shared" si="80"/>
        <v>0</v>
      </c>
      <c r="G357" s="819"/>
      <c r="H357" s="805">
        <f t="shared" si="81"/>
        <v>0</v>
      </c>
      <c r="I357" s="809">
        <f t="shared" si="82"/>
        <v>0</v>
      </c>
      <c r="J357" s="831"/>
    </row>
    <row r="358" spans="1:10" ht="12" customHeight="1" x14ac:dyDescent="0.2">
      <c r="A358" s="787" t="s">
        <v>131</v>
      </c>
      <c r="B358" s="811">
        <f t="shared" si="78"/>
        <v>0</v>
      </c>
      <c r="C358" s="810"/>
      <c r="D358" s="810"/>
      <c r="E358" s="818">
        <f t="shared" si="79"/>
        <v>0</v>
      </c>
      <c r="F358" s="809">
        <f t="shared" si="80"/>
        <v>0</v>
      </c>
      <c r="G358" s="810"/>
      <c r="H358" s="805">
        <f t="shared" si="81"/>
        <v>0</v>
      </c>
      <c r="I358" s="809">
        <f t="shared" si="82"/>
        <v>0</v>
      </c>
      <c r="J358" s="831"/>
    </row>
    <row r="359" spans="1:10" ht="12" customHeight="1" x14ac:dyDescent="0.2">
      <c r="A359" s="787" t="s">
        <v>143</v>
      </c>
      <c r="B359" s="811">
        <f t="shared" si="78"/>
        <v>0</v>
      </c>
      <c r="C359" s="810"/>
      <c r="D359" s="810"/>
      <c r="E359" s="818">
        <f t="shared" si="79"/>
        <v>0</v>
      </c>
      <c r="F359" s="809">
        <f t="shared" si="80"/>
        <v>0</v>
      </c>
      <c r="G359" s="810"/>
      <c r="H359" s="805">
        <f t="shared" si="81"/>
        <v>0</v>
      </c>
      <c r="I359" s="809">
        <f t="shared" si="82"/>
        <v>0</v>
      </c>
      <c r="J359" s="831"/>
    </row>
    <row r="360" spans="1:10" ht="12" customHeight="1" x14ac:dyDescent="0.2">
      <c r="A360" s="787" t="s">
        <v>132</v>
      </c>
      <c r="B360" s="811">
        <f t="shared" si="78"/>
        <v>0</v>
      </c>
      <c r="C360" s="810"/>
      <c r="D360" s="810"/>
      <c r="E360" s="818">
        <f t="shared" si="79"/>
        <v>0</v>
      </c>
      <c r="F360" s="809">
        <f t="shared" si="80"/>
        <v>0</v>
      </c>
      <c r="G360" s="810"/>
      <c r="H360" s="805">
        <f t="shared" si="81"/>
        <v>0</v>
      </c>
      <c r="I360" s="809">
        <f t="shared" si="82"/>
        <v>0</v>
      </c>
      <c r="J360" s="831"/>
    </row>
    <row r="361" spans="1:10" ht="12" customHeight="1" thickBot="1" x14ac:dyDescent="0.25">
      <c r="A361" s="787" t="s">
        <v>133</v>
      </c>
      <c r="B361" s="811">
        <f t="shared" si="78"/>
        <v>0</v>
      </c>
      <c r="C361" s="810"/>
      <c r="D361" s="810"/>
      <c r="E361" s="818">
        <f t="shared" si="79"/>
        <v>0</v>
      </c>
      <c r="F361" s="809">
        <f t="shared" si="80"/>
        <v>0</v>
      </c>
      <c r="G361" s="810"/>
      <c r="H361" s="805">
        <f t="shared" si="81"/>
        <v>0</v>
      </c>
      <c r="I361" s="809">
        <f t="shared" si="82"/>
        <v>0</v>
      </c>
      <c r="J361" s="831"/>
    </row>
    <row r="362" spans="1:10" ht="12" customHeight="1" thickBot="1" x14ac:dyDescent="0.25">
      <c r="A362" s="817" t="s">
        <v>134</v>
      </c>
      <c r="B362" s="1095">
        <f t="shared" ref="B362:I362" si="83">B356+SUM(B358:B361)</f>
        <v>0</v>
      </c>
      <c r="C362" s="1095">
        <f t="shared" si="83"/>
        <v>0</v>
      </c>
      <c r="D362" s="1095">
        <f t="shared" si="83"/>
        <v>0</v>
      </c>
      <c r="E362" s="1095">
        <f t="shared" si="83"/>
        <v>0</v>
      </c>
      <c r="F362" s="1095">
        <f t="shared" si="83"/>
        <v>0</v>
      </c>
      <c r="G362" s="1095">
        <f t="shared" si="83"/>
        <v>0</v>
      </c>
      <c r="H362" s="1095">
        <f t="shared" si="83"/>
        <v>0</v>
      </c>
      <c r="I362" s="802">
        <f t="shared" si="83"/>
        <v>0</v>
      </c>
      <c r="J362" s="831"/>
    </row>
    <row r="363" spans="1:10" ht="12" customHeight="1" x14ac:dyDescent="0.2">
      <c r="A363" s="785" t="s">
        <v>137</v>
      </c>
      <c r="B363" s="816">
        <f>C363+F363+I363</f>
        <v>0</v>
      </c>
      <c r="C363" s="815"/>
      <c r="D363" s="815"/>
      <c r="E363" s="814">
        <f>H380</f>
        <v>0</v>
      </c>
      <c r="F363" s="814">
        <f>D363+E363</f>
        <v>0</v>
      </c>
      <c r="G363" s="815"/>
      <c r="H363" s="814">
        <f>H397</f>
        <v>0</v>
      </c>
      <c r="I363" s="813">
        <f>G363+H363</f>
        <v>0</v>
      </c>
      <c r="J363" s="831"/>
    </row>
    <row r="364" spans="1:10" ht="12" customHeight="1" x14ac:dyDescent="0.2">
      <c r="A364" s="782" t="s">
        <v>138</v>
      </c>
      <c r="B364" s="812">
        <f>C364+F364+I364</f>
        <v>0</v>
      </c>
      <c r="C364" s="810"/>
      <c r="D364" s="810"/>
      <c r="E364" s="805">
        <f>H381</f>
        <v>0</v>
      </c>
      <c r="F364" s="805">
        <f>D364+E364</f>
        <v>0</v>
      </c>
      <c r="G364" s="810"/>
      <c r="H364" s="805">
        <f>H398</f>
        <v>0</v>
      </c>
      <c r="I364" s="809">
        <f>G364+H364</f>
        <v>0</v>
      </c>
      <c r="J364" s="831"/>
    </row>
    <row r="365" spans="1:10" ht="12" customHeight="1" x14ac:dyDescent="0.2">
      <c r="A365" s="782" t="s">
        <v>139</v>
      </c>
      <c r="B365" s="811">
        <f>C365+F365+I365</f>
        <v>0</v>
      </c>
      <c r="C365" s="810"/>
      <c r="D365" s="810"/>
      <c r="E365" s="805">
        <f>H382</f>
        <v>0</v>
      </c>
      <c r="F365" s="805">
        <f>D365+E365</f>
        <v>0</v>
      </c>
      <c r="G365" s="810"/>
      <c r="H365" s="805">
        <f>H399</f>
        <v>0</v>
      </c>
      <c r="I365" s="809">
        <f>G365+H365</f>
        <v>0</v>
      </c>
      <c r="J365" s="831"/>
    </row>
    <row r="366" spans="1:10" ht="12" customHeight="1" x14ac:dyDescent="0.2">
      <c r="A366" s="782" t="s">
        <v>140</v>
      </c>
      <c r="B366" s="811">
        <f>C366+F366+I366</f>
        <v>0</v>
      </c>
      <c r="C366" s="810"/>
      <c r="D366" s="810"/>
      <c r="E366" s="805">
        <f>H383</f>
        <v>0</v>
      </c>
      <c r="F366" s="805">
        <f>D366+E366</f>
        <v>0</v>
      </c>
      <c r="G366" s="810"/>
      <c r="H366" s="805">
        <f>H400</f>
        <v>0</v>
      </c>
      <c r="I366" s="809">
        <f>G366+H366</f>
        <v>0</v>
      </c>
      <c r="J366" s="831"/>
    </row>
    <row r="367" spans="1:10" ht="12" customHeight="1" thickBot="1" x14ac:dyDescent="0.25">
      <c r="A367" s="778"/>
      <c r="B367" s="808">
        <f>C367+F367+I367</f>
        <v>0</v>
      </c>
      <c r="C367" s="806"/>
      <c r="D367" s="806"/>
      <c r="E367" s="805">
        <f>H384</f>
        <v>0</v>
      </c>
      <c r="F367" s="807">
        <f>D367+E367</f>
        <v>0</v>
      </c>
      <c r="G367" s="806"/>
      <c r="H367" s="805">
        <f>H401</f>
        <v>0</v>
      </c>
      <c r="I367" s="804">
        <f>G367+H367</f>
        <v>0</v>
      </c>
      <c r="J367" s="831"/>
    </row>
    <row r="368" spans="1:10" ht="12" customHeight="1" thickBot="1" x14ac:dyDescent="0.25">
      <c r="A368" s="803" t="s">
        <v>108</v>
      </c>
      <c r="B368" s="1095">
        <f t="shared" ref="B368:I368" si="84">SUM(B363:B367)</f>
        <v>0</v>
      </c>
      <c r="C368" s="1095">
        <f t="shared" si="84"/>
        <v>0</v>
      </c>
      <c r="D368" s="1095">
        <f t="shared" si="84"/>
        <v>0</v>
      </c>
      <c r="E368" s="1095">
        <f t="shared" si="84"/>
        <v>0</v>
      </c>
      <c r="F368" s="1095">
        <f t="shared" si="84"/>
        <v>0</v>
      </c>
      <c r="G368" s="1095">
        <f t="shared" si="84"/>
        <v>0</v>
      </c>
      <c r="H368" s="1095">
        <f t="shared" si="84"/>
        <v>0</v>
      </c>
      <c r="I368" s="802">
        <f t="shared" si="84"/>
        <v>0</v>
      </c>
      <c r="J368" s="831"/>
    </row>
    <row r="369" spans="1:10" ht="2.25" customHeight="1" x14ac:dyDescent="0.2">
      <c r="A369" s="801"/>
      <c r="B369" s="800"/>
      <c r="C369" s="800"/>
      <c r="D369" s="800"/>
      <c r="E369" s="800"/>
      <c r="F369" s="800"/>
      <c r="G369" s="800"/>
      <c r="H369" s="800"/>
      <c r="I369" s="799"/>
      <c r="J369" s="831"/>
    </row>
    <row r="370" spans="1:10" ht="12" customHeight="1" thickBot="1" x14ac:dyDescent="0.25">
      <c r="A370" s="1175" t="str">
        <f>CONCATENATE([3]RM_TARTALOMJEGYZÉK!A1,". évi költségvetést érintő módosítások")</f>
        <v>2020. évi költségvetést érintő módosítások</v>
      </c>
      <c r="B370" s="1176"/>
      <c r="C370" s="1176"/>
      <c r="D370" s="1176"/>
      <c r="E370" s="1176"/>
      <c r="F370" s="1176"/>
      <c r="G370" s="1176"/>
      <c r="H370" s="1176"/>
      <c r="I370" s="1176"/>
      <c r="J370" s="831"/>
    </row>
    <row r="371" spans="1:10" ht="12" customHeight="1" thickBot="1" x14ac:dyDescent="0.25">
      <c r="A371" s="786" t="s">
        <v>129</v>
      </c>
      <c r="B371" s="1094" t="s">
        <v>683</v>
      </c>
      <c r="C371" s="1094" t="s">
        <v>682</v>
      </c>
      <c r="D371" s="1094" t="s">
        <v>681</v>
      </c>
      <c r="E371" s="1094" t="s">
        <v>680</v>
      </c>
      <c r="F371" s="1094" t="s">
        <v>679</v>
      </c>
      <c r="G371" s="1094" t="s">
        <v>678</v>
      </c>
      <c r="H371" s="1142" t="s">
        <v>677</v>
      </c>
      <c r="I371" s="1143"/>
      <c r="J371" s="831"/>
    </row>
    <row r="372" spans="1:10" ht="12" customHeight="1" x14ac:dyDescent="0.2">
      <c r="A372" s="789" t="s">
        <v>130</v>
      </c>
      <c r="B372" s="798"/>
      <c r="C372" s="798"/>
      <c r="D372" s="798"/>
      <c r="E372" s="798"/>
      <c r="F372" s="797"/>
      <c r="G372" s="796"/>
      <c r="H372" s="1152">
        <f t="shared" ref="H372:H377" si="85">SUM(B372:G372)</f>
        <v>0</v>
      </c>
      <c r="I372" s="1153"/>
      <c r="J372" s="831"/>
    </row>
    <row r="373" spans="1:10" ht="12" customHeight="1" x14ac:dyDescent="0.2">
      <c r="A373" s="788" t="s">
        <v>141</v>
      </c>
      <c r="B373" s="781"/>
      <c r="C373" s="781"/>
      <c r="D373" s="781"/>
      <c r="E373" s="781"/>
      <c r="F373" s="780"/>
      <c r="G373" s="792"/>
      <c r="H373" s="1136">
        <f t="shared" si="85"/>
        <v>0</v>
      </c>
      <c r="I373" s="1137"/>
      <c r="J373" s="831"/>
    </row>
    <row r="374" spans="1:10" ht="12" customHeight="1" x14ac:dyDescent="0.2">
      <c r="A374" s="787" t="s">
        <v>131</v>
      </c>
      <c r="B374" s="781"/>
      <c r="C374" s="781"/>
      <c r="D374" s="781"/>
      <c r="E374" s="781"/>
      <c r="F374" s="780"/>
      <c r="G374" s="792"/>
      <c r="H374" s="1136">
        <f t="shared" si="85"/>
        <v>0</v>
      </c>
      <c r="I374" s="1137"/>
      <c r="J374" s="831"/>
    </row>
    <row r="375" spans="1:10" ht="12" customHeight="1" x14ac:dyDescent="0.2">
      <c r="A375" s="787" t="s">
        <v>143</v>
      </c>
      <c r="B375" s="781"/>
      <c r="C375" s="781"/>
      <c r="D375" s="781"/>
      <c r="E375" s="781"/>
      <c r="F375" s="780"/>
      <c r="G375" s="792"/>
      <c r="H375" s="1136">
        <f t="shared" si="85"/>
        <v>0</v>
      </c>
      <c r="I375" s="1137"/>
      <c r="J375" s="831"/>
    </row>
    <row r="376" spans="1:10" ht="12" customHeight="1" x14ac:dyDescent="0.2">
      <c r="A376" s="787" t="s">
        <v>132</v>
      </c>
      <c r="B376" s="781"/>
      <c r="C376" s="781"/>
      <c r="D376" s="781"/>
      <c r="E376" s="781"/>
      <c r="F376" s="780"/>
      <c r="G376" s="792"/>
      <c r="H376" s="1136">
        <f t="shared" si="85"/>
        <v>0</v>
      </c>
      <c r="I376" s="1137"/>
      <c r="J376" s="831"/>
    </row>
    <row r="377" spans="1:10" ht="12" customHeight="1" thickBot="1" x14ac:dyDescent="0.25">
      <c r="A377" s="787" t="s">
        <v>133</v>
      </c>
      <c r="B377" s="777"/>
      <c r="C377" s="777"/>
      <c r="D377" s="777"/>
      <c r="E377" s="777"/>
      <c r="F377" s="776"/>
      <c r="G377" s="791"/>
      <c r="H377" s="1138">
        <f t="shared" si="85"/>
        <v>0</v>
      </c>
      <c r="I377" s="1139"/>
      <c r="J377" s="831"/>
    </row>
    <row r="378" spans="1:10" ht="12" customHeight="1" thickBot="1" x14ac:dyDescent="0.25">
      <c r="A378" s="774" t="s">
        <v>51</v>
      </c>
      <c r="B378" s="1095">
        <f t="shared" ref="B378:I378" si="86">B372+SUM(B374:B377)</f>
        <v>0</v>
      </c>
      <c r="C378" s="1095">
        <f t="shared" si="86"/>
        <v>0</v>
      </c>
      <c r="D378" s="1095">
        <f t="shared" si="86"/>
        <v>0</v>
      </c>
      <c r="E378" s="1095">
        <f t="shared" si="86"/>
        <v>0</v>
      </c>
      <c r="F378" s="1095">
        <f t="shared" si="86"/>
        <v>0</v>
      </c>
      <c r="G378" s="790">
        <f t="shared" si="86"/>
        <v>0</v>
      </c>
      <c r="H378" s="1140">
        <f t="shared" si="86"/>
        <v>0</v>
      </c>
      <c r="I378" s="1141">
        <f t="shared" si="86"/>
        <v>0</v>
      </c>
      <c r="J378" s="831"/>
    </row>
    <row r="379" spans="1:10" ht="12" customHeight="1" thickBot="1" x14ac:dyDescent="0.25">
      <c r="A379" s="786" t="s">
        <v>55</v>
      </c>
      <c r="B379" s="795" t="s">
        <v>683</v>
      </c>
      <c r="C379" s="795" t="s">
        <v>682</v>
      </c>
      <c r="D379" s="795" t="s">
        <v>681</v>
      </c>
      <c r="E379" s="795" t="s">
        <v>680</v>
      </c>
      <c r="F379" s="795" t="s">
        <v>679</v>
      </c>
      <c r="G379" s="794" t="s">
        <v>678</v>
      </c>
      <c r="H379" s="1150" t="s">
        <v>677</v>
      </c>
      <c r="I379" s="1151"/>
      <c r="J379" s="831"/>
    </row>
    <row r="380" spans="1:10" ht="12" customHeight="1" x14ac:dyDescent="0.2">
      <c r="A380" s="785" t="s">
        <v>137</v>
      </c>
      <c r="B380" s="784"/>
      <c r="C380" s="784"/>
      <c r="D380" s="784"/>
      <c r="E380" s="784"/>
      <c r="F380" s="783"/>
      <c r="G380" s="793"/>
      <c r="H380" s="1144">
        <f>SUM(B380:G380)</f>
        <v>0</v>
      </c>
      <c r="I380" s="1145"/>
      <c r="J380" s="831"/>
    </row>
    <row r="381" spans="1:10" ht="12" customHeight="1" x14ac:dyDescent="0.2">
      <c r="A381" s="782" t="s">
        <v>138</v>
      </c>
      <c r="B381" s="781"/>
      <c r="C381" s="781"/>
      <c r="D381" s="781"/>
      <c r="E381" s="781"/>
      <c r="F381" s="780"/>
      <c r="G381" s="792"/>
      <c r="H381" s="1136">
        <f>SUM(B381:G381)</f>
        <v>0</v>
      </c>
      <c r="I381" s="1137"/>
      <c r="J381" s="831"/>
    </row>
    <row r="382" spans="1:10" ht="12" customHeight="1" x14ac:dyDescent="0.2">
      <c r="A382" s="782" t="s">
        <v>139</v>
      </c>
      <c r="B382" s="781"/>
      <c r="C382" s="781"/>
      <c r="D382" s="781"/>
      <c r="E382" s="781"/>
      <c r="F382" s="780"/>
      <c r="G382" s="792"/>
      <c r="H382" s="1136">
        <f>SUM(B382:G382)</f>
        <v>0</v>
      </c>
      <c r="I382" s="1137"/>
      <c r="J382" s="831"/>
    </row>
    <row r="383" spans="1:10" ht="12" customHeight="1" x14ac:dyDescent="0.2">
      <c r="A383" s="782" t="s">
        <v>140</v>
      </c>
      <c r="B383" s="781"/>
      <c r="C383" s="781"/>
      <c r="D383" s="781"/>
      <c r="E383" s="781"/>
      <c r="F383" s="780"/>
      <c r="G383" s="792"/>
      <c r="H383" s="1136">
        <f>SUM(B383:G383)</f>
        <v>0</v>
      </c>
      <c r="I383" s="1137"/>
      <c r="J383" s="831"/>
    </row>
    <row r="384" spans="1:10" ht="12" customHeight="1" thickBot="1" x14ac:dyDescent="0.25">
      <c r="A384" s="778"/>
      <c r="B384" s="777"/>
      <c r="C384" s="777"/>
      <c r="D384" s="777"/>
      <c r="E384" s="777"/>
      <c r="F384" s="776"/>
      <c r="G384" s="791"/>
      <c r="H384" s="1138">
        <f>SUM(B384:G384)</f>
        <v>0</v>
      </c>
      <c r="I384" s="1139"/>
      <c r="J384" s="831"/>
    </row>
    <row r="385" spans="1:10" ht="12" customHeight="1" thickBot="1" x14ac:dyDescent="0.25">
      <c r="A385" s="774" t="s">
        <v>51</v>
      </c>
      <c r="B385" s="1095">
        <f>SUM(B380:B384)</f>
        <v>0</v>
      </c>
      <c r="C385" s="1095">
        <f t="shared" ref="C385:I385" si="87">SUM(C380:C384)</f>
        <v>0</v>
      </c>
      <c r="D385" s="1095">
        <f t="shared" si="87"/>
        <v>0</v>
      </c>
      <c r="E385" s="1095">
        <f t="shared" si="87"/>
        <v>0</v>
      </c>
      <c r="F385" s="1095">
        <f t="shared" si="87"/>
        <v>0</v>
      </c>
      <c r="G385" s="790">
        <f t="shared" si="87"/>
        <v>0</v>
      </c>
      <c r="H385" s="1140">
        <f t="shared" si="87"/>
        <v>0</v>
      </c>
      <c r="I385" s="1141">
        <f t="shared" si="87"/>
        <v>0</v>
      </c>
      <c r="J385" s="831"/>
    </row>
    <row r="386" spans="1:10" ht="2.25" customHeight="1" x14ac:dyDescent="0.2">
      <c r="A386" s="1146"/>
      <c r="B386" s="1147"/>
      <c r="C386" s="1147"/>
      <c r="D386" s="1147"/>
      <c r="E386" s="1147"/>
      <c r="F386" s="1147"/>
      <c r="G386" s="1147"/>
      <c r="H386" s="1147"/>
      <c r="I386" s="1147"/>
      <c r="J386" s="830"/>
    </row>
    <row r="387" spans="1:10" ht="12" customHeight="1" thickBot="1" x14ac:dyDescent="0.25">
      <c r="A387" s="1175" t="str">
        <f>CONCATENATE([3]RM_TARTALOMJEGYZÉK!A1,". utáni  költségvetést érintő módosítások")</f>
        <v>2020. utáni  költségvetést érintő módosítások</v>
      </c>
      <c r="B387" s="1176"/>
      <c r="C387" s="1176"/>
      <c r="D387" s="1176"/>
      <c r="E387" s="1176"/>
      <c r="F387" s="1176"/>
      <c r="G387" s="1176"/>
      <c r="H387" s="1176"/>
      <c r="I387" s="1176"/>
      <c r="J387" s="830"/>
    </row>
    <row r="388" spans="1:10" ht="12" customHeight="1" thickBot="1" x14ac:dyDescent="0.25">
      <c r="A388" s="786" t="s">
        <v>129</v>
      </c>
      <c r="B388" s="1094" t="s">
        <v>683</v>
      </c>
      <c r="C388" s="1094" t="s">
        <v>682</v>
      </c>
      <c r="D388" s="1094" t="s">
        <v>681</v>
      </c>
      <c r="E388" s="1094" t="s">
        <v>680</v>
      </c>
      <c r="F388" s="1094" t="s">
        <v>679</v>
      </c>
      <c r="G388" s="1094" t="s">
        <v>678</v>
      </c>
      <c r="H388" s="1142" t="s">
        <v>677</v>
      </c>
      <c r="I388" s="1143"/>
      <c r="J388" s="830"/>
    </row>
    <row r="389" spans="1:10" ht="12" customHeight="1" x14ac:dyDescent="0.2">
      <c r="A389" s="789" t="s">
        <v>130</v>
      </c>
      <c r="B389" s="784"/>
      <c r="C389" s="784"/>
      <c r="D389" s="784"/>
      <c r="E389" s="784"/>
      <c r="F389" s="783"/>
      <c r="G389" s="783"/>
      <c r="H389" s="1144">
        <f t="shared" ref="H389:H394" si="88">SUM(B389:G389)</f>
        <v>0</v>
      </c>
      <c r="I389" s="1145"/>
      <c r="J389" s="830"/>
    </row>
    <row r="390" spans="1:10" ht="12" customHeight="1" x14ac:dyDescent="0.2">
      <c r="A390" s="788" t="s">
        <v>141</v>
      </c>
      <c r="B390" s="781"/>
      <c r="C390" s="781"/>
      <c r="D390" s="781"/>
      <c r="E390" s="781"/>
      <c r="F390" s="780"/>
      <c r="G390" s="779"/>
      <c r="H390" s="1136">
        <f t="shared" si="88"/>
        <v>0</v>
      </c>
      <c r="I390" s="1137"/>
      <c r="J390" s="830"/>
    </row>
    <row r="391" spans="1:10" ht="12" customHeight="1" x14ac:dyDescent="0.2">
      <c r="A391" s="787" t="s">
        <v>131</v>
      </c>
      <c r="B391" s="781"/>
      <c r="C391" s="781"/>
      <c r="D391" s="781"/>
      <c r="E391" s="781"/>
      <c r="F391" s="780"/>
      <c r="G391" s="779"/>
      <c r="H391" s="1136">
        <f t="shared" si="88"/>
        <v>0</v>
      </c>
      <c r="I391" s="1137"/>
      <c r="J391" s="830"/>
    </row>
    <row r="392" spans="1:10" ht="12" customHeight="1" x14ac:dyDescent="0.2">
      <c r="A392" s="787" t="s">
        <v>143</v>
      </c>
      <c r="B392" s="781"/>
      <c r="C392" s="781"/>
      <c r="D392" s="781"/>
      <c r="E392" s="781"/>
      <c r="F392" s="780"/>
      <c r="G392" s="779"/>
      <c r="H392" s="1136">
        <f t="shared" si="88"/>
        <v>0</v>
      </c>
      <c r="I392" s="1137"/>
      <c r="J392" s="830"/>
    </row>
    <row r="393" spans="1:10" ht="12" customHeight="1" x14ac:dyDescent="0.2">
      <c r="A393" s="787" t="s">
        <v>132</v>
      </c>
      <c r="B393" s="781"/>
      <c r="C393" s="781"/>
      <c r="D393" s="781"/>
      <c r="E393" s="781"/>
      <c r="F393" s="780"/>
      <c r="G393" s="779"/>
      <c r="H393" s="1136">
        <f t="shared" si="88"/>
        <v>0</v>
      </c>
      <c r="I393" s="1137"/>
      <c r="J393" s="830"/>
    </row>
    <row r="394" spans="1:10" ht="12" customHeight="1" thickBot="1" x14ac:dyDescent="0.25">
      <c r="A394" s="787" t="s">
        <v>133</v>
      </c>
      <c r="B394" s="777"/>
      <c r="C394" s="777"/>
      <c r="D394" s="777"/>
      <c r="E394" s="777"/>
      <c r="F394" s="776"/>
      <c r="G394" s="775"/>
      <c r="H394" s="1138">
        <f t="shared" si="88"/>
        <v>0</v>
      </c>
      <c r="I394" s="1139"/>
      <c r="J394" s="830"/>
    </row>
    <row r="395" spans="1:10" ht="12" customHeight="1" thickBot="1" x14ac:dyDescent="0.25">
      <c r="A395" s="774" t="s">
        <v>51</v>
      </c>
      <c r="B395" s="1095">
        <f t="shared" ref="B395:I395" si="89">B389+SUM(B391:B394)</f>
        <v>0</v>
      </c>
      <c r="C395" s="1095">
        <f t="shared" si="89"/>
        <v>0</v>
      </c>
      <c r="D395" s="1095">
        <f t="shared" si="89"/>
        <v>0</v>
      </c>
      <c r="E395" s="1095">
        <f t="shared" si="89"/>
        <v>0</v>
      </c>
      <c r="F395" s="1095">
        <f t="shared" si="89"/>
        <v>0</v>
      </c>
      <c r="G395" s="1095">
        <f t="shared" si="89"/>
        <v>0</v>
      </c>
      <c r="H395" s="1140">
        <f t="shared" si="89"/>
        <v>0</v>
      </c>
      <c r="I395" s="1141">
        <f t="shared" si="89"/>
        <v>0</v>
      </c>
      <c r="J395" s="830"/>
    </row>
    <row r="396" spans="1:10" ht="12" customHeight="1" thickBot="1" x14ac:dyDescent="0.25">
      <c r="A396" s="786" t="s">
        <v>55</v>
      </c>
      <c r="B396" s="1094" t="s">
        <v>683</v>
      </c>
      <c r="C396" s="1094" t="s">
        <v>682</v>
      </c>
      <c r="D396" s="1094" t="s">
        <v>681</v>
      </c>
      <c r="E396" s="1094" t="s">
        <v>680</v>
      </c>
      <c r="F396" s="1094" t="s">
        <v>679</v>
      </c>
      <c r="G396" s="1094" t="s">
        <v>678</v>
      </c>
      <c r="H396" s="1142" t="s">
        <v>677</v>
      </c>
      <c r="I396" s="1143"/>
      <c r="J396" s="830"/>
    </row>
    <row r="397" spans="1:10" ht="12" customHeight="1" x14ac:dyDescent="0.2">
      <c r="A397" s="785" t="s">
        <v>137</v>
      </c>
      <c r="B397" s="784"/>
      <c r="C397" s="784"/>
      <c r="D397" s="784"/>
      <c r="E397" s="784"/>
      <c r="F397" s="783"/>
      <c r="G397" s="783"/>
      <c r="H397" s="1144">
        <f>SUM(B397:G397)</f>
        <v>0</v>
      </c>
      <c r="I397" s="1145"/>
      <c r="J397" s="830"/>
    </row>
    <row r="398" spans="1:10" ht="12" customHeight="1" x14ac:dyDescent="0.2">
      <c r="A398" s="782" t="s">
        <v>138</v>
      </c>
      <c r="B398" s="781"/>
      <c r="C398" s="781"/>
      <c r="D398" s="781"/>
      <c r="E398" s="781"/>
      <c r="F398" s="780"/>
      <c r="G398" s="779"/>
      <c r="H398" s="1136">
        <f>SUM(B398:G398)</f>
        <v>0</v>
      </c>
      <c r="I398" s="1137"/>
      <c r="J398" s="830"/>
    </row>
    <row r="399" spans="1:10" ht="12" customHeight="1" x14ac:dyDescent="0.2">
      <c r="A399" s="782" t="s">
        <v>139</v>
      </c>
      <c r="B399" s="781"/>
      <c r="C399" s="781"/>
      <c r="D399" s="781"/>
      <c r="E399" s="781"/>
      <c r="F399" s="780"/>
      <c r="G399" s="779"/>
      <c r="H399" s="1136">
        <f>SUM(B399:G399)</f>
        <v>0</v>
      </c>
      <c r="I399" s="1137"/>
      <c r="J399" s="830"/>
    </row>
    <row r="400" spans="1:10" ht="12" customHeight="1" x14ac:dyDescent="0.2">
      <c r="A400" s="782" t="s">
        <v>140</v>
      </c>
      <c r="B400" s="781"/>
      <c r="C400" s="781"/>
      <c r="D400" s="781"/>
      <c r="E400" s="781"/>
      <c r="F400" s="780"/>
      <c r="G400" s="779"/>
      <c r="H400" s="1136">
        <f>SUM(B400:G400)</f>
        <v>0</v>
      </c>
      <c r="I400" s="1137"/>
      <c r="J400" s="830"/>
    </row>
    <row r="401" spans="1:10" ht="12" customHeight="1" thickBot="1" x14ac:dyDescent="0.25">
      <c r="A401" s="778"/>
      <c r="B401" s="777"/>
      <c r="C401" s="777"/>
      <c r="D401" s="777"/>
      <c r="E401" s="777"/>
      <c r="F401" s="776"/>
      <c r="G401" s="775"/>
      <c r="H401" s="1138">
        <f>SUM(B401:G401)</f>
        <v>0</v>
      </c>
      <c r="I401" s="1139"/>
      <c r="J401" s="830"/>
    </row>
    <row r="402" spans="1:10" ht="12" customHeight="1" thickBot="1" x14ac:dyDescent="0.25">
      <c r="A402" s="774" t="s">
        <v>51</v>
      </c>
      <c r="B402" s="1095">
        <f t="shared" ref="B402:I402" si="90">SUM(B397:B401)</f>
        <v>0</v>
      </c>
      <c r="C402" s="1095">
        <f t="shared" si="90"/>
        <v>0</v>
      </c>
      <c r="D402" s="1095">
        <f t="shared" si="90"/>
        <v>0</v>
      </c>
      <c r="E402" s="1095">
        <f t="shared" si="90"/>
        <v>0</v>
      </c>
      <c r="F402" s="1095">
        <f t="shared" si="90"/>
        <v>0</v>
      </c>
      <c r="G402" s="1095">
        <f t="shared" si="90"/>
        <v>0</v>
      </c>
      <c r="H402" s="1140">
        <f t="shared" si="90"/>
        <v>0</v>
      </c>
      <c r="I402" s="1141">
        <f t="shared" si="90"/>
        <v>0</v>
      </c>
      <c r="J402" s="830"/>
    </row>
    <row r="403" spans="1:10" ht="12" customHeight="1" x14ac:dyDescent="0.2">
      <c r="A403" s="834"/>
      <c r="B403" s="833"/>
      <c r="C403" s="833"/>
      <c r="D403" s="833"/>
      <c r="E403" s="833"/>
      <c r="F403" s="833"/>
      <c r="G403" s="833"/>
      <c r="H403" s="833"/>
      <c r="I403" s="832"/>
      <c r="J403" s="830"/>
    </row>
    <row r="405" spans="1:10" ht="12" customHeight="1" x14ac:dyDescent="0.2">
      <c r="A405" s="1172" t="s">
        <v>691</v>
      </c>
      <c r="B405" s="1172"/>
      <c r="C405" s="1173"/>
      <c r="D405" s="1173"/>
      <c r="E405" s="1173"/>
      <c r="F405" s="1173"/>
      <c r="G405" s="1173"/>
      <c r="H405" s="1173"/>
      <c r="I405" s="1173"/>
      <c r="J405" s="831"/>
    </row>
    <row r="406" spans="1:10" ht="12" customHeight="1" thickBot="1" x14ac:dyDescent="0.25">
      <c r="A406" s="829"/>
      <c r="B406" s="829"/>
      <c r="C406" s="829"/>
      <c r="D406" s="829"/>
      <c r="E406" s="829"/>
      <c r="F406" s="829"/>
      <c r="G406" s="829"/>
      <c r="H406" s="1174" t="s">
        <v>531</v>
      </c>
      <c r="I406" s="1174"/>
      <c r="J406" s="831"/>
    </row>
    <row r="407" spans="1:10" ht="12" customHeight="1" thickBot="1" x14ac:dyDescent="0.25">
      <c r="A407" s="1154" t="s">
        <v>129</v>
      </c>
      <c r="B407" s="1157" t="s">
        <v>588</v>
      </c>
      <c r="C407" s="1158"/>
      <c r="D407" s="1158"/>
      <c r="E407" s="1158"/>
      <c r="F407" s="1159"/>
      <c r="G407" s="1159"/>
      <c r="H407" s="1159"/>
      <c r="I407" s="1160"/>
      <c r="J407" s="831"/>
    </row>
    <row r="408" spans="1:10" ht="12" customHeight="1" thickBot="1" x14ac:dyDescent="0.25">
      <c r="A408" s="1155"/>
      <c r="B408" s="1161" t="s">
        <v>690</v>
      </c>
      <c r="C408" s="1164" t="s">
        <v>589</v>
      </c>
      <c r="D408" s="1165"/>
      <c r="E408" s="1165"/>
      <c r="F408" s="1165"/>
      <c r="G408" s="1165"/>
      <c r="H408" s="1165"/>
      <c r="I408" s="1166"/>
      <c r="J408" s="831"/>
    </row>
    <row r="409" spans="1:10" ht="12" customHeight="1" thickBot="1" x14ac:dyDescent="0.25">
      <c r="A409" s="1155"/>
      <c r="B409" s="1162"/>
      <c r="C409" s="1161" t="str">
        <f>CONCATENATE([3]RM_TARTALOMJEGYZÉK!A1,". előtti  forrás, kiadás")</f>
        <v>2020. előtti  forrás, kiadás</v>
      </c>
      <c r="D409" s="828" t="s">
        <v>689</v>
      </c>
      <c r="E409" s="828" t="s">
        <v>688</v>
      </c>
      <c r="F409" s="828" t="s">
        <v>687</v>
      </c>
      <c r="G409" s="828" t="s">
        <v>689</v>
      </c>
      <c r="H409" s="828" t="s">
        <v>688</v>
      </c>
      <c r="I409" s="828" t="s">
        <v>687</v>
      </c>
      <c r="J409" s="831"/>
    </row>
    <row r="410" spans="1:10" ht="12" customHeight="1" thickBot="1" x14ac:dyDescent="0.25">
      <c r="A410" s="1156"/>
      <c r="B410" s="1163"/>
      <c r="C410" s="1167"/>
      <c r="D410" s="1168" t="str">
        <f>CONCATENATE([3]RM_TARTALOMJEGYZÉK!$A$1,". évi")</f>
        <v>2020. évi</v>
      </c>
      <c r="E410" s="1169"/>
      <c r="F410" s="1170"/>
      <c r="G410" s="1168" t="str">
        <f>CONCATENATE([3]RM_TARTALOMJEGYZÉK!$A$1,". után")</f>
        <v>2020. után</v>
      </c>
      <c r="H410" s="1171"/>
      <c r="I410" s="1170"/>
      <c r="J410" s="831"/>
    </row>
    <row r="411" spans="1:10" ht="12" customHeight="1" thickBot="1" x14ac:dyDescent="0.25">
      <c r="A411" s="827" t="s">
        <v>465</v>
      </c>
      <c r="B411" s="826" t="s">
        <v>686</v>
      </c>
      <c r="C411" s="824" t="s">
        <v>467</v>
      </c>
      <c r="D411" s="825" t="s">
        <v>469</v>
      </c>
      <c r="E411" s="825" t="s">
        <v>468</v>
      </c>
      <c r="F411" s="824" t="s">
        <v>685</v>
      </c>
      <c r="G411" s="824" t="s">
        <v>471</v>
      </c>
      <c r="H411" s="824" t="s">
        <v>472</v>
      </c>
      <c r="I411" s="823" t="s">
        <v>684</v>
      </c>
      <c r="J411" s="831"/>
    </row>
    <row r="412" spans="1:10" ht="12" customHeight="1" x14ac:dyDescent="0.2">
      <c r="A412" s="789" t="s">
        <v>130</v>
      </c>
      <c r="B412" s="816">
        <f t="shared" ref="B412:B417" si="91">C412+F412+I412</f>
        <v>0</v>
      </c>
      <c r="C412" s="798"/>
      <c r="D412" s="815"/>
      <c r="E412" s="814">
        <f t="shared" ref="E412:E417" si="92">H428</f>
        <v>0</v>
      </c>
      <c r="F412" s="822">
        <f t="shared" ref="F412:F417" si="93">D412+E412</f>
        <v>0</v>
      </c>
      <c r="G412" s="815"/>
      <c r="H412" s="821">
        <f t="shared" ref="H412:H417" si="94">H445</f>
        <v>0</v>
      </c>
      <c r="I412" s="813">
        <f t="shared" ref="I412:I417" si="95">G412+H412</f>
        <v>0</v>
      </c>
      <c r="J412" s="831"/>
    </row>
    <row r="413" spans="1:10" ht="12" customHeight="1" x14ac:dyDescent="0.2">
      <c r="A413" s="788" t="s">
        <v>141</v>
      </c>
      <c r="B413" s="812">
        <f t="shared" si="91"/>
        <v>0</v>
      </c>
      <c r="C413" s="819"/>
      <c r="D413" s="819"/>
      <c r="E413" s="818">
        <f t="shared" si="92"/>
        <v>0</v>
      </c>
      <c r="F413" s="820">
        <f t="shared" si="93"/>
        <v>0</v>
      </c>
      <c r="G413" s="819"/>
      <c r="H413" s="805">
        <f t="shared" si="94"/>
        <v>0</v>
      </c>
      <c r="I413" s="809">
        <f t="shared" si="95"/>
        <v>0</v>
      </c>
      <c r="J413" s="831"/>
    </row>
    <row r="414" spans="1:10" ht="12" customHeight="1" x14ac:dyDescent="0.2">
      <c r="A414" s="787" t="s">
        <v>131</v>
      </c>
      <c r="B414" s="811">
        <f t="shared" si="91"/>
        <v>0</v>
      </c>
      <c r="C414" s="810"/>
      <c r="D414" s="810"/>
      <c r="E414" s="818">
        <f t="shared" si="92"/>
        <v>0</v>
      </c>
      <c r="F414" s="809">
        <f t="shared" si="93"/>
        <v>0</v>
      </c>
      <c r="G414" s="810"/>
      <c r="H414" s="805">
        <f t="shared" si="94"/>
        <v>0</v>
      </c>
      <c r="I414" s="809">
        <f t="shared" si="95"/>
        <v>0</v>
      </c>
      <c r="J414" s="831"/>
    </row>
    <row r="415" spans="1:10" ht="12" customHeight="1" x14ac:dyDescent="0.2">
      <c r="A415" s="787" t="s">
        <v>143</v>
      </c>
      <c r="B415" s="811">
        <f t="shared" si="91"/>
        <v>0</v>
      </c>
      <c r="C415" s="810"/>
      <c r="D415" s="810"/>
      <c r="E415" s="818">
        <f t="shared" si="92"/>
        <v>0</v>
      </c>
      <c r="F415" s="809">
        <f t="shared" si="93"/>
        <v>0</v>
      </c>
      <c r="G415" s="810"/>
      <c r="H415" s="805">
        <f t="shared" si="94"/>
        <v>0</v>
      </c>
      <c r="I415" s="809">
        <f t="shared" si="95"/>
        <v>0</v>
      </c>
      <c r="J415" s="831"/>
    </row>
    <row r="416" spans="1:10" ht="12" customHeight="1" x14ac:dyDescent="0.2">
      <c r="A416" s="787" t="s">
        <v>132</v>
      </c>
      <c r="B416" s="811">
        <f t="shared" si="91"/>
        <v>0</v>
      </c>
      <c r="C416" s="810"/>
      <c r="D416" s="810"/>
      <c r="E416" s="818">
        <f t="shared" si="92"/>
        <v>0</v>
      </c>
      <c r="F416" s="809">
        <f t="shared" si="93"/>
        <v>0</v>
      </c>
      <c r="G416" s="810"/>
      <c r="H416" s="805">
        <f t="shared" si="94"/>
        <v>0</v>
      </c>
      <c r="I416" s="809">
        <f t="shared" si="95"/>
        <v>0</v>
      </c>
      <c r="J416" s="831"/>
    </row>
    <row r="417" spans="1:10" ht="12" customHeight="1" thickBot="1" x14ac:dyDescent="0.25">
      <c r="A417" s="787" t="s">
        <v>133</v>
      </c>
      <c r="B417" s="811">
        <f t="shared" si="91"/>
        <v>0</v>
      </c>
      <c r="C417" s="810"/>
      <c r="D417" s="810"/>
      <c r="E417" s="818">
        <f t="shared" si="92"/>
        <v>0</v>
      </c>
      <c r="F417" s="809">
        <f t="shared" si="93"/>
        <v>0</v>
      </c>
      <c r="G417" s="810"/>
      <c r="H417" s="805">
        <f t="shared" si="94"/>
        <v>0</v>
      </c>
      <c r="I417" s="809">
        <f t="shared" si="95"/>
        <v>0</v>
      </c>
      <c r="J417" s="831"/>
    </row>
    <row r="418" spans="1:10" ht="12" customHeight="1" thickBot="1" x14ac:dyDescent="0.25">
      <c r="A418" s="817" t="s">
        <v>134</v>
      </c>
      <c r="B418" s="1095">
        <f t="shared" ref="B418:I418" si="96">B412+SUM(B414:B417)</f>
        <v>0</v>
      </c>
      <c r="C418" s="1095">
        <f t="shared" si="96"/>
        <v>0</v>
      </c>
      <c r="D418" s="1095">
        <f t="shared" si="96"/>
        <v>0</v>
      </c>
      <c r="E418" s="1095">
        <f t="shared" si="96"/>
        <v>0</v>
      </c>
      <c r="F418" s="1095">
        <f t="shared" si="96"/>
        <v>0</v>
      </c>
      <c r="G418" s="1095">
        <f t="shared" si="96"/>
        <v>0</v>
      </c>
      <c r="H418" s="1095">
        <f t="shared" si="96"/>
        <v>0</v>
      </c>
      <c r="I418" s="802">
        <f t="shared" si="96"/>
        <v>0</v>
      </c>
      <c r="J418" s="831"/>
    </row>
    <row r="419" spans="1:10" ht="12" customHeight="1" x14ac:dyDescent="0.2">
      <c r="A419" s="785" t="s">
        <v>137</v>
      </c>
      <c r="B419" s="816">
        <f>C419+F419+I419</f>
        <v>0</v>
      </c>
      <c r="C419" s="815"/>
      <c r="D419" s="815"/>
      <c r="E419" s="814">
        <f>H436</f>
        <v>0</v>
      </c>
      <c r="F419" s="814">
        <f>D419+E419</f>
        <v>0</v>
      </c>
      <c r="G419" s="815"/>
      <c r="H419" s="814">
        <f>H453</f>
        <v>0</v>
      </c>
      <c r="I419" s="813">
        <f>G419+H419</f>
        <v>0</v>
      </c>
      <c r="J419" s="831"/>
    </row>
    <row r="420" spans="1:10" ht="12" customHeight="1" x14ac:dyDescent="0.2">
      <c r="A420" s="782" t="s">
        <v>138</v>
      </c>
      <c r="B420" s="812">
        <f>C420+F420+I420</f>
        <v>0</v>
      </c>
      <c r="C420" s="810"/>
      <c r="D420" s="810"/>
      <c r="E420" s="805">
        <f>H437</f>
        <v>0</v>
      </c>
      <c r="F420" s="805">
        <f>D420+E420</f>
        <v>0</v>
      </c>
      <c r="G420" s="810"/>
      <c r="H420" s="805">
        <f>H454</f>
        <v>0</v>
      </c>
      <c r="I420" s="809">
        <f>G420+H420</f>
        <v>0</v>
      </c>
      <c r="J420" s="831"/>
    </row>
    <row r="421" spans="1:10" ht="12" customHeight="1" x14ac:dyDescent="0.2">
      <c r="A421" s="782" t="s">
        <v>139</v>
      </c>
      <c r="B421" s="811">
        <f>C421+F421+I421</f>
        <v>0</v>
      </c>
      <c r="C421" s="810"/>
      <c r="D421" s="810"/>
      <c r="E421" s="805">
        <f>H438</f>
        <v>0</v>
      </c>
      <c r="F421" s="805">
        <f>D421+E421</f>
        <v>0</v>
      </c>
      <c r="G421" s="810"/>
      <c r="H421" s="805">
        <f>H455</f>
        <v>0</v>
      </c>
      <c r="I421" s="809">
        <f>G421+H421</f>
        <v>0</v>
      </c>
      <c r="J421" s="831"/>
    </row>
    <row r="422" spans="1:10" ht="12" customHeight="1" x14ac:dyDescent="0.2">
      <c r="A422" s="782" t="s">
        <v>140</v>
      </c>
      <c r="B422" s="811">
        <f>C422+F422+I422</f>
        <v>0</v>
      </c>
      <c r="C422" s="810"/>
      <c r="D422" s="810"/>
      <c r="E422" s="805">
        <f>H439</f>
        <v>0</v>
      </c>
      <c r="F422" s="805">
        <f>D422+E422</f>
        <v>0</v>
      </c>
      <c r="G422" s="810"/>
      <c r="H422" s="805">
        <f>H456</f>
        <v>0</v>
      </c>
      <c r="I422" s="809">
        <f>G422+H422</f>
        <v>0</v>
      </c>
      <c r="J422" s="831"/>
    </row>
    <row r="423" spans="1:10" ht="12" customHeight="1" thickBot="1" x14ac:dyDescent="0.25">
      <c r="A423" s="778"/>
      <c r="B423" s="808">
        <f>C423+F423+I423</f>
        <v>0</v>
      </c>
      <c r="C423" s="806"/>
      <c r="D423" s="806"/>
      <c r="E423" s="805">
        <f>H440</f>
        <v>0</v>
      </c>
      <c r="F423" s="807">
        <f>D423+E423</f>
        <v>0</v>
      </c>
      <c r="G423" s="806"/>
      <c r="H423" s="805">
        <f>H457</f>
        <v>0</v>
      </c>
      <c r="I423" s="804">
        <f>G423+H423</f>
        <v>0</v>
      </c>
      <c r="J423" s="831"/>
    </row>
    <row r="424" spans="1:10" ht="12" customHeight="1" thickBot="1" x14ac:dyDescent="0.25">
      <c r="A424" s="803" t="s">
        <v>108</v>
      </c>
      <c r="B424" s="1095">
        <f t="shared" ref="B424:I424" si="97">SUM(B419:B423)</f>
        <v>0</v>
      </c>
      <c r="C424" s="1095">
        <f t="shared" si="97"/>
        <v>0</v>
      </c>
      <c r="D424" s="1095">
        <f t="shared" si="97"/>
        <v>0</v>
      </c>
      <c r="E424" s="1095">
        <f t="shared" si="97"/>
        <v>0</v>
      </c>
      <c r="F424" s="1095">
        <f t="shared" si="97"/>
        <v>0</v>
      </c>
      <c r="G424" s="1095">
        <f t="shared" si="97"/>
        <v>0</v>
      </c>
      <c r="H424" s="1095">
        <f t="shared" si="97"/>
        <v>0</v>
      </c>
      <c r="I424" s="802">
        <f t="shared" si="97"/>
        <v>0</v>
      </c>
      <c r="J424" s="831"/>
    </row>
    <row r="425" spans="1:10" ht="2.25" customHeight="1" x14ac:dyDescent="0.2">
      <c r="A425" s="801"/>
      <c r="B425" s="800"/>
      <c r="C425" s="800"/>
      <c r="D425" s="800"/>
      <c r="E425" s="800"/>
      <c r="F425" s="800"/>
      <c r="G425" s="800"/>
      <c r="H425" s="800"/>
      <c r="I425" s="799"/>
      <c r="J425" s="831"/>
    </row>
    <row r="426" spans="1:10" ht="12" customHeight="1" thickBot="1" x14ac:dyDescent="0.25">
      <c r="A426" s="1175" t="str">
        <f>CONCATENATE([3]RM_TARTALOMJEGYZÉK!A1,". évi költségvetést érintő módosítások")</f>
        <v>2020. évi költségvetést érintő módosítások</v>
      </c>
      <c r="B426" s="1176"/>
      <c r="C426" s="1176"/>
      <c r="D426" s="1176"/>
      <c r="E426" s="1176"/>
      <c r="F426" s="1176"/>
      <c r="G426" s="1176"/>
      <c r="H426" s="1176"/>
      <c r="I426" s="1176"/>
      <c r="J426" s="831"/>
    </row>
    <row r="427" spans="1:10" ht="12" customHeight="1" thickBot="1" x14ac:dyDescent="0.25">
      <c r="A427" s="786" t="s">
        <v>129</v>
      </c>
      <c r="B427" s="1094" t="s">
        <v>683</v>
      </c>
      <c r="C427" s="1094" t="s">
        <v>682</v>
      </c>
      <c r="D427" s="1094" t="s">
        <v>681</v>
      </c>
      <c r="E427" s="1094" t="s">
        <v>680</v>
      </c>
      <c r="F427" s="1094" t="s">
        <v>679</v>
      </c>
      <c r="G427" s="1096" t="s">
        <v>678</v>
      </c>
      <c r="H427" s="1142" t="s">
        <v>677</v>
      </c>
      <c r="I427" s="1143"/>
      <c r="J427" s="831"/>
    </row>
    <row r="428" spans="1:10" ht="12" customHeight="1" x14ac:dyDescent="0.2">
      <c r="A428" s="789" t="s">
        <v>130</v>
      </c>
      <c r="B428" s="798"/>
      <c r="C428" s="798"/>
      <c r="D428" s="798"/>
      <c r="E428" s="798"/>
      <c r="F428" s="797"/>
      <c r="G428" s="796"/>
      <c r="H428" s="1152">
        <f t="shared" ref="H428:H433" si="98">SUM(B428:G428)</f>
        <v>0</v>
      </c>
      <c r="I428" s="1153"/>
      <c r="J428" s="831"/>
    </row>
    <row r="429" spans="1:10" ht="12" customHeight="1" x14ac:dyDescent="0.2">
      <c r="A429" s="788" t="s">
        <v>141</v>
      </c>
      <c r="B429" s="781"/>
      <c r="C429" s="781"/>
      <c r="D429" s="781"/>
      <c r="E429" s="781"/>
      <c r="F429" s="780"/>
      <c r="G429" s="792"/>
      <c r="H429" s="1136">
        <f t="shared" si="98"/>
        <v>0</v>
      </c>
      <c r="I429" s="1137"/>
      <c r="J429" s="831"/>
    </row>
    <row r="430" spans="1:10" ht="12" customHeight="1" x14ac:dyDescent="0.2">
      <c r="A430" s="787" t="s">
        <v>131</v>
      </c>
      <c r="B430" s="781"/>
      <c r="C430" s="781"/>
      <c r="D430" s="781"/>
      <c r="E430" s="781"/>
      <c r="F430" s="780"/>
      <c r="G430" s="792"/>
      <c r="H430" s="1136">
        <f t="shared" si="98"/>
        <v>0</v>
      </c>
      <c r="I430" s="1137"/>
      <c r="J430" s="831"/>
    </row>
    <row r="431" spans="1:10" ht="12" customHeight="1" x14ac:dyDescent="0.2">
      <c r="A431" s="787" t="s">
        <v>143</v>
      </c>
      <c r="B431" s="781"/>
      <c r="C431" s="781"/>
      <c r="D431" s="781"/>
      <c r="E431" s="781"/>
      <c r="F431" s="780"/>
      <c r="G431" s="792"/>
      <c r="H431" s="1136">
        <f t="shared" si="98"/>
        <v>0</v>
      </c>
      <c r="I431" s="1137"/>
      <c r="J431" s="831"/>
    </row>
    <row r="432" spans="1:10" ht="12" customHeight="1" x14ac:dyDescent="0.2">
      <c r="A432" s="787" t="s">
        <v>132</v>
      </c>
      <c r="B432" s="781"/>
      <c r="C432" s="781"/>
      <c r="D432" s="781"/>
      <c r="E432" s="781"/>
      <c r="F432" s="780"/>
      <c r="G432" s="792"/>
      <c r="H432" s="1136">
        <f t="shared" si="98"/>
        <v>0</v>
      </c>
      <c r="I432" s="1137"/>
      <c r="J432" s="831"/>
    </row>
    <row r="433" spans="1:10" ht="12" customHeight="1" thickBot="1" x14ac:dyDescent="0.25">
      <c r="A433" s="787" t="s">
        <v>133</v>
      </c>
      <c r="B433" s="777"/>
      <c r="C433" s="777"/>
      <c r="D433" s="777"/>
      <c r="E433" s="777"/>
      <c r="F433" s="776"/>
      <c r="G433" s="791"/>
      <c r="H433" s="1138">
        <f t="shared" si="98"/>
        <v>0</v>
      </c>
      <c r="I433" s="1139"/>
      <c r="J433" s="831"/>
    </row>
    <row r="434" spans="1:10" ht="12" customHeight="1" thickBot="1" x14ac:dyDescent="0.25">
      <c r="A434" s="774" t="s">
        <v>51</v>
      </c>
      <c r="B434" s="1095">
        <f t="shared" ref="B434:I434" si="99">B428+SUM(B430:B433)</f>
        <v>0</v>
      </c>
      <c r="C434" s="1095">
        <f t="shared" si="99"/>
        <v>0</v>
      </c>
      <c r="D434" s="1095">
        <f t="shared" si="99"/>
        <v>0</v>
      </c>
      <c r="E434" s="1095">
        <f t="shared" si="99"/>
        <v>0</v>
      </c>
      <c r="F434" s="1095">
        <f t="shared" si="99"/>
        <v>0</v>
      </c>
      <c r="G434" s="790">
        <f t="shared" si="99"/>
        <v>0</v>
      </c>
      <c r="H434" s="1140">
        <f t="shared" si="99"/>
        <v>0</v>
      </c>
      <c r="I434" s="1141">
        <f t="shared" si="99"/>
        <v>0</v>
      </c>
      <c r="J434" s="831"/>
    </row>
    <row r="435" spans="1:10" ht="12" customHeight="1" thickBot="1" x14ac:dyDescent="0.25">
      <c r="A435" s="786" t="s">
        <v>55</v>
      </c>
      <c r="B435" s="795" t="s">
        <v>683</v>
      </c>
      <c r="C435" s="795" t="s">
        <v>682</v>
      </c>
      <c r="D435" s="795" t="s">
        <v>681</v>
      </c>
      <c r="E435" s="795" t="s">
        <v>680</v>
      </c>
      <c r="F435" s="795" t="s">
        <v>679</v>
      </c>
      <c r="G435" s="794" t="s">
        <v>678</v>
      </c>
      <c r="H435" s="1150" t="s">
        <v>677</v>
      </c>
      <c r="I435" s="1151"/>
      <c r="J435" s="831"/>
    </row>
    <row r="436" spans="1:10" ht="12" customHeight="1" x14ac:dyDescent="0.2">
      <c r="A436" s="785" t="s">
        <v>137</v>
      </c>
      <c r="B436" s="784"/>
      <c r="C436" s="784"/>
      <c r="D436" s="784"/>
      <c r="E436" s="784"/>
      <c r="F436" s="783"/>
      <c r="G436" s="793"/>
      <c r="H436" s="1144">
        <f>SUM(B436:G436)</f>
        <v>0</v>
      </c>
      <c r="I436" s="1145"/>
      <c r="J436" s="831"/>
    </row>
    <row r="437" spans="1:10" ht="12" customHeight="1" x14ac:dyDescent="0.2">
      <c r="A437" s="782" t="s">
        <v>138</v>
      </c>
      <c r="B437" s="781"/>
      <c r="C437" s="781"/>
      <c r="D437" s="781"/>
      <c r="E437" s="781"/>
      <c r="F437" s="780"/>
      <c r="G437" s="792"/>
      <c r="H437" s="1136">
        <f>SUM(B437:G437)</f>
        <v>0</v>
      </c>
      <c r="I437" s="1137"/>
      <c r="J437" s="831"/>
    </row>
    <row r="438" spans="1:10" ht="12" customHeight="1" x14ac:dyDescent="0.2">
      <c r="A438" s="782" t="s">
        <v>139</v>
      </c>
      <c r="B438" s="781"/>
      <c r="C438" s="781"/>
      <c r="D438" s="781"/>
      <c r="E438" s="781"/>
      <c r="F438" s="780"/>
      <c r="G438" s="792"/>
      <c r="H438" s="1136">
        <f>SUM(B438:G438)</f>
        <v>0</v>
      </c>
      <c r="I438" s="1137"/>
      <c r="J438" s="831"/>
    </row>
    <row r="439" spans="1:10" ht="12" customHeight="1" x14ac:dyDescent="0.2">
      <c r="A439" s="782" t="s">
        <v>140</v>
      </c>
      <c r="B439" s="781"/>
      <c r="C439" s="781"/>
      <c r="D439" s="781"/>
      <c r="E439" s="781"/>
      <c r="F439" s="780"/>
      <c r="G439" s="792"/>
      <c r="H439" s="1136">
        <f>SUM(B439:G439)</f>
        <v>0</v>
      </c>
      <c r="I439" s="1137"/>
      <c r="J439" s="831"/>
    </row>
    <row r="440" spans="1:10" ht="12" customHeight="1" thickBot="1" x14ac:dyDescent="0.25">
      <c r="A440" s="778"/>
      <c r="B440" s="777"/>
      <c r="C440" s="777"/>
      <c r="D440" s="777"/>
      <c r="E440" s="777"/>
      <c r="F440" s="776"/>
      <c r="G440" s="791"/>
      <c r="H440" s="1138">
        <f>SUM(B440:G440)</f>
        <v>0</v>
      </c>
      <c r="I440" s="1139"/>
      <c r="J440" s="831"/>
    </row>
    <row r="441" spans="1:10" ht="12" customHeight="1" thickBot="1" x14ac:dyDescent="0.25">
      <c r="A441" s="774" t="s">
        <v>51</v>
      </c>
      <c r="B441" s="1095">
        <f>SUM(B436:B440)</f>
        <v>0</v>
      </c>
      <c r="C441" s="1095">
        <f t="shared" ref="C441:I441" si="100">SUM(C436:C440)</f>
        <v>0</v>
      </c>
      <c r="D441" s="1095">
        <f t="shared" si="100"/>
        <v>0</v>
      </c>
      <c r="E441" s="1095">
        <f t="shared" si="100"/>
        <v>0</v>
      </c>
      <c r="F441" s="1095">
        <f t="shared" si="100"/>
        <v>0</v>
      </c>
      <c r="G441" s="790">
        <f t="shared" si="100"/>
        <v>0</v>
      </c>
      <c r="H441" s="1140">
        <f t="shared" si="100"/>
        <v>0</v>
      </c>
      <c r="I441" s="1141">
        <f t="shared" si="100"/>
        <v>0</v>
      </c>
      <c r="J441" s="831"/>
    </row>
    <row r="442" spans="1:10" ht="2.25" customHeight="1" x14ac:dyDescent="0.2">
      <c r="A442" s="1146"/>
      <c r="B442" s="1147"/>
      <c r="C442" s="1147"/>
      <c r="D442" s="1147"/>
      <c r="E442" s="1147"/>
      <c r="F442" s="1147"/>
      <c r="G442" s="1147"/>
      <c r="H442" s="1147"/>
      <c r="I442" s="1147"/>
      <c r="J442" s="830"/>
    </row>
    <row r="443" spans="1:10" ht="12" customHeight="1" thickBot="1" x14ac:dyDescent="0.25">
      <c r="A443" s="1175" t="str">
        <f>CONCATENATE([3]RM_TARTALOMJEGYZÉK!A1,". utáni  költségvetést érintő módosítások")</f>
        <v>2020. utáni  költségvetést érintő módosítások</v>
      </c>
      <c r="B443" s="1176"/>
      <c r="C443" s="1176"/>
      <c r="D443" s="1176"/>
      <c r="E443" s="1176"/>
      <c r="F443" s="1176"/>
      <c r="G443" s="1176"/>
      <c r="H443" s="1176"/>
      <c r="I443" s="1176"/>
      <c r="J443" s="830"/>
    </row>
    <row r="444" spans="1:10" ht="12" customHeight="1" thickBot="1" x14ac:dyDescent="0.25">
      <c r="A444" s="786" t="s">
        <v>129</v>
      </c>
      <c r="B444" s="1094" t="s">
        <v>683</v>
      </c>
      <c r="C444" s="1094" t="s">
        <v>682</v>
      </c>
      <c r="D444" s="1094" t="s">
        <v>681</v>
      </c>
      <c r="E444" s="1094" t="s">
        <v>680</v>
      </c>
      <c r="F444" s="1094" t="s">
        <v>679</v>
      </c>
      <c r="G444" s="1094" t="s">
        <v>678</v>
      </c>
      <c r="H444" s="1142" t="s">
        <v>677</v>
      </c>
      <c r="I444" s="1143"/>
      <c r="J444" s="830"/>
    </row>
    <row r="445" spans="1:10" ht="12" customHeight="1" x14ac:dyDescent="0.2">
      <c r="A445" s="789" t="s">
        <v>130</v>
      </c>
      <c r="B445" s="784"/>
      <c r="C445" s="784"/>
      <c r="D445" s="784"/>
      <c r="E445" s="784"/>
      <c r="F445" s="783"/>
      <c r="G445" s="783"/>
      <c r="H445" s="1144">
        <f t="shared" ref="H445:H450" si="101">SUM(B445:G445)</f>
        <v>0</v>
      </c>
      <c r="I445" s="1145"/>
      <c r="J445" s="830"/>
    </row>
    <row r="446" spans="1:10" ht="12" customHeight="1" x14ac:dyDescent="0.2">
      <c r="A446" s="788" t="s">
        <v>141</v>
      </c>
      <c r="B446" s="781"/>
      <c r="C446" s="781"/>
      <c r="D446" s="781"/>
      <c r="E446" s="781"/>
      <c r="F446" s="780"/>
      <c r="G446" s="779"/>
      <c r="H446" s="1136">
        <f t="shared" si="101"/>
        <v>0</v>
      </c>
      <c r="I446" s="1137"/>
      <c r="J446" s="830"/>
    </row>
    <row r="447" spans="1:10" ht="12" customHeight="1" x14ac:dyDescent="0.2">
      <c r="A447" s="787" t="s">
        <v>131</v>
      </c>
      <c r="B447" s="781"/>
      <c r="C447" s="781"/>
      <c r="D447" s="781"/>
      <c r="E447" s="781"/>
      <c r="F447" s="780"/>
      <c r="G447" s="779"/>
      <c r="H447" s="1136">
        <f t="shared" si="101"/>
        <v>0</v>
      </c>
      <c r="I447" s="1137"/>
      <c r="J447" s="830"/>
    </row>
    <row r="448" spans="1:10" ht="12" customHeight="1" x14ac:dyDescent="0.2">
      <c r="A448" s="787" t="s">
        <v>143</v>
      </c>
      <c r="B448" s="781"/>
      <c r="C448" s="781"/>
      <c r="D448" s="781"/>
      <c r="E448" s="781"/>
      <c r="F448" s="780"/>
      <c r="G448" s="779"/>
      <c r="H448" s="1136">
        <f t="shared" si="101"/>
        <v>0</v>
      </c>
      <c r="I448" s="1137"/>
      <c r="J448" s="830"/>
    </row>
    <row r="449" spans="1:10" ht="12" customHeight="1" x14ac:dyDescent="0.2">
      <c r="A449" s="787" t="s">
        <v>132</v>
      </c>
      <c r="B449" s="781"/>
      <c r="C449" s="781"/>
      <c r="D449" s="781"/>
      <c r="E449" s="781"/>
      <c r="F449" s="780"/>
      <c r="G449" s="779"/>
      <c r="H449" s="1136">
        <f t="shared" si="101"/>
        <v>0</v>
      </c>
      <c r="I449" s="1137"/>
      <c r="J449" s="830"/>
    </row>
    <row r="450" spans="1:10" ht="12" customHeight="1" thickBot="1" x14ac:dyDescent="0.25">
      <c r="A450" s="787" t="s">
        <v>133</v>
      </c>
      <c r="B450" s="777"/>
      <c r="C450" s="777"/>
      <c r="D450" s="777"/>
      <c r="E450" s="777"/>
      <c r="F450" s="776"/>
      <c r="G450" s="775"/>
      <c r="H450" s="1138">
        <f t="shared" si="101"/>
        <v>0</v>
      </c>
      <c r="I450" s="1139"/>
      <c r="J450" s="830"/>
    </row>
    <row r="451" spans="1:10" ht="12" customHeight="1" thickBot="1" x14ac:dyDescent="0.25">
      <c r="A451" s="774" t="s">
        <v>51</v>
      </c>
      <c r="B451" s="1095">
        <f t="shared" ref="B451:I451" si="102">B445+SUM(B447:B450)</f>
        <v>0</v>
      </c>
      <c r="C451" s="1095">
        <f t="shared" si="102"/>
        <v>0</v>
      </c>
      <c r="D451" s="1095">
        <f t="shared" si="102"/>
        <v>0</v>
      </c>
      <c r="E451" s="1095">
        <f t="shared" si="102"/>
        <v>0</v>
      </c>
      <c r="F451" s="1095">
        <f t="shared" si="102"/>
        <v>0</v>
      </c>
      <c r="G451" s="1095">
        <f t="shared" si="102"/>
        <v>0</v>
      </c>
      <c r="H451" s="1140">
        <f t="shared" si="102"/>
        <v>0</v>
      </c>
      <c r="I451" s="1141">
        <f t="shared" si="102"/>
        <v>0</v>
      </c>
      <c r="J451" s="830"/>
    </row>
    <row r="452" spans="1:10" ht="12" customHeight="1" thickBot="1" x14ac:dyDescent="0.25">
      <c r="A452" s="786" t="s">
        <v>55</v>
      </c>
      <c r="B452" s="1094" t="s">
        <v>683</v>
      </c>
      <c r="C452" s="1094" t="s">
        <v>682</v>
      </c>
      <c r="D452" s="1094" t="s">
        <v>681</v>
      </c>
      <c r="E452" s="1094" t="s">
        <v>680</v>
      </c>
      <c r="F452" s="1094" t="s">
        <v>679</v>
      </c>
      <c r="G452" s="1094" t="s">
        <v>678</v>
      </c>
      <c r="H452" s="1142" t="s">
        <v>677</v>
      </c>
      <c r="I452" s="1143"/>
      <c r="J452" s="830"/>
    </row>
    <row r="453" spans="1:10" ht="12" customHeight="1" x14ac:dyDescent="0.2">
      <c r="A453" s="785" t="s">
        <v>137</v>
      </c>
      <c r="B453" s="784"/>
      <c r="C453" s="784"/>
      <c r="D453" s="784"/>
      <c r="E453" s="784"/>
      <c r="F453" s="783"/>
      <c r="G453" s="783"/>
      <c r="H453" s="1144">
        <f>SUM(B453:G453)</f>
        <v>0</v>
      </c>
      <c r="I453" s="1145"/>
      <c r="J453" s="830"/>
    </row>
    <row r="454" spans="1:10" ht="12" customHeight="1" x14ac:dyDescent="0.2">
      <c r="A454" s="782" t="s">
        <v>138</v>
      </c>
      <c r="B454" s="781"/>
      <c r="C454" s="781"/>
      <c r="D454" s="781"/>
      <c r="E454" s="781"/>
      <c r="F454" s="780"/>
      <c r="G454" s="779"/>
      <c r="H454" s="1136">
        <f>SUM(B454:G454)</f>
        <v>0</v>
      </c>
      <c r="I454" s="1137"/>
      <c r="J454" s="830"/>
    </row>
    <row r="455" spans="1:10" ht="12" customHeight="1" x14ac:dyDescent="0.2">
      <c r="A455" s="782" t="s">
        <v>139</v>
      </c>
      <c r="B455" s="781"/>
      <c r="C455" s="781"/>
      <c r="D455" s="781"/>
      <c r="E455" s="781"/>
      <c r="F455" s="780"/>
      <c r="G455" s="779"/>
      <c r="H455" s="1136">
        <f>SUM(B455:G455)</f>
        <v>0</v>
      </c>
      <c r="I455" s="1137"/>
      <c r="J455" s="830"/>
    </row>
    <row r="456" spans="1:10" ht="12" customHeight="1" x14ac:dyDescent="0.2">
      <c r="A456" s="782" t="s">
        <v>140</v>
      </c>
      <c r="B456" s="781"/>
      <c r="C456" s="781"/>
      <c r="D456" s="781"/>
      <c r="E456" s="781"/>
      <c r="F456" s="780"/>
      <c r="G456" s="779"/>
      <c r="H456" s="1136">
        <f>SUM(B456:G456)</f>
        <v>0</v>
      </c>
      <c r="I456" s="1137"/>
      <c r="J456" s="830"/>
    </row>
    <row r="457" spans="1:10" ht="12" customHeight="1" thickBot="1" x14ac:dyDescent="0.25">
      <c r="A457" s="778"/>
      <c r="B457" s="777"/>
      <c r="C457" s="777"/>
      <c r="D457" s="777"/>
      <c r="E457" s="777"/>
      <c r="F457" s="776"/>
      <c r="G457" s="775"/>
      <c r="H457" s="1138">
        <f>SUM(B457:G457)</f>
        <v>0</v>
      </c>
      <c r="I457" s="1139"/>
      <c r="J457" s="830"/>
    </row>
    <row r="458" spans="1:10" ht="12" customHeight="1" thickBot="1" x14ac:dyDescent="0.25">
      <c r="A458" s="774" t="s">
        <v>51</v>
      </c>
      <c r="B458" s="1095">
        <f t="shared" ref="B458:I458" si="103">SUM(B453:B457)</f>
        <v>0</v>
      </c>
      <c r="C458" s="1095">
        <f t="shared" si="103"/>
        <v>0</v>
      </c>
      <c r="D458" s="1095">
        <f t="shared" si="103"/>
        <v>0</v>
      </c>
      <c r="E458" s="1095">
        <f t="shared" si="103"/>
        <v>0</v>
      </c>
      <c r="F458" s="1095">
        <f t="shared" si="103"/>
        <v>0</v>
      </c>
      <c r="G458" s="1095">
        <f t="shared" si="103"/>
        <v>0</v>
      </c>
      <c r="H458" s="1140">
        <f t="shared" si="103"/>
        <v>0</v>
      </c>
      <c r="I458" s="1141">
        <f t="shared" si="103"/>
        <v>0</v>
      </c>
      <c r="J458" s="830"/>
    </row>
    <row r="459" spans="1:10" ht="12" customHeight="1" x14ac:dyDescent="0.2">
      <c r="A459" s="834"/>
      <c r="B459" s="833"/>
      <c r="C459" s="833"/>
      <c r="D459" s="833"/>
      <c r="E459" s="833"/>
      <c r="F459" s="833"/>
      <c r="G459" s="833"/>
      <c r="H459" s="833"/>
      <c r="I459" s="832"/>
      <c r="J459" s="830"/>
    </row>
    <row r="461" spans="1:10" ht="12" customHeight="1" x14ac:dyDescent="0.2">
      <c r="A461" s="1172" t="s">
        <v>691</v>
      </c>
      <c r="B461" s="1172"/>
      <c r="C461" s="1173"/>
      <c r="D461" s="1173"/>
      <c r="E461" s="1173"/>
      <c r="F461" s="1173"/>
      <c r="G461" s="1173"/>
      <c r="H461" s="1173"/>
      <c r="I461" s="1173"/>
      <c r="J461" s="831"/>
    </row>
    <row r="462" spans="1:10" ht="12" customHeight="1" thickBot="1" x14ac:dyDescent="0.25">
      <c r="A462" s="829"/>
      <c r="B462" s="829"/>
      <c r="C462" s="829"/>
      <c r="D462" s="829"/>
      <c r="E462" s="829"/>
      <c r="F462" s="829"/>
      <c r="G462" s="829"/>
      <c r="H462" s="1174" t="s">
        <v>531</v>
      </c>
      <c r="I462" s="1174"/>
      <c r="J462" s="831"/>
    </row>
    <row r="463" spans="1:10" ht="12" customHeight="1" thickBot="1" x14ac:dyDescent="0.25">
      <c r="A463" s="1154" t="s">
        <v>129</v>
      </c>
      <c r="B463" s="1157" t="s">
        <v>588</v>
      </c>
      <c r="C463" s="1158"/>
      <c r="D463" s="1158"/>
      <c r="E463" s="1158"/>
      <c r="F463" s="1159"/>
      <c r="G463" s="1159"/>
      <c r="H463" s="1159"/>
      <c r="I463" s="1160"/>
      <c r="J463" s="831"/>
    </row>
    <row r="464" spans="1:10" ht="12" customHeight="1" thickBot="1" x14ac:dyDescent="0.25">
      <c r="A464" s="1155"/>
      <c r="B464" s="1161" t="s">
        <v>690</v>
      </c>
      <c r="C464" s="1164" t="s">
        <v>589</v>
      </c>
      <c r="D464" s="1165"/>
      <c r="E464" s="1165"/>
      <c r="F464" s="1165"/>
      <c r="G464" s="1165"/>
      <c r="H464" s="1165"/>
      <c r="I464" s="1166"/>
      <c r="J464" s="831"/>
    </row>
    <row r="465" spans="1:10" ht="12" customHeight="1" thickBot="1" x14ac:dyDescent="0.25">
      <c r="A465" s="1155"/>
      <c r="B465" s="1162"/>
      <c r="C465" s="1161" t="str">
        <f>CONCATENATE([3]RM_TARTALOMJEGYZÉK!A1,". előtti  forrás, kiadás")</f>
        <v>2020. előtti  forrás, kiadás</v>
      </c>
      <c r="D465" s="828" t="s">
        <v>689</v>
      </c>
      <c r="E465" s="828" t="s">
        <v>688</v>
      </c>
      <c r="F465" s="828" t="s">
        <v>687</v>
      </c>
      <c r="G465" s="828" t="s">
        <v>689</v>
      </c>
      <c r="H465" s="828" t="s">
        <v>688</v>
      </c>
      <c r="I465" s="828" t="s">
        <v>687</v>
      </c>
      <c r="J465" s="831"/>
    </row>
    <row r="466" spans="1:10" ht="12" customHeight="1" thickBot="1" x14ac:dyDescent="0.25">
      <c r="A466" s="1156"/>
      <c r="B466" s="1163"/>
      <c r="C466" s="1167"/>
      <c r="D466" s="1168" t="str">
        <f>CONCATENATE([3]RM_TARTALOMJEGYZÉK!$A$1,". évi")</f>
        <v>2020. évi</v>
      </c>
      <c r="E466" s="1169"/>
      <c r="F466" s="1170"/>
      <c r="G466" s="1168" t="str">
        <f>CONCATENATE([3]RM_TARTALOMJEGYZÉK!$A$1,". után")</f>
        <v>2020. után</v>
      </c>
      <c r="H466" s="1171"/>
      <c r="I466" s="1170"/>
      <c r="J466" s="831"/>
    </row>
    <row r="467" spans="1:10" ht="12" customHeight="1" thickBot="1" x14ac:dyDescent="0.25">
      <c r="A467" s="827" t="s">
        <v>465</v>
      </c>
      <c r="B467" s="826" t="s">
        <v>686</v>
      </c>
      <c r="C467" s="824" t="s">
        <v>467</v>
      </c>
      <c r="D467" s="825" t="s">
        <v>469</v>
      </c>
      <c r="E467" s="825" t="s">
        <v>468</v>
      </c>
      <c r="F467" s="824" t="s">
        <v>685</v>
      </c>
      <c r="G467" s="824" t="s">
        <v>471</v>
      </c>
      <c r="H467" s="824" t="s">
        <v>472</v>
      </c>
      <c r="I467" s="823" t="s">
        <v>684</v>
      </c>
      <c r="J467" s="831"/>
    </row>
    <row r="468" spans="1:10" ht="12" customHeight="1" x14ac:dyDescent="0.2">
      <c r="A468" s="789" t="s">
        <v>130</v>
      </c>
      <c r="B468" s="816">
        <f t="shared" ref="B468:B473" si="104">C468+F468+I468</f>
        <v>0</v>
      </c>
      <c r="C468" s="798"/>
      <c r="D468" s="815"/>
      <c r="E468" s="814">
        <f t="shared" ref="E468:E473" si="105">H484</f>
        <v>0</v>
      </c>
      <c r="F468" s="822">
        <f t="shared" ref="F468:F473" si="106">D468+E468</f>
        <v>0</v>
      </c>
      <c r="G468" s="815"/>
      <c r="H468" s="821">
        <f t="shared" ref="H468:H473" si="107">H501</f>
        <v>0</v>
      </c>
      <c r="I468" s="813">
        <f t="shared" ref="I468:I473" si="108">G468+H468</f>
        <v>0</v>
      </c>
      <c r="J468" s="831"/>
    </row>
    <row r="469" spans="1:10" ht="12" customHeight="1" x14ac:dyDescent="0.2">
      <c r="A469" s="788" t="s">
        <v>141</v>
      </c>
      <c r="B469" s="812">
        <f t="shared" si="104"/>
        <v>0</v>
      </c>
      <c r="C469" s="819"/>
      <c r="D469" s="819"/>
      <c r="E469" s="818">
        <f t="shared" si="105"/>
        <v>0</v>
      </c>
      <c r="F469" s="820">
        <f t="shared" si="106"/>
        <v>0</v>
      </c>
      <c r="G469" s="819"/>
      <c r="H469" s="805">
        <f t="shared" si="107"/>
        <v>0</v>
      </c>
      <c r="I469" s="809">
        <f t="shared" si="108"/>
        <v>0</v>
      </c>
      <c r="J469" s="831"/>
    </row>
    <row r="470" spans="1:10" ht="12" customHeight="1" x14ac:dyDescent="0.2">
      <c r="A470" s="787" t="s">
        <v>131</v>
      </c>
      <c r="B470" s="811">
        <f t="shared" si="104"/>
        <v>0</v>
      </c>
      <c r="C470" s="810"/>
      <c r="D470" s="810"/>
      <c r="E470" s="818">
        <f t="shared" si="105"/>
        <v>0</v>
      </c>
      <c r="F470" s="809">
        <f t="shared" si="106"/>
        <v>0</v>
      </c>
      <c r="G470" s="810"/>
      <c r="H470" s="805">
        <f t="shared" si="107"/>
        <v>0</v>
      </c>
      <c r="I470" s="809">
        <f t="shared" si="108"/>
        <v>0</v>
      </c>
      <c r="J470" s="831"/>
    </row>
    <row r="471" spans="1:10" ht="12" customHeight="1" x14ac:dyDescent="0.2">
      <c r="A471" s="787" t="s">
        <v>143</v>
      </c>
      <c r="B471" s="811">
        <f t="shared" si="104"/>
        <v>0</v>
      </c>
      <c r="C471" s="810"/>
      <c r="D471" s="810"/>
      <c r="E471" s="818">
        <f t="shared" si="105"/>
        <v>0</v>
      </c>
      <c r="F471" s="809">
        <f t="shared" si="106"/>
        <v>0</v>
      </c>
      <c r="G471" s="810"/>
      <c r="H471" s="805">
        <f t="shared" si="107"/>
        <v>0</v>
      </c>
      <c r="I471" s="809">
        <f t="shared" si="108"/>
        <v>0</v>
      </c>
      <c r="J471" s="831"/>
    </row>
    <row r="472" spans="1:10" ht="12" customHeight="1" x14ac:dyDescent="0.2">
      <c r="A472" s="787" t="s">
        <v>132</v>
      </c>
      <c r="B472" s="811">
        <f t="shared" si="104"/>
        <v>0</v>
      </c>
      <c r="C472" s="810"/>
      <c r="D472" s="810"/>
      <c r="E472" s="818">
        <f t="shared" si="105"/>
        <v>0</v>
      </c>
      <c r="F472" s="809">
        <f t="shared" si="106"/>
        <v>0</v>
      </c>
      <c r="G472" s="810"/>
      <c r="H472" s="805">
        <f t="shared" si="107"/>
        <v>0</v>
      </c>
      <c r="I472" s="809">
        <f t="shared" si="108"/>
        <v>0</v>
      </c>
      <c r="J472" s="831"/>
    </row>
    <row r="473" spans="1:10" ht="12" customHeight="1" thickBot="1" x14ac:dyDescent="0.25">
      <c r="A473" s="787" t="s">
        <v>133</v>
      </c>
      <c r="B473" s="811">
        <f t="shared" si="104"/>
        <v>0</v>
      </c>
      <c r="C473" s="810"/>
      <c r="D473" s="810"/>
      <c r="E473" s="818">
        <f t="shared" si="105"/>
        <v>0</v>
      </c>
      <c r="F473" s="809">
        <f t="shared" si="106"/>
        <v>0</v>
      </c>
      <c r="G473" s="810"/>
      <c r="H473" s="805">
        <f t="shared" si="107"/>
        <v>0</v>
      </c>
      <c r="I473" s="809">
        <f t="shared" si="108"/>
        <v>0</v>
      </c>
      <c r="J473" s="831"/>
    </row>
    <row r="474" spans="1:10" ht="12" customHeight="1" thickBot="1" x14ac:dyDescent="0.25">
      <c r="A474" s="817" t="s">
        <v>134</v>
      </c>
      <c r="B474" s="1095">
        <f t="shared" ref="B474:I474" si="109">B468+SUM(B470:B473)</f>
        <v>0</v>
      </c>
      <c r="C474" s="1095">
        <f t="shared" si="109"/>
        <v>0</v>
      </c>
      <c r="D474" s="1095">
        <f t="shared" si="109"/>
        <v>0</v>
      </c>
      <c r="E474" s="1095">
        <f t="shared" si="109"/>
        <v>0</v>
      </c>
      <c r="F474" s="1095">
        <f t="shared" si="109"/>
        <v>0</v>
      </c>
      <c r="G474" s="1095">
        <f t="shared" si="109"/>
        <v>0</v>
      </c>
      <c r="H474" s="1095">
        <f t="shared" si="109"/>
        <v>0</v>
      </c>
      <c r="I474" s="802">
        <f t="shared" si="109"/>
        <v>0</v>
      </c>
      <c r="J474" s="831"/>
    </row>
    <row r="475" spans="1:10" ht="12" customHeight="1" x14ac:dyDescent="0.2">
      <c r="A475" s="785" t="s">
        <v>137</v>
      </c>
      <c r="B475" s="816">
        <f>C475+F475+I475</f>
        <v>0</v>
      </c>
      <c r="C475" s="815"/>
      <c r="D475" s="815"/>
      <c r="E475" s="814">
        <f>H492</f>
        <v>0</v>
      </c>
      <c r="F475" s="814">
        <f>D475+E475</f>
        <v>0</v>
      </c>
      <c r="G475" s="815"/>
      <c r="H475" s="814">
        <f>H509</f>
        <v>0</v>
      </c>
      <c r="I475" s="813">
        <f>G475+H475</f>
        <v>0</v>
      </c>
      <c r="J475" s="831"/>
    </row>
    <row r="476" spans="1:10" ht="12" customHeight="1" x14ac:dyDescent="0.2">
      <c r="A476" s="782" t="s">
        <v>138</v>
      </c>
      <c r="B476" s="812">
        <f>C476+F476+I476</f>
        <v>0</v>
      </c>
      <c r="C476" s="810"/>
      <c r="D476" s="810"/>
      <c r="E476" s="805">
        <f>H493</f>
        <v>0</v>
      </c>
      <c r="F476" s="805">
        <f>D476+E476</f>
        <v>0</v>
      </c>
      <c r="G476" s="810"/>
      <c r="H476" s="805">
        <f>H510</f>
        <v>0</v>
      </c>
      <c r="I476" s="809">
        <f>G476+H476</f>
        <v>0</v>
      </c>
      <c r="J476" s="831"/>
    </row>
    <row r="477" spans="1:10" ht="12" customHeight="1" x14ac:dyDescent="0.2">
      <c r="A477" s="782" t="s">
        <v>139</v>
      </c>
      <c r="B477" s="811">
        <f>C477+F477+I477</f>
        <v>0</v>
      </c>
      <c r="C477" s="810"/>
      <c r="D477" s="810"/>
      <c r="E477" s="805">
        <f>H494</f>
        <v>0</v>
      </c>
      <c r="F477" s="805">
        <f>D477+E477</f>
        <v>0</v>
      </c>
      <c r="G477" s="810"/>
      <c r="H477" s="805">
        <f>H511</f>
        <v>0</v>
      </c>
      <c r="I477" s="809">
        <f>G477+H477</f>
        <v>0</v>
      </c>
      <c r="J477" s="831"/>
    </row>
    <row r="478" spans="1:10" ht="12" customHeight="1" x14ac:dyDescent="0.2">
      <c r="A478" s="782" t="s">
        <v>140</v>
      </c>
      <c r="B478" s="811">
        <f>C478+F478+I478</f>
        <v>0</v>
      </c>
      <c r="C478" s="810"/>
      <c r="D478" s="810"/>
      <c r="E478" s="805">
        <f>H495</f>
        <v>0</v>
      </c>
      <c r="F478" s="805">
        <f>D478+E478</f>
        <v>0</v>
      </c>
      <c r="G478" s="810"/>
      <c r="H478" s="805">
        <f>H512</f>
        <v>0</v>
      </c>
      <c r="I478" s="809">
        <f>G478+H478</f>
        <v>0</v>
      </c>
      <c r="J478" s="831"/>
    </row>
    <row r="479" spans="1:10" ht="12" customHeight="1" thickBot="1" x14ac:dyDescent="0.25">
      <c r="A479" s="778"/>
      <c r="B479" s="808">
        <f>C479+F479+I479</f>
        <v>0</v>
      </c>
      <c r="C479" s="806"/>
      <c r="D479" s="806"/>
      <c r="E479" s="805">
        <f>H496</f>
        <v>0</v>
      </c>
      <c r="F479" s="807">
        <f>D479+E479</f>
        <v>0</v>
      </c>
      <c r="G479" s="806"/>
      <c r="H479" s="805">
        <f>H513</f>
        <v>0</v>
      </c>
      <c r="I479" s="804">
        <f>G479+H479</f>
        <v>0</v>
      </c>
      <c r="J479" s="831"/>
    </row>
    <row r="480" spans="1:10" ht="12" customHeight="1" thickBot="1" x14ac:dyDescent="0.25">
      <c r="A480" s="803" t="s">
        <v>108</v>
      </c>
      <c r="B480" s="1095">
        <f t="shared" ref="B480:I480" si="110">SUM(B475:B479)</f>
        <v>0</v>
      </c>
      <c r="C480" s="1095">
        <f t="shared" si="110"/>
        <v>0</v>
      </c>
      <c r="D480" s="1095">
        <f t="shared" si="110"/>
        <v>0</v>
      </c>
      <c r="E480" s="1095">
        <f t="shared" si="110"/>
        <v>0</v>
      </c>
      <c r="F480" s="1095">
        <f t="shared" si="110"/>
        <v>0</v>
      </c>
      <c r="G480" s="1095">
        <f t="shared" si="110"/>
        <v>0</v>
      </c>
      <c r="H480" s="1095">
        <f t="shared" si="110"/>
        <v>0</v>
      </c>
      <c r="I480" s="802">
        <f t="shared" si="110"/>
        <v>0</v>
      </c>
      <c r="J480" s="831"/>
    </row>
    <row r="481" spans="1:10" ht="2.25" customHeight="1" x14ac:dyDescent="0.2">
      <c r="A481" s="801"/>
      <c r="B481" s="800"/>
      <c r="C481" s="800"/>
      <c r="D481" s="800"/>
      <c r="E481" s="800"/>
      <c r="F481" s="800"/>
      <c r="G481" s="800"/>
      <c r="H481" s="800"/>
      <c r="I481" s="799"/>
      <c r="J481" s="831"/>
    </row>
    <row r="482" spans="1:10" ht="12" customHeight="1" thickBot="1" x14ac:dyDescent="0.25">
      <c r="A482" s="1175" t="str">
        <f>CONCATENATE([3]RM_TARTALOMJEGYZÉK!A1,". évi költségvetést érintő módosítások")</f>
        <v>2020. évi költségvetést érintő módosítások</v>
      </c>
      <c r="B482" s="1176"/>
      <c r="C482" s="1176"/>
      <c r="D482" s="1176"/>
      <c r="E482" s="1176"/>
      <c r="F482" s="1176"/>
      <c r="G482" s="1176"/>
      <c r="H482" s="1176"/>
      <c r="I482" s="1176"/>
      <c r="J482" s="831"/>
    </row>
    <row r="483" spans="1:10" ht="12" customHeight="1" thickBot="1" x14ac:dyDescent="0.25">
      <c r="A483" s="786" t="s">
        <v>129</v>
      </c>
      <c r="B483" s="1094" t="s">
        <v>683</v>
      </c>
      <c r="C483" s="1094" t="s">
        <v>682</v>
      </c>
      <c r="D483" s="1094" t="s">
        <v>681</v>
      </c>
      <c r="E483" s="1094" t="s">
        <v>680</v>
      </c>
      <c r="F483" s="1094" t="s">
        <v>679</v>
      </c>
      <c r="G483" s="1096" t="s">
        <v>678</v>
      </c>
      <c r="H483" s="1142" t="s">
        <v>677</v>
      </c>
      <c r="I483" s="1143"/>
      <c r="J483" s="831"/>
    </row>
    <row r="484" spans="1:10" ht="12" customHeight="1" x14ac:dyDescent="0.2">
      <c r="A484" s="789" t="s">
        <v>130</v>
      </c>
      <c r="B484" s="798"/>
      <c r="C484" s="798"/>
      <c r="D484" s="798"/>
      <c r="E484" s="798"/>
      <c r="F484" s="797"/>
      <c r="G484" s="796"/>
      <c r="H484" s="1152">
        <f t="shared" ref="H484:H489" si="111">SUM(B484:G484)</f>
        <v>0</v>
      </c>
      <c r="I484" s="1153"/>
      <c r="J484" s="831"/>
    </row>
    <row r="485" spans="1:10" ht="12" customHeight="1" x14ac:dyDescent="0.2">
      <c r="A485" s="788" t="s">
        <v>141</v>
      </c>
      <c r="B485" s="781"/>
      <c r="C485" s="781"/>
      <c r="D485" s="781"/>
      <c r="E485" s="781"/>
      <c r="F485" s="780"/>
      <c r="G485" s="792"/>
      <c r="H485" s="1136">
        <f t="shared" si="111"/>
        <v>0</v>
      </c>
      <c r="I485" s="1137"/>
      <c r="J485" s="831"/>
    </row>
    <row r="486" spans="1:10" ht="12" customHeight="1" x14ac:dyDescent="0.2">
      <c r="A486" s="787" t="s">
        <v>131</v>
      </c>
      <c r="B486" s="781"/>
      <c r="C486" s="781"/>
      <c r="D486" s="781"/>
      <c r="E486" s="781"/>
      <c r="F486" s="780"/>
      <c r="G486" s="792"/>
      <c r="H486" s="1136">
        <f t="shared" si="111"/>
        <v>0</v>
      </c>
      <c r="I486" s="1137"/>
      <c r="J486" s="831"/>
    </row>
    <row r="487" spans="1:10" ht="12" customHeight="1" x14ac:dyDescent="0.2">
      <c r="A487" s="787" t="s">
        <v>143</v>
      </c>
      <c r="B487" s="781"/>
      <c r="C487" s="781"/>
      <c r="D487" s="781"/>
      <c r="E487" s="781"/>
      <c r="F487" s="780"/>
      <c r="G487" s="792"/>
      <c r="H487" s="1136">
        <f t="shared" si="111"/>
        <v>0</v>
      </c>
      <c r="I487" s="1137"/>
      <c r="J487" s="831"/>
    </row>
    <row r="488" spans="1:10" ht="12" customHeight="1" x14ac:dyDescent="0.2">
      <c r="A488" s="787" t="s">
        <v>132</v>
      </c>
      <c r="B488" s="781"/>
      <c r="C488" s="781"/>
      <c r="D488" s="781"/>
      <c r="E488" s="781"/>
      <c r="F488" s="780"/>
      <c r="G488" s="792"/>
      <c r="H488" s="1136">
        <f t="shared" si="111"/>
        <v>0</v>
      </c>
      <c r="I488" s="1137"/>
      <c r="J488" s="831"/>
    </row>
    <row r="489" spans="1:10" ht="12" customHeight="1" thickBot="1" x14ac:dyDescent="0.25">
      <c r="A489" s="787" t="s">
        <v>133</v>
      </c>
      <c r="B489" s="777"/>
      <c r="C489" s="777"/>
      <c r="D489" s="777"/>
      <c r="E489" s="777"/>
      <c r="F489" s="776"/>
      <c r="G489" s="791"/>
      <c r="H489" s="1138">
        <f t="shared" si="111"/>
        <v>0</v>
      </c>
      <c r="I489" s="1139"/>
      <c r="J489" s="831"/>
    </row>
    <row r="490" spans="1:10" ht="12" customHeight="1" thickBot="1" x14ac:dyDescent="0.25">
      <c r="A490" s="774" t="s">
        <v>51</v>
      </c>
      <c r="B490" s="1095">
        <f t="shared" ref="B490:I490" si="112">B484+SUM(B486:B489)</f>
        <v>0</v>
      </c>
      <c r="C490" s="1095">
        <f t="shared" si="112"/>
        <v>0</v>
      </c>
      <c r="D490" s="1095">
        <f t="shared" si="112"/>
        <v>0</v>
      </c>
      <c r="E490" s="1095">
        <f t="shared" si="112"/>
        <v>0</v>
      </c>
      <c r="F490" s="1095">
        <f t="shared" si="112"/>
        <v>0</v>
      </c>
      <c r="G490" s="790">
        <f t="shared" si="112"/>
        <v>0</v>
      </c>
      <c r="H490" s="1140">
        <f t="shared" si="112"/>
        <v>0</v>
      </c>
      <c r="I490" s="1141">
        <f t="shared" si="112"/>
        <v>0</v>
      </c>
      <c r="J490" s="831"/>
    </row>
    <row r="491" spans="1:10" ht="12" customHeight="1" thickBot="1" x14ac:dyDescent="0.25">
      <c r="A491" s="786" t="s">
        <v>55</v>
      </c>
      <c r="B491" s="795" t="s">
        <v>683</v>
      </c>
      <c r="C491" s="795" t="s">
        <v>682</v>
      </c>
      <c r="D491" s="795" t="s">
        <v>681</v>
      </c>
      <c r="E491" s="795" t="s">
        <v>680</v>
      </c>
      <c r="F491" s="795" t="s">
        <v>679</v>
      </c>
      <c r="G491" s="794" t="s">
        <v>678</v>
      </c>
      <c r="H491" s="1150" t="s">
        <v>677</v>
      </c>
      <c r="I491" s="1151"/>
      <c r="J491" s="831"/>
    </row>
    <row r="492" spans="1:10" ht="12" customHeight="1" x14ac:dyDescent="0.2">
      <c r="A492" s="785" t="s">
        <v>137</v>
      </c>
      <c r="B492" s="784"/>
      <c r="C492" s="784"/>
      <c r="D492" s="784"/>
      <c r="E492" s="784"/>
      <c r="F492" s="783"/>
      <c r="G492" s="793"/>
      <c r="H492" s="1144">
        <f>SUM(B492:G492)</f>
        <v>0</v>
      </c>
      <c r="I492" s="1145"/>
      <c r="J492" s="831"/>
    </row>
    <row r="493" spans="1:10" ht="12" customHeight="1" x14ac:dyDescent="0.2">
      <c r="A493" s="782" t="s">
        <v>138</v>
      </c>
      <c r="B493" s="781"/>
      <c r="C493" s="781"/>
      <c r="D493" s="781"/>
      <c r="E493" s="781"/>
      <c r="F493" s="780"/>
      <c r="G493" s="792"/>
      <c r="H493" s="1136">
        <f>SUM(B493:G493)</f>
        <v>0</v>
      </c>
      <c r="I493" s="1137"/>
      <c r="J493" s="831"/>
    </row>
    <row r="494" spans="1:10" ht="12" customHeight="1" x14ac:dyDescent="0.2">
      <c r="A494" s="782" t="s">
        <v>139</v>
      </c>
      <c r="B494" s="781"/>
      <c r="C494" s="781"/>
      <c r="D494" s="781"/>
      <c r="E494" s="781"/>
      <c r="F494" s="780"/>
      <c r="G494" s="792"/>
      <c r="H494" s="1136">
        <f>SUM(B494:G494)</f>
        <v>0</v>
      </c>
      <c r="I494" s="1137"/>
      <c r="J494" s="831"/>
    </row>
    <row r="495" spans="1:10" ht="12" customHeight="1" x14ac:dyDescent="0.2">
      <c r="A495" s="782" t="s">
        <v>140</v>
      </c>
      <c r="B495" s="781"/>
      <c r="C495" s="781"/>
      <c r="D495" s="781"/>
      <c r="E495" s="781"/>
      <c r="F495" s="780"/>
      <c r="G495" s="792"/>
      <c r="H495" s="1136">
        <f>SUM(B495:G495)</f>
        <v>0</v>
      </c>
      <c r="I495" s="1137"/>
      <c r="J495" s="831"/>
    </row>
    <row r="496" spans="1:10" ht="12" customHeight="1" thickBot="1" x14ac:dyDescent="0.25">
      <c r="A496" s="778"/>
      <c r="B496" s="777"/>
      <c r="C496" s="777"/>
      <c r="D496" s="777"/>
      <c r="E496" s="777"/>
      <c r="F496" s="776"/>
      <c r="G496" s="791"/>
      <c r="H496" s="1138">
        <f>SUM(B496:G496)</f>
        <v>0</v>
      </c>
      <c r="I496" s="1139"/>
      <c r="J496" s="831"/>
    </row>
    <row r="497" spans="1:10" ht="12" customHeight="1" thickBot="1" x14ac:dyDescent="0.25">
      <c r="A497" s="774" t="s">
        <v>51</v>
      </c>
      <c r="B497" s="1095">
        <f>SUM(B492:B496)</f>
        <v>0</v>
      </c>
      <c r="C497" s="1095">
        <f t="shared" ref="C497:I497" si="113">SUM(C492:C496)</f>
        <v>0</v>
      </c>
      <c r="D497" s="1095">
        <f t="shared" si="113"/>
        <v>0</v>
      </c>
      <c r="E497" s="1095">
        <f t="shared" si="113"/>
        <v>0</v>
      </c>
      <c r="F497" s="1095">
        <f t="shared" si="113"/>
        <v>0</v>
      </c>
      <c r="G497" s="790">
        <f t="shared" si="113"/>
        <v>0</v>
      </c>
      <c r="H497" s="1140">
        <f t="shared" si="113"/>
        <v>0</v>
      </c>
      <c r="I497" s="1141">
        <f t="shared" si="113"/>
        <v>0</v>
      </c>
      <c r="J497" s="831"/>
    </row>
    <row r="498" spans="1:10" ht="2.25" customHeight="1" x14ac:dyDescent="0.2">
      <c r="A498" s="1146"/>
      <c r="B498" s="1147"/>
      <c r="C498" s="1147"/>
      <c r="D498" s="1147"/>
      <c r="E498" s="1147"/>
      <c r="F498" s="1147"/>
      <c r="G498" s="1147"/>
      <c r="H498" s="1147"/>
      <c r="I498" s="1147"/>
      <c r="J498" s="830"/>
    </row>
    <row r="499" spans="1:10" ht="12" customHeight="1" thickBot="1" x14ac:dyDescent="0.25">
      <c r="A499" s="1175" t="str">
        <f>CONCATENATE([3]RM_TARTALOMJEGYZÉK!A1,". utáni  költségvetést érintő módosítások")</f>
        <v>2020. utáni  költségvetést érintő módosítások</v>
      </c>
      <c r="B499" s="1176"/>
      <c r="C499" s="1176"/>
      <c r="D499" s="1176"/>
      <c r="E499" s="1176"/>
      <c r="F499" s="1176"/>
      <c r="G499" s="1176"/>
      <c r="H499" s="1176"/>
      <c r="I499" s="1176"/>
      <c r="J499" s="830"/>
    </row>
    <row r="500" spans="1:10" ht="12" customHeight="1" thickBot="1" x14ac:dyDescent="0.25">
      <c r="A500" s="786" t="s">
        <v>129</v>
      </c>
      <c r="B500" s="1094" t="s">
        <v>683</v>
      </c>
      <c r="C500" s="1094" t="s">
        <v>682</v>
      </c>
      <c r="D500" s="1094" t="s">
        <v>681</v>
      </c>
      <c r="E500" s="1094" t="s">
        <v>680</v>
      </c>
      <c r="F500" s="1094" t="s">
        <v>679</v>
      </c>
      <c r="G500" s="1094" t="s">
        <v>678</v>
      </c>
      <c r="H500" s="1142" t="s">
        <v>677</v>
      </c>
      <c r="I500" s="1143"/>
      <c r="J500" s="830"/>
    </row>
    <row r="501" spans="1:10" ht="12" customHeight="1" x14ac:dyDescent="0.2">
      <c r="A501" s="789" t="s">
        <v>130</v>
      </c>
      <c r="B501" s="784"/>
      <c r="C501" s="784"/>
      <c r="D501" s="784"/>
      <c r="E501" s="784"/>
      <c r="F501" s="783"/>
      <c r="G501" s="783"/>
      <c r="H501" s="1144">
        <f t="shared" ref="H501:H506" si="114">SUM(B501:G501)</f>
        <v>0</v>
      </c>
      <c r="I501" s="1145"/>
      <c r="J501" s="830"/>
    </row>
    <row r="502" spans="1:10" ht="12" customHeight="1" x14ac:dyDescent="0.2">
      <c r="A502" s="788" t="s">
        <v>141</v>
      </c>
      <c r="B502" s="781"/>
      <c r="C502" s="781"/>
      <c r="D502" s="781"/>
      <c r="E502" s="781"/>
      <c r="F502" s="780"/>
      <c r="G502" s="779"/>
      <c r="H502" s="1136">
        <f t="shared" si="114"/>
        <v>0</v>
      </c>
      <c r="I502" s="1137"/>
      <c r="J502" s="830"/>
    </row>
    <row r="503" spans="1:10" ht="12" customHeight="1" x14ac:dyDescent="0.2">
      <c r="A503" s="787" t="s">
        <v>131</v>
      </c>
      <c r="B503" s="781"/>
      <c r="C503" s="781"/>
      <c r="D503" s="781"/>
      <c r="E503" s="781"/>
      <c r="F503" s="780"/>
      <c r="G503" s="779"/>
      <c r="H503" s="1136">
        <f t="shared" si="114"/>
        <v>0</v>
      </c>
      <c r="I503" s="1137"/>
      <c r="J503" s="830"/>
    </row>
    <row r="504" spans="1:10" ht="12" customHeight="1" x14ac:dyDescent="0.2">
      <c r="A504" s="787" t="s">
        <v>143</v>
      </c>
      <c r="B504" s="781"/>
      <c r="C504" s="781"/>
      <c r="D504" s="781"/>
      <c r="E504" s="781"/>
      <c r="F504" s="780"/>
      <c r="G504" s="779"/>
      <c r="H504" s="1136">
        <f t="shared" si="114"/>
        <v>0</v>
      </c>
      <c r="I504" s="1137"/>
      <c r="J504" s="830"/>
    </row>
    <row r="505" spans="1:10" ht="12" customHeight="1" x14ac:dyDescent="0.2">
      <c r="A505" s="787" t="s">
        <v>132</v>
      </c>
      <c r="B505" s="781"/>
      <c r="C505" s="781"/>
      <c r="D505" s="781"/>
      <c r="E505" s="781"/>
      <c r="F505" s="780"/>
      <c r="G505" s="779"/>
      <c r="H505" s="1136">
        <f t="shared" si="114"/>
        <v>0</v>
      </c>
      <c r="I505" s="1137"/>
      <c r="J505" s="830"/>
    </row>
    <row r="506" spans="1:10" ht="12" customHeight="1" thickBot="1" x14ac:dyDescent="0.25">
      <c r="A506" s="787" t="s">
        <v>133</v>
      </c>
      <c r="B506" s="777"/>
      <c r="C506" s="777"/>
      <c r="D506" s="777"/>
      <c r="E506" s="777"/>
      <c r="F506" s="776"/>
      <c r="G506" s="775"/>
      <c r="H506" s="1138">
        <f t="shared" si="114"/>
        <v>0</v>
      </c>
      <c r="I506" s="1139"/>
      <c r="J506" s="830"/>
    </row>
    <row r="507" spans="1:10" ht="12" customHeight="1" thickBot="1" x14ac:dyDescent="0.25">
      <c r="A507" s="774" t="s">
        <v>51</v>
      </c>
      <c r="B507" s="1095">
        <f t="shared" ref="B507:I507" si="115">B501+SUM(B503:B506)</f>
        <v>0</v>
      </c>
      <c r="C507" s="1095">
        <f t="shared" si="115"/>
        <v>0</v>
      </c>
      <c r="D507" s="1095">
        <f t="shared" si="115"/>
        <v>0</v>
      </c>
      <c r="E507" s="1095">
        <f t="shared" si="115"/>
        <v>0</v>
      </c>
      <c r="F507" s="1095">
        <f t="shared" si="115"/>
        <v>0</v>
      </c>
      <c r="G507" s="1095">
        <f t="shared" si="115"/>
        <v>0</v>
      </c>
      <c r="H507" s="1140">
        <f t="shared" si="115"/>
        <v>0</v>
      </c>
      <c r="I507" s="1141">
        <f t="shared" si="115"/>
        <v>0</v>
      </c>
      <c r="J507" s="830"/>
    </row>
    <row r="508" spans="1:10" ht="12" customHeight="1" thickBot="1" x14ac:dyDescent="0.25">
      <c r="A508" s="786" t="s">
        <v>55</v>
      </c>
      <c r="B508" s="1094" t="s">
        <v>683</v>
      </c>
      <c r="C508" s="1094" t="s">
        <v>682</v>
      </c>
      <c r="D508" s="1094" t="s">
        <v>681</v>
      </c>
      <c r="E508" s="1094" t="s">
        <v>680</v>
      </c>
      <c r="F508" s="1094" t="s">
        <v>679</v>
      </c>
      <c r="G508" s="1094" t="s">
        <v>678</v>
      </c>
      <c r="H508" s="1142" t="s">
        <v>677</v>
      </c>
      <c r="I508" s="1143"/>
      <c r="J508" s="830"/>
    </row>
    <row r="509" spans="1:10" ht="12" customHeight="1" x14ac:dyDescent="0.2">
      <c r="A509" s="785" t="s">
        <v>137</v>
      </c>
      <c r="B509" s="784"/>
      <c r="C509" s="784"/>
      <c r="D509" s="784"/>
      <c r="E509" s="784"/>
      <c r="F509" s="783"/>
      <c r="G509" s="783"/>
      <c r="H509" s="1144">
        <f>SUM(B509:G509)</f>
        <v>0</v>
      </c>
      <c r="I509" s="1145"/>
      <c r="J509" s="830"/>
    </row>
    <row r="510" spans="1:10" ht="12" customHeight="1" x14ac:dyDescent="0.2">
      <c r="A510" s="782" t="s">
        <v>138</v>
      </c>
      <c r="B510" s="781"/>
      <c r="C510" s="781"/>
      <c r="D510" s="781"/>
      <c r="E510" s="781"/>
      <c r="F510" s="780"/>
      <c r="G510" s="779"/>
      <c r="H510" s="1136">
        <f>SUM(B510:G510)</f>
        <v>0</v>
      </c>
      <c r="I510" s="1137"/>
      <c r="J510" s="830"/>
    </row>
    <row r="511" spans="1:10" ht="12" customHeight="1" x14ac:dyDescent="0.2">
      <c r="A511" s="782" t="s">
        <v>139</v>
      </c>
      <c r="B511" s="781"/>
      <c r="C511" s="781"/>
      <c r="D511" s="781"/>
      <c r="E511" s="781"/>
      <c r="F511" s="780"/>
      <c r="G511" s="779"/>
      <c r="H511" s="1136">
        <f>SUM(B511:G511)</f>
        <v>0</v>
      </c>
      <c r="I511" s="1137"/>
      <c r="J511" s="830"/>
    </row>
    <row r="512" spans="1:10" ht="12" customHeight="1" x14ac:dyDescent="0.2">
      <c r="A512" s="782" t="s">
        <v>140</v>
      </c>
      <c r="B512" s="781"/>
      <c r="C512" s="781"/>
      <c r="D512" s="781"/>
      <c r="E512" s="781"/>
      <c r="F512" s="780"/>
      <c r="G512" s="779"/>
      <c r="H512" s="1136">
        <f>SUM(B512:G512)</f>
        <v>0</v>
      </c>
      <c r="I512" s="1137"/>
      <c r="J512" s="830"/>
    </row>
    <row r="513" spans="1:10" ht="12" customHeight="1" thickBot="1" x14ac:dyDescent="0.25">
      <c r="A513" s="778"/>
      <c r="B513" s="777"/>
      <c r="C513" s="777"/>
      <c r="D513" s="777"/>
      <c r="E513" s="777"/>
      <c r="F513" s="776"/>
      <c r="G513" s="775"/>
      <c r="H513" s="1138">
        <f>SUM(B513:G513)</f>
        <v>0</v>
      </c>
      <c r="I513" s="1139"/>
      <c r="J513" s="830"/>
    </row>
    <row r="514" spans="1:10" ht="12" customHeight="1" thickBot="1" x14ac:dyDescent="0.25">
      <c r="A514" s="774" t="s">
        <v>51</v>
      </c>
      <c r="B514" s="1095">
        <f t="shared" ref="B514:I514" si="116">SUM(B509:B513)</f>
        <v>0</v>
      </c>
      <c r="C514" s="1095">
        <f t="shared" si="116"/>
        <v>0</v>
      </c>
      <c r="D514" s="1095">
        <f t="shared" si="116"/>
        <v>0</v>
      </c>
      <c r="E514" s="1095">
        <f t="shared" si="116"/>
        <v>0</v>
      </c>
      <c r="F514" s="1095">
        <f t="shared" si="116"/>
        <v>0</v>
      </c>
      <c r="G514" s="1095">
        <f t="shared" si="116"/>
        <v>0</v>
      </c>
      <c r="H514" s="1140">
        <f t="shared" si="116"/>
        <v>0</v>
      </c>
      <c r="I514" s="1141">
        <f t="shared" si="116"/>
        <v>0</v>
      </c>
      <c r="J514" s="830"/>
    </row>
    <row r="516" spans="1:10" ht="12" customHeight="1" x14ac:dyDescent="0.2">
      <c r="A516" s="1172" t="s">
        <v>691</v>
      </c>
      <c r="B516" s="1172"/>
      <c r="C516" s="1173"/>
      <c r="D516" s="1173"/>
      <c r="E516" s="1173"/>
      <c r="F516" s="1173"/>
      <c r="G516" s="1173"/>
      <c r="H516" s="1173"/>
      <c r="I516" s="1173"/>
    </row>
    <row r="517" spans="1:10" ht="12" customHeight="1" thickBot="1" x14ac:dyDescent="0.25">
      <c r="A517" s="829"/>
      <c r="B517" s="829"/>
      <c r="C517" s="829"/>
      <c r="D517" s="829"/>
      <c r="E517" s="829"/>
      <c r="F517" s="829"/>
      <c r="G517" s="829"/>
      <c r="H517" s="1174" t="s">
        <v>531</v>
      </c>
      <c r="I517" s="1174"/>
    </row>
    <row r="518" spans="1:10" ht="12" customHeight="1" thickBot="1" x14ac:dyDescent="0.25">
      <c r="A518" s="1154" t="s">
        <v>129</v>
      </c>
      <c r="B518" s="1157" t="s">
        <v>588</v>
      </c>
      <c r="C518" s="1158"/>
      <c r="D518" s="1158"/>
      <c r="E518" s="1158"/>
      <c r="F518" s="1159"/>
      <c r="G518" s="1159"/>
      <c r="H518" s="1159"/>
      <c r="I518" s="1160"/>
    </row>
    <row r="519" spans="1:10" ht="12" customHeight="1" thickBot="1" x14ac:dyDescent="0.25">
      <c r="A519" s="1155"/>
      <c r="B519" s="1161" t="s">
        <v>690</v>
      </c>
      <c r="C519" s="1164" t="s">
        <v>589</v>
      </c>
      <c r="D519" s="1165"/>
      <c r="E519" s="1165"/>
      <c r="F519" s="1165"/>
      <c r="G519" s="1165"/>
      <c r="H519" s="1165"/>
      <c r="I519" s="1166"/>
    </row>
    <row r="520" spans="1:10" ht="12" customHeight="1" thickBot="1" x14ac:dyDescent="0.25">
      <c r="A520" s="1155"/>
      <c r="B520" s="1162"/>
      <c r="C520" s="1161" t="str">
        <f>CONCATENATE([3]RM_TARTALOMJEGYZÉK!A1,". előtti  forrás, kiadás")</f>
        <v>2020. előtti  forrás, kiadás</v>
      </c>
      <c r="D520" s="828" t="s">
        <v>689</v>
      </c>
      <c r="E520" s="828" t="s">
        <v>688</v>
      </c>
      <c r="F520" s="828" t="s">
        <v>687</v>
      </c>
      <c r="G520" s="828" t="s">
        <v>689</v>
      </c>
      <c r="H520" s="828" t="s">
        <v>688</v>
      </c>
      <c r="I520" s="828" t="s">
        <v>687</v>
      </c>
    </row>
    <row r="521" spans="1:10" ht="12" customHeight="1" thickBot="1" x14ac:dyDescent="0.25">
      <c r="A521" s="1156"/>
      <c r="B521" s="1163"/>
      <c r="C521" s="1167"/>
      <c r="D521" s="1168" t="str">
        <f>CONCATENATE([3]RM_TARTALOMJEGYZÉK!$A$1,". évi")</f>
        <v>2020. évi</v>
      </c>
      <c r="E521" s="1169"/>
      <c r="F521" s="1170"/>
      <c r="G521" s="1168" t="str">
        <f>CONCATENATE([3]RM_TARTALOMJEGYZÉK!$A$1,". után")</f>
        <v>2020. után</v>
      </c>
      <c r="H521" s="1171"/>
      <c r="I521" s="1170"/>
    </row>
    <row r="522" spans="1:10" ht="12" customHeight="1" thickBot="1" x14ac:dyDescent="0.25">
      <c r="A522" s="827" t="s">
        <v>465</v>
      </c>
      <c r="B522" s="826" t="s">
        <v>686</v>
      </c>
      <c r="C522" s="824" t="s">
        <v>467</v>
      </c>
      <c r="D522" s="825" t="s">
        <v>469</v>
      </c>
      <c r="E522" s="825" t="s">
        <v>468</v>
      </c>
      <c r="F522" s="824" t="s">
        <v>685</v>
      </c>
      <c r="G522" s="824" t="s">
        <v>471</v>
      </c>
      <c r="H522" s="824" t="s">
        <v>472</v>
      </c>
      <c r="I522" s="823" t="s">
        <v>684</v>
      </c>
    </row>
    <row r="523" spans="1:10" ht="12" customHeight="1" x14ac:dyDescent="0.2">
      <c r="A523" s="789" t="s">
        <v>130</v>
      </c>
      <c r="B523" s="816">
        <f t="shared" ref="B523:B528" si="117">C523+F523+I523</f>
        <v>0</v>
      </c>
      <c r="C523" s="798"/>
      <c r="D523" s="815"/>
      <c r="E523" s="814">
        <f t="shared" ref="E523:E528" si="118">H539</f>
        <v>0</v>
      </c>
      <c r="F523" s="822">
        <f t="shared" ref="F523:F528" si="119">D523+E523</f>
        <v>0</v>
      </c>
      <c r="G523" s="815"/>
      <c r="H523" s="821">
        <f t="shared" ref="H523:H528" si="120">H556</f>
        <v>0</v>
      </c>
      <c r="I523" s="813">
        <f t="shared" ref="I523:I528" si="121">G523+H523</f>
        <v>0</v>
      </c>
    </row>
    <row r="524" spans="1:10" ht="12" customHeight="1" x14ac:dyDescent="0.2">
      <c r="A524" s="788" t="s">
        <v>141</v>
      </c>
      <c r="B524" s="812">
        <f t="shared" si="117"/>
        <v>0</v>
      </c>
      <c r="C524" s="819"/>
      <c r="D524" s="819"/>
      <c r="E524" s="818">
        <f t="shared" si="118"/>
        <v>0</v>
      </c>
      <c r="F524" s="820">
        <f t="shared" si="119"/>
        <v>0</v>
      </c>
      <c r="G524" s="819"/>
      <c r="H524" s="805">
        <f t="shared" si="120"/>
        <v>0</v>
      </c>
      <c r="I524" s="809">
        <f t="shared" si="121"/>
        <v>0</v>
      </c>
    </row>
    <row r="525" spans="1:10" ht="12" customHeight="1" x14ac:dyDescent="0.2">
      <c r="A525" s="787" t="s">
        <v>131</v>
      </c>
      <c r="B525" s="811">
        <f t="shared" si="117"/>
        <v>0</v>
      </c>
      <c r="C525" s="810"/>
      <c r="D525" s="810"/>
      <c r="E525" s="818">
        <f t="shared" si="118"/>
        <v>0</v>
      </c>
      <c r="F525" s="809">
        <f t="shared" si="119"/>
        <v>0</v>
      </c>
      <c r="G525" s="810"/>
      <c r="H525" s="805">
        <f t="shared" si="120"/>
        <v>0</v>
      </c>
      <c r="I525" s="809">
        <f t="shared" si="121"/>
        <v>0</v>
      </c>
    </row>
    <row r="526" spans="1:10" ht="12" customHeight="1" x14ac:dyDescent="0.2">
      <c r="A526" s="787" t="s">
        <v>143</v>
      </c>
      <c r="B526" s="811">
        <f t="shared" si="117"/>
        <v>0</v>
      </c>
      <c r="C526" s="810"/>
      <c r="D526" s="810"/>
      <c r="E526" s="818">
        <f t="shared" si="118"/>
        <v>0</v>
      </c>
      <c r="F526" s="809">
        <f t="shared" si="119"/>
        <v>0</v>
      </c>
      <c r="G526" s="810"/>
      <c r="H526" s="805">
        <f t="shared" si="120"/>
        <v>0</v>
      </c>
      <c r="I526" s="809">
        <f t="shared" si="121"/>
        <v>0</v>
      </c>
    </row>
    <row r="527" spans="1:10" ht="12" customHeight="1" x14ac:dyDescent="0.2">
      <c r="A527" s="787" t="s">
        <v>132</v>
      </c>
      <c r="B527" s="811">
        <f t="shared" si="117"/>
        <v>0</v>
      </c>
      <c r="C527" s="810"/>
      <c r="D527" s="810"/>
      <c r="E527" s="818">
        <f t="shared" si="118"/>
        <v>0</v>
      </c>
      <c r="F527" s="809">
        <f t="shared" si="119"/>
        <v>0</v>
      </c>
      <c r="G527" s="810"/>
      <c r="H527" s="805">
        <f t="shared" si="120"/>
        <v>0</v>
      </c>
      <c r="I527" s="809">
        <f t="shared" si="121"/>
        <v>0</v>
      </c>
    </row>
    <row r="528" spans="1:10" ht="12" customHeight="1" thickBot="1" x14ac:dyDescent="0.25">
      <c r="A528" s="787" t="s">
        <v>133</v>
      </c>
      <c r="B528" s="811">
        <f t="shared" si="117"/>
        <v>0</v>
      </c>
      <c r="C528" s="810"/>
      <c r="D528" s="810"/>
      <c r="E528" s="818">
        <f t="shared" si="118"/>
        <v>0</v>
      </c>
      <c r="F528" s="809">
        <f t="shared" si="119"/>
        <v>0</v>
      </c>
      <c r="G528" s="810"/>
      <c r="H528" s="805">
        <f t="shared" si="120"/>
        <v>0</v>
      </c>
      <c r="I528" s="809">
        <f t="shared" si="121"/>
        <v>0</v>
      </c>
    </row>
    <row r="529" spans="1:9" ht="12" customHeight="1" thickBot="1" x14ac:dyDescent="0.25">
      <c r="A529" s="817" t="s">
        <v>134</v>
      </c>
      <c r="B529" s="1095">
        <f t="shared" ref="B529:I529" si="122">B523+SUM(B525:B528)</f>
        <v>0</v>
      </c>
      <c r="C529" s="1095">
        <f t="shared" si="122"/>
        <v>0</v>
      </c>
      <c r="D529" s="1095">
        <f t="shared" si="122"/>
        <v>0</v>
      </c>
      <c r="E529" s="1095">
        <f t="shared" si="122"/>
        <v>0</v>
      </c>
      <c r="F529" s="1095">
        <f t="shared" si="122"/>
        <v>0</v>
      </c>
      <c r="G529" s="1095">
        <f t="shared" si="122"/>
        <v>0</v>
      </c>
      <c r="H529" s="1095">
        <f t="shared" si="122"/>
        <v>0</v>
      </c>
      <c r="I529" s="802">
        <f t="shared" si="122"/>
        <v>0</v>
      </c>
    </row>
    <row r="530" spans="1:9" ht="12" customHeight="1" x14ac:dyDescent="0.2">
      <c r="A530" s="785" t="s">
        <v>137</v>
      </c>
      <c r="B530" s="816">
        <f>C530+F530+I530</f>
        <v>0</v>
      </c>
      <c r="C530" s="815"/>
      <c r="D530" s="815"/>
      <c r="E530" s="814">
        <f>H547</f>
        <v>0</v>
      </c>
      <c r="F530" s="814">
        <f>D530+E530</f>
        <v>0</v>
      </c>
      <c r="G530" s="815"/>
      <c r="H530" s="814">
        <f>H564</f>
        <v>0</v>
      </c>
      <c r="I530" s="813">
        <f>G530+H530</f>
        <v>0</v>
      </c>
    </row>
    <row r="531" spans="1:9" ht="12" customHeight="1" x14ac:dyDescent="0.2">
      <c r="A531" s="782" t="s">
        <v>138</v>
      </c>
      <c r="B531" s="812">
        <f>C531+F531+I531</f>
        <v>0</v>
      </c>
      <c r="C531" s="810"/>
      <c r="D531" s="810"/>
      <c r="E531" s="805">
        <f>H548</f>
        <v>0</v>
      </c>
      <c r="F531" s="805">
        <f>D531+E531</f>
        <v>0</v>
      </c>
      <c r="G531" s="810"/>
      <c r="H531" s="805">
        <f>H565</f>
        <v>0</v>
      </c>
      <c r="I531" s="809">
        <f>G531+H531</f>
        <v>0</v>
      </c>
    </row>
    <row r="532" spans="1:9" ht="12" customHeight="1" x14ac:dyDescent="0.2">
      <c r="A532" s="782" t="s">
        <v>139</v>
      </c>
      <c r="B532" s="811">
        <f>C532+F532+I532</f>
        <v>0</v>
      </c>
      <c r="C532" s="810"/>
      <c r="D532" s="810"/>
      <c r="E532" s="805">
        <f>H549</f>
        <v>0</v>
      </c>
      <c r="F532" s="805">
        <f>D532+E532</f>
        <v>0</v>
      </c>
      <c r="G532" s="810"/>
      <c r="H532" s="805">
        <f>H566</f>
        <v>0</v>
      </c>
      <c r="I532" s="809">
        <f>G532+H532</f>
        <v>0</v>
      </c>
    </row>
    <row r="533" spans="1:9" ht="12" customHeight="1" x14ac:dyDescent="0.2">
      <c r="A533" s="782" t="s">
        <v>140</v>
      </c>
      <c r="B533" s="811">
        <f>C533+F533+I533</f>
        <v>0</v>
      </c>
      <c r="C533" s="810"/>
      <c r="D533" s="810"/>
      <c r="E533" s="805">
        <f>H550</f>
        <v>0</v>
      </c>
      <c r="F533" s="805">
        <f>D533+E533</f>
        <v>0</v>
      </c>
      <c r="G533" s="810"/>
      <c r="H533" s="805">
        <f>H567</f>
        <v>0</v>
      </c>
      <c r="I533" s="809">
        <f>G533+H533</f>
        <v>0</v>
      </c>
    </row>
    <row r="534" spans="1:9" ht="12" customHeight="1" thickBot="1" x14ac:dyDescent="0.25">
      <c r="A534" s="778"/>
      <c r="B534" s="808">
        <f>C534+F534+I534</f>
        <v>0</v>
      </c>
      <c r="C534" s="806"/>
      <c r="D534" s="806"/>
      <c r="E534" s="805">
        <f>H551</f>
        <v>0</v>
      </c>
      <c r="F534" s="807">
        <f>D534+E534</f>
        <v>0</v>
      </c>
      <c r="G534" s="806"/>
      <c r="H534" s="805">
        <f>H568</f>
        <v>0</v>
      </c>
      <c r="I534" s="804">
        <f>G534+H534</f>
        <v>0</v>
      </c>
    </row>
    <row r="535" spans="1:9" ht="12" customHeight="1" thickBot="1" x14ac:dyDescent="0.25">
      <c r="A535" s="803" t="s">
        <v>108</v>
      </c>
      <c r="B535" s="1095">
        <f t="shared" ref="B535:I535" si="123">SUM(B530:B534)</f>
        <v>0</v>
      </c>
      <c r="C535" s="1095">
        <f t="shared" si="123"/>
        <v>0</v>
      </c>
      <c r="D535" s="1095">
        <f t="shared" si="123"/>
        <v>0</v>
      </c>
      <c r="E535" s="1095">
        <f t="shared" si="123"/>
        <v>0</v>
      </c>
      <c r="F535" s="1095">
        <f t="shared" si="123"/>
        <v>0</v>
      </c>
      <c r="G535" s="1095">
        <f t="shared" si="123"/>
        <v>0</v>
      </c>
      <c r="H535" s="1095">
        <f t="shared" si="123"/>
        <v>0</v>
      </c>
      <c r="I535" s="802">
        <f t="shared" si="123"/>
        <v>0</v>
      </c>
    </row>
    <row r="536" spans="1:9" ht="12" customHeight="1" x14ac:dyDescent="0.2">
      <c r="A536" s="801"/>
      <c r="B536" s="800"/>
      <c r="C536" s="800"/>
      <c r="D536" s="800"/>
      <c r="E536" s="800"/>
      <c r="F536" s="800"/>
      <c r="G536" s="800"/>
      <c r="H536" s="800"/>
      <c r="I536" s="799"/>
    </row>
    <row r="537" spans="1:9" ht="12" customHeight="1" thickBot="1" x14ac:dyDescent="0.25">
      <c r="A537" s="1148" t="str">
        <f>CONCATENATE([3]RM_TARTALOMJEGYZÉK!A1,". évi költségvetést érintő módosítások")</f>
        <v>2020. évi költségvetést érintő módosítások</v>
      </c>
      <c r="B537" s="1149"/>
      <c r="C537" s="1149"/>
      <c r="D537" s="1149"/>
      <c r="E537" s="1149"/>
      <c r="F537" s="1149"/>
      <c r="G537" s="1149"/>
      <c r="H537" s="1149"/>
      <c r="I537" s="1149"/>
    </row>
    <row r="538" spans="1:9" ht="12" customHeight="1" thickBot="1" x14ac:dyDescent="0.25">
      <c r="A538" s="786" t="s">
        <v>129</v>
      </c>
      <c r="B538" s="1094" t="s">
        <v>683</v>
      </c>
      <c r="C538" s="1094" t="s">
        <v>682</v>
      </c>
      <c r="D538" s="1094" t="s">
        <v>681</v>
      </c>
      <c r="E538" s="1094" t="s">
        <v>680</v>
      </c>
      <c r="F538" s="1094" t="s">
        <v>679</v>
      </c>
      <c r="G538" s="1096" t="s">
        <v>678</v>
      </c>
      <c r="H538" s="1142" t="s">
        <v>677</v>
      </c>
      <c r="I538" s="1143"/>
    </row>
    <row r="539" spans="1:9" ht="12" customHeight="1" x14ac:dyDescent="0.2">
      <c r="A539" s="789" t="s">
        <v>130</v>
      </c>
      <c r="B539" s="798"/>
      <c r="C539" s="798"/>
      <c r="D539" s="798"/>
      <c r="E539" s="798"/>
      <c r="F539" s="797"/>
      <c r="G539" s="796"/>
      <c r="H539" s="1152">
        <f t="shared" ref="H539:H544" si="124">SUM(B539:G539)</f>
        <v>0</v>
      </c>
      <c r="I539" s="1153"/>
    </row>
    <row r="540" spans="1:9" ht="12" customHeight="1" x14ac:dyDescent="0.2">
      <c r="A540" s="788" t="s">
        <v>141</v>
      </c>
      <c r="B540" s="781"/>
      <c r="C540" s="781"/>
      <c r="D540" s="781"/>
      <c r="E540" s="781"/>
      <c r="F540" s="780"/>
      <c r="G540" s="792"/>
      <c r="H540" s="1136">
        <f t="shared" si="124"/>
        <v>0</v>
      </c>
      <c r="I540" s="1137"/>
    </row>
    <row r="541" spans="1:9" ht="12" customHeight="1" x14ac:dyDescent="0.2">
      <c r="A541" s="787" t="s">
        <v>131</v>
      </c>
      <c r="B541" s="781"/>
      <c r="C541" s="781"/>
      <c r="D541" s="781"/>
      <c r="E541" s="781"/>
      <c r="F541" s="780"/>
      <c r="G541" s="792"/>
      <c r="H541" s="1136">
        <f t="shared" si="124"/>
        <v>0</v>
      </c>
      <c r="I541" s="1137"/>
    </row>
    <row r="542" spans="1:9" ht="12" customHeight="1" x14ac:dyDescent="0.2">
      <c r="A542" s="787" t="s">
        <v>143</v>
      </c>
      <c r="B542" s="781"/>
      <c r="C542" s="781"/>
      <c r="D542" s="781"/>
      <c r="E542" s="781"/>
      <c r="F542" s="780"/>
      <c r="G542" s="792"/>
      <c r="H542" s="1136">
        <f t="shared" si="124"/>
        <v>0</v>
      </c>
      <c r="I542" s="1137"/>
    </row>
    <row r="543" spans="1:9" ht="12" customHeight="1" x14ac:dyDescent="0.2">
      <c r="A543" s="787" t="s">
        <v>132</v>
      </c>
      <c r="B543" s="781"/>
      <c r="C543" s="781"/>
      <c r="D543" s="781"/>
      <c r="E543" s="781"/>
      <c r="F543" s="780"/>
      <c r="G543" s="792"/>
      <c r="H543" s="1136">
        <f t="shared" si="124"/>
        <v>0</v>
      </c>
      <c r="I543" s="1137"/>
    </row>
    <row r="544" spans="1:9" ht="12" customHeight="1" thickBot="1" x14ac:dyDescent="0.25">
      <c r="A544" s="787" t="s">
        <v>133</v>
      </c>
      <c r="B544" s="777"/>
      <c r="C544" s="777"/>
      <c r="D544" s="777"/>
      <c r="E544" s="777"/>
      <c r="F544" s="776"/>
      <c r="G544" s="791"/>
      <c r="H544" s="1138">
        <f t="shared" si="124"/>
        <v>0</v>
      </c>
      <c r="I544" s="1139"/>
    </row>
    <row r="545" spans="1:9" ht="12" customHeight="1" thickBot="1" x14ac:dyDescent="0.25">
      <c r="A545" s="774" t="s">
        <v>51</v>
      </c>
      <c r="B545" s="1095">
        <f t="shared" ref="B545:I545" si="125">B539+SUM(B541:B544)</f>
        <v>0</v>
      </c>
      <c r="C545" s="1095">
        <f t="shared" si="125"/>
        <v>0</v>
      </c>
      <c r="D545" s="1095">
        <f t="shared" si="125"/>
        <v>0</v>
      </c>
      <c r="E545" s="1095">
        <f t="shared" si="125"/>
        <v>0</v>
      </c>
      <c r="F545" s="1095">
        <f>F539+SUM(F541:F544)</f>
        <v>0</v>
      </c>
      <c r="G545" s="790">
        <f>G539+SUM(G541:G544)</f>
        <v>0</v>
      </c>
      <c r="H545" s="1140">
        <f t="shared" si="125"/>
        <v>0</v>
      </c>
      <c r="I545" s="1141">
        <f t="shared" si="125"/>
        <v>0</v>
      </c>
    </row>
    <row r="546" spans="1:9" ht="12" customHeight="1" thickBot="1" x14ac:dyDescent="0.25">
      <c r="A546" s="786" t="s">
        <v>55</v>
      </c>
      <c r="B546" s="795" t="s">
        <v>683</v>
      </c>
      <c r="C546" s="795" t="s">
        <v>682</v>
      </c>
      <c r="D546" s="795" t="s">
        <v>681</v>
      </c>
      <c r="E546" s="795" t="s">
        <v>680</v>
      </c>
      <c r="F546" s="795" t="s">
        <v>679</v>
      </c>
      <c r="G546" s="794" t="s">
        <v>678</v>
      </c>
      <c r="H546" s="1150" t="s">
        <v>677</v>
      </c>
      <c r="I546" s="1151"/>
    </row>
    <row r="547" spans="1:9" ht="12" customHeight="1" x14ac:dyDescent="0.2">
      <c r="A547" s="785" t="s">
        <v>137</v>
      </c>
      <c r="B547" s="784"/>
      <c r="C547" s="784"/>
      <c r="D547" s="784"/>
      <c r="E547" s="784"/>
      <c r="F547" s="783"/>
      <c r="G547" s="793"/>
      <c r="H547" s="1144">
        <f>SUM(B547:G547)</f>
        <v>0</v>
      </c>
      <c r="I547" s="1145"/>
    </row>
    <row r="548" spans="1:9" ht="12" customHeight="1" x14ac:dyDescent="0.2">
      <c r="A548" s="782" t="s">
        <v>138</v>
      </c>
      <c r="B548" s="781"/>
      <c r="C548" s="781"/>
      <c r="D548" s="781"/>
      <c r="E548" s="781"/>
      <c r="F548" s="780"/>
      <c r="G548" s="792"/>
      <c r="H548" s="1136">
        <f>SUM(B548:G548)</f>
        <v>0</v>
      </c>
      <c r="I548" s="1137"/>
    </row>
    <row r="549" spans="1:9" ht="12" customHeight="1" x14ac:dyDescent="0.2">
      <c r="A549" s="782" t="s">
        <v>139</v>
      </c>
      <c r="B549" s="781"/>
      <c r="C549" s="781"/>
      <c r="D549" s="781"/>
      <c r="E549" s="781"/>
      <c r="F549" s="780"/>
      <c r="G549" s="792"/>
      <c r="H549" s="1136">
        <f>SUM(B549:G549)</f>
        <v>0</v>
      </c>
      <c r="I549" s="1137"/>
    </row>
    <row r="550" spans="1:9" ht="12" customHeight="1" x14ac:dyDescent="0.2">
      <c r="A550" s="782" t="s">
        <v>140</v>
      </c>
      <c r="B550" s="781"/>
      <c r="C550" s="781"/>
      <c r="D550" s="781"/>
      <c r="E550" s="781"/>
      <c r="F550" s="780"/>
      <c r="G550" s="792"/>
      <c r="H550" s="1136">
        <f>SUM(B550:G550)</f>
        <v>0</v>
      </c>
      <c r="I550" s="1137"/>
    </row>
    <row r="551" spans="1:9" ht="12" customHeight="1" thickBot="1" x14ac:dyDescent="0.25">
      <c r="A551" s="778"/>
      <c r="B551" s="777"/>
      <c r="C551" s="777"/>
      <c r="D551" s="777"/>
      <c r="E551" s="777"/>
      <c r="F551" s="776"/>
      <c r="G551" s="791"/>
      <c r="H551" s="1138">
        <f>SUM(B551:G551)</f>
        <v>0</v>
      </c>
      <c r="I551" s="1139"/>
    </row>
    <row r="552" spans="1:9" ht="12" customHeight="1" thickBot="1" x14ac:dyDescent="0.25">
      <c r="A552" s="774" t="s">
        <v>51</v>
      </c>
      <c r="B552" s="1095">
        <f>SUM(B547:B551)</f>
        <v>0</v>
      </c>
      <c r="C552" s="1095">
        <f t="shared" ref="C552:I552" si="126">SUM(C547:C551)</f>
        <v>0</v>
      </c>
      <c r="D552" s="1095">
        <f t="shared" si="126"/>
        <v>0</v>
      </c>
      <c r="E552" s="1095">
        <f t="shared" si="126"/>
        <v>0</v>
      </c>
      <c r="F552" s="1095">
        <f t="shared" si="126"/>
        <v>0</v>
      </c>
      <c r="G552" s="790">
        <f t="shared" si="126"/>
        <v>0</v>
      </c>
      <c r="H552" s="1140">
        <f t="shared" si="126"/>
        <v>0</v>
      </c>
      <c r="I552" s="1141">
        <f t="shared" si="126"/>
        <v>0</v>
      </c>
    </row>
    <row r="553" spans="1:9" ht="12" customHeight="1" x14ac:dyDescent="0.2">
      <c r="A553" s="1146"/>
      <c r="B553" s="1147"/>
      <c r="C553" s="1147"/>
      <c r="D553" s="1147"/>
      <c r="E553" s="1147"/>
      <c r="F553" s="1147"/>
      <c r="G553" s="1147"/>
      <c r="H553" s="1147"/>
      <c r="I553" s="1147"/>
    </row>
    <row r="554" spans="1:9" ht="12" customHeight="1" thickBot="1" x14ac:dyDescent="0.25">
      <c r="A554" s="1148" t="str">
        <f>CONCATENATE([3]RM_TARTALOMJEGYZÉK!A1,". utáni  költségvetést érintő módosítások")</f>
        <v>2020. utáni  költségvetést érintő módosítások</v>
      </c>
      <c r="B554" s="1149"/>
      <c r="C554" s="1149"/>
      <c r="D554" s="1149"/>
      <c r="E554" s="1149"/>
      <c r="F554" s="1149"/>
      <c r="G554" s="1149"/>
      <c r="H554" s="1149"/>
      <c r="I554" s="1149"/>
    </row>
    <row r="555" spans="1:9" ht="12" customHeight="1" thickBot="1" x14ac:dyDescent="0.25">
      <c r="A555" s="786" t="s">
        <v>129</v>
      </c>
      <c r="B555" s="1094" t="s">
        <v>683</v>
      </c>
      <c r="C555" s="1094" t="s">
        <v>682</v>
      </c>
      <c r="D555" s="1094" t="s">
        <v>681</v>
      </c>
      <c r="E555" s="1094" t="s">
        <v>680</v>
      </c>
      <c r="F555" s="1094" t="s">
        <v>679</v>
      </c>
      <c r="G555" s="1094" t="s">
        <v>678</v>
      </c>
      <c r="H555" s="1142" t="s">
        <v>677</v>
      </c>
      <c r="I555" s="1143"/>
    </row>
    <row r="556" spans="1:9" ht="12" customHeight="1" x14ac:dyDescent="0.2">
      <c r="A556" s="789" t="s">
        <v>130</v>
      </c>
      <c r="B556" s="784"/>
      <c r="C556" s="784"/>
      <c r="D556" s="784"/>
      <c r="E556" s="784"/>
      <c r="F556" s="783"/>
      <c r="G556" s="783"/>
      <c r="H556" s="1144">
        <f t="shared" ref="H556:H561" si="127">SUM(B556:G556)</f>
        <v>0</v>
      </c>
      <c r="I556" s="1145"/>
    </row>
    <row r="557" spans="1:9" ht="12" customHeight="1" x14ac:dyDescent="0.2">
      <c r="A557" s="788" t="s">
        <v>141</v>
      </c>
      <c r="B557" s="781"/>
      <c r="C557" s="781"/>
      <c r="D557" s="781"/>
      <c r="E557" s="781"/>
      <c r="F557" s="780"/>
      <c r="G557" s="779"/>
      <c r="H557" s="1136">
        <f t="shared" si="127"/>
        <v>0</v>
      </c>
      <c r="I557" s="1137"/>
    </row>
    <row r="558" spans="1:9" ht="12" customHeight="1" x14ac:dyDescent="0.2">
      <c r="A558" s="787" t="s">
        <v>131</v>
      </c>
      <c r="B558" s="781"/>
      <c r="C558" s="781"/>
      <c r="D558" s="781"/>
      <c r="E558" s="781"/>
      <c r="F558" s="780"/>
      <c r="G558" s="779"/>
      <c r="H558" s="1136">
        <f t="shared" si="127"/>
        <v>0</v>
      </c>
      <c r="I558" s="1137"/>
    </row>
    <row r="559" spans="1:9" ht="12" customHeight="1" x14ac:dyDescent="0.2">
      <c r="A559" s="787" t="s">
        <v>143</v>
      </c>
      <c r="B559" s="781"/>
      <c r="C559" s="781"/>
      <c r="D559" s="781"/>
      <c r="E559" s="781"/>
      <c r="F559" s="780"/>
      <c r="G559" s="779"/>
      <c r="H559" s="1136">
        <f t="shared" si="127"/>
        <v>0</v>
      </c>
      <c r="I559" s="1137"/>
    </row>
    <row r="560" spans="1:9" ht="12" customHeight="1" x14ac:dyDescent="0.2">
      <c r="A560" s="787" t="s">
        <v>132</v>
      </c>
      <c r="B560" s="781"/>
      <c r="C560" s="781"/>
      <c r="D560" s="781"/>
      <c r="E560" s="781"/>
      <c r="F560" s="780"/>
      <c r="G560" s="779"/>
      <c r="H560" s="1136">
        <f t="shared" si="127"/>
        <v>0</v>
      </c>
      <c r="I560" s="1137"/>
    </row>
    <row r="561" spans="1:9" ht="12" customHeight="1" thickBot="1" x14ac:dyDescent="0.25">
      <c r="A561" s="787" t="s">
        <v>133</v>
      </c>
      <c r="B561" s="777"/>
      <c r="C561" s="777"/>
      <c r="D561" s="777"/>
      <c r="E561" s="777"/>
      <c r="F561" s="776"/>
      <c r="G561" s="775"/>
      <c r="H561" s="1138">
        <f t="shared" si="127"/>
        <v>0</v>
      </c>
      <c r="I561" s="1139"/>
    </row>
    <row r="562" spans="1:9" ht="12" customHeight="1" thickBot="1" x14ac:dyDescent="0.25">
      <c r="A562" s="774" t="s">
        <v>51</v>
      </c>
      <c r="B562" s="1095">
        <f t="shared" ref="B562:I562" si="128">B556+SUM(B558:B561)</f>
        <v>0</v>
      </c>
      <c r="C562" s="1095">
        <f t="shared" si="128"/>
        <v>0</v>
      </c>
      <c r="D562" s="1095">
        <f t="shared" si="128"/>
        <v>0</v>
      </c>
      <c r="E562" s="1095">
        <f t="shared" si="128"/>
        <v>0</v>
      </c>
      <c r="F562" s="1095">
        <f t="shared" si="128"/>
        <v>0</v>
      </c>
      <c r="G562" s="1095">
        <f t="shared" si="128"/>
        <v>0</v>
      </c>
      <c r="H562" s="1140">
        <f t="shared" si="128"/>
        <v>0</v>
      </c>
      <c r="I562" s="1141">
        <f t="shared" si="128"/>
        <v>0</v>
      </c>
    </row>
    <row r="563" spans="1:9" ht="12" customHeight="1" thickBot="1" x14ac:dyDescent="0.25">
      <c r="A563" s="786" t="s">
        <v>55</v>
      </c>
      <c r="B563" s="1094" t="s">
        <v>683</v>
      </c>
      <c r="C563" s="1094" t="s">
        <v>682</v>
      </c>
      <c r="D563" s="1094" t="s">
        <v>681</v>
      </c>
      <c r="E563" s="1094" t="s">
        <v>680</v>
      </c>
      <c r="F563" s="1094" t="s">
        <v>679</v>
      </c>
      <c r="G563" s="1094" t="s">
        <v>678</v>
      </c>
      <c r="H563" s="1142" t="s">
        <v>677</v>
      </c>
      <c r="I563" s="1143"/>
    </row>
    <row r="564" spans="1:9" ht="12" customHeight="1" x14ac:dyDescent="0.2">
      <c r="A564" s="785" t="s">
        <v>137</v>
      </c>
      <c r="B564" s="784"/>
      <c r="C564" s="784"/>
      <c r="D564" s="784"/>
      <c r="E564" s="784"/>
      <c r="F564" s="783"/>
      <c r="G564" s="783"/>
      <c r="H564" s="1144">
        <f>SUM(B564:G564)</f>
        <v>0</v>
      </c>
      <c r="I564" s="1145"/>
    </row>
    <row r="565" spans="1:9" ht="12" customHeight="1" x14ac:dyDescent="0.2">
      <c r="A565" s="782" t="s">
        <v>138</v>
      </c>
      <c r="B565" s="781"/>
      <c r="C565" s="781"/>
      <c r="D565" s="781"/>
      <c r="E565" s="781"/>
      <c r="F565" s="780"/>
      <c r="G565" s="779"/>
      <c r="H565" s="1136">
        <f>SUM(B565:G565)</f>
        <v>0</v>
      </c>
      <c r="I565" s="1137"/>
    </row>
    <row r="566" spans="1:9" ht="12" customHeight="1" x14ac:dyDescent="0.2">
      <c r="A566" s="782" t="s">
        <v>139</v>
      </c>
      <c r="B566" s="781"/>
      <c r="C566" s="781"/>
      <c r="D566" s="781"/>
      <c r="E566" s="781"/>
      <c r="F566" s="780"/>
      <c r="G566" s="779"/>
      <c r="H566" s="1136">
        <f>SUM(B566:G566)</f>
        <v>0</v>
      </c>
      <c r="I566" s="1137"/>
    </row>
    <row r="567" spans="1:9" ht="12" customHeight="1" x14ac:dyDescent="0.2">
      <c r="A567" s="782" t="s">
        <v>140</v>
      </c>
      <c r="B567" s="781"/>
      <c r="C567" s="781"/>
      <c r="D567" s="781"/>
      <c r="E567" s="781"/>
      <c r="F567" s="780"/>
      <c r="G567" s="779"/>
      <c r="H567" s="1136">
        <f>SUM(B567:G567)</f>
        <v>0</v>
      </c>
      <c r="I567" s="1137"/>
    </row>
    <row r="568" spans="1:9" ht="12" customHeight="1" thickBot="1" x14ac:dyDescent="0.25">
      <c r="A568" s="778"/>
      <c r="B568" s="777"/>
      <c r="C568" s="777"/>
      <c r="D568" s="777"/>
      <c r="E568" s="777"/>
      <c r="F568" s="776"/>
      <c r="G568" s="775"/>
      <c r="H568" s="1138">
        <f>SUM(B568:G568)</f>
        <v>0</v>
      </c>
      <c r="I568" s="1139"/>
    </row>
    <row r="569" spans="1:9" ht="12" customHeight="1" thickBot="1" x14ac:dyDescent="0.25">
      <c r="A569" s="774" t="s">
        <v>51</v>
      </c>
      <c r="B569" s="1095">
        <f t="shared" ref="B569:I569" si="129">SUM(B564:B568)</f>
        <v>0</v>
      </c>
      <c r="C569" s="1095">
        <f t="shared" si="129"/>
        <v>0</v>
      </c>
      <c r="D569" s="1095">
        <f t="shared" si="129"/>
        <v>0</v>
      </c>
      <c r="E569" s="1095">
        <f t="shared" si="129"/>
        <v>0</v>
      </c>
      <c r="F569" s="1095">
        <f t="shared" si="129"/>
        <v>0</v>
      </c>
      <c r="G569" s="1095">
        <f t="shared" si="129"/>
        <v>0</v>
      </c>
      <c r="H569" s="1140">
        <f t="shared" si="129"/>
        <v>0</v>
      </c>
      <c r="I569" s="1141">
        <f t="shared" si="129"/>
        <v>0</v>
      </c>
    </row>
  </sheetData>
  <sheetProtection sheet="1"/>
  <mergeCells count="441">
    <mergeCell ref="H567:I567"/>
    <mergeCell ref="H568:I568"/>
    <mergeCell ref="H569:I569"/>
    <mergeCell ref="H561:I561"/>
    <mergeCell ref="H562:I562"/>
    <mergeCell ref="H563:I563"/>
    <mergeCell ref="H564:I564"/>
    <mergeCell ref="H565:I565"/>
    <mergeCell ref="H566:I566"/>
    <mergeCell ref="H555:I555"/>
    <mergeCell ref="H556:I556"/>
    <mergeCell ref="H557:I557"/>
    <mergeCell ref="H558:I558"/>
    <mergeCell ref="H559:I559"/>
    <mergeCell ref="H560:I560"/>
    <mergeCell ref="H549:I549"/>
    <mergeCell ref="H550:I550"/>
    <mergeCell ref="H551:I551"/>
    <mergeCell ref="H552:I552"/>
    <mergeCell ref="A553:I553"/>
    <mergeCell ref="A554:I554"/>
    <mergeCell ref="H543:I543"/>
    <mergeCell ref="H544:I544"/>
    <mergeCell ref="H545:I545"/>
    <mergeCell ref="H546:I546"/>
    <mergeCell ref="H547:I547"/>
    <mergeCell ref="H548:I548"/>
    <mergeCell ref="A537:I537"/>
    <mergeCell ref="H538:I538"/>
    <mergeCell ref="H539:I539"/>
    <mergeCell ref="H540:I540"/>
    <mergeCell ref="H541:I541"/>
    <mergeCell ref="H542:I542"/>
    <mergeCell ref="A518:A521"/>
    <mergeCell ref="B518:I518"/>
    <mergeCell ref="B519:B521"/>
    <mergeCell ref="C519:I519"/>
    <mergeCell ref="C520:C521"/>
    <mergeCell ref="D521:F521"/>
    <mergeCell ref="G521:I521"/>
    <mergeCell ref="H512:I512"/>
    <mergeCell ref="H513:I513"/>
    <mergeCell ref="H514:I514"/>
    <mergeCell ref="A516:B516"/>
    <mergeCell ref="C516:I516"/>
    <mergeCell ref="H517:I517"/>
    <mergeCell ref="H506:I506"/>
    <mergeCell ref="H507:I507"/>
    <mergeCell ref="H508:I508"/>
    <mergeCell ref="H509:I509"/>
    <mergeCell ref="H510:I510"/>
    <mergeCell ref="H511:I511"/>
    <mergeCell ref="H500:I500"/>
    <mergeCell ref="H501:I501"/>
    <mergeCell ref="H502:I502"/>
    <mergeCell ref="H503:I503"/>
    <mergeCell ref="H504:I504"/>
    <mergeCell ref="H505:I505"/>
    <mergeCell ref="H494:I494"/>
    <mergeCell ref="H495:I495"/>
    <mergeCell ref="H496:I496"/>
    <mergeCell ref="H497:I497"/>
    <mergeCell ref="A498:I498"/>
    <mergeCell ref="A499:I499"/>
    <mergeCell ref="H488:I488"/>
    <mergeCell ref="H489:I489"/>
    <mergeCell ref="H490:I490"/>
    <mergeCell ref="H491:I491"/>
    <mergeCell ref="H492:I492"/>
    <mergeCell ref="H493:I493"/>
    <mergeCell ref="A482:I482"/>
    <mergeCell ref="H483:I483"/>
    <mergeCell ref="H484:I484"/>
    <mergeCell ref="H485:I485"/>
    <mergeCell ref="H486:I486"/>
    <mergeCell ref="H487:I487"/>
    <mergeCell ref="A463:A466"/>
    <mergeCell ref="B463:I463"/>
    <mergeCell ref="B464:B466"/>
    <mergeCell ref="C464:I464"/>
    <mergeCell ref="C465:C466"/>
    <mergeCell ref="D466:F466"/>
    <mergeCell ref="G466:I466"/>
    <mergeCell ref="H456:I456"/>
    <mergeCell ref="H457:I457"/>
    <mergeCell ref="H458:I458"/>
    <mergeCell ref="A461:B461"/>
    <mergeCell ref="C461:I461"/>
    <mergeCell ref="H462:I462"/>
    <mergeCell ref="H450:I450"/>
    <mergeCell ref="H451:I451"/>
    <mergeCell ref="H452:I452"/>
    <mergeCell ref="H453:I453"/>
    <mergeCell ref="H454:I454"/>
    <mergeCell ref="H455:I455"/>
    <mergeCell ref="H444:I444"/>
    <mergeCell ref="H445:I445"/>
    <mergeCell ref="H446:I446"/>
    <mergeCell ref="H447:I447"/>
    <mergeCell ref="H448:I448"/>
    <mergeCell ref="H449:I449"/>
    <mergeCell ref="H438:I438"/>
    <mergeCell ref="H439:I439"/>
    <mergeCell ref="H440:I440"/>
    <mergeCell ref="H441:I441"/>
    <mergeCell ref="A442:I442"/>
    <mergeCell ref="A443:I443"/>
    <mergeCell ref="H432:I432"/>
    <mergeCell ref="H433:I433"/>
    <mergeCell ref="H434:I434"/>
    <mergeCell ref="H435:I435"/>
    <mergeCell ref="H436:I436"/>
    <mergeCell ref="H437:I437"/>
    <mergeCell ref="A426:I426"/>
    <mergeCell ref="H427:I427"/>
    <mergeCell ref="H428:I428"/>
    <mergeCell ref="H429:I429"/>
    <mergeCell ref="H430:I430"/>
    <mergeCell ref="H431:I431"/>
    <mergeCell ref="A407:A410"/>
    <mergeCell ref="B407:I407"/>
    <mergeCell ref="B408:B410"/>
    <mergeCell ref="C408:I408"/>
    <mergeCell ref="C409:C410"/>
    <mergeCell ref="D410:F410"/>
    <mergeCell ref="G410:I410"/>
    <mergeCell ref="H400:I400"/>
    <mergeCell ref="H401:I401"/>
    <mergeCell ref="H402:I402"/>
    <mergeCell ref="A405:B405"/>
    <mergeCell ref="C405:I405"/>
    <mergeCell ref="H406:I406"/>
    <mergeCell ref="H394:I394"/>
    <mergeCell ref="H395:I395"/>
    <mergeCell ref="H396:I396"/>
    <mergeCell ref="H397:I397"/>
    <mergeCell ref="H398:I398"/>
    <mergeCell ref="H399:I399"/>
    <mergeCell ref="H388:I388"/>
    <mergeCell ref="H389:I389"/>
    <mergeCell ref="H390:I390"/>
    <mergeCell ref="H391:I391"/>
    <mergeCell ref="H392:I392"/>
    <mergeCell ref="H393:I393"/>
    <mergeCell ref="H382:I382"/>
    <mergeCell ref="H383:I383"/>
    <mergeCell ref="H384:I384"/>
    <mergeCell ref="H385:I385"/>
    <mergeCell ref="A386:I386"/>
    <mergeCell ref="A387:I387"/>
    <mergeCell ref="H376:I376"/>
    <mergeCell ref="H377:I377"/>
    <mergeCell ref="H378:I378"/>
    <mergeCell ref="H379:I379"/>
    <mergeCell ref="H380:I380"/>
    <mergeCell ref="H381:I381"/>
    <mergeCell ref="A370:I370"/>
    <mergeCell ref="H371:I371"/>
    <mergeCell ref="H372:I372"/>
    <mergeCell ref="H373:I373"/>
    <mergeCell ref="H374:I374"/>
    <mergeCell ref="H375:I375"/>
    <mergeCell ref="A351:A354"/>
    <mergeCell ref="B351:I351"/>
    <mergeCell ref="B352:B354"/>
    <mergeCell ref="C352:I352"/>
    <mergeCell ref="C353:C354"/>
    <mergeCell ref="D354:F354"/>
    <mergeCell ref="G354:I354"/>
    <mergeCell ref="H344:I344"/>
    <mergeCell ref="H345:I345"/>
    <mergeCell ref="H346:I346"/>
    <mergeCell ref="A349:B349"/>
    <mergeCell ref="C349:I349"/>
    <mergeCell ref="H350:I350"/>
    <mergeCell ref="H338:I338"/>
    <mergeCell ref="H339:I339"/>
    <mergeCell ref="H340:I340"/>
    <mergeCell ref="H341:I341"/>
    <mergeCell ref="H342:I342"/>
    <mergeCell ref="H343:I343"/>
    <mergeCell ref="H332:I332"/>
    <mergeCell ref="H333:I333"/>
    <mergeCell ref="H334:I334"/>
    <mergeCell ref="H335:I335"/>
    <mergeCell ref="H336:I336"/>
    <mergeCell ref="H337:I337"/>
    <mergeCell ref="H326:I326"/>
    <mergeCell ref="H327:I327"/>
    <mergeCell ref="H328:I328"/>
    <mergeCell ref="H329:I329"/>
    <mergeCell ref="A330:I330"/>
    <mergeCell ref="A331:I331"/>
    <mergeCell ref="H320:I320"/>
    <mergeCell ref="H321:I321"/>
    <mergeCell ref="H322:I322"/>
    <mergeCell ref="H323:I323"/>
    <mergeCell ref="H324:I324"/>
    <mergeCell ref="H325:I325"/>
    <mergeCell ref="A314:I314"/>
    <mergeCell ref="H315:I315"/>
    <mergeCell ref="H316:I316"/>
    <mergeCell ref="H317:I317"/>
    <mergeCell ref="H318:I318"/>
    <mergeCell ref="H319:I319"/>
    <mergeCell ref="A295:A298"/>
    <mergeCell ref="B295:I295"/>
    <mergeCell ref="B296:B298"/>
    <mergeCell ref="C296:I296"/>
    <mergeCell ref="C297:C298"/>
    <mergeCell ref="D298:F298"/>
    <mergeCell ref="G298:I298"/>
    <mergeCell ref="H287:I287"/>
    <mergeCell ref="H288:I288"/>
    <mergeCell ref="H289:I289"/>
    <mergeCell ref="A293:B293"/>
    <mergeCell ref="C293:I293"/>
    <mergeCell ref="H294:I294"/>
    <mergeCell ref="H281:I281"/>
    <mergeCell ref="H282:I282"/>
    <mergeCell ref="H283:I283"/>
    <mergeCell ref="H284:I284"/>
    <mergeCell ref="H285:I285"/>
    <mergeCell ref="H286:I286"/>
    <mergeCell ref="H275:I275"/>
    <mergeCell ref="H276:I276"/>
    <mergeCell ref="H277:I277"/>
    <mergeCell ref="H278:I278"/>
    <mergeCell ref="H279:I279"/>
    <mergeCell ref="H280:I280"/>
    <mergeCell ref="H269:I269"/>
    <mergeCell ref="H270:I270"/>
    <mergeCell ref="H271:I271"/>
    <mergeCell ref="H272:I272"/>
    <mergeCell ref="A273:I273"/>
    <mergeCell ref="A274:I274"/>
    <mergeCell ref="H263:I263"/>
    <mergeCell ref="H264:I264"/>
    <mergeCell ref="H265:I265"/>
    <mergeCell ref="H266:I266"/>
    <mergeCell ref="H267:I267"/>
    <mergeCell ref="H268:I268"/>
    <mergeCell ref="A257:I257"/>
    <mergeCell ref="H258:I258"/>
    <mergeCell ref="H259:I259"/>
    <mergeCell ref="H260:I260"/>
    <mergeCell ref="H261:I261"/>
    <mergeCell ref="H262:I262"/>
    <mergeCell ref="A238:A241"/>
    <mergeCell ref="B238:I238"/>
    <mergeCell ref="B239:B241"/>
    <mergeCell ref="C239:I239"/>
    <mergeCell ref="C240:C241"/>
    <mergeCell ref="D241:F241"/>
    <mergeCell ref="G241:I241"/>
    <mergeCell ref="H230:I230"/>
    <mergeCell ref="H231:I231"/>
    <mergeCell ref="H232:I232"/>
    <mergeCell ref="A236:B236"/>
    <mergeCell ref="C236:I236"/>
    <mergeCell ref="H237:I237"/>
    <mergeCell ref="H224:I224"/>
    <mergeCell ref="H225:I225"/>
    <mergeCell ref="H226:I226"/>
    <mergeCell ref="H227:I227"/>
    <mergeCell ref="H228:I228"/>
    <mergeCell ref="H229:I229"/>
    <mergeCell ref="H218:I218"/>
    <mergeCell ref="H219:I219"/>
    <mergeCell ref="H220:I220"/>
    <mergeCell ref="H221:I221"/>
    <mergeCell ref="H222:I222"/>
    <mergeCell ref="H223:I223"/>
    <mergeCell ref="H212:I212"/>
    <mergeCell ref="H213:I213"/>
    <mergeCell ref="H214:I214"/>
    <mergeCell ref="H215:I215"/>
    <mergeCell ref="A216:I216"/>
    <mergeCell ref="A217:I217"/>
    <mergeCell ref="H206:I206"/>
    <mergeCell ref="H207:I207"/>
    <mergeCell ref="H208:I208"/>
    <mergeCell ref="H209:I209"/>
    <mergeCell ref="H210:I210"/>
    <mergeCell ref="H211:I211"/>
    <mergeCell ref="A200:I200"/>
    <mergeCell ref="H201:I201"/>
    <mergeCell ref="H202:I202"/>
    <mergeCell ref="H203:I203"/>
    <mergeCell ref="H204:I204"/>
    <mergeCell ref="H205:I205"/>
    <mergeCell ref="A181:A184"/>
    <mergeCell ref="B181:I181"/>
    <mergeCell ref="B182:B184"/>
    <mergeCell ref="C182:I182"/>
    <mergeCell ref="C183:C184"/>
    <mergeCell ref="D184:F184"/>
    <mergeCell ref="G184:I184"/>
    <mergeCell ref="H175:I175"/>
    <mergeCell ref="H176:I176"/>
    <mergeCell ref="H177:I177"/>
    <mergeCell ref="A179:B179"/>
    <mergeCell ref="C179:I179"/>
    <mergeCell ref="H180:I180"/>
    <mergeCell ref="H169:I169"/>
    <mergeCell ref="H170:I170"/>
    <mergeCell ref="H171:I171"/>
    <mergeCell ref="H172:I172"/>
    <mergeCell ref="H173:I173"/>
    <mergeCell ref="H174:I174"/>
    <mergeCell ref="H163:I163"/>
    <mergeCell ref="H164:I164"/>
    <mergeCell ref="H165:I165"/>
    <mergeCell ref="H166:I166"/>
    <mergeCell ref="H167:I167"/>
    <mergeCell ref="H168:I168"/>
    <mergeCell ref="H157:I157"/>
    <mergeCell ref="H158:I158"/>
    <mergeCell ref="H159:I159"/>
    <mergeCell ref="H160:I160"/>
    <mergeCell ref="A161:I161"/>
    <mergeCell ref="A162:I162"/>
    <mergeCell ref="H151:I151"/>
    <mergeCell ref="H152:I152"/>
    <mergeCell ref="H153:I153"/>
    <mergeCell ref="H154:I154"/>
    <mergeCell ref="H155:I155"/>
    <mergeCell ref="H156:I156"/>
    <mergeCell ref="A145:I145"/>
    <mergeCell ref="H146:I146"/>
    <mergeCell ref="H147:I147"/>
    <mergeCell ref="H148:I148"/>
    <mergeCell ref="H149:I149"/>
    <mergeCell ref="H150:I150"/>
    <mergeCell ref="A126:A129"/>
    <mergeCell ref="B126:I126"/>
    <mergeCell ref="B127:B129"/>
    <mergeCell ref="C127:I127"/>
    <mergeCell ref="C128:C129"/>
    <mergeCell ref="D129:F129"/>
    <mergeCell ref="G129:I129"/>
    <mergeCell ref="H118:I118"/>
    <mergeCell ref="H119:I119"/>
    <mergeCell ref="H120:I120"/>
    <mergeCell ref="A124:B124"/>
    <mergeCell ref="C124:I124"/>
    <mergeCell ref="H125:I125"/>
    <mergeCell ref="H112:I112"/>
    <mergeCell ref="H113:I113"/>
    <mergeCell ref="H114:I114"/>
    <mergeCell ref="H115:I115"/>
    <mergeCell ref="H116:I116"/>
    <mergeCell ref="H117:I117"/>
    <mergeCell ref="H106:I106"/>
    <mergeCell ref="H107:I107"/>
    <mergeCell ref="H108:I108"/>
    <mergeCell ref="H109:I109"/>
    <mergeCell ref="H110:I110"/>
    <mergeCell ref="H111:I111"/>
    <mergeCell ref="H100:I100"/>
    <mergeCell ref="H101:I101"/>
    <mergeCell ref="H102:I102"/>
    <mergeCell ref="H103:I103"/>
    <mergeCell ref="A104:I104"/>
    <mergeCell ref="A105:I105"/>
    <mergeCell ref="H94:I94"/>
    <mergeCell ref="H95:I95"/>
    <mergeCell ref="H96:I96"/>
    <mergeCell ref="H97:I97"/>
    <mergeCell ref="H98:I98"/>
    <mergeCell ref="H99:I99"/>
    <mergeCell ref="A88:I88"/>
    <mergeCell ref="H89:I89"/>
    <mergeCell ref="H90:I90"/>
    <mergeCell ref="H91:I91"/>
    <mergeCell ref="H92:I92"/>
    <mergeCell ref="H93:I93"/>
    <mergeCell ref="H68:I68"/>
    <mergeCell ref="A69:A72"/>
    <mergeCell ref="B69:I69"/>
    <mergeCell ref="B70:B72"/>
    <mergeCell ref="C70:I70"/>
    <mergeCell ref="C71:C72"/>
    <mergeCell ref="D72:F72"/>
    <mergeCell ref="G72:I72"/>
    <mergeCell ref="H63:I63"/>
    <mergeCell ref="H64:I64"/>
    <mergeCell ref="H65:I65"/>
    <mergeCell ref="H66:I66"/>
    <mergeCell ref="A67:B67"/>
    <mergeCell ref="C67:I67"/>
    <mergeCell ref="H57:I57"/>
    <mergeCell ref="H58:I58"/>
    <mergeCell ref="H59:I59"/>
    <mergeCell ref="H60:I60"/>
    <mergeCell ref="H61:I61"/>
    <mergeCell ref="H62:I62"/>
    <mergeCell ref="A51:I51"/>
    <mergeCell ref="H52:I52"/>
    <mergeCell ref="H53:I53"/>
    <mergeCell ref="H54:I54"/>
    <mergeCell ref="H55:I55"/>
    <mergeCell ref="H56:I56"/>
    <mergeCell ref="H45:I45"/>
    <mergeCell ref="H46:I46"/>
    <mergeCell ref="H47:I47"/>
    <mergeCell ref="H48:I48"/>
    <mergeCell ref="H49:I49"/>
    <mergeCell ref="A50:I50"/>
    <mergeCell ref="H39:I39"/>
    <mergeCell ref="H40:I40"/>
    <mergeCell ref="H41:I41"/>
    <mergeCell ref="H42:I42"/>
    <mergeCell ref="H43:I43"/>
    <mergeCell ref="H44:I44"/>
    <mergeCell ref="A32:I32"/>
    <mergeCell ref="A34:I34"/>
    <mergeCell ref="H35:I35"/>
    <mergeCell ref="H36:I36"/>
    <mergeCell ref="H37:I37"/>
    <mergeCell ref="H38:I38"/>
    <mergeCell ref="A12:B12"/>
    <mergeCell ref="C12:I12"/>
    <mergeCell ref="H13:I13"/>
    <mergeCell ref="A14:A17"/>
    <mergeCell ref="B14:I14"/>
    <mergeCell ref="B15:B17"/>
    <mergeCell ref="C15:I15"/>
    <mergeCell ref="C16:C17"/>
    <mergeCell ref="D17:F17"/>
    <mergeCell ref="G17:I17"/>
    <mergeCell ref="A1:I1"/>
    <mergeCell ref="J1:J31"/>
    <mergeCell ref="A2:I2"/>
    <mergeCell ref="H3:I3"/>
    <mergeCell ref="A4:F4"/>
    <mergeCell ref="A5:F5"/>
    <mergeCell ref="A6:F6"/>
    <mergeCell ref="A7:F7"/>
    <mergeCell ref="A9:I9"/>
    <mergeCell ref="A10:I10"/>
  </mergeCells>
  <printOptions horizontalCentered="1"/>
  <pageMargins left="0.39370078740157483" right="0" top="0.39370078740157483" bottom="0.39370078740157483" header="0" footer="0"/>
  <pageSetup paperSize="9" scale="83" orientation="landscape" horizontalDpi="300" verticalDpi="300" r:id="rId1"/>
  <headerFooter alignWithMargins="0"/>
  <rowBreaks count="3" manualBreakCount="3">
    <brk id="33" max="16383" man="1"/>
    <brk id="66" max="16383" man="1"/>
    <brk id="515"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29D3-0599-47A7-928A-54548F9FBABC}">
  <sheetPr>
    <tabColor rgb="FF92D050"/>
  </sheetPr>
  <dimension ref="A1:Q158"/>
  <sheetViews>
    <sheetView view="pageBreakPreview" topLeftCell="A115" zoomScaleNormal="120" zoomScaleSheetLayoutView="100" workbookViewId="0">
      <selection activeCell="E115" sqref="E115:E127"/>
    </sheetView>
  </sheetViews>
  <sheetFormatPr defaultRowHeight="12.75" x14ac:dyDescent="0.2"/>
  <cols>
    <col min="1" max="1" width="12.5" style="872" customWidth="1"/>
    <col min="2" max="2" width="62" style="871" customWidth="1"/>
    <col min="3" max="3" width="15.83203125" style="870" customWidth="1"/>
    <col min="4" max="7" width="14.83203125" style="870" customWidth="1"/>
    <col min="8" max="9" width="14.83203125" style="869" customWidth="1"/>
    <col min="10" max="11" width="15.83203125" style="869" customWidth="1"/>
    <col min="12" max="256" width="9.33203125" style="869"/>
    <col min="257" max="257" width="12.5" style="869" customWidth="1"/>
    <col min="258" max="258" width="62" style="869" customWidth="1"/>
    <col min="259" max="259" width="15.83203125" style="869" customWidth="1"/>
    <col min="260" max="265" width="14.83203125" style="869" customWidth="1"/>
    <col min="266" max="267" width="15.83203125" style="869" customWidth="1"/>
    <col min="268" max="512" width="9.33203125" style="869"/>
    <col min="513" max="513" width="12.5" style="869" customWidth="1"/>
    <col min="514" max="514" width="62" style="869" customWidth="1"/>
    <col min="515" max="515" width="15.83203125" style="869" customWidth="1"/>
    <col min="516" max="521" width="14.83203125" style="869" customWidth="1"/>
    <col min="522" max="523" width="15.83203125" style="869" customWidth="1"/>
    <col min="524" max="768" width="9.33203125" style="869"/>
    <col min="769" max="769" width="12.5" style="869" customWidth="1"/>
    <col min="770" max="770" width="62" style="869" customWidth="1"/>
    <col min="771" max="771" width="15.83203125" style="869" customWidth="1"/>
    <col min="772" max="777" width="14.83203125" style="869" customWidth="1"/>
    <col min="778" max="779" width="15.83203125" style="869" customWidth="1"/>
    <col min="780" max="1024" width="9.33203125" style="869"/>
    <col min="1025" max="1025" width="12.5" style="869" customWidth="1"/>
    <col min="1026" max="1026" width="62" style="869" customWidth="1"/>
    <col min="1027" max="1027" width="15.83203125" style="869" customWidth="1"/>
    <col min="1028" max="1033" width="14.83203125" style="869" customWidth="1"/>
    <col min="1034" max="1035" width="15.83203125" style="869" customWidth="1"/>
    <col min="1036" max="1280" width="9.33203125" style="869"/>
    <col min="1281" max="1281" width="12.5" style="869" customWidth="1"/>
    <col min="1282" max="1282" width="62" style="869" customWidth="1"/>
    <col min="1283" max="1283" width="15.83203125" style="869" customWidth="1"/>
    <col min="1284" max="1289" width="14.83203125" style="869" customWidth="1"/>
    <col min="1290" max="1291" width="15.83203125" style="869" customWidth="1"/>
    <col min="1292" max="1536" width="9.33203125" style="869"/>
    <col min="1537" max="1537" width="12.5" style="869" customWidth="1"/>
    <col min="1538" max="1538" width="62" style="869" customWidth="1"/>
    <col min="1539" max="1539" width="15.83203125" style="869" customWidth="1"/>
    <col min="1540" max="1545" width="14.83203125" style="869" customWidth="1"/>
    <col min="1546" max="1547" width="15.83203125" style="869" customWidth="1"/>
    <col min="1548" max="1792" width="9.33203125" style="869"/>
    <col min="1793" max="1793" width="12.5" style="869" customWidth="1"/>
    <col min="1794" max="1794" width="62" style="869" customWidth="1"/>
    <col min="1795" max="1795" width="15.83203125" style="869" customWidth="1"/>
    <col min="1796" max="1801" width="14.83203125" style="869" customWidth="1"/>
    <col min="1802" max="1803" width="15.83203125" style="869" customWidth="1"/>
    <col min="1804" max="2048" width="9.33203125" style="869"/>
    <col min="2049" max="2049" width="12.5" style="869" customWidth="1"/>
    <col min="2050" max="2050" width="62" style="869" customWidth="1"/>
    <col min="2051" max="2051" width="15.83203125" style="869" customWidth="1"/>
    <col min="2052" max="2057" width="14.83203125" style="869" customWidth="1"/>
    <col min="2058" max="2059" width="15.83203125" style="869" customWidth="1"/>
    <col min="2060" max="2304" width="9.33203125" style="869"/>
    <col min="2305" max="2305" width="12.5" style="869" customWidth="1"/>
    <col min="2306" max="2306" width="62" style="869" customWidth="1"/>
    <col min="2307" max="2307" width="15.83203125" style="869" customWidth="1"/>
    <col min="2308" max="2313" width="14.83203125" style="869" customWidth="1"/>
    <col min="2314" max="2315" width="15.83203125" style="869" customWidth="1"/>
    <col min="2316" max="2560" width="9.33203125" style="869"/>
    <col min="2561" max="2561" width="12.5" style="869" customWidth="1"/>
    <col min="2562" max="2562" width="62" style="869" customWidth="1"/>
    <col min="2563" max="2563" width="15.83203125" style="869" customWidth="1"/>
    <col min="2564" max="2569" width="14.83203125" style="869" customWidth="1"/>
    <col min="2570" max="2571" width="15.83203125" style="869" customWidth="1"/>
    <col min="2572" max="2816" width="9.33203125" style="869"/>
    <col min="2817" max="2817" width="12.5" style="869" customWidth="1"/>
    <col min="2818" max="2818" width="62" style="869" customWidth="1"/>
    <col min="2819" max="2819" width="15.83203125" style="869" customWidth="1"/>
    <col min="2820" max="2825" width="14.83203125" style="869" customWidth="1"/>
    <col min="2826" max="2827" width="15.83203125" style="869" customWidth="1"/>
    <col min="2828" max="3072" width="9.33203125" style="869"/>
    <col min="3073" max="3073" width="12.5" style="869" customWidth="1"/>
    <col min="3074" max="3074" width="62" style="869" customWidth="1"/>
    <col min="3075" max="3075" width="15.83203125" style="869" customWidth="1"/>
    <col min="3076" max="3081" width="14.83203125" style="869" customWidth="1"/>
    <col min="3082" max="3083" width="15.83203125" style="869" customWidth="1"/>
    <col min="3084" max="3328" width="9.33203125" style="869"/>
    <col min="3329" max="3329" width="12.5" style="869" customWidth="1"/>
    <col min="3330" max="3330" width="62" style="869" customWidth="1"/>
    <col min="3331" max="3331" width="15.83203125" style="869" customWidth="1"/>
    <col min="3332" max="3337" width="14.83203125" style="869" customWidth="1"/>
    <col min="3338" max="3339" width="15.83203125" style="869" customWidth="1"/>
    <col min="3340" max="3584" width="9.33203125" style="869"/>
    <col min="3585" max="3585" width="12.5" style="869" customWidth="1"/>
    <col min="3586" max="3586" width="62" style="869" customWidth="1"/>
    <col min="3587" max="3587" width="15.83203125" style="869" customWidth="1"/>
    <col min="3588" max="3593" width="14.83203125" style="869" customWidth="1"/>
    <col min="3594" max="3595" width="15.83203125" style="869" customWidth="1"/>
    <col min="3596" max="3840" width="9.33203125" style="869"/>
    <col min="3841" max="3841" width="12.5" style="869" customWidth="1"/>
    <col min="3842" max="3842" width="62" style="869" customWidth="1"/>
    <col min="3843" max="3843" width="15.83203125" style="869" customWidth="1"/>
    <col min="3844" max="3849" width="14.83203125" style="869" customWidth="1"/>
    <col min="3850" max="3851" width="15.83203125" style="869" customWidth="1"/>
    <col min="3852" max="4096" width="9.33203125" style="869"/>
    <col min="4097" max="4097" width="12.5" style="869" customWidth="1"/>
    <col min="4098" max="4098" width="62" style="869" customWidth="1"/>
    <col min="4099" max="4099" width="15.83203125" style="869" customWidth="1"/>
    <col min="4100" max="4105" width="14.83203125" style="869" customWidth="1"/>
    <col min="4106" max="4107" width="15.83203125" style="869" customWidth="1"/>
    <col min="4108" max="4352" width="9.33203125" style="869"/>
    <col min="4353" max="4353" width="12.5" style="869" customWidth="1"/>
    <col min="4354" max="4354" width="62" style="869" customWidth="1"/>
    <col min="4355" max="4355" width="15.83203125" style="869" customWidth="1"/>
    <col min="4356" max="4361" width="14.83203125" style="869" customWidth="1"/>
    <col min="4362" max="4363" width="15.83203125" style="869" customWidth="1"/>
    <col min="4364" max="4608" width="9.33203125" style="869"/>
    <col min="4609" max="4609" width="12.5" style="869" customWidth="1"/>
    <col min="4610" max="4610" width="62" style="869" customWidth="1"/>
    <col min="4611" max="4611" width="15.83203125" style="869" customWidth="1"/>
    <col min="4612" max="4617" width="14.83203125" style="869" customWidth="1"/>
    <col min="4618" max="4619" width="15.83203125" style="869" customWidth="1"/>
    <col min="4620" max="4864" width="9.33203125" style="869"/>
    <col min="4865" max="4865" width="12.5" style="869" customWidth="1"/>
    <col min="4866" max="4866" width="62" style="869" customWidth="1"/>
    <col min="4867" max="4867" width="15.83203125" style="869" customWidth="1"/>
    <col min="4868" max="4873" width="14.83203125" style="869" customWidth="1"/>
    <col min="4874" max="4875" width="15.83203125" style="869" customWidth="1"/>
    <col min="4876" max="5120" width="9.33203125" style="869"/>
    <col min="5121" max="5121" width="12.5" style="869" customWidth="1"/>
    <col min="5122" max="5122" width="62" style="869" customWidth="1"/>
    <col min="5123" max="5123" width="15.83203125" style="869" customWidth="1"/>
    <col min="5124" max="5129" width="14.83203125" style="869" customWidth="1"/>
    <col min="5130" max="5131" width="15.83203125" style="869" customWidth="1"/>
    <col min="5132" max="5376" width="9.33203125" style="869"/>
    <col min="5377" max="5377" width="12.5" style="869" customWidth="1"/>
    <col min="5378" max="5378" width="62" style="869" customWidth="1"/>
    <col min="5379" max="5379" width="15.83203125" style="869" customWidth="1"/>
    <col min="5380" max="5385" width="14.83203125" style="869" customWidth="1"/>
    <col min="5386" max="5387" width="15.83203125" style="869" customWidth="1"/>
    <col min="5388" max="5632" width="9.33203125" style="869"/>
    <col min="5633" max="5633" width="12.5" style="869" customWidth="1"/>
    <col min="5634" max="5634" width="62" style="869" customWidth="1"/>
    <col min="5635" max="5635" width="15.83203125" style="869" customWidth="1"/>
    <col min="5636" max="5641" width="14.83203125" style="869" customWidth="1"/>
    <col min="5642" max="5643" width="15.83203125" style="869" customWidth="1"/>
    <col min="5644" max="5888" width="9.33203125" style="869"/>
    <col min="5889" max="5889" width="12.5" style="869" customWidth="1"/>
    <col min="5890" max="5890" width="62" style="869" customWidth="1"/>
    <col min="5891" max="5891" width="15.83203125" style="869" customWidth="1"/>
    <col min="5892" max="5897" width="14.83203125" style="869" customWidth="1"/>
    <col min="5898" max="5899" width="15.83203125" style="869" customWidth="1"/>
    <col min="5900" max="6144" width="9.33203125" style="869"/>
    <col min="6145" max="6145" width="12.5" style="869" customWidth="1"/>
    <col min="6146" max="6146" width="62" style="869" customWidth="1"/>
    <col min="6147" max="6147" width="15.83203125" style="869" customWidth="1"/>
    <col min="6148" max="6153" width="14.83203125" style="869" customWidth="1"/>
    <col min="6154" max="6155" width="15.83203125" style="869" customWidth="1"/>
    <col min="6156" max="6400" width="9.33203125" style="869"/>
    <col min="6401" max="6401" width="12.5" style="869" customWidth="1"/>
    <col min="6402" max="6402" width="62" style="869" customWidth="1"/>
    <col min="6403" max="6403" width="15.83203125" style="869" customWidth="1"/>
    <col min="6404" max="6409" width="14.83203125" style="869" customWidth="1"/>
    <col min="6410" max="6411" width="15.83203125" style="869" customWidth="1"/>
    <col min="6412" max="6656" width="9.33203125" style="869"/>
    <col min="6657" max="6657" width="12.5" style="869" customWidth="1"/>
    <col min="6658" max="6658" width="62" style="869" customWidth="1"/>
    <col min="6659" max="6659" width="15.83203125" style="869" customWidth="1"/>
    <col min="6660" max="6665" width="14.83203125" style="869" customWidth="1"/>
    <col min="6666" max="6667" width="15.83203125" style="869" customWidth="1"/>
    <col min="6668" max="6912" width="9.33203125" style="869"/>
    <col min="6913" max="6913" width="12.5" style="869" customWidth="1"/>
    <col min="6914" max="6914" width="62" style="869" customWidth="1"/>
    <col min="6915" max="6915" width="15.83203125" style="869" customWidth="1"/>
    <col min="6916" max="6921" width="14.83203125" style="869" customWidth="1"/>
    <col min="6922" max="6923" width="15.83203125" style="869" customWidth="1"/>
    <col min="6924" max="7168" width="9.33203125" style="869"/>
    <col min="7169" max="7169" width="12.5" style="869" customWidth="1"/>
    <col min="7170" max="7170" width="62" style="869" customWidth="1"/>
    <col min="7171" max="7171" width="15.83203125" style="869" customWidth="1"/>
    <col min="7172" max="7177" width="14.83203125" style="869" customWidth="1"/>
    <col min="7178" max="7179" width="15.83203125" style="869" customWidth="1"/>
    <col min="7180" max="7424" width="9.33203125" style="869"/>
    <col min="7425" max="7425" width="12.5" style="869" customWidth="1"/>
    <col min="7426" max="7426" width="62" style="869" customWidth="1"/>
    <col min="7427" max="7427" width="15.83203125" style="869" customWidth="1"/>
    <col min="7428" max="7433" width="14.83203125" style="869" customWidth="1"/>
    <col min="7434" max="7435" width="15.83203125" style="869" customWidth="1"/>
    <col min="7436" max="7680" width="9.33203125" style="869"/>
    <col min="7681" max="7681" width="12.5" style="869" customWidth="1"/>
    <col min="7682" max="7682" width="62" style="869" customWidth="1"/>
    <col min="7683" max="7683" width="15.83203125" style="869" customWidth="1"/>
    <col min="7684" max="7689" width="14.83203125" style="869" customWidth="1"/>
    <col min="7690" max="7691" width="15.83203125" style="869" customWidth="1"/>
    <col min="7692" max="7936" width="9.33203125" style="869"/>
    <col min="7937" max="7937" width="12.5" style="869" customWidth="1"/>
    <col min="7938" max="7938" width="62" style="869" customWidth="1"/>
    <col min="7939" max="7939" width="15.83203125" style="869" customWidth="1"/>
    <col min="7940" max="7945" width="14.83203125" style="869" customWidth="1"/>
    <col min="7946" max="7947" width="15.83203125" style="869" customWidth="1"/>
    <col min="7948" max="8192" width="9.33203125" style="869"/>
    <col min="8193" max="8193" width="12.5" style="869" customWidth="1"/>
    <col min="8194" max="8194" width="62" style="869" customWidth="1"/>
    <col min="8195" max="8195" width="15.83203125" style="869" customWidth="1"/>
    <col min="8196" max="8201" width="14.83203125" style="869" customWidth="1"/>
    <col min="8202" max="8203" width="15.83203125" style="869" customWidth="1"/>
    <col min="8204" max="8448" width="9.33203125" style="869"/>
    <col min="8449" max="8449" width="12.5" style="869" customWidth="1"/>
    <col min="8450" max="8450" width="62" style="869" customWidth="1"/>
    <col min="8451" max="8451" width="15.83203125" style="869" customWidth="1"/>
    <col min="8452" max="8457" width="14.83203125" style="869" customWidth="1"/>
    <col min="8458" max="8459" width="15.83203125" style="869" customWidth="1"/>
    <col min="8460" max="8704" width="9.33203125" style="869"/>
    <col min="8705" max="8705" width="12.5" style="869" customWidth="1"/>
    <col min="8706" max="8706" width="62" style="869" customWidth="1"/>
    <col min="8707" max="8707" width="15.83203125" style="869" customWidth="1"/>
    <col min="8708" max="8713" width="14.83203125" style="869" customWidth="1"/>
    <col min="8714" max="8715" width="15.83203125" style="869" customWidth="1"/>
    <col min="8716" max="8960" width="9.33203125" style="869"/>
    <col min="8961" max="8961" width="12.5" style="869" customWidth="1"/>
    <col min="8962" max="8962" width="62" style="869" customWidth="1"/>
    <col min="8963" max="8963" width="15.83203125" style="869" customWidth="1"/>
    <col min="8964" max="8969" width="14.83203125" style="869" customWidth="1"/>
    <col min="8970" max="8971" width="15.83203125" style="869" customWidth="1"/>
    <col min="8972" max="9216" width="9.33203125" style="869"/>
    <col min="9217" max="9217" width="12.5" style="869" customWidth="1"/>
    <col min="9218" max="9218" width="62" style="869" customWidth="1"/>
    <col min="9219" max="9219" width="15.83203125" style="869" customWidth="1"/>
    <col min="9220" max="9225" width="14.83203125" style="869" customWidth="1"/>
    <col min="9226" max="9227" width="15.83203125" style="869" customWidth="1"/>
    <col min="9228" max="9472" width="9.33203125" style="869"/>
    <col min="9473" max="9473" width="12.5" style="869" customWidth="1"/>
    <col min="9474" max="9474" width="62" style="869" customWidth="1"/>
    <col min="9475" max="9475" width="15.83203125" style="869" customWidth="1"/>
    <col min="9476" max="9481" width="14.83203125" style="869" customWidth="1"/>
    <col min="9482" max="9483" width="15.83203125" style="869" customWidth="1"/>
    <col min="9484" max="9728" width="9.33203125" style="869"/>
    <col min="9729" max="9729" width="12.5" style="869" customWidth="1"/>
    <col min="9730" max="9730" width="62" style="869" customWidth="1"/>
    <col min="9731" max="9731" width="15.83203125" style="869" customWidth="1"/>
    <col min="9732" max="9737" width="14.83203125" style="869" customWidth="1"/>
    <col min="9738" max="9739" width="15.83203125" style="869" customWidth="1"/>
    <col min="9740" max="9984" width="9.33203125" style="869"/>
    <col min="9985" max="9985" width="12.5" style="869" customWidth="1"/>
    <col min="9986" max="9986" width="62" style="869" customWidth="1"/>
    <col min="9987" max="9987" width="15.83203125" style="869" customWidth="1"/>
    <col min="9988" max="9993" width="14.83203125" style="869" customWidth="1"/>
    <col min="9994" max="9995" width="15.83203125" style="869" customWidth="1"/>
    <col min="9996" max="10240" width="9.33203125" style="869"/>
    <col min="10241" max="10241" width="12.5" style="869" customWidth="1"/>
    <col min="10242" max="10242" width="62" style="869" customWidth="1"/>
    <col min="10243" max="10243" width="15.83203125" style="869" customWidth="1"/>
    <col min="10244" max="10249" width="14.83203125" style="869" customWidth="1"/>
    <col min="10250" max="10251" width="15.83203125" style="869" customWidth="1"/>
    <col min="10252" max="10496" width="9.33203125" style="869"/>
    <col min="10497" max="10497" width="12.5" style="869" customWidth="1"/>
    <col min="10498" max="10498" width="62" style="869" customWidth="1"/>
    <col min="10499" max="10499" width="15.83203125" style="869" customWidth="1"/>
    <col min="10500" max="10505" width="14.83203125" style="869" customWidth="1"/>
    <col min="10506" max="10507" width="15.83203125" style="869" customWidth="1"/>
    <col min="10508" max="10752" width="9.33203125" style="869"/>
    <col min="10753" max="10753" width="12.5" style="869" customWidth="1"/>
    <col min="10754" max="10754" width="62" style="869" customWidth="1"/>
    <col min="10755" max="10755" width="15.83203125" style="869" customWidth="1"/>
    <col min="10756" max="10761" width="14.83203125" style="869" customWidth="1"/>
    <col min="10762" max="10763" width="15.83203125" style="869" customWidth="1"/>
    <col min="10764" max="11008" width="9.33203125" style="869"/>
    <col min="11009" max="11009" width="12.5" style="869" customWidth="1"/>
    <col min="11010" max="11010" width="62" style="869" customWidth="1"/>
    <col min="11011" max="11011" width="15.83203125" style="869" customWidth="1"/>
    <col min="11012" max="11017" width="14.83203125" style="869" customWidth="1"/>
    <col min="11018" max="11019" width="15.83203125" style="869" customWidth="1"/>
    <col min="11020" max="11264" width="9.33203125" style="869"/>
    <col min="11265" max="11265" width="12.5" style="869" customWidth="1"/>
    <col min="11266" max="11266" width="62" style="869" customWidth="1"/>
    <col min="11267" max="11267" width="15.83203125" style="869" customWidth="1"/>
    <col min="11268" max="11273" width="14.83203125" style="869" customWidth="1"/>
    <col min="11274" max="11275" width="15.83203125" style="869" customWidth="1"/>
    <col min="11276" max="11520" width="9.33203125" style="869"/>
    <col min="11521" max="11521" width="12.5" style="869" customWidth="1"/>
    <col min="11522" max="11522" width="62" style="869" customWidth="1"/>
    <col min="11523" max="11523" width="15.83203125" style="869" customWidth="1"/>
    <col min="11524" max="11529" width="14.83203125" style="869" customWidth="1"/>
    <col min="11530" max="11531" width="15.83203125" style="869" customWidth="1"/>
    <col min="11532" max="11776" width="9.33203125" style="869"/>
    <col min="11777" max="11777" width="12.5" style="869" customWidth="1"/>
    <col min="11778" max="11778" width="62" style="869" customWidth="1"/>
    <col min="11779" max="11779" width="15.83203125" style="869" customWidth="1"/>
    <col min="11780" max="11785" width="14.83203125" style="869" customWidth="1"/>
    <col min="11786" max="11787" width="15.83203125" style="869" customWidth="1"/>
    <col min="11788" max="12032" width="9.33203125" style="869"/>
    <col min="12033" max="12033" width="12.5" style="869" customWidth="1"/>
    <col min="12034" max="12034" width="62" style="869" customWidth="1"/>
    <col min="12035" max="12035" width="15.83203125" style="869" customWidth="1"/>
    <col min="12036" max="12041" width="14.83203125" style="869" customWidth="1"/>
    <col min="12042" max="12043" width="15.83203125" style="869" customWidth="1"/>
    <col min="12044" max="12288" width="9.33203125" style="869"/>
    <col min="12289" max="12289" width="12.5" style="869" customWidth="1"/>
    <col min="12290" max="12290" width="62" style="869" customWidth="1"/>
    <col min="12291" max="12291" width="15.83203125" style="869" customWidth="1"/>
    <col min="12292" max="12297" width="14.83203125" style="869" customWidth="1"/>
    <col min="12298" max="12299" width="15.83203125" style="869" customWidth="1"/>
    <col min="12300" max="12544" width="9.33203125" style="869"/>
    <col min="12545" max="12545" width="12.5" style="869" customWidth="1"/>
    <col min="12546" max="12546" width="62" style="869" customWidth="1"/>
    <col min="12547" max="12547" width="15.83203125" style="869" customWidth="1"/>
    <col min="12548" max="12553" width="14.83203125" style="869" customWidth="1"/>
    <col min="12554" max="12555" width="15.83203125" style="869" customWidth="1"/>
    <col min="12556" max="12800" width="9.33203125" style="869"/>
    <col min="12801" max="12801" width="12.5" style="869" customWidth="1"/>
    <col min="12802" max="12802" width="62" style="869" customWidth="1"/>
    <col min="12803" max="12803" width="15.83203125" style="869" customWidth="1"/>
    <col min="12804" max="12809" width="14.83203125" style="869" customWidth="1"/>
    <col min="12810" max="12811" width="15.83203125" style="869" customWidth="1"/>
    <col min="12812" max="13056" width="9.33203125" style="869"/>
    <col min="13057" max="13057" width="12.5" style="869" customWidth="1"/>
    <col min="13058" max="13058" width="62" style="869" customWidth="1"/>
    <col min="13059" max="13059" width="15.83203125" style="869" customWidth="1"/>
    <col min="13060" max="13065" width="14.83203125" style="869" customWidth="1"/>
    <col min="13066" max="13067" width="15.83203125" style="869" customWidth="1"/>
    <col min="13068" max="13312" width="9.33203125" style="869"/>
    <col min="13313" max="13313" width="12.5" style="869" customWidth="1"/>
    <col min="13314" max="13314" width="62" style="869" customWidth="1"/>
    <col min="13315" max="13315" width="15.83203125" style="869" customWidth="1"/>
    <col min="13316" max="13321" width="14.83203125" style="869" customWidth="1"/>
    <col min="13322" max="13323" width="15.83203125" style="869" customWidth="1"/>
    <col min="13324" max="13568" width="9.33203125" style="869"/>
    <col min="13569" max="13569" width="12.5" style="869" customWidth="1"/>
    <col min="13570" max="13570" width="62" style="869" customWidth="1"/>
    <col min="13571" max="13571" width="15.83203125" style="869" customWidth="1"/>
    <col min="13572" max="13577" width="14.83203125" style="869" customWidth="1"/>
    <col min="13578" max="13579" width="15.83203125" style="869" customWidth="1"/>
    <col min="13580" max="13824" width="9.33203125" style="869"/>
    <col min="13825" max="13825" width="12.5" style="869" customWidth="1"/>
    <col min="13826" max="13826" width="62" style="869" customWidth="1"/>
    <col min="13827" max="13827" width="15.83203125" style="869" customWidth="1"/>
    <col min="13828" max="13833" width="14.83203125" style="869" customWidth="1"/>
    <col min="13834" max="13835" width="15.83203125" style="869" customWidth="1"/>
    <col min="13836" max="14080" width="9.33203125" style="869"/>
    <col min="14081" max="14081" width="12.5" style="869" customWidth="1"/>
    <col min="14082" max="14082" width="62" style="869" customWidth="1"/>
    <col min="14083" max="14083" width="15.83203125" style="869" customWidth="1"/>
    <col min="14084" max="14089" width="14.83203125" style="869" customWidth="1"/>
    <col min="14090" max="14091" width="15.83203125" style="869" customWidth="1"/>
    <col min="14092" max="14336" width="9.33203125" style="869"/>
    <col min="14337" max="14337" width="12.5" style="869" customWidth="1"/>
    <col min="14338" max="14338" width="62" style="869" customWidth="1"/>
    <col min="14339" max="14339" width="15.83203125" style="869" customWidth="1"/>
    <col min="14340" max="14345" width="14.83203125" style="869" customWidth="1"/>
    <col min="14346" max="14347" width="15.83203125" style="869" customWidth="1"/>
    <col min="14348" max="14592" width="9.33203125" style="869"/>
    <col min="14593" max="14593" width="12.5" style="869" customWidth="1"/>
    <col min="14594" max="14594" width="62" style="869" customWidth="1"/>
    <col min="14595" max="14595" width="15.83203125" style="869" customWidth="1"/>
    <col min="14596" max="14601" width="14.83203125" style="869" customWidth="1"/>
    <col min="14602" max="14603" width="15.83203125" style="869" customWidth="1"/>
    <col min="14604" max="14848" width="9.33203125" style="869"/>
    <col min="14849" max="14849" width="12.5" style="869" customWidth="1"/>
    <col min="14850" max="14850" width="62" style="869" customWidth="1"/>
    <col min="14851" max="14851" width="15.83203125" style="869" customWidth="1"/>
    <col min="14852" max="14857" width="14.83203125" style="869" customWidth="1"/>
    <col min="14858" max="14859" width="15.83203125" style="869" customWidth="1"/>
    <col min="14860" max="15104" width="9.33203125" style="869"/>
    <col min="15105" max="15105" width="12.5" style="869" customWidth="1"/>
    <col min="15106" max="15106" width="62" style="869" customWidth="1"/>
    <col min="15107" max="15107" width="15.83203125" style="869" customWidth="1"/>
    <col min="15108" max="15113" width="14.83203125" style="869" customWidth="1"/>
    <col min="15114" max="15115" width="15.83203125" style="869" customWidth="1"/>
    <col min="15116" max="15360" width="9.33203125" style="869"/>
    <col min="15361" max="15361" width="12.5" style="869" customWidth="1"/>
    <col min="15362" max="15362" width="62" style="869" customWidth="1"/>
    <col min="15363" max="15363" width="15.83203125" style="869" customWidth="1"/>
    <col min="15364" max="15369" width="14.83203125" style="869" customWidth="1"/>
    <col min="15370" max="15371" width="15.83203125" style="869" customWidth="1"/>
    <col min="15372" max="15616" width="9.33203125" style="869"/>
    <col min="15617" max="15617" width="12.5" style="869" customWidth="1"/>
    <col min="15618" max="15618" width="62" style="869" customWidth="1"/>
    <col min="15619" max="15619" width="15.83203125" style="869" customWidth="1"/>
    <col min="15620" max="15625" width="14.83203125" style="869" customWidth="1"/>
    <col min="15626" max="15627" width="15.83203125" style="869" customWidth="1"/>
    <col min="15628" max="15872" width="9.33203125" style="869"/>
    <col min="15873" max="15873" width="12.5" style="869" customWidth="1"/>
    <col min="15874" max="15874" width="62" style="869" customWidth="1"/>
    <col min="15875" max="15875" width="15.83203125" style="869" customWidth="1"/>
    <col min="15876" max="15881" width="14.83203125" style="869" customWidth="1"/>
    <col min="15882" max="15883" width="15.83203125" style="869" customWidth="1"/>
    <col min="15884" max="16128" width="9.33203125" style="869"/>
    <col min="16129" max="16129" width="12.5" style="869" customWidth="1"/>
    <col min="16130" max="16130" width="62" style="869" customWidth="1"/>
    <col min="16131" max="16131" width="15.83203125" style="869" customWidth="1"/>
    <col min="16132" max="16137" width="14.83203125" style="869" customWidth="1"/>
    <col min="16138" max="16139" width="15.83203125" style="869" customWidth="1"/>
    <col min="16140" max="16384" width="9.33203125" style="869"/>
  </cols>
  <sheetData>
    <row r="1" spans="1:11" s="945" customFormat="1" ht="16.5" customHeight="1" thickBot="1" x14ac:dyDescent="0.3">
      <c r="A1" s="946"/>
      <c r="B1" s="1252" t="str">
        <f>CONCATENATE("6.1. melléklet ",[3]RM_ALAPADATOK!A7," ",[3]RM_ALAPADATOK!B7," ",[3]RM_ALAPADATOK!C7," ",[3]RM_ALAPADATOK!D7," ",[3]RM_ALAPADATOK!E7," ",[3]RM_ALAPADATOK!F7," ",[3]RM_ALAPADATOK!G7," ",[3]RM_ALAPADATOK!H7)</f>
        <v>6.1. melléklet a 13 / 2020 ( XI.11. ) önkormányzati rendelethez</v>
      </c>
      <c r="C1" s="1253"/>
      <c r="D1" s="1253"/>
      <c r="E1" s="1253"/>
      <c r="F1" s="1253"/>
      <c r="G1" s="1253"/>
      <c r="H1" s="1253"/>
      <c r="I1" s="1253"/>
      <c r="J1" s="1253"/>
      <c r="K1" s="1253"/>
    </row>
    <row r="2" spans="1:11" s="941" customFormat="1" ht="16.5" thickBot="1" x14ac:dyDescent="0.25">
      <c r="A2" s="943" t="s">
        <v>59</v>
      </c>
      <c r="B2" s="1244" t="str">
        <f>CONCATENATE([3]RM_ALAPADATOK!A3)</f>
        <v>Závod Község Önkormányzata</v>
      </c>
      <c r="C2" s="1245"/>
      <c r="D2" s="1245"/>
      <c r="E2" s="1245"/>
      <c r="F2" s="1245"/>
      <c r="G2" s="1245"/>
      <c r="H2" s="1245"/>
      <c r="I2" s="1246"/>
      <c r="J2" s="1247"/>
      <c r="K2" s="944" t="s">
        <v>696</v>
      </c>
    </row>
    <row r="3" spans="1:11" s="941" customFormat="1" ht="36.75" thickBot="1" x14ac:dyDescent="0.25">
      <c r="A3" s="943" t="s">
        <v>190</v>
      </c>
      <c r="B3" s="1248" t="s">
        <v>695</v>
      </c>
      <c r="C3" s="1249"/>
      <c r="D3" s="1249"/>
      <c r="E3" s="1249"/>
      <c r="F3" s="1249"/>
      <c r="G3" s="1249"/>
      <c r="H3" s="1249"/>
      <c r="I3" s="1250"/>
      <c r="J3" s="1251"/>
      <c r="K3" s="942" t="s">
        <v>52</v>
      </c>
    </row>
    <row r="4" spans="1:11" s="936" customFormat="1" ht="15.95" customHeight="1" thickBot="1" x14ac:dyDescent="0.3">
      <c r="A4" s="940"/>
      <c r="B4" s="940"/>
      <c r="C4" s="939"/>
      <c r="D4" s="939"/>
      <c r="E4" s="939"/>
      <c r="F4" s="939"/>
      <c r="G4" s="939"/>
      <c r="H4" s="938"/>
      <c r="I4" s="938"/>
      <c r="J4" s="938"/>
      <c r="K4" s="937" t="str">
        <f>CONCATENATE('[3]RM_2.2.sz.mell.'!I2)</f>
        <v>Forintban!</v>
      </c>
    </row>
    <row r="5" spans="1:11" ht="40.5" customHeight="1" thickBot="1" x14ac:dyDescent="0.25">
      <c r="A5" s="935" t="s">
        <v>192</v>
      </c>
      <c r="B5" s="1101" t="s">
        <v>530</v>
      </c>
      <c r="C5" s="934" t="str">
        <f>CONCATENATE('[3]RM_1.1.sz.mell.'!C9:K9)</f>
        <v>Eredeti
előirányzat</v>
      </c>
      <c r="D5" s="933" t="str">
        <f>CONCATENATE('[3]RM_1.1.sz.mell.'!D9)</f>
        <v xml:space="preserve">1. sz. módosítás </v>
      </c>
      <c r="E5" s="933" t="str">
        <f>CONCATENATE('[3]RM_1.1.sz.mell.'!E9)</f>
        <v xml:space="preserve">2. sz. módosítás </v>
      </c>
      <c r="F5" s="933" t="str">
        <f>CONCATENATE('[3]RM_1.1.sz.mell.'!F9)</f>
        <v xml:space="preserve">3. sz. módosítás </v>
      </c>
      <c r="G5" s="933" t="str">
        <f>CONCATENATE('[3]RM_1.1.sz.mell.'!G9)</f>
        <v xml:space="preserve">4. sz. módosítás </v>
      </c>
      <c r="H5" s="933" t="str">
        <f>CONCATENATE('[3]RM_1.1.sz.mell.'!H9)</f>
        <v xml:space="preserve">5. sz. módosítás </v>
      </c>
      <c r="I5" s="933" t="str">
        <f>CONCATENATE('[3]RM_1.1.sz.mell.'!I9)</f>
        <v xml:space="preserve">6. sz. módosítás </v>
      </c>
      <c r="J5" s="933" t="s">
        <v>646</v>
      </c>
      <c r="K5" s="932" t="s">
        <v>651</v>
      </c>
    </row>
    <row r="6" spans="1:11" s="905" customFormat="1" ht="12.95" customHeight="1" thickBot="1" x14ac:dyDescent="0.25">
      <c r="A6" s="931" t="s">
        <v>465</v>
      </c>
      <c r="B6" s="930" t="s">
        <v>466</v>
      </c>
      <c r="C6" s="929" t="s">
        <v>467</v>
      </c>
      <c r="D6" s="929" t="s">
        <v>469</v>
      </c>
      <c r="E6" s="928" t="s">
        <v>468</v>
      </c>
      <c r="F6" s="928" t="s">
        <v>470</v>
      </c>
      <c r="G6" s="928" t="s">
        <v>471</v>
      </c>
      <c r="H6" s="928" t="s">
        <v>472</v>
      </c>
      <c r="I6" s="928" t="s">
        <v>645</v>
      </c>
      <c r="J6" s="928" t="s">
        <v>644</v>
      </c>
      <c r="K6" s="927" t="s">
        <v>643</v>
      </c>
    </row>
    <row r="7" spans="1:11" s="905" customFormat="1" ht="15.95" customHeight="1" thickBot="1" x14ac:dyDescent="0.25">
      <c r="A7" s="1241" t="s">
        <v>54</v>
      </c>
      <c r="B7" s="1242"/>
      <c r="C7" s="1242"/>
      <c r="D7" s="1242"/>
      <c r="E7" s="1242"/>
      <c r="F7" s="1242"/>
      <c r="G7" s="1242"/>
      <c r="H7" s="1242"/>
      <c r="I7" s="1242"/>
      <c r="J7" s="1242"/>
      <c r="K7" s="1243"/>
    </row>
    <row r="8" spans="1:11" s="905" customFormat="1" ht="12" customHeight="1" thickBot="1" x14ac:dyDescent="0.25">
      <c r="A8" s="613" t="s">
        <v>16</v>
      </c>
      <c r="B8" s="640" t="s">
        <v>232</v>
      </c>
      <c r="C8" s="531">
        <f>+C9+C10+C11+C12+C13+C14</f>
        <v>22883556</v>
      </c>
      <c r="D8" s="573">
        <f t="shared" ref="D8:I8" si="0">+D9+D10+D11+D12+D13+D14</f>
        <v>208640</v>
      </c>
      <c r="E8" s="573">
        <f t="shared" si="0"/>
        <v>309560</v>
      </c>
      <c r="F8" s="573">
        <f t="shared" si="0"/>
        <v>0</v>
      </c>
      <c r="G8" s="573">
        <f t="shared" si="0"/>
        <v>0</v>
      </c>
      <c r="H8" s="573">
        <f t="shared" si="0"/>
        <v>0</v>
      </c>
      <c r="I8" s="531">
        <f t="shared" si="0"/>
        <v>0</v>
      </c>
      <c r="J8" s="531">
        <f>+J9+J10+J11+J12+J13+J14</f>
        <v>518200</v>
      </c>
      <c r="K8" s="893">
        <f>+K9+K10+K11+K12+K13+K14</f>
        <v>23401756</v>
      </c>
    </row>
    <row r="9" spans="1:11" s="910" customFormat="1" ht="12" customHeight="1" x14ac:dyDescent="0.2">
      <c r="A9" s="890" t="s">
        <v>96</v>
      </c>
      <c r="B9" s="402" t="s">
        <v>233</v>
      </c>
      <c r="C9" s="580">
        <v>9998250</v>
      </c>
      <c r="D9" s="580">
        <v>0</v>
      </c>
      <c r="E9" s="580"/>
      <c r="F9" s="581"/>
      <c r="G9" s="581"/>
      <c r="H9" s="581"/>
      <c r="I9" s="580"/>
      <c r="J9" s="574">
        <f>D9+E9+F9+G9+H9+I9</f>
        <v>0</v>
      </c>
      <c r="K9" s="894">
        <f t="shared" ref="K9:K14" si="1">C9+J9</f>
        <v>9998250</v>
      </c>
    </row>
    <row r="10" spans="1:11" s="906" customFormat="1" ht="12" customHeight="1" x14ac:dyDescent="0.2">
      <c r="A10" s="899" t="s">
        <v>97</v>
      </c>
      <c r="B10" s="633" t="s">
        <v>234</v>
      </c>
      <c r="C10" s="560"/>
      <c r="D10" s="560"/>
      <c r="E10" s="580"/>
      <c r="F10" s="559"/>
      <c r="G10" s="559"/>
      <c r="H10" s="559"/>
      <c r="I10" s="560"/>
      <c r="J10" s="574">
        <f t="shared" ref="J10:J64" si="2">D10+E10+F10+G10+H10+I10</f>
        <v>0</v>
      </c>
      <c r="K10" s="894">
        <f t="shared" si="1"/>
        <v>0</v>
      </c>
    </row>
    <row r="11" spans="1:11" s="906" customFormat="1" ht="12" customHeight="1" x14ac:dyDescent="0.2">
      <c r="A11" s="899" t="s">
        <v>98</v>
      </c>
      <c r="B11" s="633" t="s">
        <v>235</v>
      </c>
      <c r="C11" s="560">
        <v>11085306</v>
      </c>
      <c r="D11" s="560">
        <v>8640</v>
      </c>
      <c r="E11" s="580">
        <v>309560</v>
      </c>
      <c r="F11" s="559"/>
      <c r="G11" s="559"/>
      <c r="H11" s="559"/>
      <c r="I11" s="560"/>
      <c r="J11" s="574">
        <f t="shared" si="2"/>
        <v>318200</v>
      </c>
      <c r="K11" s="894">
        <f t="shared" si="1"/>
        <v>11403506</v>
      </c>
    </row>
    <row r="12" spans="1:11" s="906" customFormat="1" ht="12" customHeight="1" x14ac:dyDescent="0.2">
      <c r="A12" s="899" t="s">
        <v>99</v>
      </c>
      <c r="B12" s="633" t="s">
        <v>236</v>
      </c>
      <c r="C12" s="560">
        <v>1800000</v>
      </c>
      <c r="D12" s="560">
        <v>200000</v>
      </c>
      <c r="E12" s="580"/>
      <c r="F12" s="559"/>
      <c r="G12" s="559"/>
      <c r="H12" s="559"/>
      <c r="I12" s="560"/>
      <c r="J12" s="574">
        <f t="shared" si="2"/>
        <v>200000</v>
      </c>
      <c r="K12" s="894">
        <f t="shared" si="1"/>
        <v>2000000</v>
      </c>
    </row>
    <row r="13" spans="1:11" s="906" customFormat="1" ht="12" customHeight="1" x14ac:dyDescent="0.2">
      <c r="A13" s="899" t="s">
        <v>144</v>
      </c>
      <c r="B13" s="633" t="s">
        <v>474</v>
      </c>
      <c r="C13" s="560"/>
      <c r="D13" s="560"/>
      <c r="E13" s="580"/>
      <c r="F13" s="559"/>
      <c r="G13" s="559"/>
      <c r="H13" s="559"/>
      <c r="I13" s="560"/>
      <c r="J13" s="574">
        <f t="shared" si="2"/>
        <v>0</v>
      </c>
      <c r="K13" s="894">
        <f t="shared" si="1"/>
        <v>0</v>
      </c>
    </row>
    <row r="14" spans="1:11" s="910" customFormat="1" ht="12" customHeight="1" thickBot="1" x14ac:dyDescent="0.25">
      <c r="A14" s="898" t="s">
        <v>100</v>
      </c>
      <c r="B14" s="651" t="s">
        <v>411</v>
      </c>
      <c r="C14" s="560"/>
      <c r="D14" s="560"/>
      <c r="E14" s="580"/>
      <c r="F14" s="559"/>
      <c r="G14" s="559"/>
      <c r="H14" s="559"/>
      <c r="I14" s="560"/>
      <c r="J14" s="574">
        <f t="shared" si="2"/>
        <v>0</v>
      </c>
      <c r="K14" s="894">
        <f t="shared" si="1"/>
        <v>0</v>
      </c>
    </row>
    <row r="15" spans="1:11" s="910" customFormat="1" ht="12" customHeight="1" thickBot="1" x14ac:dyDescent="0.25">
      <c r="A15" s="613" t="s">
        <v>17</v>
      </c>
      <c r="B15" s="626" t="s">
        <v>237</v>
      </c>
      <c r="C15" s="531">
        <f>+C16+C17+C18+C19+C20</f>
        <v>3060536</v>
      </c>
      <c r="D15" s="573">
        <f t="shared" ref="D15:K15" si="3">+D16+D17+D18+D19+D20</f>
        <v>815000</v>
      </c>
      <c r="E15" s="573">
        <f t="shared" si="3"/>
        <v>-1458241</v>
      </c>
      <c r="F15" s="573">
        <f t="shared" si="3"/>
        <v>0</v>
      </c>
      <c r="G15" s="573">
        <f t="shared" si="3"/>
        <v>0</v>
      </c>
      <c r="H15" s="573">
        <f t="shared" si="3"/>
        <v>0</v>
      </c>
      <c r="I15" s="531">
        <f t="shared" si="3"/>
        <v>0</v>
      </c>
      <c r="J15" s="531">
        <f t="shared" si="3"/>
        <v>-643241</v>
      </c>
      <c r="K15" s="893">
        <f t="shared" si="3"/>
        <v>2417295</v>
      </c>
    </row>
    <row r="16" spans="1:11" s="910" customFormat="1" ht="12" customHeight="1" x14ac:dyDescent="0.2">
      <c r="A16" s="890" t="s">
        <v>102</v>
      </c>
      <c r="B16" s="402" t="s">
        <v>238</v>
      </c>
      <c r="C16" s="580"/>
      <c r="D16" s="580"/>
      <c r="E16" s="580"/>
      <c r="F16" s="581"/>
      <c r="G16" s="581"/>
      <c r="H16" s="581"/>
      <c r="I16" s="580"/>
      <c r="J16" s="574">
        <f t="shared" si="2"/>
        <v>0</v>
      </c>
      <c r="K16" s="894">
        <f t="shared" ref="K16:K21" si="4">C16+J16</f>
        <v>0</v>
      </c>
    </row>
    <row r="17" spans="1:11" s="910" customFormat="1" ht="12" customHeight="1" x14ac:dyDescent="0.2">
      <c r="A17" s="899" t="s">
        <v>103</v>
      </c>
      <c r="B17" s="633" t="s">
        <v>239</v>
      </c>
      <c r="C17" s="560"/>
      <c r="D17" s="560"/>
      <c r="E17" s="580"/>
      <c r="F17" s="559"/>
      <c r="G17" s="559"/>
      <c r="H17" s="559"/>
      <c r="I17" s="560"/>
      <c r="J17" s="564">
        <f t="shared" si="2"/>
        <v>0</v>
      </c>
      <c r="K17" s="889">
        <f t="shared" si="4"/>
        <v>0</v>
      </c>
    </row>
    <row r="18" spans="1:11" s="910" customFormat="1" ht="12" customHeight="1" x14ac:dyDescent="0.2">
      <c r="A18" s="899" t="s">
        <v>104</v>
      </c>
      <c r="B18" s="633" t="s">
        <v>400</v>
      </c>
      <c r="C18" s="560"/>
      <c r="D18" s="560"/>
      <c r="E18" s="580"/>
      <c r="F18" s="559"/>
      <c r="G18" s="559"/>
      <c r="H18" s="559"/>
      <c r="I18" s="560"/>
      <c r="J18" s="564">
        <f t="shared" si="2"/>
        <v>0</v>
      </c>
      <c r="K18" s="889">
        <f t="shared" si="4"/>
        <v>0</v>
      </c>
    </row>
    <row r="19" spans="1:11" s="910" customFormat="1" ht="12" customHeight="1" x14ac:dyDescent="0.2">
      <c r="A19" s="899" t="s">
        <v>105</v>
      </c>
      <c r="B19" s="633" t="s">
        <v>401</v>
      </c>
      <c r="C19" s="560"/>
      <c r="D19" s="560"/>
      <c r="E19" s="580"/>
      <c r="F19" s="559"/>
      <c r="G19" s="559"/>
      <c r="H19" s="559"/>
      <c r="I19" s="560"/>
      <c r="J19" s="564">
        <f t="shared" si="2"/>
        <v>0</v>
      </c>
      <c r="K19" s="889">
        <f t="shared" si="4"/>
        <v>0</v>
      </c>
    </row>
    <row r="20" spans="1:11" s="910" customFormat="1" ht="12" customHeight="1" x14ac:dyDescent="0.2">
      <c r="A20" s="899" t="s">
        <v>106</v>
      </c>
      <c r="B20" s="633" t="s">
        <v>240</v>
      </c>
      <c r="C20" s="560">
        <v>3060536</v>
      </c>
      <c r="D20" s="560">
        <v>815000</v>
      </c>
      <c r="E20" s="580">
        <v>-1458241</v>
      </c>
      <c r="F20" s="559"/>
      <c r="G20" s="559"/>
      <c r="H20" s="559"/>
      <c r="I20" s="560"/>
      <c r="J20" s="564">
        <f t="shared" si="2"/>
        <v>-643241</v>
      </c>
      <c r="K20" s="889">
        <f t="shared" si="4"/>
        <v>2417295</v>
      </c>
    </row>
    <row r="21" spans="1:11" s="906" customFormat="1" ht="12" customHeight="1" thickBot="1" x14ac:dyDescent="0.25">
      <c r="A21" s="898" t="s">
        <v>115</v>
      </c>
      <c r="B21" s="651" t="s">
        <v>241</v>
      </c>
      <c r="C21" s="557"/>
      <c r="D21" s="557"/>
      <c r="E21" s="643"/>
      <c r="F21" s="558"/>
      <c r="G21" s="558"/>
      <c r="H21" s="558"/>
      <c r="I21" s="557"/>
      <c r="J21" s="556">
        <f t="shared" si="2"/>
        <v>0</v>
      </c>
      <c r="K21" s="886">
        <f t="shared" si="4"/>
        <v>0</v>
      </c>
    </row>
    <row r="22" spans="1:11" s="906" customFormat="1" ht="12" customHeight="1" thickBot="1" x14ac:dyDescent="0.25">
      <c r="A22" s="613" t="s">
        <v>18</v>
      </c>
      <c r="B22" s="640" t="s">
        <v>242</v>
      </c>
      <c r="C22" s="531">
        <f>+C23+C24+C25+C26+C27</f>
        <v>2958184</v>
      </c>
      <c r="D22" s="573">
        <f t="shared" ref="D22:K22" si="5">+D23+D24+D25+D26+D27</f>
        <v>0</v>
      </c>
      <c r="E22" s="573">
        <f t="shared" si="5"/>
        <v>10129851</v>
      </c>
      <c r="F22" s="573">
        <f t="shared" si="5"/>
        <v>0</v>
      </c>
      <c r="G22" s="573">
        <f t="shared" si="5"/>
        <v>0</v>
      </c>
      <c r="H22" s="573">
        <f t="shared" si="5"/>
        <v>0</v>
      </c>
      <c r="I22" s="531">
        <f t="shared" si="5"/>
        <v>0</v>
      </c>
      <c r="J22" s="531">
        <f t="shared" si="5"/>
        <v>10129851</v>
      </c>
      <c r="K22" s="893">
        <f t="shared" si="5"/>
        <v>13088035</v>
      </c>
    </row>
    <row r="23" spans="1:11" s="906" customFormat="1" ht="12" customHeight="1" x14ac:dyDescent="0.2">
      <c r="A23" s="890" t="s">
        <v>85</v>
      </c>
      <c r="B23" s="402" t="s">
        <v>243</v>
      </c>
      <c r="C23" s="580"/>
      <c r="D23" s="580"/>
      <c r="E23" s="580"/>
      <c r="F23" s="581"/>
      <c r="G23" s="581"/>
      <c r="H23" s="581"/>
      <c r="I23" s="580"/>
      <c r="J23" s="574">
        <f t="shared" si="2"/>
        <v>0</v>
      </c>
      <c r="K23" s="894">
        <f t="shared" ref="K23:K28" si="6">C23+J23</f>
        <v>0</v>
      </c>
    </row>
    <row r="24" spans="1:11" s="910" customFormat="1" ht="12" customHeight="1" x14ac:dyDescent="0.2">
      <c r="A24" s="899" t="s">
        <v>86</v>
      </c>
      <c r="B24" s="633" t="s">
        <v>244</v>
      </c>
      <c r="C24" s="560"/>
      <c r="D24" s="560"/>
      <c r="E24" s="580"/>
      <c r="F24" s="559"/>
      <c r="G24" s="559"/>
      <c r="H24" s="559"/>
      <c r="I24" s="560"/>
      <c r="J24" s="564">
        <f t="shared" si="2"/>
        <v>0</v>
      </c>
      <c r="K24" s="889">
        <f t="shared" si="6"/>
        <v>0</v>
      </c>
    </row>
    <row r="25" spans="1:11" s="906" customFormat="1" ht="12" customHeight="1" x14ac:dyDescent="0.2">
      <c r="A25" s="899" t="s">
        <v>87</v>
      </c>
      <c r="B25" s="633" t="s">
        <v>402</v>
      </c>
      <c r="C25" s="560"/>
      <c r="D25" s="560"/>
      <c r="E25" s="580"/>
      <c r="F25" s="559"/>
      <c r="G25" s="559"/>
      <c r="H25" s="559"/>
      <c r="I25" s="560"/>
      <c r="J25" s="564">
        <f t="shared" si="2"/>
        <v>0</v>
      </c>
      <c r="K25" s="889">
        <f t="shared" si="6"/>
        <v>0</v>
      </c>
    </row>
    <row r="26" spans="1:11" s="906" customFormat="1" ht="12" customHeight="1" x14ac:dyDescent="0.2">
      <c r="A26" s="899" t="s">
        <v>88</v>
      </c>
      <c r="B26" s="633" t="s">
        <v>403</v>
      </c>
      <c r="C26" s="560"/>
      <c r="D26" s="560"/>
      <c r="E26" s="580"/>
      <c r="F26" s="559"/>
      <c r="G26" s="559"/>
      <c r="H26" s="559"/>
      <c r="I26" s="560"/>
      <c r="J26" s="564">
        <f t="shared" si="2"/>
        <v>0</v>
      </c>
      <c r="K26" s="889">
        <f t="shared" si="6"/>
        <v>0</v>
      </c>
    </row>
    <row r="27" spans="1:11" s="906" customFormat="1" ht="12" customHeight="1" x14ac:dyDescent="0.2">
      <c r="A27" s="899" t="s">
        <v>164</v>
      </c>
      <c r="B27" s="633" t="s">
        <v>245</v>
      </c>
      <c r="C27" s="560">
        <v>2958184</v>
      </c>
      <c r="D27" s="560"/>
      <c r="E27" s="580">
        <v>10129851</v>
      </c>
      <c r="F27" s="559"/>
      <c r="G27" s="559"/>
      <c r="H27" s="559"/>
      <c r="I27" s="560"/>
      <c r="J27" s="564">
        <f t="shared" si="2"/>
        <v>10129851</v>
      </c>
      <c r="K27" s="889">
        <f t="shared" si="6"/>
        <v>13088035</v>
      </c>
    </row>
    <row r="28" spans="1:11" s="906" customFormat="1" ht="12" customHeight="1" thickBot="1" x14ac:dyDescent="0.25">
      <c r="A28" s="898" t="s">
        <v>165</v>
      </c>
      <c r="B28" s="651" t="s">
        <v>246</v>
      </c>
      <c r="C28" s="557"/>
      <c r="D28" s="557"/>
      <c r="E28" s="558"/>
      <c r="F28" s="558"/>
      <c r="G28" s="558"/>
      <c r="H28" s="558"/>
      <c r="I28" s="557"/>
      <c r="J28" s="556">
        <f t="shared" si="2"/>
        <v>0</v>
      </c>
      <c r="K28" s="886">
        <f t="shared" si="6"/>
        <v>0</v>
      </c>
    </row>
    <row r="29" spans="1:11" s="906" customFormat="1" ht="12" customHeight="1" thickBot="1" x14ac:dyDescent="0.25">
      <c r="A29" s="613" t="s">
        <v>166</v>
      </c>
      <c r="B29" s="640" t="s">
        <v>528</v>
      </c>
      <c r="C29" s="570">
        <f>+C30+C31+C32+C33+C34+C35+C36</f>
        <v>2335394</v>
      </c>
      <c r="D29" s="570">
        <f t="shared" ref="D29:K29" si="7">+D30+D31+D32+D33+D34+D35+D36</f>
        <v>-1291700</v>
      </c>
      <c r="E29" s="570">
        <f t="shared" si="7"/>
        <v>-86745</v>
      </c>
      <c r="F29" s="570">
        <f t="shared" si="7"/>
        <v>0</v>
      </c>
      <c r="G29" s="570">
        <f t="shared" si="7"/>
        <v>0</v>
      </c>
      <c r="H29" s="570">
        <f t="shared" si="7"/>
        <v>0</v>
      </c>
      <c r="I29" s="570">
        <f t="shared" si="7"/>
        <v>0</v>
      </c>
      <c r="J29" s="570">
        <f t="shared" si="7"/>
        <v>-1378445</v>
      </c>
      <c r="K29" s="892">
        <f t="shared" si="7"/>
        <v>956949</v>
      </c>
    </row>
    <row r="30" spans="1:11" s="906" customFormat="1" ht="12" customHeight="1" x14ac:dyDescent="0.2">
      <c r="A30" s="890" t="s">
        <v>248</v>
      </c>
      <c r="B30" s="402" t="str">
        <f>'[3]RM_1.1.sz.mell.'!B33</f>
        <v>Építményadó</v>
      </c>
      <c r="C30" s="580"/>
      <c r="D30" s="580"/>
      <c r="E30" s="580"/>
      <c r="F30" s="580"/>
      <c r="G30" s="580"/>
      <c r="H30" s="580"/>
      <c r="I30" s="580"/>
      <c r="J30" s="574">
        <f t="shared" si="2"/>
        <v>0</v>
      </c>
      <c r="K30" s="894">
        <f t="shared" ref="K30:K36" si="8">C30+J30</f>
        <v>0</v>
      </c>
    </row>
    <row r="31" spans="1:11" s="906" customFormat="1" ht="12" customHeight="1" x14ac:dyDescent="0.2">
      <c r="A31" s="899" t="s">
        <v>249</v>
      </c>
      <c r="B31" s="402" t="str">
        <f>'[3]RM_1.1.sz.mell.'!B34</f>
        <v>Idegenforgalmi adó</v>
      </c>
      <c r="C31" s="560"/>
      <c r="D31" s="560"/>
      <c r="E31" s="580"/>
      <c r="F31" s="560"/>
      <c r="G31" s="560"/>
      <c r="H31" s="560"/>
      <c r="I31" s="560"/>
      <c r="J31" s="564">
        <f t="shared" si="2"/>
        <v>0</v>
      </c>
      <c r="K31" s="889">
        <f t="shared" si="8"/>
        <v>0</v>
      </c>
    </row>
    <row r="32" spans="1:11" s="906" customFormat="1" ht="12" customHeight="1" x14ac:dyDescent="0.2">
      <c r="A32" s="899" t="s">
        <v>250</v>
      </c>
      <c r="B32" s="402" t="str">
        <f>'[3]RM_1.1.sz.mell.'!B35</f>
        <v>Iparűzési adó</v>
      </c>
      <c r="C32" s="560"/>
      <c r="D32" s="560"/>
      <c r="E32" s="580"/>
      <c r="F32" s="560"/>
      <c r="G32" s="560"/>
      <c r="H32" s="560"/>
      <c r="I32" s="560"/>
      <c r="J32" s="564">
        <f t="shared" si="2"/>
        <v>0</v>
      </c>
      <c r="K32" s="889">
        <f t="shared" si="8"/>
        <v>0</v>
      </c>
    </row>
    <row r="33" spans="1:11" s="906" customFormat="1" ht="12" customHeight="1" x14ac:dyDescent="0.2">
      <c r="A33" s="899" t="s">
        <v>251</v>
      </c>
      <c r="B33" s="402" t="str">
        <f>'[3]RM_1.1.sz.mell.'!B36</f>
        <v>Talajterhelési díj</v>
      </c>
      <c r="C33" s="560">
        <v>31112</v>
      </c>
      <c r="D33" s="560"/>
      <c r="E33" s="580">
        <v>-15433</v>
      </c>
      <c r="F33" s="560"/>
      <c r="G33" s="560"/>
      <c r="H33" s="560"/>
      <c r="I33" s="560"/>
      <c r="J33" s="564">
        <f t="shared" si="2"/>
        <v>-15433</v>
      </c>
      <c r="K33" s="889">
        <f t="shared" si="8"/>
        <v>15679</v>
      </c>
    </row>
    <row r="34" spans="1:11" s="906" customFormat="1" ht="12" customHeight="1" x14ac:dyDescent="0.2">
      <c r="A34" s="899" t="s">
        <v>520</v>
      </c>
      <c r="B34" s="402" t="str">
        <f>'[3]RM_1.1.sz.mell.'!B37</f>
        <v>Gépjárműadó</v>
      </c>
      <c r="C34" s="560">
        <v>1308768</v>
      </c>
      <c r="D34" s="560">
        <v>-1291700</v>
      </c>
      <c r="E34" s="580">
        <v>-17068</v>
      </c>
      <c r="F34" s="560"/>
      <c r="G34" s="560"/>
      <c r="H34" s="560"/>
      <c r="I34" s="560"/>
      <c r="J34" s="564">
        <f t="shared" si="2"/>
        <v>-1308768</v>
      </c>
      <c r="K34" s="889">
        <f t="shared" si="8"/>
        <v>0</v>
      </c>
    </row>
    <row r="35" spans="1:11" s="906" customFormat="1" ht="12" customHeight="1" x14ac:dyDescent="0.2">
      <c r="A35" s="899" t="s">
        <v>521</v>
      </c>
      <c r="B35" s="402" t="str">
        <f>'[3]RM_1.1.sz.mell.'!B38</f>
        <v>Telekadó</v>
      </c>
      <c r="C35" s="560"/>
      <c r="D35" s="560"/>
      <c r="E35" s="580"/>
      <c r="F35" s="560"/>
      <c r="G35" s="560"/>
      <c r="H35" s="560"/>
      <c r="I35" s="560"/>
      <c r="J35" s="564">
        <f t="shared" si="2"/>
        <v>0</v>
      </c>
      <c r="K35" s="889">
        <f t="shared" si="8"/>
        <v>0</v>
      </c>
    </row>
    <row r="36" spans="1:11" s="906" customFormat="1" ht="12" customHeight="1" thickBot="1" x14ac:dyDescent="0.25">
      <c r="A36" s="898" t="s">
        <v>522</v>
      </c>
      <c r="B36" s="402" t="str">
        <f>'[3]RM_1.1.sz.mell.'!B39</f>
        <v>Kommunális adó</v>
      </c>
      <c r="C36" s="557">
        <v>995514</v>
      </c>
      <c r="D36" s="557"/>
      <c r="E36" s="643">
        <v>-54244</v>
      </c>
      <c r="F36" s="557"/>
      <c r="G36" s="557"/>
      <c r="H36" s="557"/>
      <c r="I36" s="557"/>
      <c r="J36" s="556">
        <f t="shared" si="2"/>
        <v>-54244</v>
      </c>
      <c r="K36" s="886">
        <f t="shared" si="8"/>
        <v>941270</v>
      </c>
    </row>
    <row r="37" spans="1:11" s="906" customFormat="1" ht="12" customHeight="1" thickBot="1" x14ac:dyDescent="0.25">
      <c r="A37" s="613" t="s">
        <v>20</v>
      </c>
      <c r="B37" s="640" t="s">
        <v>412</v>
      </c>
      <c r="C37" s="531">
        <f>SUM(C38:C48)</f>
        <v>3823880</v>
      </c>
      <c r="D37" s="573">
        <f t="shared" ref="D37:K37" si="9">SUM(D38:D48)</f>
        <v>2067894</v>
      </c>
      <c r="E37" s="573">
        <f t="shared" si="9"/>
        <v>2883817</v>
      </c>
      <c r="F37" s="573">
        <f t="shared" si="9"/>
        <v>0</v>
      </c>
      <c r="G37" s="573">
        <f t="shared" si="9"/>
        <v>0</v>
      </c>
      <c r="H37" s="573">
        <f t="shared" si="9"/>
        <v>0</v>
      </c>
      <c r="I37" s="531">
        <f t="shared" si="9"/>
        <v>0</v>
      </c>
      <c r="J37" s="531">
        <f t="shared" si="9"/>
        <v>4951711</v>
      </c>
      <c r="K37" s="893">
        <f t="shared" si="9"/>
        <v>8775591</v>
      </c>
    </row>
    <row r="38" spans="1:11" s="906" customFormat="1" ht="12" customHeight="1" x14ac:dyDescent="0.2">
      <c r="A38" s="890" t="s">
        <v>89</v>
      </c>
      <c r="B38" s="402" t="s">
        <v>255</v>
      </c>
      <c r="C38" s="580"/>
      <c r="D38" s="580"/>
      <c r="E38" s="580"/>
      <c r="F38" s="581"/>
      <c r="G38" s="581"/>
      <c r="H38" s="581"/>
      <c r="I38" s="580"/>
      <c r="J38" s="574">
        <f t="shared" si="2"/>
        <v>0</v>
      </c>
      <c r="K38" s="894">
        <f t="shared" ref="K38:K48" si="10">C38+J38</f>
        <v>0</v>
      </c>
    </row>
    <row r="39" spans="1:11" s="906" customFormat="1" ht="12" customHeight="1" x14ac:dyDescent="0.2">
      <c r="A39" s="899" t="s">
        <v>90</v>
      </c>
      <c r="B39" s="633" t="s">
        <v>256</v>
      </c>
      <c r="C39" s="560">
        <v>2600000</v>
      </c>
      <c r="D39" s="560">
        <v>953289</v>
      </c>
      <c r="E39" s="580">
        <v>3764619</v>
      </c>
      <c r="F39" s="559"/>
      <c r="G39" s="559"/>
      <c r="H39" s="559"/>
      <c r="I39" s="560"/>
      <c r="J39" s="564">
        <f t="shared" si="2"/>
        <v>4717908</v>
      </c>
      <c r="K39" s="889">
        <f t="shared" si="10"/>
        <v>7317908</v>
      </c>
    </row>
    <row r="40" spans="1:11" s="906" customFormat="1" ht="12" customHeight="1" x14ac:dyDescent="0.2">
      <c r="A40" s="899" t="s">
        <v>91</v>
      </c>
      <c r="B40" s="633" t="s">
        <v>257</v>
      </c>
      <c r="C40" s="560"/>
      <c r="D40" s="560"/>
      <c r="E40" s="580"/>
      <c r="F40" s="559"/>
      <c r="G40" s="559"/>
      <c r="H40" s="559"/>
      <c r="I40" s="560"/>
      <c r="J40" s="564">
        <f t="shared" si="2"/>
        <v>0</v>
      </c>
      <c r="K40" s="889">
        <f t="shared" si="10"/>
        <v>0</v>
      </c>
    </row>
    <row r="41" spans="1:11" s="906" customFormat="1" ht="12" customHeight="1" x14ac:dyDescent="0.2">
      <c r="A41" s="899" t="s">
        <v>168</v>
      </c>
      <c r="B41" s="633" t="s">
        <v>258</v>
      </c>
      <c r="C41" s="560"/>
      <c r="D41" s="560"/>
      <c r="E41" s="580"/>
      <c r="F41" s="559"/>
      <c r="G41" s="559"/>
      <c r="H41" s="559"/>
      <c r="I41" s="560"/>
      <c r="J41" s="564">
        <f t="shared" si="2"/>
        <v>0</v>
      </c>
      <c r="K41" s="889">
        <f t="shared" si="10"/>
        <v>0</v>
      </c>
    </row>
    <row r="42" spans="1:11" s="906" customFormat="1" ht="12" customHeight="1" x14ac:dyDescent="0.2">
      <c r="A42" s="899" t="s">
        <v>169</v>
      </c>
      <c r="B42" s="633" t="s">
        <v>259</v>
      </c>
      <c r="C42" s="560">
        <v>1219680</v>
      </c>
      <c r="D42" s="560">
        <v>990000</v>
      </c>
      <c r="E42" s="580">
        <v>-884472</v>
      </c>
      <c r="F42" s="559"/>
      <c r="G42" s="559"/>
      <c r="H42" s="559"/>
      <c r="I42" s="560"/>
      <c r="J42" s="564">
        <f t="shared" si="2"/>
        <v>105528</v>
      </c>
      <c r="K42" s="889">
        <f t="shared" si="10"/>
        <v>1325208</v>
      </c>
    </row>
    <row r="43" spans="1:11" s="906" customFormat="1" ht="12" customHeight="1" x14ac:dyDescent="0.2">
      <c r="A43" s="899" t="s">
        <v>170</v>
      </c>
      <c r="B43" s="633" t="s">
        <v>260</v>
      </c>
      <c r="C43" s="560"/>
      <c r="D43" s="560"/>
      <c r="E43" s="580"/>
      <c r="F43" s="559"/>
      <c r="G43" s="559"/>
      <c r="H43" s="559"/>
      <c r="I43" s="560"/>
      <c r="J43" s="564">
        <f t="shared" si="2"/>
        <v>0</v>
      </c>
      <c r="K43" s="889">
        <f t="shared" si="10"/>
        <v>0</v>
      </c>
    </row>
    <row r="44" spans="1:11" s="906" customFormat="1" ht="12" customHeight="1" x14ac:dyDescent="0.2">
      <c r="A44" s="899" t="s">
        <v>171</v>
      </c>
      <c r="B44" s="633" t="s">
        <v>261</v>
      </c>
      <c r="C44" s="560"/>
      <c r="D44" s="560"/>
      <c r="E44" s="580"/>
      <c r="F44" s="559"/>
      <c r="G44" s="559"/>
      <c r="H44" s="559"/>
      <c r="I44" s="560"/>
      <c r="J44" s="564">
        <f t="shared" si="2"/>
        <v>0</v>
      </c>
      <c r="K44" s="889">
        <f t="shared" si="10"/>
        <v>0</v>
      </c>
    </row>
    <row r="45" spans="1:11" s="906" customFormat="1" ht="12" customHeight="1" x14ac:dyDescent="0.2">
      <c r="A45" s="899" t="s">
        <v>172</v>
      </c>
      <c r="B45" s="633" t="s">
        <v>262</v>
      </c>
      <c r="C45" s="560">
        <v>2000</v>
      </c>
      <c r="D45" s="560">
        <v>12414</v>
      </c>
      <c r="E45" s="580">
        <v>1344</v>
      </c>
      <c r="F45" s="559"/>
      <c r="G45" s="559"/>
      <c r="H45" s="559"/>
      <c r="I45" s="560"/>
      <c r="J45" s="564">
        <f t="shared" si="2"/>
        <v>13758</v>
      </c>
      <c r="K45" s="889">
        <f t="shared" si="10"/>
        <v>15758</v>
      </c>
    </row>
    <row r="46" spans="1:11" s="906" customFormat="1" ht="12" customHeight="1" x14ac:dyDescent="0.2">
      <c r="A46" s="899" t="s">
        <v>253</v>
      </c>
      <c r="B46" s="633" t="s">
        <v>263</v>
      </c>
      <c r="C46" s="631"/>
      <c r="D46" s="631"/>
      <c r="E46" s="649"/>
      <c r="F46" s="920"/>
      <c r="G46" s="920"/>
      <c r="H46" s="920"/>
      <c r="I46" s="631"/>
      <c r="J46" s="630">
        <f t="shared" si="2"/>
        <v>0</v>
      </c>
      <c r="K46" s="913">
        <f t="shared" si="10"/>
        <v>0</v>
      </c>
    </row>
    <row r="47" spans="1:11" s="906" customFormat="1" ht="12" customHeight="1" x14ac:dyDescent="0.2">
      <c r="A47" s="898" t="s">
        <v>254</v>
      </c>
      <c r="B47" s="651" t="s">
        <v>414</v>
      </c>
      <c r="C47" s="647"/>
      <c r="D47" s="647">
        <v>112191</v>
      </c>
      <c r="E47" s="646"/>
      <c r="F47" s="926"/>
      <c r="G47" s="926"/>
      <c r="H47" s="926"/>
      <c r="I47" s="647"/>
      <c r="J47" s="925">
        <f t="shared" si="2"/>
        <v>112191</v>
      </c>
      <c r="K47" s="924">
        <f t="shared" si="10"/>
        <v>112191</v>
      </c>
    </row>
    <row r="48" spans="1:11" s="906" customFormat="1" ht="12" customHeight="1" thickBot="1" x14ac:dyDescent="0.25">
      <c r="A48" s="898" t="s">
        <v>413</v>
      </c>
      <c r="B48" s="651" t="s">
        <v>264</v>
      </c>
      <c r="C48" s="638">
        <v>2200</v>
      </c>
      <c r="D48" s="638"/>
      <c r="E48" s="638">
        <v>2326</v>
      </c>
      <c r="F48" s="926"/>
      <c r="G48" s="926"/>
      <c r="H48" s="926"/>
      <c r="I48" s="647"/>
      <c r="J48" s="925">
        <f t="shared" si="2"/>
        <v>2326</v>
      </c>
      <c r="K48" s="924">
        <f t="shared" si="10"/>
        <v>4526</v>
      </c>
    </row>
    <row r="49" spans="1:11" s="906" customFormat="1" ht="12" customHeight="1" thickBot="1" x14ac:dyDescent="0.25">
      <c r="A49" s="613" t="s">
        <v>21</v>
      </c>
      <c r="B49" s="640" t="s">
        <v>265</v>
      </c>
      <c r="C49" s="531">
        <f>SUM(C50:C54)</f>
        <v>0</v>
      </c>
      <c r="D49" s="573">
        <f t="shared" ref="D49:K49" si="11">SUM(D50:D54)</f>
        <v>795000</v>
      </c>
      <c r="E49" s="573">
        <f t="shared" si="11"/>
        <v>-795000</v>
      </c>
      <c r="F49" s="573">
        <f t="shared" si="11"/>
        <v>0</v>
      </c>
      <c r="G49" s="573">
        <f t="shared" si="11"/>
        <v>0</v>
      </c>
      <c r="H49" s="573">
        <f t="shared" si="11"/>
        <v>0</v>
      </c>
      <c r="I49" s="531">
        <f t="shared" si="11"/>
        <v>0</v>
      </c>
      <c r="J49" s="531">
        <f t="shared" si="11"/>
        <v>0</v>
      </c>
      <c r="K49" s="893">
        <f t="shared" si="11"/>
        <v>0</v>
      </c>
    </row>
    <row r="50" spans="1:11" s="906" customFormat="1" ht="12" customHeight="1" x14ac:dyDescent="0.2">
      <c r="A50" s="890" t="s">
        <v>92</v>
      </c>
      <c r="B50" s="402" t="s">
        <v>269</v>
      </c>
      <c r="C50" s="649"/>
      <c r="D50" s="649"/>
      <c r="E50" s="923"/>
      <c r="F50" s="923"/>
      <c r="G50" s="923"/>
      <c r="H50" s="923"/>
      <c r="I50" s="649"/>
      <c r="J50" s="648">
        <f t="shared" si="2"/>
        <v>0</v>
      </c>
      <c r="K50" s="922">
        <f>C50+J50</f>
        <v>0</v>
      </c>
    </row>
    <row r="51" spans="1:11" s="906" customFormat="1" ht="12" customHeight="1" x14ac:dyDescent="0.2">
      <c r="A51" s="899" t="s">
        <v>93</v>
      </c>
      <c r="B51" s="633" t="s">
        <v>270</v>
      </c>
      <c r="C51" s="631"/>
      <c r="D51" s="631">
        <v>795000</v>
      </c>
      <c r="E51" s="920">
        <v>-795000</v>
      </c>
      <c r="F51" s="920"/>
      <c r="G51" s="920"/>
      <c r="H51" s="920"/>
      <c r="I51" s="631"/>
      <c r="J51" s="630">
        <f t="shared" si="2"/>
        <v>0</v>
      </c>
      <c r="K51" s="913">
        <f>C51+J51</f>
        <v>0</v>
      </c>
    </row>
    <row r="52" spans="1:11" s="906" customFormat="1" ht="12" customHeight="1" x14ac:dyDescent="0.2">
      <c r="A52" s="899" t="s">
        <v>266</v>
      </c>
      <c r="B52" s="633" t="s">
        <v>271</v>
      </c>
      <c r="C52" s="631"/>
      <c r="D52" s="631"/>
      <c r="E52" s="920"/>
      <c r="F52" s="920"/>
      <c r="G52" s="920"/>
      <c r="H52" s="920"/>
      <c r="I52" s="631"/>
      <c r="J52" s="630">
        <f t="shared" si="2"/>
        <v>0</v>
      </c>
      <c r="K52" s="913">
        <f>C52+J52</f>
        <v>0</v>
      </c>
    </row>
    <row r="53" spans="1:11" s="906" customFormat="1" ht="12" customHeight="1" x14ac:dyDescent="0.2">
      <c r="A53" s="899" t="s">
        <v>267</v>
      </c>
      <c r="B53" s="633" t="s">
        <v>272</v>
      </c>
      <c r="C53" s="631"/>
      <c r="D53" s="631"/>
      <c r="E53" s="920"/>
      <c r="F53" s="920"/>
      <c r="G53" s="920"/>
      <c r="H53" s="920"/>
      <c r="I53" s="631"/>
      <c r="J53" s="630">
        <f t="shared" si="2"/>
        <v>0</v>
      </c>
      <c r="K53" s="913">
        <f>C53+J53</f>
        <v>0</v>
      </c>
    </row>
    <row r="54" spans="1:11" s="906" customFormat="1" ht="12" customHeight="1" thickBot="1" x14ac:dyDescent="0.25">
      <c r="A54" s="897" t="s">
        <v>268</v>
      </c>
      <c r="B54" s="921" t="s">
        <v>273</v>
      </c>
      <c r="C54" s="647"/>
      <c r="D54" s="647"/>
      <c r="E54" s="918"/>
      <c r="F54" s="918"/>
      <c r="G54" s="918"/>
      <c r="H54" s="918"/>
      <c r="I54" s="638"/>
      <c r="J54" s="637">
        <f t="shared" si="2"/>
        <v>0</v>
      </c>
      <c r="K54" s="917">
        <f>C54+J54</f>
        <v>0</v>
      </c>
    </row>
    <row r="55" spans="1:11" s="906" customFormat="1" ht="12" customHeight="1" thickBot="1" x14ac:dyDescent="0.25">
      <c r="A55" s="613" t="s">
        <v>173</v>
      </c>
      <c r="B55" s="640" t="s">
        <v>274</v>
      </c>
      <c r="C55" s="531">
        <f>SUM(C56:C58)</f>
        <v>0</v>
      </c>
      <c r="D55" s="573">
        <f t="shared" ref="D55:K55" si="12">SUM(D56:D58)</f>
        <v>54230</v>
      </c>
      <c r="E55" s="573">
        <f t="shared" si="12"/>
        <v>35770</v>
      </c>
      <c r="F55" s="573">
        <f t="shared" si="12"/>
        <v>0</v>
      </c>
      <c r="G55" s="573">
        <f t="shared" si="12"/>
        <v>0</v>
      </c>
      <c r="H55" s="573">
        <f t="shared" si="12"/>
        <v>0</v>
      </c>
      <c r="I55" s="531">
        <f t="shared" si="12"/>
        <v>0</v>
      </c>
      <c r="J55" s="531">
        <f t="shared" si="12"/>
        <v>90000</v>
      </c>
      <c r="K55" s="893">
        <f t="shared" si="12"/>
        <v>90000</v>
      </c>
    </row>
    <row r="56" spans="1:11" s="906" customFormat="1" ht="12" customHeight="1" x14ac:dyDescent="0.2">
      <c r="A56" s="890" t="s">
        <v>94</v>
      </c>
      <c r="B56" s="402" t="s">
        <v>275</v>
      </c>
      <c r="C56" s="580"/>
      <c r="D56" s="580"/>
      <c r="E56" s="581"/>
      <c r="F56" s="581"/>
      <c r="G56" s="581"/>
      <c r="H56" s="581"/>
      <c r="I56" s="580"/>
      <c r="J56" s="574">
        <f t="shared" si="2"/>
        <v>0</v>
      </c>
      <c r="K56" s="894">
        <f>C56+J56</f>
        <v>0</v>
      </c>
    </row>
    <row r="57" spans="1:11" s="906" customFormat="1" ht="12" customHeight="1" x14ac:dyDescent="0.2">
      <c r="A57" s="899" t="s">
        <v>95</v>
      </c>
      <c r="B57" s="633" t="s">
        <v>404</v>
      </c>
      <c r="C57" s="560"/>
      <c r="D57" s="560"/>
      <c r="E57" s="559"/>
      <c r="F57" s="559"/>
      <c r="G57" s="559"/>
      <c r="H57" s="559"/>
      <c r="I57" s="560"/>
      <c r="J57" s="564">
        <f t="shared" si="2"/>
        <v>0</v>
      </c>
      <c r="K57" s="889">
        <f>C57+J57</f>
        <v>0</v>
      </c>
    </row>
    <row r="58" spans="1:11" s="906" customFormat="1" ht="12" customHeight="1" x14ac:dyDescent="0.2">
      <c r="A58" s="899" t="s">
        <v>278</v>
      </c>
      <c r="B58" s="633" t="s">
        <v>276</v>
      </c>
      <c r="C58" s="560"/>
      <c r="D58" s="560">
        <v>54230</v>
      </c>
      <c r="E58" s="559">
        <v>35770</v>
      </c>
      <c r="F58" s="559"/>
      <c r="G58" s="559"/>
      <c r="H58" s="559"/>
      <c r="I58" s="560"/>
      <c r="J58" s="564">
        <f t="shared" si="2"/>
        <v>90000</v>
      </c>
      <c r="K58" s="889">
        <f>C58+J58</f>
        <v>90000</v>
      </c>
    </row>
    <row r="59" spans="1:11" s="906" customFormat="1" ht="12" customHeight="1" thickBot="1" x14ac:dyDescent="0.25">
      <c r="A59" s="898" t="s">
        <v>279</v>
      </c>
      <c r="B59" s="651" t="s">
        <v>277</v>
      </c>
      <c r="C59" s="557"/>
      <c r="D59" s="557"/>
      <c r="E59" s="558"/>
      <c r="F59" s="558"/>
      <c r="G59" s="558"/>
      <c r="H59" s="558"/>
      <c r="I59" s="557"/>
      <c r="J59" s="556">
        <f t="shared" si="2"/>
        <v>0</v>
      </c>
      <c r="K59" s="886">
        <f>C59+J59</f>
        <v>0</v>
      </c>
    </row>
    <row r="60" spans="1:11" s="906" customFormat="1" ht="12" customHeight="1" thickBot="1" x14ac:dyDescent="0.25">
      <c r="A60" s="613" t="s">
        <v>23</v>
      </c>
      <c r="B60" s="626" t="s">
        <v>280</v>
      </c>
      <c r="C60" s="531">
        <f>SUM(C61:C63)</f>
        <v>0</v>
      </c>
      <c r="D60" s="573">
        <f t="shared" ref="D60:K60" si="13">SUM(D61:D63)</f>
        <v>0</v>
      </c>
      <c r="E60" s="573">
        <f t="shared" si="13"/>
        <v>0</v>
      </c>
      <c r="F60" s="573">
        <f t="shared" si="13"/>
        <v>0</v>
      </c>
      <c r="G60" s="573">
        <f t="shared" si="13"/>
        <v>0</v>
      </c>
      <c r="H60" s="573">
        <f t="shared" si="13"/>
        <v>0</v>
      </c>
      <c r="I60" s="531">
        <f t="shared" si="13"/>
        <v>0</v>
      </c>
      <c r="J60" s="531">
        <f t="shared" si="13"/>
        <v>0</v>
      </c>
      <c r="K60" s="893">
        <f t="shared" si="13"/>
        <v>0</v>
      </c>
    </row>
    <row r="61" spans="1:11" s="906" customFormat="1" ht="12" customHeight="1" x14ac:dyDescent="0.2">
      <c r="A61" s="890" t="s">
        <v>174</v>
      </c>
      <c r="B61" s="402" t="s">
        <v>282</v>
      </c>
      <c r="C61" s="631"/>
      <c r="D61" s="920"/>
      <c r="E61" s="920"/>
      <c r="F61" s="920"/>
      <c r="G61" s="920"/>
      <c r="H61" s="920"/>
      <c r="I61" s="631"/>
      <c r="J61" s="630">
        <f t="shared" si="2"/>
        <v>0</v>
      </c>
      <c r="K61" s="913">
        <f>C61+J61</f>
        <v>0</v>
      </c>
    </row>
    <row r="62" spans="1:11" s="906" customFormat="1" ht="12" customHeight="1" x14ac:dyDescent="0.2">
      <c r="A62" s="899" t="s">
        <v>175</v>
      </c>
      <c r="B62" s="633" t="s">
        <v>405</v>
      </c>
      <c r="C62" s="631"/>
      <c r="D62" s="920"/>
      <c r="E62" s="920"/>
      <c r="F62" s="920"/>
      <c r="G62" s="920"/>
      <c r="H62" s="920"/>
      <c r="I62" s="631"/>
      <c r="J62" s="630">
        <f t="shared" si="2"/>
        <v>0</v>
      </c>
      <c r="K62" s="913">
        <f>C62+J62</f>
        <v>0</v>
      </c>
    </row>
    <row r="63" spans="1:11" s="906" customFormat="1" ht="12" customHeight="1" x14ac:dyDescent="0.2">
      <c r="A63" s="899" t="s">
        <v>215</v>
      </c>
      <c r="B63" s="633" t="s">
        <v>283</v>
      </c>
      <c r="C63" s="631"/>
      <c r="D63" s="920"/>
      <c r="E63" s="920"/>
      <c r="F63" s="920"/>
      <c r="G63" s="920"/>
      <c r="H63" s="920"/>
      <c r="I63" s="631"/>
      <c r="J63" s="630">
        <f t="shared" si="2"/>
        <v>0</v>
      </c>
      <c r="K63" s="913">
        <f>C63+J63</f>
        <v>0</v>
      </c>
    </row>
    <row r="64" spans="1:11" s="906" customFormat="1" ht="12" customHeight="1" thickBot="1" x14ac:dyDescent="0.25">
      <c r="A64" s="898" t="s">
        <v>281</v>
      </c>
      <c r="B64" s="651" t="s">
        <v>284</v>
      </c>
      <c r="C64" s="631"/>
      <c r="D64" s="920"/>
      <c r="E64" s="920"/>
      <c r="F64" s="920"/>
      <c r="G64" s="920"/>
      <c r="H64" s="920"/>
      <c r="I64" s="631"/>
      <c r="J64" s="630">
        <f t="shared" si="2"/>
        <v>0</v>
      </c>
      <c r="K64" s="913">
        <f>C64+J64</f>
        <v>0</v>
      </c>
    </row>
    <row r="65" spans="1:11" s="906" customFormat="1" ht="12" customHeight="1" thickBot="1" x14ac:dyDescent="0.25">
      <c r="A65" s="613" t="s">
        <v>24</v>
      </c>
      <c r="B65" s="640" t="s">
        <v>285</v>
      </c>
      <c r="C65" s="570">
        <f>+C8+C15+C22+C29+C37+C49+C55+C60</f>
        <v>35061550</v>
      </c>
      <c r="D65" s="571">
        <f t="shared" ref="D65:K65" si="14">+D8+D15+D22+D29+D37+D49+D55+D60</f>
        <v>2649064</v>
      </c>
      <c r="E65" s="571">
        <f t="shared" si="14"/>
        <v>11019012</v>
      </c>
      <c r="F65" s="571">
        <f t="shared" si="14"/>
        <v>0</v>
      </c>
      <c r="G65" s="571">
        <f t="shared" si="14"/>
        <v>0</v>
      </c>
      <c r="H65" s="571">
        <f t="shared" si="14"/>
        <v>0</v>
      </c>
      <c r="I65" s="570">
        <f t="shared" si="14"/>
        <v>0</v>
      </c>
      <c r="J65" s="570">
        <f t="shared" si="14"/>
        <v>13668076</v>
      </c>
      <c r="K65" s="892">
        <f t="shared" si="14"/>
        <v>48729626</v>
      </c>
    </row>
    <row r="66" spans="1:11" s="906" customFormat="1" ht="12" customHeight="1" thickBot="1" x14ac:dyDescent="0.2">
      <c r="A66" s="912" t="s">
        <v>372</v>
      </c>
      <c r="B66" s="626" t="s">
        <v>287</v>
      </c>
      <c r="C66" s="531">
        <f>SUM(C67:C69)</f>
        <v>0</v>
      </c>
      <c r="D66" s="573">
        <f t="shared" ref="D66:K66" si="15">SUM(D67:D69)</f>
        <v>0</v>
      </c>
      <c r="E66" s="573">
        <f t="shared" si="15"/>
        <v>0</v>
      </c>
      <c r="F66" s="573">
        <f t="shared" si="15"/>
        <v>0</v>
      </c>
      <c r="G66" s="573">
        <f t="shared" si="15"/>
        <v>0</v>
      </c>
      <c r="H66" s="573">
        <f t="shared" si="15"/>
        <v>0</v>
      </c>
      <c r="I66" s="531">
        <f t="shared" si="15"/>
        <v>0</v>
      </c>
      <c r="J66" s="531">
        <f t="shared" si="15"/>
        <v>0</v>
      </c>
      <c r="K66" s="893">
        <f t="shared" si="15"/>
        <v>0</v>
      </c>
    </row>
    <row r="67" spans="1:11" s="906" customFormat="1" ht="12" customHeight="1" x14ac:dyDescent="0.2">
      <c r="A67" s="890" t="s">
        <v>315</v>
      </c>
      <c r="B67" s="402" t="s">
        <v>288</v>
      </c>
      <c r="C67" s="631"/>
      <c r="D67" s="920"/>
      <c r="E67" s="920"/>
      <c r="F67" s="920"/>
      <c r="G67" s="920"/>
      <c r="H67" s="920"/>
      <c r="I67" s="631"/>
      <c r="J67" s="630">
        <f>D67+E67+F67+G67+H67+I67</f>
        <v>0</v>
      </c>
      <c r="K67" s="913">
        <f>C67+J67</f>
        <v>0</v>
      </c>
    </row>
    <row r="68" spans="1:11" s="906" customFormat="1" ht="12" customHeight="1" x14ac:dyDescent="0.2">
      <c r="A68" s="899" t="s">
        <v>324</v>
      </c>
      <c r="B68" s="633" t="s">
        <v>289</v>
      </c>
      <c r="C68" s="631"/>
      <c r="D68" s="920"/>
      <c r="E68" s="920"/>
      <c r="F68" s="920"/>
      <c r="G68" s="920"/>
      <c r="H68" s="920"/>
      <c r="I68" s="631"/>
      <c r="J68" s="630">
        <f>D68+E68+F68+G68+H68+I68</f>
        <v>0</v>
      </c>
      <c r="K68" s="913">
        <f>C68+J68</f>
        <v>0</v>
      </c>
    </row>
    <row r="69" spans="1:11" s="906" customFormat="1" ht="12" customHeight="1" thickBot="1" x14ac:dyDescent="0.25">
      <c r="A69" s="897" t="s">
        <v>325</v>
      </c>
      <c r="B69" s="919" t="s">
        <v>290</v>
      </c>
      <c r="C69" s="638"/>
      <c r="D69" s="918"/>
      <c r="E69" s="918"/>
      <c r="F69" s="918"/>
      <c r="G69" s="918"/>
      <c r="H69" s="918"/>
      <c r="I69" s="638"/>
      <c r="J69" s="637">
        <f>D69+E69+F69+G69+H69+I69</f>
        <v>0</v>
      </c>
      <c r="K69" s="917">
        <f>C69+J69</f>
        <v>0</v>
      </c>
    </row>
    <row r="70" spans="1:11" s="906" customFormat="1" ht="12" customHeight="1" thickBot="1" x14ac:dyDescent="0.2">
      <c r="A70" s="912" t="s">
        <v>291</v>
      </c>
      <c r="B70" s="626" t="s">
        <v>292</v>
      </c>
      <c r="C70" s="531">
        <f>SUM(C71:C74)</f>
        <v>0</v>
      </c>
      <c r="D70" s="531">
        <f t="shared" ref="D70:K70" si="16">SUM(D71:D74)</f>
        <v>0</v>
      </c>
      <c r="E70" s="531">
        <f t="shared" si="16"/>
        <v>0</v>
      </c>
      <c r="F70" s="531">
        <f t="shared" si="16"/>
        <v>0</v>
      </c>
      <c r="G70" s="531">
        <f t="shared" si="16"/>
        <v>0</v>
      </c>
      <c r="H70" s="531">
        <f t="shared" si="16"/>
        <v>0</v>
      </c>
      <c r="I70" s="531">
        <f t="shared" si="16"/>
        <v>0</v>
      </c>
      <c r="J70" s="531">
        <f t="shared" si="16"/>
        <v>0</v>
      </c>
      <c r="K70" s="893">
        <f t="shared" si="16"/>
        <v>0</v>
      </c>
    </row>
    <row r="71" spans="1:11" s="906" customFormat="1" ht="12" customHeight="1" x14ac:dyDescent="0.2">
      <c r="A71" s="890" t="s">
        <v>145</v>
      </c>
      <c r="B71" s="402" t="s">
        <v>293</v>
      </c>
      <c r="C71" s="631"/>
      <c r="D71" s="631"/>
      <c r="E71" s="631"/>
      <c r="F71" s="631"/>
      <c r="G71" s="631"/>
      <c r="H71" s="631"/>
      <c r="I71" s="631"/>
      <c r="J71" s="630">
        <f>D71+E71+F71+G71+H71+I71</f>
        <v>0</v>
      </c>
      <c r="K71" s="913">
        <f>C71+J71</f>
        <v>0</v>
      </c>
    </row>
    <row r="72" spans="1:11" s="906" customFormat="1" ht="12" customHeight="1" x14ac:dyDescent="0.2">
      <c r="A72" s="899" t="s">
        <v>146</v>
      </c>
      <c r="B72" s="402" t="s">
        <v>536</v>
      </c>
      <c r="C72" s="631"/>
      <c r="D72" s="631"/>
      <c r="E72" s="631"/>
      <c r="F72" s="631"/>
      <c r="G72" s="631"/>
      <c r="H72" s="631"/>
      <c r="I72" s="631"/>
      <c r="J72" s="630">
        <f>D72+E72+F72+G72+H72+I72</f>
        <v>0</v>
      </c>
      <c r="K72" s="913">
        <f>C72+J72</f>
        <v>0</v>
      </c>
    </row>
    <row r="73" spans="1:11" s="906" customFormat="1" ht="12" customHeight="1" x14ac:dyDescent="0.2">
      <c r="A73" s="899" t="s">
        <v>316</v>
      </c>
      <c r="B73" s="402" t="s">
        <v>294</v>
      </c>
      <c r="C73" s="631"/>
      <c r="D73" s="631"/>
      <c r="E73" s="631"/>
      <c r="F73" s="631"/>
      <c r="G73" s="631"/>
      <c r="H73" s="631"/>
      <c r="I73" s="631"/>
      <c r="J73" s="630">
        <f>D73+E73+F73+G73+H73+I73</f>
        <v>0</v>
      </c>
      <c r="K73" s="913">
        <f>C73+J73</f>
        <v>0</v>
      </c>
    </row>
    <row r="74" spans="1:11" s="906" customFormat="1" ht="12" customHeight="1" thickBot="1" x14ac:dyDescent="0.25">
      <c r="A74" s="898" t="s">
        <v>317</v>
      </c>
      <c r="B74" s="403" t="s">
        <v>537</v>
      </c>
      <c r="C74" s="631"/>
      <c r="D74" s="631"/>
      <c r="E74" s="631"/>
      <c r="F74" s="631"/>
      <c r="G74" s="631"/>
      <c r="H74" s="631"/>
      <c r="I74" s="631"/>
      <c r="J74" s="630">
        <f>D74+E74+F74+G74+H74+I74</f>
        <v>0</v>
      </c>
      <c r="K74" s="913">
        <f>C74+J74</f>
        <v>0</v>
      </c>
    </row>
    <row r="75" spans="1:11" s="906" customFormat="1" ht="12" customHeight="1" thickBot="1" x14ac:dyDescent="0.2">
      <c r="A75" s="912" t="s">
        <v>295</v>
      </c>
      <c r="B75" s="626" t="s">
        <v>296</v>
      </c>
      <c r="C75" s="531">
        <f>SUM(C76:C77)</f>
        <v>47935635</v>
      </c>
      <c r="D75" s="531">
        <f t="shared" ref="D75:K75" si="17">SUM(D76:D77)</f>
        <v>-2649064</v>
      </c>
      <c r="E75" s="531">
        <f t="shared" si="17"/>
        <v>-399839</v>
      </c>
      <c r="F75" s="531">
        <f t="shared" si="17"/>
        <v>0</v>
      </c>
      <c r="G75" s="531">
        <f t="shared" si="17"/>
        <v>0</v>
      </c>
      <c r="H75" s="531">
        <f t="shared" si="17"/>
        <v>0</v>
      </c>
      <c r="I75" s="531">
        <f t="shared" si="17"/>
        <v>0</v>
      </c>
      <c r="J75" s="531">
        <f t="shared" si="17"/>
        <v>-3048903</v>
      </c>
      <c r="K75" s="893">
        <f t="shared" si="17"/>
        <v>44886732</v>
      </c>
    </row>
    <row r="76" spans="1:11" s="906" customFormat="1" ht="12" customHeight="1" x14ac:dyDescent="0.2">
      <c r="A76" s="890" t="s">
        <v>318</v>
      </c>
      <c r="B76" s="402" t="s">
        <v>297</v>
      </c>
      <c r="C76" s="631">
        <v>47935635</v>
      </c>
      <c r="D76" s="631">
        <v>-2649064</v>
      </c>
      <c r="E76" s="631">
        <v>-399839</v>
      </c>
      <c r="F76" s="631"/>
      <c r="G76" s="631"/>
      <c r="H76" s="631"/>
      <c r="I76" s="631"/>
      <c r="J76" s="630">
        <f>D76+E76+F76+G76+H76+I76</f>
        <v>-3048903</v>
      </c>
      <c r="K76" s="913">
        <f>C76+J76</f>
        <v>44886732</v>
      </c>
    </row>
    <row r="77" spans="1:11" s="906" customFormat="1" ht="12" customHeight="1" thickBot="1" x14ac:dyDescent="0.25">
      <c r="A77" s="898" t="s">
        <v>319</v>
      </c>
      <c r="B77" s="651" t="s">
        <v>298</v>
      </c>
      <c r="C77" s="631"/>
      <c r="D77" s="631"/>
      <c r="E77" s="631"/>
      <c r="F77" s="631"/>
      <c r="G77" s="631"/>
      <c r="H77" s="631"/>
      <c r="I77" s="631"/>
      <c r="J77" s="630">
        <f>D77+E77+F77+G77+H77+I77</f>
        <v>0</v>
      </c>
      <c r="K77" s="913">
        <f>C77+J77</f>
        <v>0</v>
      </c>
    </row>
    <row r="78" spans="1:11" s="910" customFormat="1" ht="12" customHeight="1" thickBot="1" x14ac:dyDescent="0.2">
      <c r="A78" s="912" t="s">
        <v>299</v>
      </c>
      <c r="B78" s="626" t="s">
        <v>300</v>
      </c>
      <c r="C78" s="531">
        <f>SUM(C79:C81)</f>
        <v>0</v>
      </c>
      <c r="D78" s="531">
        <f t="shared" ref="D78:K78" si="18">SUM(D79:D81)</f>
        <v>0</v>
      </c>
      <c r="E78" s="531">
        <f t="shared" si="18"/>
        <v>0</v>
      </c>
      <c r="F78" s="531">
        <f t="shared" si="18"/>
        <v>0</v>
      </c>
      <c r="G78" s="531">
        <f t="shared" si="18"/>
        <v>0</v>
      </c>
      <c r="H78" s="531">
        <f t="shared" si="18"/>
        <v>0</v>
      </c>
      <c r="I78" s="531">
        <f t="shared" si="18"/>
        <v>0</v>
      </c>
      <c r="J78" s="531">
        <f t="shared" si="18"/>
        <v>0</v>
      </c>
      <c r="K78" s="893">
        <f t="shared" si="18"/>
        <v>0</v>
      </c>
    </row>
    <row r="79" spans="1:11" s="906" customFormat="1" ht="12" customHeight="1" x14ac:dyDescent="0.2">
      <c r="A79" s="890" t="s">
        <v>320</v>
      </c>
      <c r="B79" s="402" t="s">
        <v>301</v>
      </c>
      <c r="C79" s="631"/>
      <c r="D79" s="631"/>
      <c r="E79" s="631"/>
      <c r="F79" s="631"/>
      <c r="G79" s="631"/>
      <c r="H79" s="631"/>
      <c r="I79" s="631"/>
      <c r="J79" s="630">
        <f>D79+E79+F79+G79+H79+I79</f>
        <v>0</v>
      </c>
      <c r="K79" s="913">
        <f>C79+J79</f>
        <v>0</v>
      </c>
    </row>
    <row r="80" spans="1:11" s="906" customFormat="1" ht="12" customHeight="1" x14ac:dyDescent="0.2">
      <c r="A80" s="899" t="s">
        <v>321</v>
      </c>
      <c r="B80" s="633" t="s">
        <v>302</v>
      </c>
      <c r="C80" s="631"/>
      <c r="D80" s="631"/>
      <c r="E80" s="631"/>
      <c r="F80" s="631"/>
      <c r="G80" s="631"/>
      <c r="H80" s="631"/>
      <c r="I80" s="631"/>
      <c r="J80" s="630">
        <f>D80+E80+F80+G80+H80+I80</f>
        <v>0</v>
      </c>
      <c r="K80" s="913">
        <f>C80+J80</f>
        <v>0</v>
      </c>
    </row>
    <row r="81" spans="1:11" s="906" customFormat="1" ht="12" customHeight="1" thickBot="1" x14ac:dyDescent="0.25">
      <c r="A81" s="898" t="s">
        <v>322</v>
      </c>
      <c r="B81" s="579" t="s">
        <v>649</v>
      </c>
      <c r="C81" s="631"/>
      <c r="D81" s="631"/>
      <c r="E81" s="631"/>
      <c r="F81" s="631"/>
      <c r="G81" s="631"/>
      <c r="H81" s="631"/>
      <c r="I81" s="631"/>
      <c r="J81" s="630">
        <f>D81+E81+F81+G81+H81+I81</f>
        <v>0</v>
      </c>
      <c r="K81" s="913">
        <f>C81+J81</f>
        <v>0</v>
      </c>
    </row>
    <row r="82" spans="1:11" s="906" customFormat="1" ht="12" customHeight="1" thickBot="1" x14ac:dyDescent="0.2">
      <c r="A82" s="912" t="s">
        <v>303</v>
      </c>
      <c r="B82" s="626" t="s">
        <v>323</v>
      </c>
      <c r="C82" s="531">
        <f>SUM(C83:C86)</f>
        <v>0</v>
      </c>
      <c r="D82" s="531">
        <f t="shared" ref="D82:K82" si="19">SUM(D83:D86)</f>
        <v>0</v>
      </c>
      <c r="E82" s="531">
        <f t="shared" si="19"/>
        <v>0</v>
      </c>
      <c r="F82" s="531">
        <f t="shared" si="19"/>
        <v>0</v>
      </c>
      <c r="G82" s="531">
        <f t="shared" si="19"/>
        <v>0</v>
      </c>
      <c r="H82" s="531">
        <f t="shared" si="19"/>
        <v>0</v>
      </c>
      <c r="I82" s="531">
        <f t="shared" si="19"/>
        <v>0</v>
      </c>
      <c r="J82" s="531">
        <f t="shared" si="19"/>
        <v>0</v>
      </c>
      <c r="K82" s="893">
        <f t="shared" si="19"/>
        <v>0</v>
      </c>
    </row>
    <row r="83" spans="1:11" s="906" customFormat="1" ht="12" customHeight="1" x14ac:dyDescent="0.2">
      <c r="A83" s="916" t="s">
        <v>304</v>
      </c>
      <c r="B83" s="402" t="s">
        <v>305</v>
      </c>
      <c r="C83" s="631"/>
      <c r="D83" s="631"/>
      <c r="E83" s="631"/>
      <c r="F83" s="631"/>
      <c r="G83" s="631"/>
      <c r="H83" s="631"/>
      <c r="I83" s="631"/>
      <c r="J83" s="630">
        <f t="shared" ref="J83:J88" si="20">D83+E83+F83+G83+H83+I83</f>
        <v>0</v>
      </c>
      <c r="K83" s="913">
        <f t="shared" ref="K83:K88" si="21">C83+J83</f>
        <v>0</v>
      </c>
    </row>
    <row r="84" spans="1:11" s="906" customFormat="1" ht="12" customHeight="1" x14ac:dyDescent="0.2">
      <c r="A84" s="915" t="s">
        <v>306</v>
      </c>
      <c r="B84" s="633" t="s">
        <v>307</v>
      </c>
      <c r="C84" s="631"/>
      <c r="D84" s="631"/>
      <c r="E84" s="631"/>
      <c r="F84" s="631"/>
      <c r="G84" s="631"/>
      <c r="H84" s="631"/>
      <c r="I84" s="631"/>
      <c r="J84" s="630">
        <f t="shared" si="20"/>
        <v>0</v>
      </c>
      <c r="K84" s="913">
        <f t="shared" si="21"/>
        <v>0</v>
      </c>
    </row>
    <row r="85" spans="1:11" s="906" customFormat="1" ht="12" customHeight="1" x14ac:dyDescent="0.2">
      <c r="A85" s="915" t="s">
        <v>308</v>
      </c>
      <c r="B85" s="633" t="s">
        <v>309</v>
      </c>
      <c r="C85" s="631"/>
      <c r="D85" s="631"/>
      <c r="E85" s="631"/>
      <c r="F85" s="631"/>
      <c r="G85" s="631"/>
      <c r="H85" s="631"/>
      <c r="I85" s="631"/>
      <c r="J85" s="630">
        <f t="shared" si="20"/>
        <v>0</v>
      </c>
      <c r="K85" s="913">
        <f t="shared" si="21"/>
        <v>0</v>
      </c>
    </row>
    <row r="86" spans="1:11" s="910" customFormat="1" ht="12" customHeight="1" thickBot="1" x14ac:dyDescent="0.25">
      <c r="A86" s="914" t="s">
        <v>310</v>
      </c>
      <c r="B86" s="651" t="s">
        <v>311</v>
      </c>
      <c r="C86" s="631"/>
      <c r="D86" s="631"/>
      <c r="E86" s="631"/>
      <c r="F86" s="631"/>
      <c r="G86" s="631"/>
      <c r="H86" s="631"/>
      <c r="I86" s="631"/>
      <c r="J86" s="630">
        <f t="shared" si="20"/>
        <v>0</v>
      </c>
      <c r="K86" s="913">
        <f t="shared" si="21"/>
        <v>0</v>
      </c>
    </row>
    <row r="87" spans="1:11" s="910" customFormat="1" ht="12" customHeight="1" thickBot="1" x14ac:dyDescent="0.2">
      <c r="A87" s="912" t="s">
        <v>312</v>
      </c>
      <c r="B87" s="626" t="s">
        <v>453</v>
      </c>
      <c r="C87" s="628"/>
      <c r="D87" s="628"/>
      <c r="E87" s="628"/>
      <c r="F87" s="628"/>
      <c r="G87" s="628"/>
      <c r="H87" s="628"/>
      <c r="I87" s="628"/>
      <c r="J87" s="531">
        <f t="shared" si="20"/>
        <v>0</v>
      </c>
      <c r="K87" s="893">
        <f t="shared" si="21"/>
        <v>0</v>
      </c>
    </row>
    <row r="88" spans="1:11" s="910" customFormat="1" ht="12" customHeight="1" thickBot="1" x14ac:dyDescent="0.2">
      <c r="A88" s="912" t="s">
        <v>475</v>
      </c>
      <c r="B88" s="626" t="s">
        <v>313</v>
      </c>
      <c r="C88" s="628"/>
      <c r="D88" s="628"/>
      <c r="E88" s="628"/>
      <c r="F88" s="628"/>
      <c r="G88" s="628"/>
      <c r="H88" s="628"/>
      <c r="I88" s="628"/>
      <c r="J88" s="531">
        <f t="shared" si="20"/>
        <v>0</v>
      </c>
      <c r="K88" s="893">
        <f t="shared" si="21"/>
        <v>0</v>
      </c>
    </row>
    <row r="89" spans="1:11" s="910" customFormat="1" ht="12" customHeight="1" thickBot="1" x14ac:dyDescent="0.2">
      <c r="A89" s="912" t="s">
        <v>476</v>
      </c>
      <c r="B89" s="626" t="s">
        <v>456</v>
      </c>
      <c r="C89" s="570">
        <f>+C66+C70+C75+C78+C82+C88+C87</f>
        <v>47935635</v>
      </c>
      <c r="D89" s="570">
        <f t="shared" ref="D89:K89" si="22">+D66+D70+D75+D78+D82+D88+D87</f>
        <v>-2649064</v>
      </c>
      <c r="E89" s="570">
        <f t="shared" si="22"/>
        <v>-399839</v>
      </c>
      <c r="F89" s="570">
        <f t="shared" si="22"/>
        <v>0</v>
      </c>
      <c r="G89" s="570">
        <f t="shared" si="22"/>
        <v>0</v>
      </c>
      <c r="H89" s="570">
        <f t="shared" si="22"/>
        <v>0</v>
      </c>
      <c r="I89" s="570">
        <f t="shared" si="22"/>
        <v>0</v>
      </c>
      <c r="J89" s="570">
        <f t="shared" si="22"/>
        <v>-3048903</v>
      </c>
      <c r="K89" s="892">
        <f t="shared" si="22"/>
        <v>44886732</v>
      </c>
    </row>
    <row r="90" spans="1:11" s="910" customFormat="1" ht="12" customHeight="1" thickBot="1" x14ac:dyDescent="0.2">
      <c r="A90" s="911" t="s">
        <v>477</v>
      </c>
      <c r="B90" s="624" t="s">
        <v>478</v>
      </c>
      <c r="C90" s="570">
        <f>+C65+C89</f>
        <v>82997185</v>
      </c>
      <c r="D90" s="570">
        <f t="shared" ref="D90:K90" si="23">+D65+D89</f>
        <v>0</v>
      </c>
      <c r="E90" s="570">
        <f t="shared" si="23"/>
        <v>10619173</v>
      </c>
      <c r="F90" s="570">
        <f t="shared" si="23"/>
        <v>0</v>
      </c>
      <c r="G90" s="570">
        <f t="shared" si="23"/>
        <v>0</v>
      </c>
      <c r="H90" s="570">
        <f t="shared" si="23"/>
        <v>0</v>
      </c>
      <c r="I90" s="570">
        <f t="shared" si="23"/>
        <v>0</v>
      </c>
      <c r="J90" s="570">
        <f t="shared" si="23"/>
        <v>10619173</v>
      </c>
      <c r="K90" s="892">
        <f t="shared" si="23"/>
        <v>93616358</v>
      </c>
    </row>
    <row r="91" spans="1:11" s="906" customFormat="1" ht="15.2" customHeight="1" thickBot="1" x14ac:dyDescent="0.25">
      <c r="A91" s="909"/>
      <c r="B91" s="908"/>
      <c r="C91" s="907"/>
      <c r="D91" s="907"/>
      <c r="E91" s="907"/>
      <c r="F91" s="907"/>
      <c r="G91" s="907"/>
    </row>
    <row r="92" spans="1:11" s="905" customFormat="1" ht="16.5" customHeight="1" thickBot="1" x14ac:dyDescent="0.25">
      <c r="A92" s="1241" t="s">
        <v>55</v>
      </c>
      <c r="B92" s="1242"/>
      <c r="C92" s="1242"/>
      <c r="D92" s="1242"/>
      <c r="E92" s="1242"/>
      <c r="F92" s="1242"/>
      <c r="G92" s="1242"/>
      <c r="H92" s="1242"/>
      <c r="I92" s="1242"/>
      <c r="J92" s="1242"/>
      <c r="K92" s="1243"/>
    </row>
    <row r="93" spans="1:11" s="888" customFormat="1" ht="12" customHeight="1" thickBot="1" x14ac:dyDescent="0.25">
      <c r="A93" s="653" t="s">
        <v>16</v>
      </c>
      <c r="B93" s="606" t="s">
        <v>482</v>
      </c>
      <c r="C93" s="605">
        <f>+C94+C95+C96+C97+C98+C111</f>
        <v>76221719</v>
      </c>
      <c r="D93" s="904">
        <f t="shared" ref="D93:K93" si="24">+D94+D95+D96+D97+D98+D111</f>
        <v>-3177940</v>
      </c>
      <c r="E93" s="904">
        <f t="shared" si="24"/>
        <v>9530173</v>
      </c>
      <c r="F93" s="904">
        <f t="shared" si="24"/>
        <v>0</v>
      </c>
      <c r="G93" s="904">
        <f t="shared" si="24"/>
        <v>0</v>
      </c>
      <c r="H93" s="904">
        <f t="shared" si="24"/>
        <v>0</v>
      </c>
      <c r="I93" s="605">
        <f t="shared" si="24"/>
        <v>0</v>
      </c>
      <c r="J93" s="605">
        <f t="shared" si="24"/>
        <v>6352233</v>
      </c>
      <c r="K93" s="903">
        <f t="shared" si="24"/>
        <v>82573952</v>
      </c>
    </row>
    <row r="94" spans="1:11" ht="12" customHeight="1" x14ac:dyDescent="0.2">
      <c r="A94" s="902" t="s">
        <v>96</v>
      </c>
      <c r="B94" s="602" t="s">
        <v>47</v>
      </c>
      <c r="C94" s="601">
        <v>15879416</v>
      </c>
      <c r="D94" s="600">
        <v>102000</v>
      </c>
      <c r="E94" s="600">
        <v>244872</v>
      </c>
      <c r="F94" s="901"/>
      <c r="G94" s="901"/>
      <c r="H94" s="901"/>
      <c r="I94" s="600"/>
      <c r="J94" s="599">
        <f t="shared" ref="J94:J113" si="25">D94+E94+F94+G94+H94+I94</f>
        <v>346872</v>
      </c>
      <c r="K94" s="900">
        <f t="shared" ref="K94:K113" si="26">C94+J94</f>
        <v>16226288</v>
      </c>
    </row>
    <row r="95" spans="1:11" ht="12" customHeight="1" x14ac:dyDescent="0.2">
      <c r="A95" s="899" t="s">
        <v>97</v>
      </c>
      <c r="B95" s="582" t="s">
        <v>176</v>
      </c>
      <c r="C95" s="560">
        <v>2515313</v>
      </c>
      <c r="D95" s="560"/>
      <c r="E95" s="560">
        <v>59048</v>
      </c>
      <c r="F95" s="560"/>
      <c r="G95" s="560"/>
      <c r="H95" s="560"/>
      <c r="I95" s="560"/>
      <c r="J95" s="564">
        <f t="shared" si="25"/>
        <v>59048</v>
      </c>
      <c r="K95" s="889">
        <f t="shared" si="26"/>
        <v>2574361</v>
      </c>
    </row>
    <row r="96" spans="1:11" ht="12" customHeight="1" x14ac:dyDescent="0.2">
      <c r="A96" s="899" t="s">
        <v>98</v>
      </c>
      <c r="B96" s="582" t="s">
        <v>136</v>
      </c>
      <c r="C96" s="557">
        <v>54624391</v>
      </c>
      <c r="D96" s="557">
        <v>-3285404</v>
      </c>
      <c r="E96" s="557">
        <v>10023885</v>
      </c>
      <c r="F96" s="557"/>
      <c r="G96" s="557"/>
      <c r="H96" s="560"/>
      <c r="I96" s="557"/>
      <c r="J96" s="556">
        <f t="shared" si="25"/>
        <v>6738481</v>
      </c>
      <c r="K96" s="886">
        <f t="shared" si="26"/>
        <v>61362872</v>
      </c>
    </row>
    <row r="97" spans="1:11" ht="12" customHeight="1" x14ac:dyDescent="0.2">
      <c r="A97" s="899" t="s">
        <v>99</v>
      </c>
      <c r="B97" s="593" t="s">
        <v>177</v>
      </c>
      <c r="C97" s="557">
        <v>1740678</v>
      </c>
      <c r="D97" s="557"/>
      <c r="E97" s="557"/>
      <c r="F97" s="557"/>
      <c r="G97" s="557"/>
      <c r="H97" s="557"/>
      <c r="I97" s="557"/>
      <c r="J97" s="556">
        <f t="shared" si="25"/>
        <v>0</v>
      </c>
      <c r="K97" s="886">
        <f t="shared" si="26"/>
        <v>1740678</v>
      </c>
    </row>
    <row r="98" spans="1:11" ht="12" customHeight="1" x14ac:dyDescent="0.2">
      <c r="A98" s="899" t="s">
        <v>110</v>
      </c>
      <c r="B98" s="597" t="s">
        <v>178</v>
      </c>
      <c r="C98" s="557">
        <v>461921</v>
      </c>
      <c r="D98" s="557">
        <v>5464</v>
      </c>
      <c r="E98" s="557">
        <v>202368</v>
      </c>
      <c r="F98" s="557"/>
      <c r="G98" s="557"/>
      <c r="H98" s="557"/>
      <c r="I98" s="557"/>
      <c r="J98" s="556">
        <f t="shared" si="25"/>
        <v>207832</v>
      </c>
      <c r="K98" s="886">
        <f t="shared" si="26"/>
        <v>669753</v>
      </c>
    </row>
    <row r="99" spans="1:11" ht="12" customHeight="1" x14ac:dyDescent="0.2">
      <c r="A99" s="899" t="s">
        <v>100</v>
      </c>
      <c r="B99" s="582" t="s">
        <v>479</v>
      </c>
      <c r="C99" s="557"/>
      <c r="D99" s="557">
        <v>5464</v>
      </c>
      <c r="E99" s="557">
        <v>202368</v>
      </c>
      <c r="F99" s="557"/>
      <c r="G99" s="557"/>
      <c r="H99" s="557"/>
      <c r="I99" s="557"/>
      <c r="J99" s="556">
        <f t="shared" si="25"/>
        <v>207832</v>
      </c>
      <c r="K99" s="886">
        <f t="shared" si="26"/>
        <v>207832</v>
      </c>
    </row>
    <row r="100" spans="1:11" ht="12" customHeight="1" x14ac:dyDescent="0.2">
      <c r="A100" s="899" t="s">
        <v>101</v>
      </c>
      <c r="B100" s="596" t="s">
        <v>419</v>
      </c>
      <c r="C100" s="557"/>
      <c r="D100" s="557"/>
      <c r="E100" s="557"/>
      <c r="F100" s="557"/>
      <c r="G100" s="557"/>
      <c r="H100" s="557"/>
      <c r="I100" s="557"/>
      <c r="J100" s="556">
        <f t="shared" si="25"/>
        <v>0</v>
      </c>
      <c r="K100" s="886">
        <f t="shared" si="26"/>
        <v>0</v>
      </c>
    </row>
    <row r="101" spans="1:11" ht="12" customHeight="1" x14ac:dyDescent="0.2">
      <c r="A101" s="899" t="s">
        <v>111</v>
      </c>
      <c r="B101" s="596" t="s">
        <v>418</v>
      </c>
      <c r="C101" s="557"/>
      <c r="D101" s="557"/>
      <c r="E101" s="557"/>
      <c r="F101" s="557"/>
      <c r="G101" s="557"/>
      <c r="H101" s="557"/>
      <c r="I101" s="557"/>
      <c r="J101" s="556">
        <f t="shared" si="25"/>
        <v>0</v>
      </c>
      <c r="K101" s="886">
        <f t="shared" si="26"/>
        <v>0</v>
      </c>
    </row>
    <row r="102" spans="1:11" ht="12" customHeight="1" x14ac:dyDescent="0.2">
      <c r="A102" s="899" t="s">
        <v>112</v>
      </c>
      <c r="B102" s="596" t="s">
        <v>329</v>
      </c>
      <c r="C102" s="557"/>
      <c r="D102" s="557"/>
      <c r="E102" s="557"/>
      <c r="F102" s="557"/>
      <c r="G102" s="557"/>
      <c r="H102" s="557"/>
      <c r="I102" s="557"/>
      <c r="J102" s="556">
        <f t="shared" si="25"/>
        <v>0</v>
      </c>
      <c r="K102" s="886">
        <f t="shared" si="26"/>
        <v>0</v>
      </c>
    </row>
    <row r="103" spans="1:11" ht="12" customHeight="1" x14ac:dyDescent="0.2">
      <c r="A103" s="899" t="s">
        <v>113</v>
      </c>
      <c r="B103" s="576" t="s">
        <v>330</v>
      </c>
      <c r="C103" s="557"/>
      <c r="D103" s="557"/>
      <c r="E103" s="557"/>
      <c r="F103" s="557"/>
      <c r="G103" s="557"/>
      <c r="H103" s="557"/>
      <c r="I103" s="557"/>
      <c r="J103" s="556">
        <f t="shared" si="25"/>
        <v>0</v>
      </c>
      <c r="K103" s="886">
        <f t="shared" si="26"/>
        <v>0</v>
      </c>
    </row>
    <row r="104" spans="1:11" ht="12" customHeight="1" x14ac:dyDescent="0.2">
      <c r="A104" s="899" t="s">
        <v>114</v>
      </c>
      <c r="B104" s="576" t="s">
        <v>331</v>
      </c>
      <c r="C104" s="557"/>
      <c r="D104" s="557"/>
      <c r="E104" s="557"/>
      <c r="F104" s="557"/>
      <c r="G104" s="557"/>
      <c r="H104" s="557"/>
      <c r="I104" s="557"/>
      <c r="J104" s="556">
        <f t="shared" si="25"/>
        <v>0</v>
      </c>
      <c r="K104" s="886">
        <f t="shared" si="26"/>
        <v>0</v>
      </c>
    </row>
    <row r="105" spans="1:11" ht="12" customHeight="1" x14ac:dyDescent="0.2">
      <c r="A105" s="899" t="s">
        <v>116</v>
      </c>
      <c r="B105" s="596" t="s">
        <v>332</v>
      </c>
      <c r="C105" s="557"/>
      <c r="D105" s="557"/>
      <c r="E105" s="557"/>
      <c r="F105" s="557"/>
      <c r="G105" s="557"/>
      <c r="H105" s="557"/>
      <c r="I105" s="557"/>
      <c r="J105" s="556">
        <f t="shared" si="25"/>
        <v>0</v>
      </c>
      <c r="K105" s="886">
        <f t="shared" si="26"/>
        <v>0</v>
      </c>
    </row>
    <row r="106" spans="1:11" ht="12" customHeight="1" x14ac:dyDescent="0.2">
      <c r="A106" s="899" t="s">
        <v>179</v>
      </c>
      <c r="B106" s="596" t="s">
        <v>333</v>
      </c>
      <c r="C106" s="557"/>
      <c r="D106" s="557"/>
      <c r="E106" s="557"/>
      <c r="F106" s="557"/>
      <c r="G106" s="557"/>
      <c r="H106" s="557"/>
      <c r="I106" s="557"/>
      <c r="J106" s="556">
        <f t="shared" si="25"/>
        <v>0</v>
      </c>
      <c r="K106" s="886">
        <f t="shared" si="26"/>
        <v>0</v>
      </c>
    </row>
    <row r="107" spans="1:11" ht="12" customHeight="1" x14ac:dyDescent="0.2">
      <c r="A107" s="899" t="s">
        <v>327</v>
      </c>
      <c r="B107" s="576" t="s">
        <v>334</v>
      </c>
      <c r="C107" s="557"/>
      <c r="D107" s="557"/>
      <c r="E107" s="557"/>
      <c r="F107" s="557"/>
      <c r="G107" s="557"/>
      <c r="H107" s="557"/>
      <c r="I107" s="557"/>
      <c r="J107" s="556">
        <f t="shared" si="25"/>
        <v>0</v>
      </c>
      <c r="K107" s="886">
        <f t="shared" si="26"/>
        <v>0</v>
      </c>
    </row>
    <row r="108" spans="1:11" ht="12" customHeight="1" x14ac:dyDescent="0.2">
      <c r="A108" s="887" t="s">
        <v>328</v>
      </c>
      <c r="B108" s="594" t="s">
        <v>335</v>
      </c>
      <c r="C108" s="557"/>
      <c r="D108" s="557"/>
      <c r="E108" s="557"/>
      <c r="F108" s="557"/>
      <c r="G108" s="557"/>
      <c r="H108" s="557"/>
      <c r="I108" s="557"/>
      <c r="J108" s="556">
        <f t="shared" si="25"/>
        <v>0</v>
      </c>
      <c r="K108" s="886">
        <f t="shared" si="26"/>
        <v>0</v>
      </c>
    </row>
    <row r="109" spans="1:11" ht="12" customHeight="1" x14ac:dyDescent="0.2">
      <c r="A109" s="899" t="s">
        <v>416</v>
      </c>
      <c r="B109" s="594" t="s">
        <v>336</v>
      </c>
      <c r="C109" s="557"/>
      <c r="D109" s="557"/>
      <c r="E109" s="557"/>
      <c r="F109" s="557"/>
      <c r="G109" s="557"/>
      <c r="H109" s="557"/>
      <c r="I109" s="557"/>
      <c r="J109" s="556">
        <f t="shared" si="25"/>
        <v>0</v>
      </c>
      <c r="K109" s="886">
        <f t="shared" si="26"/>
        <v>0</v>
      </c>
    </row>
    <row r="110" spans="1:11" ht="12" customHeight="1" x14ac:dyDescent="0.2">
      <c r="A110" s="899" t="s">
        <v>417</v>
      </c>
      <c r="B110" s="576" t="s">
        <v>337</v>
      </c>
      <c r="C110" s="557"/>
      <c r="D110" s="557"/>
      <c r="E110" s="557"/>
      <c r="F110" s="560"/>
      <c r="G110" s="560"/>
      <c r="H110" s="560"/>
      <c r="I110" s="560"/>
      <c r="J110" s="564">
        <f t="shared" si="25"/>
        <v>0</v>
      </c>
      <c r="K110" s="889">
        <f t="shared" si="26"/>
        <v>0</v>
      </c>
    </row>
    <row r="111" spans="1:11" ht="12" customHeight="1" x14ac:dyDescent="0.2">
      <c r="A111" s="899" t="s">
        <v>421</v>
      </c>
      <c r="B111" s="593" t="s">
        <v>48</v>
      </c>
      <c r="C111" s="560">
        <v>1000000</v>
      </c>
      <c r="D111" s="560"/>
      <c r="E111" s="560">
        <v>-1000000</v>
      </c>
      <c r="F111" s="560"/>
      <c r="G111" s="560"/>
      <c r="H111" s="560"/>
      <c r="I111" s="560"/>
      <c r="J111" s="564">
        <f t="shared" si="25"/>
        <v>-1000000</v>
      </c>
      <c r="K111" s="889">
        <f t="shared" si="26"/>
        <v>0</v>
      </c>
    </row>
    <row r="112" spans="1:11" ht="12" customHeight="1" x14ac:dyDescent="0.2">
      <c r="A112" s="898" t="s">
        <v>422</v>
      </c>
      <c r="B112" s="582" t="s">
        <v>480</v>
      </c>
      <c r="C112" s="560"/>
      <c r="D112" s="560"/>
      <c r="E112" s="560"/>
      <c r="F112" s="557"/>
      <c r="G112" s="557"/>
      <c r="H112" s="557"/>
      <c r="I112" s="557"/>
      <c r="J112" s="556">
        <f t="shared" si="25"/>
        <v>0</v>
      </c>
      <c r="K112" s="886">
        <f t="shared" si="26"/>
        <v>0</v>
      </c>
    </row>
    <row r="113" spans="1:11" ht="12" customHeight="1" thickBot="1" x14ac:dyDescent="0.25">
      <c r="A113" s="897" t="s">
        <v>423</v>
      </c>
      <c r="B113" s="896" t="s">
        <v>481</v>
      </c>
      <c r="C113" s="589"/>
      <c r="D113" s="589"/>
      <c r="E113" s="589"/>
      <c r="F113" s="589"/>
      <c r="G113" s="589"/>
      <c r="H113" s="589"/>
      <c r="I113" s="589"/>
      <c r="J113" s="588">
        <f t="shared" si="25"/>
        <v>0</v>
      </c>
      <c r="K113" s="895">
        <f t="shared" si="26"/>
        <v>0</v>
      </c>
    </row>
    <row r="114" spans="1:11" ht="12" customHeight="1" thickBot="1" x14ac:dyDescent="0.25">
      <c r="A114" s="613" t="s">
        <v>17</v>
      </c>
      <c r="B114" s="532" t="s">
        <v>338</v>
      </c>
      <c r="C114" s="531">
        <f>+C115+C117+C119</f>
        <v>5860124</v>
      </c>
      <c r="D114" s="531">
        <f t="shared" ref="D114:K114" si="27">+D115+D117+D119</f>
        <v>3177940</v>
      </c>
      <c r="E114" s="531">
        <f t="shared" si="27"/>
        <v>1089000</v>
      </c>
      <c r="F114" s="531">
        <f t="shared" si="27"/>
        <v>0</v>
      </c>
      <c r="G114" s="531">
        <f t="shared" si="27"/>
        <v>0</v>
      </c>
      <c r="H114" s="531">
        <f t="shared" si="27"/>
        <v>0</v>
      </c>
      <c r="I114" s="531">
        <f t="shared" si="27"/>
        <v>0</v>
      </c>
      <c r="J114" s="531">
        <f t="shared" si="27"/>
        <v>4266940</v>
      </c>
      <c r="K114" s="893">
        <f t="shared" si="27"/>
        <v>10127064</v>
      </c>
    </row>
    <row r="115" spans="1:11" ht="12" customHeight="1" x14ac:dyDescent="0.2">
      <c r="A115" s="890" t="s">
        <v>102</v>
      </c>
      <c r="B115" s="582" t="s">
        <v>214</v>
      </c>
      <c r="C115" s="580">
        <v>2901940</v>
      </c>
      <c r="D115" s="581"/>
      <c r="E115" s="581">
        <v>-651000</v>
      </c>
      <c r="F115" s="580"/>
      <c r="G115" s="580"/>
      <c r="H115" s="580"/>
      <c r="I115" s="580"/>
      <c r="J115" s="574">
        <f t="shared" ref="J115:J127" si="28">D115+E115+F115+G115+H115+I115</f>
        <v>-651000</v>
      </c>
      <c r="K115" s="894">
        <f t="shared" ref="K115:K127" si="29">C115+J115</f>
        <v>2250940</v>
      </c>
    </row>
    <row r="116" spans="1:11" ht="12" customHeight="1" x14ac:dyDescent="0.2">
      <c r="A116" s="890" t="s">
        <v>103</v>
      </c>
      <c r="B116" s="575" t="s">
        <v>342</v>
      </c>
      <c r="C116" s="580"/>
      <c r="D116" s="581"/>
      <c r="E116" s="581"/>
      <c r="F116" s="580"/>
      <c r="G116" s="580"/>
      <c r="H116" s="580"/>
      <c r="I116" s="580"/>
      <c r="J116" s="574">
        <f t="shared" si="28"/>
        <v>0</v>
      </c>
      <c r="K116" s="894">
        <f t="shared" si="29"/>
        <v>0</v>
      </c>
    </row>
    <row r="117" spans="1:11" ht="12" customHeight="1" x14ac:dyDescent="0.2">
      <c r="A117" s="890" t="s">
        <v>104</v>
      </c>
      <c r="B117" s="575" t="s">
        <v>180</v>
      </c>
      <c r="C117" s="560">
        <v>2958184</v>
      </c>
      <c r="D117" s="559">
        <v>3177940</v>
      </c>
      <c r="E117" s="559">
        <v>990000</v>
      </c>
      <c r="F117" s="560"/>
      <c r="G117" s="560"/>
      <c r="H117" s="560"/>
      <c r="I117" s="560"/>
      <c r="J117" s="564">
        <f t="shared" si="28"/>
        <v>4167940</v>
      </c>
      <c r="K117" s="889">
        <f t="shared" si="29"/>
        <v>7126124</v>
      </c>
    </row>
    <row r="118" spans="1:11" ht="12" customHeight="1" x14ac:dyDescent="0.2">
      <c r="A118" s="890" t="s">
        <v>105</v>
      </c>
      <c r="B118" s="575" t="s">
        <v>343</v>
      </c>
      <c r="C118" s="560"/>
      <c r="D118" s="559"/>
      <c r="E118" s="559"/>
      <c r="F118" s="560"/>
      <c r="G118" s="560"/>
      <c r="H118" s="560"/>
      <c r="I118" s="560"/>
      <c r="J118" s="564">
        <f t="shared" si="28"/>
        <v>0</v>
      </c>
      <c r="K118" s="889">
        <f t="shared" si="29"/>
        <v>0</v>
      </c>
    </row>
    <row r="119" spans="1:11" ht="12" customHeight="1" x14ac:dyDescent="0.2">
      <c r="A119" s="890" t="s">
        <v>106</v>
      </c>
      <c r="B119" s="579" t="s">
        <v>216</v>
      </c>
      <c r="C119" s="560"/>
      <c r="D119" s="559"/>
      <c r="E119" s="559">
        <v>750000</v>
      </c>
      <c r="F119" s="560"/>
      <c r="G119" s="560"/>
      <c r="H119" s="560"/>
      <c r="I119" s="560"/>
      <c r="J119" s="564">
        <f t="shared" si="28"/>
        <v>750000</v>
      </c>
      <c r="K119" s="889">
        <f t="shared" si="29"/>
        <v>750000</v>
      </c>
    </row>
    <row r="120" spans="1:11" ht="12" customHeight="1" x14ac:dyDescent="0.2">
      <c r="A120" s="890" t="s">
        <v>115</v>
      </c>
      <c r="B120" s="578" t="s">
        <v>406</v>
      </c>
      <c r="C120" s="560"/>
      <c r="D120" s="559"/>
      <c r="E120" s="559"/>
      <c r="F120" s="560"/>
      <c r="G120" s="560"/>
      <c r="H120" s="560"/>
      <c r="I120" s="560"/>
      <c r="J120" s="564">
        <f t="shared" si="28"/>
        <v>0</v>
      </c>
      <c r="K120" s="889">
        <f t="shared" si="29"/>
        <v>0</v>
      </c>
    </row>
    <row r="121" spans="1:11" ht="12" customHeight="1" x14ac:dyDescent="0.2">
      <c r="A121" s="890" t="s">
        <v>117</v>
      </c>
      <c r="B121" s="577" t="s">
        <v>348</v>
      </c>
      <c r="C121" s="560"/>
      <c r="D121" s="559"/>
      <c r="E121" s="559"/>
      <c r="F121" s="560"/>
      <c r="G121" s="560"/>
      <c r="H121" s="560"/>
      <c r="I121" s="560"/>
      <c r="J121" s="564">
        <f t="shared" si="28"/>
        <v>0</v>
      </c>
      <c r="K121" s="889">
        <f t="shared" si="29"/>
        <v>0</v>
      </c>
    </row>
    <row r="122" spans="1:11" ht="12" customHeight="1" x14ac:dyDescent="0.2">
      <c r="A122" s="890" t="s">
        <v>181</v>
      </c>
      <c r="B122" s="576" t="s">
        <v>331</v>
      </c>
      <c r="C122" s="560"/>
      <c r="D122" s="559"/>
      <c r="E122" s="559"/>
      <c r="F122" s="560"/>
      <c r="G122" s="560"/>
      <c r="H122" s="560"/>
      <c r="I122" s="560"/>
      <c r="J122" s="564">
        <f t="shared" si="28"/>
        <v>0</v>
      </c>
      <c r="K122" s="889">
        <f t="shared" si="29"/>
        <v>0</v>
      </c>
    </row>
    <row r="123" spans="1:11" ht="12" customHeight="1" x14ac:dyDescent="0.2">
      <c r="A123" s="890" t="s">
        <v>182</v>
      </c>
      <c r="B123" s="576" t="s">
        <v>347</v>
      </c>
      <c r="C123" s="560"/>
      <c r="D123" s="559"/>
      <c r="E123" s="559">
        <v>750000</v>
      </c>
      <c r="F123" s="560"/>
      <c r="G123" s="560"/>
      <c r="H123" s="560"/>
      <c r="I123" s="560"/>
      <c r="J123" s="564">
        <f t="shared" si="28"/>
        <v>750000</v>
      </c>
      <c r="K123" s="889">
        <f t="shared" si="29"/>
        <v>750000</v>
      </c>
    </row>
    <row r="124" spans="1:11" ht="12" customHeight="1" x14ac:dyDescent="0.2">
      <c r="A124" s="890" t="s">
        <v>183</v>
      </c>
      <c r="B124" s="576" t="s">
        <v>346</v>
      </c>
      <c r="C124" s="560"/>
      <c r="D124" s="559"/>
      <c r="E124" s="559"/>
      <c r="F124" s="560"/>
      <c r="G124" s="560"/>
      <c r="H124" s="560"/>
      <c r="I124" s="560"/>
      <c r="J124" s="564">
        <f t="shared" si="28"/>
        <v>0</v>
      </c>
      <c r="K124" s="889">
        <f t="shared" si="29"/>
        <v>0</v>
      </c>
    </row>
    <row r="125" spans="1:11" ht="12" customHeight="1" x14ac:dyDescent="0.2">
      <c r="A125" s="890" t="s">
        <v>339</v>
      </c>
      <c r="B125" s="576" t="s">
        <v>334</v>
      </c>
      <c r="C125" s="560"/>
      <c r="D125" s="559"/>
      <c r="E125" s="559"/>
      <c r="F125" s="560"/>
      <c r="G125" s="560"/>
      <c r="H125" s="560"/>
      <c r="I125" s="560"/>
      <c r="J125" s="564">
        <f t="shared" si="28"/>
        <v>0</v>
      </c>
      <c r="K125" s="889">
        <f t="shared" si="29"/>
        <v>0</v>
      </c>
    </row>
    <row r="126" spans="1:11" ht="12" customHeight="1" x14ac:dyDescent="0.2">
      <c r="A126" s="890" t="s">
        <v>340</v>
      </c>
      <c r="B126" s="576" t="s">
        <v>345</v>
      </c>
      <c r="C126" s="560"/>
      <c r="D126" s="559"/>
      <c r="E126" s="559"/>
      <c r="F126" s="560"/>
      <c r="G126" s="560"/>
      <c r="H126" s="560"/>
      <c r="I126" s="560"/>
      <c r="J126" s="564">
        <f t="shared" si="28"/>
        <v>0</v>
      </c>
      <c r="K126" s="889">
        <f t="shared" si="29"/>
        <v>0</v>
      </c>
    </row>
    <row r="127" spans="1:11" ht="12" customHeight="1" thickBot="1" x14ac:dyDescent="0.25">
      <c r="A127" s="887" t="s">
        <v>341</v>
      </c>
      <c r="B127" s="576" t="s">
        <v>344</v>
      </c>
      <c r="C127" s="557"/>
      <c r="D127" s="558"/>
      <c r="E127" s="558"/>
      <c r="F127" s="557"/>
      <c r="G127" s="557"/>
      <c r="H127" s="557"/>
      <c r="I127" s="557"/>
      <c r="J127" s="556">
        <f t="shared" si="28"/>
        <v>0</v>
      </c>
      <c r="K127" s="886">
        <f t="shared" si="29"/>
        <v>0</v>
      </c>
    </row>
    <row r="128" spans="1:11" ht="12" customHeight="1" thickBot="1" x14ac:dyDescent="0.25">
      <c r="A128" s="613" t="s">
        <v>18</v>
      </c>
      <c r="B128" s="547" t="s">
        <v>426</v>
      </c>
      <c r="C128" s="531">
        <f>+C93+C114</f>
        <v>82081843</v>
      </c>
      <c r="D128" s="531">
        <f t="shared" ref="D128:K128" si="30">+D93+D114</f>
        <v>0</v>
      </c>
      <c r="E128" s="531">
        <f t="shared" si="30"/>
        <v>10619173</v>
      </c>
      <c r="F128" s="531">
        <f t="shared" si="30"/>
        <v>0</v>
      </c>
      <c r="G128" s="531">
        <f t="shared" si="30"/>
        <v>0</v>
      </c>
      <c r="H128" s="531">
        <f t="shared" si="30"/>
        <v>0</v>
      </c>
      <c r="I128" s="531">
        <f t="shared" si="30"/>
        <v>0</v>
      </c>
      <c r="J128" s="531">
        <f t="shared" si="30"/>
        <v>10619173</v>
      </c>
      <c r="K128" s="893">
        <f t="shared" si="30"/>
        <v>92701016</v>
      </c>
    </row>
    <row r="129" spans="1:17" ht="12" customHeight="1" thickBot="1" x14ac:dyDescent="0.25">
      <c r="A129" s="613" t="s">
        <v>19</v>
      </c>
      <c r="B129" s="547" t="s">
        <v>427</v>
      </c>
      <c r="C129" s="531">
        <f>+C130+C131+C132</f>
        <v>0</v>
      </c>
      <c r="D129" s="531">
        <f t="shared" ref="D129:K129" si="31">+D130+D131+D132</f>
        <v>0</v>
      </c>
      <c r="E129" s="531">
        <f t="shared" si="31"/>
        <v>0</v>
      </c>
      <c r="F129" s="531">
        <f t="shared" si="31"/>
        <v>0</v>
      </c>
      <c r="G129" s="531">
        <f t="shared" si="31"/>
        <v>0</v>
      </c>
      <c r="H129" s="531">
        <f t="shared" si="31"/>
        <v>0</v>
      </c>
      <c r="I129" s="531">
        <f t="shared" si="31"/>
        <v>0</v>
      </c>
      <c r="J129" s="531">
        <f t="shared" si="31"/>
        <v>0</v>
      </c>
      <c r="K129" s="893">
        <f t="shared" si="31"/>
        <v>0</v>
      </c>
    </row>
    <row r="130" spans="1:17" s="888" customFormat="1" ht="12" customHeight="1" x14ac:dyDescent="0.2">
      <c r="A130" s="890" t="s">
        <v>248</v>
      </c>
      <c r="B130" s="561" t="s">
        <v>485</v>
      </c>
      <c r="C130" s="560"/>
      <c r="D130" s="560"/>
      <c r="E130" s="560"/>
      <c r="F130" s="560"/>
      <c r="G130" s="560"/>
      <c r="H130" s="560"/>
      <c r="I130" s="560"/>
      <c r="J130" s="564">
        <f>D130+E130+F130+G130+H130+I130</f>
        <v>0</v>
      </c>
      <c r="K130" s="889">
        <f>C130+J130</f>
        <v>0</v>
      </c>
    </row>
    <row r="131" spans="1:17" ht="12" customHeight="1" x14ac:dyDescent="0.2">
      <c r="A131" s="890" t="s">
        <v>249</v>
      </c>
      <c r="B131" s="561" t="s">
        <v>435</v>
      </c>
      <c r="C131" s="560"/>
      <c r="D131" s="560"/>
      <c r="E131" s="560"/>
      <c r="F131" s="560"/>
      <c r="G131" s="560"/>
      <c r="H131" s="560"/>
      <c r="I131" s="560"/>
      <c r="J131" s="564">
        <f>D131+E131+F131+G131+H131+I131</f>
        <v>0</v>
      </c>
      <c r="K131" s="889">
        <f>C131+J131</f>
        <v>0</v>
      </c>
    </row>
    <row r="132" spans="1:17" ht="12" customHeight="1" thickBot="1" x14ac:dyDescent="0.25">
      <c r="A132" s="887" t="s">
        <v>250</v>
      </c>
      <c r="B132" s="567" t="s">
        <v>484</v>
      </c>
      <c r="C132" s="560"/>
      <c r="D132" s="560"/>
      <c r="E132" s="560"/>
      <c r="F132" s="560"/>
      <c r="G132" s="560"/>
      <c r="H132" s="560"/>
      <c r="I132" s="560"/>
      <c r="J132" s="564">
        <f>D132+E132+F132+G132+H132+I132</f>
        <v>0</v>
      </c>
      <c r="K132" s="889">
        <f>C132+J132</f>
        <v>0</v>
      </c>
    </row>
    <row r="133" spans="1:17" ht="12" customHeight="1" thickBot="1" x14ac:dyDescent="0.25">
      <c r="A133" s="613" t="s">
        <v>20</v>
      </c>
      <c r="B133" s="547" t="s">
        <v>428</v>
      </c>
      <c r="C133" s="531">
        <f>+C134+C135+C136+C137+C138+C139</f>
        <v>0</v>
      </c>
      <c r="D133" s="531">
        <f t="shared" ref="D133:K133" si="32">+D134+D135+D136+D137+D138+D139</f>
        <v>0</v>
      </c>
      <c r="E133" s="531">
        <f t="shared" si="32"/>
        <v>0</v>
      </c>
      <c r="F133" s="531">
        <f t="shared" si="32"/>
        <v>0</v>
      </c>
      <c r="G133" s="531">
        <f t="shared" si="32"/>
        <v>0</v>
      </c>
      <c r="H133" s="531">
        <f t="shared" si="32"/>
        <v>0</v>
      </c>
      <c r="I133" s="531">
        <f t="shared" si="32"/>
        <v>0</v>
      </c>
      <c r="J133" s="531">
        <f t="shared" si="32"/>
        <v>0</v>
      </c>
      <c r="K133" s="893">
        <f t="shared" si="32"/>
        <v>0</v>
      </c>
    </row>
    <row r="134" spans="1:17" ht="12" customHeight="1" x14ac:dyDescent="0.2">
      <c r="A134" s="890" t="s">
        <v>89</v>
      </c>
      <c r="B134" s="561" t="s">
        <v>437</v>
      </c>
      <c r="C134" s="560"/>
      <c r="D134" s="560"/>
      <c r="E134" s="560"/>
      <c r="F134" s="560"/>
      <c r="G134" s="560"/>
      <c r="H134" s="560"/>
      <c r="I134" s="560"/>
      <c r="J134" s="564">
        <f t="shared" ref="J134:J139" si="33">D134+E134+F134+G134+H134+I134</f>
        <v>0</v>
      </c>
      <c r="K134" s="889">
        <f t="shared" ref="K134:K139" si="34">C134+J134</f>
        <v>0</v>
      </c>
    </row>
    <row r="135" spans="1:17" ht="12" customHeight="1" x14ac:dyDescent="0.2">
      <c r="A135" s="890" t="s">
        <v>90</v>
      </c>
      <c r="B135" s="561" t="s">
        <v>429</v>
      </c>
      <c r="C135" s="560"/>
      <c r="D135" s="560"/>
      <c r="E135" s="560"/>
      <c r="F135" s="560"/>
      <c r="G135" s="560"/>
      <c r="H135" s="560"/>
      <c r="I135" s="560"/>
      <c r="J135" s="564">
        <f t="shared" si="33"/>
        <v>0</v>
      </c>
      <c r="K135" s="889">
        <f t="shared" si="34"/>
        <v>0</v>
      </c>
    </row>
    <row r="136" spans="1:17" ht="12" customHeight="1" x14ac:dyDescent="0.2">
      <c r="A136" s="890" t="s">
        <v>91</v>
      </c>
      <c r="B136" s="561" t="s">
        <v>430</v>
      </c>
      <c r="C136" s="560"/>
      <c r="D136" s="560"/>
      <c r="E136" s="560"/>
      <c r="F136" s="560"/>
      <c r="G136" s="560"/>
      <c r="H136" s="560"/>
      <c r="I136" s="560"/>
      <c r="J136" s="564">
        <f t="shared" si="33"/>
        <v>0</v>
      </c>
      <c r="K136" s="889">
        <f t="shared" si="34"/>
        <v>0</v>
      </c>
    </row>
    <row r="137" spans="1:17" ht="12" customHeight="1" x14ac:dyDescent="0.2">
      <c r="A137" s="890" t="s">
        <v>168</v>
      </c>
      <c r="B137" s="561" t="s">
        <v>483</v>
      </c>
      <c r="C137" s="560"/>
      <c r="D137" s="560"/>
      <c r="E137" s="560"/>
      <c r="F137" s="560"/>
      <c r="G137" s="560"/>
      <c r="H137" s="560"/>
      <c r="I137" s="560"/>
      <c r="J137" s="564">
        <f t="shared" si="33"/>
        <v>0</v>
      </c>
      <c r="K137" s="889">
        <f t="shared" si="34"/>
        <v>0</v>
      </c>
    </row>
    <row r="138" spans="1:17" ht="12" customHeight="1" x14ac:dyDescent="0.2">
      <c r="A138" s="890" t="s">
        <v>169</v>
      </c>
      <c r="B138" s="561" t="s">
        <v>432</v>
      </c>
      <c r="C138" s="560"/>
      <c r="D138" s="560"/>
      <c r="E138" s="560"/>
      <c r="F138" s="560"/>
      <c r="G138" s="560"/>
      <c r="H138" s="560"/>
      <c r="I138" s="560"/>
      <c r="J138" s="564">
        <f t="shared" si="33"/>
        <v>0</v>
      </c>
      <c r="K138" s="889">
        <f t="shared" si="34"/>
        <v>0</v>
      </c>
    </row>
    <row r="139" spans="1:17" s="888" customFormat="1" ht="12" customHeight="1" thickBot="1" x14ac:dyDescent="0.25">
      <c r="A139" s="887" t="s">
        <v>170</v>
      </c>
      <c r="B139" s="567" t="s">
        <v>433</v>
      </c>
      <c r="C139" s="560"/>
      <c r="D139" s="560"/>
      <c r="E139" s="560"/>
      <c r="F139" s="560"/>
      <c r="G139" s="560"/>
      <c r="H139" s="560"/>
      <c r="I139" s="560"/>
      <c r="J139" s="564">
        <f t="shared" si="33"/>
        <v>0</v>
      </c>
      <c r="K139" s="889">
        <f t="shared" si="34"/>
        <v>0</v>
      </c>
    </row>
    <row r="140" spans="1:17" ht="12" customHeight="1" thickBot="1" x14ac:dyDescent="0.25">
      <c r="A140" s="613" t="s">
        <v>21</v>
      </c>
      <c r="B140" s="547" t="s">
        <v>509</v>
      </c>
      <c r="C140" s="570">
        <f>+C141+C142+C144+C145+C143</f>
        <v>915342</v>
      </c>
      <c r="D140" s="570">
        <f t="shared" ref="D140:K140" si="35">+D141+D142+D144+D145+D143</f>
        <v>0</v>
      </c>
      <c r="E140" s="570">
        <f t="shared" si="35"/>
        <v>0</v>
      </c>
      <c r="F140" s="570">
        <f t="shared" si="35"/>
        <v>0</v>
      </c>
      <c r="G140" s="570">
        <f t="shared" si="35"/>
        <v>0</v>
      </c>
      <c r="H140" s="570">
        <f t="shared" si="35"/>
        <v>0</v>
      </c>
      <c r="I140" s="570">
        <f t="shared" si="35"/>
        <v>0</v>
      </c>
      <c r="J140" s="570">
        <f t="shared" si="35"/>
        <v>0</v>
      </c>
      <c r="K140" s="892">
        <f t="shared" si="35"/>
        <v>915342</v>
      </c>
      <c r="Q140" s="891"/>
    </row>
    <row r="141" spans="1:17" x14ac:dyDescent="0.2">
      <c r="A141" s="890" t="s">
        <v>92</v>
      </c>
      <c r="B141" s="561" t="s">
        <v>349</v>
      </c>
      <c r="C141" s="560"/>
      <c r="D141" s="559"/>
      <c r="E141" s="560"/>
      <c r="F141" s="560"/>
      <c r="G141" s="560"/>
      <c r="H141" s="560"/>
      <c r="I141" s="560"/>
      <c r="J141" s="564">
        <f>D141+E141+F141+G141+H141+I141</f>
        <v>0</v>
      </c>
      <c r="K141" s="889">
        <f>C141+J141</f>
        <v>0</v>
      </c>
    </row>
    <row r="142" spans="1:17" ht="12" customHeight="1" x14ac:dyDescent="0.2">
      <c r="A142" s="890" t="s">
        <v>93</v>
      </c>
      <c r="B142" s="561" t="s">
        <v>350</v>
      </c>
      <c r="C142" s="560">
        <v>915342</v>
      </c>
      <c r="D142" s="559"/>
      <c r="E142" s="560"/>
      <c r="F142" s="560"/>
      <c r="G142" s="560"/>
      <c r="H142" s="560"/>
      <c r="I142" s="560"/>
      <c r="J142" s="564">
        <f>D142+E142+F142+G142+H142+I142</f>
        <v>0</v>
      </c>
      <c r="K142" s="889">
        <f>C142+J142</f>
        <v>915342</v>
      </c>
    </row>
    <row r="143" spans="1:17" ht="12" customHeight="1" x14ac:dyDescent="0.2">
      <c r="A143" s="890" t="s">
        <v>266</v>
      </c>
      <c r="B143" s="561" t="s">
        <v>508</v>
      </c>
      <c r="C143" s="560"/>
      <c r="D143" s="559"/>
      <c r="E143" s="560"/>
      <c r="F143" s="560"/>
      <c r="G143" s="560"/>
      <c r="H143" s="560"/>
      <c r="I143" s="560"/>
      <c r="J143" s="564">
        <f>D143+E143+F143+G143+H143+I143</f>
        <v>0</v>
      </c>
      <c r="K143" s="889">
        <f>C143+J143</f>
        <v>0</v>
      </c>
    </row>
    <row r="144" spans="1:17" s="888" customFormat="1" ht="12" customHeight="1" x14ac:dyDescent="0.2">
      <c r="A144" s="890" t="s">
        <v>267</v>
      </c>
      <c r="B144" s="561" t="s">
        <v>442</v>
      </c>
      <c r="C144" s="560"/>
      <c r="D144" s="560"/>
      <c r="E144" s="560"/>
      <c r="F144" s="560"/>
      <c r="G144" s="560"/>
      <c r="H144" s="560"/>
      <c r="I144" s="560"/>
      <c r="J144" s="564">
        <f>D144+E144+F144+G144+H144+I144</f>
        <v>0</v>
      </c>
      <c r="K144" s="889">
        <f>C144+J144</f>
        <v>0</v>
      </c>
    </row>
    <row r="145" spans="1:11" s="888" customFormat="1" ht="12" customHeight="1" thickBot="1" x14ac:dyDescent="0.25">
      <c r="A145" s="887" t="s">
        <v>268</v>
      </c>
      <c r="B145" s="567" t="s">
        <v>368</v>
      </c>
      <c r="C145" s="560"/>
      <c r="D145" s="560"/>
      <c r="E145" s="560"/>
      <c r="F145" s="560"/>
      <c r="G145" s="560"/>
      <c r="H145" s="560"/>
      <c r="I145" s="560"/>
      <c r="J145" s="564">
        <f>D145+E145+F145+G145+H145+I145</f>
        <v>0</v>
      </c>
      <c r="K145" s="889">
        <f>C145+J145</f>
        <v>0</v>
      </c>
    </row>
    <row r="146" spans="1:11" s="888" customFormat="1" ht="12" customHeight="1" thickBot="1" x14ac:dyDescent="0.25">
      <c r="A146" s="613" t="s">
        <v>22</v>
      </c>
      <c r="B146" s="547" t="s">
        <v>443</v>
      </c>
      <c r="C146" s="554">
        <f>+C147+C148+C149+C150+C151</f>
        <v>0</v>
      </c>
      <c r="D146" s="554">
        <f t="shared" ref="D146:K146" si="36">+D147+D148+D149+D150+D151</f>
        <v>0</v>
      </c>
      <c r="E146" s="554">
        <f t="shared" si="36"/>
        <v>0</v>
      </c>
      <c r="F146" s="554">
        <f t="shared" si="36"/>
        <v>0</v>
      </c>
      <c r="G146" s="554">
        <f t="shared" si="36"/>
        <v>0</v>
      </c>
      <c r="H146" s="554">
        <f t="shared" si="36"/>
        <v>0</v>
      </c>
      <c r="I146" s="554">
        <f t="shared" si="36"/>
        <v>0</v>
      </c>
      <c r="J146" s="554">
        <f t="shared" si="36"/>
        <v>0</v>
      </c>
      <c r="K146" s="873">
        <f t="shared" si="36"/>
        <v>0</v>
      </c>
    </row>
    <row r="147" spans="1:11" s="888" customFormat="1" ht="12" customHeight="1" x14ac:dyDescent="0.2">
      <c r="A147" s="890" t="s">
        <v>94</v>
      </c>
      <c r="B147" s="561" t="s">
        <v>438</v>
      </c>
      <c r="C147" s="560"/>
      <c r="D147" s="560"/>
      <c r="E147" s="560"/>
      <c r="F147" s="560"/>
      <c r="G147" s="560"/>
      <c r="H147" s="560"/>
      <c r="I147" s="560"/>
      <c r="J147" s="564">
        <f t="shared" ref="J147:J153" si="37">D147+E147+F147+G147+H147+I147</f>
        <v>0</v>
      </c>
      <c r="K147" s="889">
        <f t="shared" ref="K147:K153" si="38">C147+J147</f>
        <v>0</v>
      </c>
    </row>
    <row r="148" spans="1:11" s="888" customFormat="1" ht="12" customHeight="1" x14ac:dyDescent="0.2">
      <c r="A148" s="890" t="s">
        <v>95</v>
      </c>
      <c r="B148" s="561" t="s">
        <v>445</v>
      </c>
      <c r="C148" s="560"/>
      <c r="D148" s="560"/>
      <c r="E148" s="560"/>
      <c r="F148" s="560"/>
      <c r="G148" s="560"/>
      <c r="H148" s="560"/>
      <c r="I148" s="560"/>
      <c r="J148" s="564">
        <f t="shared" si="37"/>
        <v>0</v>
      </c>
      <c r="K148" s="889">
        <f t="shared" si="38"/>
        <v>0</v>
      </c>
    </row>
    <row r="149" spans="1:11" s="888" customFormat="1" ht="12" customHeight="1" x14ac:dyDescent="0.2">
      <c r="A149" s="890" t="s">
        <v>278</v>
      </c>
      <c r="B149" s="561" t="s">
        <v>440</v>
      </c>
      <c r="C149" s="560"/>
      <c r="D149" s="560"/>
      <c r="E149" s="560"/>
      <c r="F149" s="560"/>
      <c r="G149" s="560"/>
      <c r="H149" s="560"/>
      <c r="I149" s="560"/>
      <c r="J149" s="564">
        <f t="shared" si="37"/>
        <v>0</v>
      </c>
      <c r="K149" s="889">
        <f t="shared" si="38"/>
        <v>0</v>
      </c>
    </row>
    <row r="150" spans="1:11" s="888" customFormat="1" ht="12" customHeight="1" x14ac:dyDescent="0.2">
      <c r="A150" s="890" t="s">
        <v>279</v>
      </c>
      <c r="B150" s="561" t="s">
        <v>486</v>
      </c>
      <c r="C150" s="560"/>
      <c r="D150" s="560"/>
      <c r="E150" s="560"/>
      <c r="F150" s="560"/>
      <c r="G150" s="560"/>
      <c r="H150" s="560"/>
      <c r="I150" s="560"/>
      <c r="J150" s="564">
        <f t="shared" si="37"/>
        <v>0</v>
      </c>
      <c r="K150" s="889">
        <f t="shared" si="38"/>
        <v>0</v>
      </c>
    </row>
    <row r="151" spans="1:11" ht="12.75" customHeight="1" thickBot="1" x14ac:dyDescent="0.25">
      <c r="A151" s="887" t="s">
        <v>444</v>
      </c>
      <c r="B151" s="567" t="s">
        <v>447</v>
      </c>
      <c r="C151" s="557"/>
      <c r="D151" s="557"/>
      <c r="E151" s="557"/>
      <c r="F151" s="557"/>
      <c r="G151" s="557"/>
      <c r="H151" s="557"/>
      <c r="I151" s="557"/>
      <c r="J151" s="556">
        <f t="shared" si="37"/>
        <v>0</v>
      </c>
      <c r="K151" s="886">
        <f t="shared" si="38"/>
        <v>0</v>
      </c>
    </row>
    <row r="152" spans="1:11" ht="12.75" customHeight="1" thickBot="1" x14ac:dyDescent="0.25">
      <c r="A152" s="885" t="s">
        <v>23</v>
      </c>
      <c r="B152" s="547" t="s">
        <v>448</v>
      </c>
      <c r="C152" s="353"/>
      <c r="D152" s="353"/>
      <c r="E152" s="353"/>
      <c r="F152" s="353"/>
      <c r="G152" s="353"/>
      <c r="H152" s="353"/>
      <c r="I152" s="353"/>
      <c r="J152" s="554">
        <f t="shared" si="37"/>
        <v>0</v>
      </c>
      <c r="K152" s="873">
        <f t="shared" si="38"/>
        <v>0</v>
      </c>
    </row>
    <row r="153" spans="1:11" ht="12.75" customHeight="1" thickBot="1" x14ac:dyDescent="0.25">
      <c r="A153" s="885" t="s">
        <v>24</v>
      </c>
      <c r="B153" s="547" t="s">
        <v>449</v>
      </c>
      <c r="C153" s="353"/>
      <c r="D153" s="353"/>
      <c r="E153" s="353"/>
      <c r="F153" s="353"/>
      <c r="G153" s="353"/>
      <c r="H153" s="353"/>
      <c r="I153" s="353"/>
      <c r="J153" s="554">
        <f t="shared" si="37"/>
        <v>0</v>
      </c>
      <c r="K153" s="873">
        <f t="shared" si="38"/>
        <v>0</v>
      </c>
    </row>
    <row r="154" spans="1:11" ht="12" customHeight="1" thickBot="1" x14ac:dyDescent="0.25">
      <c r="A154" s="613" t="s">
        <v>25</v>
      </c>
      <c r="B154" s="547" t="s">
        <v>451</v>
      </c>
      <c r="C154" s="541">
        <f>+C129+C133+C140+C146+C152+C153</f>
        <v>915342</v>
      </c>
      <c r="D154" s="541">
        <f t="shared" ref="D154:K154" si="39">+D129+D133+D140+D146+D152+D153</f>
        <v>0</v>
      </c>
      <c r="E154" s="541">
        <f t="shared" si="39"/>
        <v>0</v>
      </c>
      <c r="F154" s="541">
        <f t="shared" si="39"/>
        <v>0</v>
      </c>
      <c r="G154" s="541">
        <f t="shared" si="39"/>
        <v>0</v>
      </c>
      <c r="H154" s="541">
        <f t="shared" si="39"/>
        <v>0</v>
      </c>
      <c r="I154" s="541">
        <f t="shared" si="39"/>
        <v>0</v>
      </c>
      <c r="J154" s="541">
        <f t="shared" si="39"/>
        <v>0</v>
      </c>
      <c r="K154" s="883">
        <f t="shared" si="39"/>
        <v>915342</v>
      </c>
    </row>
    <row r="155" spans="1:11" ht="15.2" customHeight="1" thickBot="1" x14ac:dyDescent="0.25">
      <c r="A155" s="884" t="s">
        <v>26</v>
      </c>
      <c r="B155" s="543" t="s">
        <v>450</v>
      </c>
      <c r="C155" s="541">
        <f>+C128+C154</f>
        <v>82997185</v>
      </c>
      <c r="D155" s="541">
        <f t="shared" ref="D155:K155" si="40">+D128+D154</f>
        <v>0</v>
      </c>
      <c r="E155" s="541">
        <f t="shared" si="40"/>
        <v>10619173</v>
      </c>
      <c r="F155" s="541">
        <f t="shared" si="40"/>
        <v>0</v>
      </c>
      <c r="G155" s="541">
        <f t="shared" si="40"/>
        <v>0</v>
      </c>
      <c r="H155" s="541">
        <f t="shared" si="40"/>
        <v>0</v>
      </c>
      <c r="I155" s="541">
        <f t="shared" si="40"/>
        <v>0</v>
      </c>
      <c r="J155" s="541">
        <f t="shared" si="40"/>
        <v>10619173</v>
      </c>
      <c r="K155" s="883">
        <f t="shared" si="40"/>
        <v>93616358</v>
      </c>
    </row>
    <row r="156" spans="1:11" ht="13.5" thickBot="1" x14ac:dyDescent="0.25">
      <c r="C156" s="882">
        <f>C90-C155</f>
        <v>0</v>
      </c>
      <c r="D156" s="881"/>
      <c r="E156" s="881"/>
      <c r="F156" s="881"/>
      <c r="G156" s="881"/>
      <c r="H156" s="881"/>
      <c r="I156" s="880"/>
      <c r="J156" s="880"/>
      <c r="K156" s="879">
        <f>K90-K155</f>
        <v>0</v>
      </c>
    </row>
    <row r="157" spans="1:11" ht="15.2" customHeight="1" thickBot="1" x14ac:dyDescent="0.25">
      <c r="A157" s="878" t="s">
        <v>487</v>
      </c>
      <c r="B157" s="877"/>
      <c r="C157" s="875"/>
      <c r="D157" s="876"/>
      <c r="E157" s="876"/>
      <c r="F157" s="876"/>
      <c r="G157" s="876"/>
      <c r="H157" s="876"/>
      <c r="I157" s="875"/>
      <c r="J157" s="874">
        <f>D157+E157+F157+G157+H157+I157</f>
        <v>0</v>
      </c>
      <c r="K157" s="873">
        <f>C157+J157</f>
        <v>0</v>
      </c>
    </row>
    <row r="158" spans="1:11" ht="14.45" customHeight="1" thickBot="1" x14ac:dyDescent="0.25">
      <c r="A158" s="878" t="s">
        <v>193</v>
      </c>
      <c r="B158" s="877"/>
      <c r="C158" s="875"/>
      <c r="D158" s="876"/>
      <c r="E158" s="876"/>
      <c r="F158" s="876"/>
      <c r="G158" s="876"/>
      <c r="H158" s="876"/>
      <c r="I158" s="875"/>
      <c r="J158" s="874">
        <f>D158+E158+F158+G158+H158+I158</f>
        <v>0</v>
      </c>
      <c r="K158" s="873">
        <f>C158+J158</f>
        <v>0</v>
      </c>
    </row>
  </sheetData>
  <sheetProtection sheet="1" formatCells="0"/>
  <mergeCells count="5">
    <mergeCell ref="B1:K1"/>
    <mergeCell ref="B2:J2"/>
    <mergeCell ref="B3:J3"/>
    <mergeCell ref="A7:K7"/>
    <mergeCell ref="A92:K92"/>
  </mergeCells>
  <printOptions horizontalCentered="1"/>
  <pageMargins left="0.39370078740157483" right="0.39370078740157483" top="0.59055118110236227" bottom="0.59055118110236227" header="0.39370078740157483" footer="0.39370078740157483"/>
  <pageSetup paperSize="9" scale="71" orientation="landscape" r:id="rId1"/>
  <headerFooter alignWithMargins="0"/>
  <rowBreaks count="3" manualBreakCount="3">
    <brk id="54" max="16383" man="1"/>
    <brk id="91" max="16383" man="1"/>
    <brk id="128"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4290E-032B-4853-80F9-2392F2BC4FC2}">
  <sheetPr>
    <tabColor rgb="FF92D050"/>
  </sheetPr>
  <dimension ref="A1:Q158"/>
  <sheetViews>
    <sheetView view="pageBreakPreview" topLeftCell="A121" zoomScaleNormal="120" zoomScaleSheetLayoutView="100" workbookViewId="0">
      <selection activeCell="C158" sqref="C158"/>
    </sheetView>
  </sheetViews>
  <sheetFormatPr defaultRowHeight="12.75" x14ac:dyDescent="0.2"/>
  <cols>
    <col min="1" max="1" width="12.5" style="872" customWidth="1"/>
    <col min="2" max="2" width="62" style="871" customWidth="1"/>
    <col min="3" max="3" width="15.83203125" style="870" customWidth="1"/>
    <col min="4" max="7" width="14.83203125" style="870" customWidth="1"/>
    <col min="8" max="9" width="14.83203125" style="869" customWidth="1"/>
    <col min="10" max="11" width="15.83203125" style="869" customWidth="1"/>
    <col min="12" max="256" width="9.33203125" style="869"/>
    <col min="257" max="257" width="12.5" style="869" customWidth="1"/>
    <col min="258" max="258" width="62" style="869" customWidth="1"/>
    <col min="259" max="259" width="15.83203125" style="869" customWidth="1"/>
    <col min="260" max="265" width="14.83203125" style="869" customWidth="1"/>
    <col min="266" max="267" width="15.83203125" style="869" customWidth="1"/>
    <col min="268" max="512" width="9.33203125" style="869"/>
    <col min="513" max="513" width="12.5" style="869" customWidth="1"/>
    <col min="514" max="514" width="62" style="869" customWidth="1"/>
    <col min="515" max="515" width="15.83203125" style="869" customWidth="1"/>
    <col min="516" max="521" width="14.83203125" style="869" customWidth="1"/>
    <col min="522" max="523" width="15.83203125" style="869" customWidth="1"/>
    <col min="524" max="768" width="9.33203125" style="869"/>
    <col min="769" max="769" width="12.5" style="869" customWidth="1"/>
    <col min="770" max="770" width="62" style="869" customWidth="1"/>
    <col min="771" max="771" width="15.83203125" style="869" customWidth="1"/>
    <col min="772" max="777" width="14.83203125" style="869" customWidth="1"/>
    <col min="778" max="779" width="15.83203125" style="869" customWidth="1"/>
    <col min="780" max="1024" width="9.33203125" style="869"/>
    <col min="1025" max="1025" width="12.5" style="869" customWidth="1"/>
    <col min="1026" max="1026" width="62" style="869" customWidth="1"/>
    <col min="1027" max="1027" width="15.83203125" style="869" customWidth="1"/>
    <col min="1028" max="1033" width="14.83203125" style="869" customWidth="1"/>
    <col min="1034" max="1035" width="15.83203125" style="869" customWidth="1"/>
    <col min="1036" max="1280" width="9.33203125" style="869"/>
    <col min="1281" max="1281" width="12.5" style="869" customWidth="1"/>
    <col min="1282" max="1282" width="62" style="869" customWidth="1"/>
    <col min="1283" max="1283" width="15.83203125" style="869" customWidth="1"/>
    <col min="1284" max="1289" width="14.83203125" style="869" customWidth="1"/>
    <col min="1290" max="1291" width="15.83203125" style="869" customWidth="1"/>
    <col min="1292" max="1536" width="9.33203125" style="869"/>
    <col min="1537" max="1537" width="12.5" style="869" customWidth="1"/>
    <col min="1538" max="1538" width="62" style="869" customWidth="1"/>
    <col min="1539" max="1539" width="15.83203125" style="869" customWidth="1"/>
    <col min="1540" max="1545" width="14.83203125" style="869" customWidth="1"/>
    <col min="1546" max="1547" width="15.83203125" style="869" customWidth="1"/>
    <col min="1548" max="1792" width="9.33203125" style="869"/>
    <col min="1793" max="1793" width="12.5" style="869" customWidth="1"/>
    <col min="1794" max="1794" width="62" style="869" customWidth="1"/>
    <col min="1795" max="1795" width="15.83203125" style="869" customWidth="1"/>
    <col min="1796" max="1801" width="14.83203125" style="869" customWidth="1"/>
    <col min="1802" max="1803" width="15.83203125" style="869" customWidth="1"/>
    <col min="1804" max="2048" width="9.33203125" style="869"/>
    <col min="2049" max="2049" width="12.5" style="869" customWidth="1"/>
    <col min="2050" max="2050" width="62" style="869" customWidth="1"/>
    <col min="2051" max="2051" width="15.83203125" style="869" customWidth="1"/>
    <col min="2052" max="2057" width="14.83203125" style="869" customWidth="1"/>
    <col min="2058" max="2059" width="15.83203125" style="869" customWidth="1"/>
    <col min="2060" max="2304" width="9.33203125" style="869"/>
    <col min="2305" max="2305" width="12.5" style="869" customWidth="1"/>
    <col min="2306" max="2306" width="62" style="869" customWidth="1"/>
    <col min="2307" max="2307" width="15.83203125" style="869" customWidth="1"/>
    <col min="2308" max="2313" width="14.83203125" style="869" customWidth="1"/>
    <col min="2314" max="2315" width="15.83203125" style="869" customWidth="1"/>
    <col min="2316" max="2560" width="9.33203125" style="869"/>
    <col min="2561" max="2561" width="12.5" style="869" customWidth="1"/>
    <col min="2562" max="2562" width="62" style="869" customWidth="1"/>
    <col min="2563" max="2563" width="15.83203125" style="869" customWidth="1"/>
    <col min="2564" max="2569" width="14.83203125" style="869" customWidth="1"/>
    <col min="2570" max="2571" width="15.83203125" style="869" customWidth="1"/>
    <col min="2572" max="2816" width="9.33203125" style="869"/>
    <col min="2817" max="2817" width="12.5" style="869" customWidth="1"/>
    <col min="2818" max="2818" width="62" style="869" customWidth="1"/>
    <col min="2819" max="2819" width="15.83203125" style="869" customWidth="1"/>
    <col min="2820" max="2825" width="14.83203125" style="869" customWidth="1"/>
    <col min="2826" max="2827" width="15.83203125" style="869" customWidth="1"/>
    <col min="2828" max="3072" width="9.33203125" style="869"/>
    <col min="3073" max="3073" width="12.5" style="869" customWidth="1"/>
    <col min="3074" max="3074" width="62" style="869" customWidth="1"/>
    <col min="3075" max="3075" width="15.83203125" style="869" customWidth="1"/>
    <col min="3076" max="3081" width="14.83203125" style="869" customWidth="1"/>
    <col min="3082" max="3083" width="15.83203125" style="869" customWidth="1"/>
    <col min="3084" max="3328" width="9.33203125" style="869"/>
    <col min="3329" max="3329" width="12.5" style="869" customWidth="1"/>
    <col min="3330" max="3330" width="62" style="869" customWidth="1"/>
    <col min="3331" max="3331" width="15.83203125" style="869" customWidth="1"/>
    <col min="3332" max="3337" width="14.83203125" style="869" customWidth="1"/>
    <col min="3338" max="3339" width="15.83203125" style="869" customWidth="1"/>
    <col min="3340" max="3584" width="9.33203125" style="869"/>
    <col min="3585" max="3585" width="12.5" style="869" customWidth="1"/>
    <col min="3586" max="3586" width="62" style="869" customWidth="1"/>
    <col min="3587" max="3587" width="15.83203125" style="869" customWidth="1"/>
    <col min="3588" max="3593" width="14.83203125" style="869" customWidth="1"/>
    <col min="3594" max="3595" width="15.83203125" style="869" customWidth="1"/>
    <col min="3596" max="3840" width="9.33203125" style="869"/>
    <col min="3841" max="3841" width="12.5" style="869" customWidth="1"/>
    <col min="3842" max="3842" width="62" style="869" customWidth="1"/>
    <col min="3843" max="3843" width="15.83203125" style="869" customWidth="1"/>
    <col min="3844" max="3849" width="14.83203125" style="869" customWidth="1"/>
    <col min="3850" max="3851" width="15.83203125" style="869" customWidth="1"/>
    <col min="3852" max="4096" width="9.33203125" style="869"/>
    <col min="4097" max="4097" width="12.5" style="869" customWidth="1"/>
    <col min="4098" max="4098" width="62" style="869" customWidth="1"/>
    <col min="4099" max="4099" width="15.83203125" style="869" customWidth="1"/>
    <col min="4100" max="4105" width="14.83203125" style="869" customWidth="1"/>
    <col min="4106" max="4107" width="15.83203125" style="869" customWidth="1"/>
    <col min="4108" max="4352" width="9.33203125" style="869"/>
    <col min="4353" max="4353" width="12.5" style="869" customWidth="1"/>
    <col min="4354" max="4354" width="62" style="869" customWidth="1"/>
    <col min="4355" max="4355" width="15.83203125" style="869" customWidth="1"/>
    <col min="4356" max="4361" width="14.83203125" style="869" customWidth="1"/>
    <col min="4362" max="4363" width="15.83203125" style="869" customWidth="1"/>
    <col min="4364" max="4608" width="9.33203125" style="869"/>
    <col min="4609" max="4609" width="12.5" style="869" customWidth="1"/>
    <col min="4610" max="4610" width="62" style="869" customWidth="1"/>
    <col min="4611" max="4611" width="15.83203125" style="869" customWidth="1"/>
    <col min="4612" max="4617" width="14.83203125" style="869" customWidth="1"/>
    <col min="4618" max="4619" width="15.83203125" style="869" customWidth="1"/>
    <col min="4620" max="4864" width="9.33203125" style="869"/>
    <col min="4865" max="4865" width="12.5" style="869" customWidth="1"/>
    <col min="4866" max="4866" width="62" style="869" customWidth="1"/>
    <col min="4867" max="4867" width="15.83203125" style="869" customWidth="1"/>
    <col min="4868" max="4873" width="14.83203125" style="869" customWidth="1"/>
    <col min="4874" max="4875" width="15.83203125" style="869" customWidth="1"/>
    <col min="4876" max="5120" width="9.33203125" style="869"/>
    <col min="5121" max="5121" width="12.5" style="869" customWidth="1"/>
    <col min="5122" max="5122" width="62" style="869" customWidth="1"/>
    <col min="5123" max="5123" width="15.83203125" style="869" customWidth="1"/>
    <col min="5124" max="5129" width="14.83203125" style="869" customWidth="1"/>
    <col min="5130" max="5131" width="15.83203125" style="869" customWidth="1"/>
    <col min="5132" max="5376" width="9.33203125" style="869"/>
    <col min="5377" max="5377" width="12.5" style="869" customWidth="1"/>
    <col min="5378" max="5378" width="62" style="869" customWidth="1"/>
    <col min="5379" max="5379" width="15.83203125" style="869" customWidth="1"/>
    <col min="5380" max="5385" width="14.83203125" style="869" customWidth="1"/>
    <col min="5386" max="5387" width="15.83203125" style="869" customWidth="1"/>
    <col min="5388" max="5632" width="9.33203125" style="869"/>
    <col min="5633" max="5633" width="12.5" style="869" customWidth="1"/>
    <col min="5634" max="5634" width="62" style="869" customWidth="1"/>
    <col min="5635" max="5635" width="15.83203125" style="869" customWidth="1"/>
    <col min="5636" max="5641" width="14.83203125" style="869" customWidth="1"/>
    <col min="5642" max="5643" width="15.83203125" style="869" customWidth="1"/>
    <col min="5644" max="5888" width="9.33203125" style="869"/>
    <col min="5889" max="5889" width="12.5" style="869" customWidth="1"/>
    <col min="5890" max="5890" width="62" style="869" customWidth="1"/>
    <col min="5891" max="5891" width="15.83203125" style="869" customWidth="1"/>
    <col min="5892" max="5897" width="14.83203125" style="869" customWidth="1"/>
    <col min="5898" max="5899" width="15.83203125" style="869" customWidth="1"/>
    <col min="5900" max="6144" width="9.33203125" style="869"/>
    <col min="6145" max="6145" width="12.5" style="869" customWidth="1"/>
    <col min="6146" max="6146" width="62" style="869" customWidth="1"/>
    <col min="6147" max="6147" width="15.83203125" style="869" customWidth="1"/>
    <col min="6148" max="6153" width="14.83203125" style="869" customWidth="1"/>
    <col min="6154" max="6155" width="15.83203125" style="869" customWidth="1"/>
    <col min="6156" max="6400" width="9.33203125" style="869"/>
    <col min="6401" max="6401" width="12.5" style="869" customWidth="1"/>
    <col min="6402" max="6402" width="62" style="869" customWidth="1"/>
    <col min="6403" max="6403" width="15.83203125" style="869" customWidth="1"/>
    <col min="6404" max="6409" width="14.83203125" style="869" customWidth="1"/>
    <col min="6410" max="6411" width="15.83203125" style="869" customWidth="1"/>
    <col min="6412" max="6656" width="9.33203125" style="869"/>
    <col min="6657" max="6657" width="12.5" style="869" customWidth="1"/>
    <col min="6658" max="6658" width="62" style="869" customWidth="1"/>
    <col min="6659" max="6659" width="15.83203125" style="869" customWidth="1"/>
    <col min="6660" max="6665" width="14.83203125" style="869" customWidth="1"/>
    <col min="6666" max="6667" width="15.83203125" style="869" customWidth="1"/>
    <col min="6668" max="6912" width="9.33203125" style="869"/>
    <col min="6913" max="6913" width="12.5" style="869" customWidth="1"/>
    <col min="6914" max="6914" width="62" style="869" customWidth="1"/>
    <col min="6915" max="6915" width="15.83203125" style="869" customWidth="1"/>
    <col min="6916" max="6921" width="14.83203125" style="869" customWidth="1"/>
    <col min="6922" max="6923" width="15.83203125" style="869" customWidth="1"/>
    <col min="6924" max="7168" width="9.33203125" style="869"/>
    <col min="7169" max="7169" width="12.5" style="869" customWidth="1"/>
    <col min="7170" max="7170" width="62" style="869" customWidth="1"/>
    <col min="7171" max="7171" width="15.83203125" style="869" customWidth="1"/>
    <col min="7172" max="7177" width="14.83203125" style="869" customWidth="1"/>
    <col min="7178" max="7179" width="15.83203125" style="869" customWidth="1"/>
    <col min="7180" max="7424" width="9.33203125" style="869"/>
    <col min="7425" max="7425" width="12.5" style="869" customWidth="1"/>
    <col min="7426" max="7426" width="62" style="869" customWidth="1"/>
    <col min="7427" max="7427" width="15.83203125" style="869" customWidth="1"/>
    <col min="7428" max="7433" width="14.83203125" style="869" customWidth="1"/>
    <col min="7434" max="7435" width="15.83203125" style="869" customWidth="1"/>
    <col min="7436" max="7680" width="9.33203125" style="869"/>
    <col min="7681" max="7681" width="12.5" style="869" customWidth="1"/>
    <col min="7682" max="7682" width="62" style="869" customWidth="1"/>
    <col min="7683" max="7683" width="15.83203125" style="869" customWidth="1"/>
    <col min="7684" max="7689" width="14.83203125" style="869" customWidth="1"/>
    <col min="7690" max="7691" width="15.83203125" style="869" customWidth="1"/>
    <col min="7692" max="7936" width="9.33203125" style="869"/>
    <col min="7937" max="7937" width="12.5" style="869" customWidth="1"/>
    <col min="7938" max="7938" width="62" style="869" customWidth="1"/>
    <col min="7939" max="7939" width="15.83203125" style="869" customWidth="1"/>
    <col min="7940" max="7945" width="14.83203125" style="869" customWidth="1"/>
    <col min="7946" max="7947" width="15.83203125" style="869" customWidth="1"/>
    <col min="7948" max="8192" width="9.33203125" style="869"/>
    <col min="8193" max="8193" width="12.5" style="869" customWidth="1"/>
    <col min="8194" max="8194" width="62" style="869" customWidth="1"/>
    <col min="8195" max="8195" width="15.83203125" style="869" customWidth="1"/>
    <col min="8196" max="8201" width="14.83203125" style="869" customWidth="1"/>
    <col min="8202" max="8203" width="15.83203125" style="869" customWidth="1"/>
    <col min="8204" max="8448" width="9.33203125" style="869"/>
    <col min="8449" max="8449" width="12.5" style="869" customWidth="1"/>
    <col min="8450" max="8450" width="62" style="869" customWidth="1"/>
    <col min="8451" max="8451" width="15.83203125" style="869" customWidth="1"/>
    <col min="8452" max="8457" width="14.83203125" style="869" customWidth="1"/>
    <col min="8458" max="8459" width="15.83203125" style="869" customWidth="1"/>
    <col min="8460" max="8704" width="9.33203125" style="869"/>
    <col min="8705" max="8705" width="12.5" style="869" customWidth="1"/>
    <col min="8706" max="8706" width="62" style="869" customWidth="1"/>
    <col min="8707" max="8707" width="15.83203125" style="869" customWidth="1"/>
    <col min="8708" max="8713" width="14.83203125" style="869" customWidth="1"/>
    <col min="8714" max="8715" width="15.83203125" style="869" customWidth="1"/>
    <col min="8716" max="8960" width="9.33203125" style="869"/>
    <col min="8961" max="8961" width="12.5" style="869" customWidth="1"/>
    <col min="8962" max="8962" width="62" style="869" customWidth="1"/>
    <col min="8963" max="8963" width="15.83203125" style="869" customWidth="1"/>
    <col min="8964" max="8969" width="14.83203125" style="869" customWidth="1"/>
    <col min="8970" max="8971" width="15.83203125" style="869" customWidth="1"/>
    <col min="8972" max="9216" width="9.33203125" style="869"/>
    <col min="9217" max="9217" width="12.5" style="869" customWidth="1"/>
    <col min="9218" max="9218" width="62" style="869" customWidth="1"/>
    <col min="9219" max="9219" width="15.83203125" style="869" customWidth="1"/>
    <col min="9220" max="9225" width="14.83203125" style="869" customWidth="1"/>
    <col min="9226" max="9227" width="15.83203125" style="869" customWidth="1"/>
    <col min="9228" max="9472" width="9.33203125" style="869"/>
    <col min="9473" max="9473" width="12.5" style="869" customWidth="1"/>
    <col min="9474" max="9474" width="62" style="869" customWidth="1"/>
    <col min="9475" max="9475" width="15.83203125" style="869" customWidth="1"/>
    <col min="9476" max="9481" width="14.83203125" style="869" customWidth="1"/>
    <col min="9482" max="9483" width="15.83203125" style="869" customWidth="1"/>
    <col min="9484" max="9728" width="9.33203125" style="869"/>
    <col min="9729" max="9729" width="12.5" style="869" customWidth="1"/>
    <col min="9730" max="9730" width="62" style="869" customWidth="1"/>
    <col min="9731" max="9731" width="15.83203125" style="869" customWidth="1"/>
    <col min="9732" max="9737" width="14.83203125" style="869" customWidth="1"/>
    <col min="9738" max="9739" width="15.83203125" style="869" customWidth="1"/>
    <col min="9740" max="9984" width="9.33203125" style="869"/>
    <col min="9985" max="9985" width="12.5" style="869" customWidth="1"/>
    <col min="9986" max="9986" width="62" style="869" customWidth="1"/>
    <col min="9987" max="9987" width="15.83203125" style="869" customWidth="1"/>
    <col min="9988" max="9993" width="14.83203125" style="869" customWidth="1"/>
    <col min="9994" max="9995" width="15.83203125" style="869" customWidth="1"/>
    <col min="9996" max="10240" width="9.33203125" style="869"/>
    <col min="10241" max="10241" width="12.5" style="869" customWidth="1"/>
    <col min="10242" max="10242" width="62" style="869" customWidth="1"/>
    <col min="10243" max="10243" width="15.83203125" style="869" customWidth="1"/>
    <col min="10244" max="10249" width="14.83203125" style="869" customWidth="1"/>
    <col min="10250" max="10251" width="15.83203125" style="869" customWidth="1"/>
    <col min="10252" max="10496" width="9.33203125" style="869"/>
    <col min="10497" max="10497" width="12.5" style="869" customWidth="1"/>
    <col min="10498" max="10498" width="62" style="869" customWidth="1"/>
    <col min="10499" max="10499" width="15.83203125" style="869" customWidth="1"/>
    <col min="10500" max="10505" width="14.83203125" style="869" customWidth="1"/>
    <col min="10506" max="10507" width="15.83203125" style="869" customWidth="1"/>
    <col min="10508" max="10752" width="9.33203125" style="869"/>
    <col min="10753" max="10753" width="12.5" style="869" customWidth="1"/>
    <col min="10754" max="10754" width="62" style="869" customWidth="1"/>
    <col min="10755" max="10755" width="15.83203125" style="869" customWidth="1"/>
    <col min="10756" max="10761" width="14.83203125" style="869" customWidth="1"/>
    <col min="10762" max="10763" width="15.83203125" style="869" customWidth="1"/>
    <col min="10764" max="11008" width="9.33203125" style="869"/>
    <col min="11009" max="11009" width="12.5" style="869" customWidth="1"/>
    <col min="11010" max="11010" width="62" style="869" customWidth="1"/>
    <col min="11011" max="11011" width="15.83203125" style="869" customWidth="1"/>
    <col min="11012" max="11017" width="14.83203125" style="869" customWidth="1"/>
    <col min="11018" max="11019" width="15.83203125" style="869" customWidth="1"/>
    <col min="11020" max="11264" width="9.33203125" style="869"/>
    <col min="11265" max="11265" width="12.5" style="869" customWidth="1"/>
    <col min="11266" max="11266" width="62" style="869" customWidth="1"/>
    <col min="11267" max="11267" width="15.83203125" style="869" customWidth="1"/>
    <col min="11268" max="11273" width="14.83203125" style="869" customWidth="1"/>
    <col min="11274" max="11275" width="15.83203125" style="869" customWidth="1"/>
    <col min="11276" max="11520" width="9.33203125" style="869"/>
    <col min="11521" max="11521" width="12.5" style="869" customWidth="1"/>
    <col min="11522" max="11522" width="62" style="869" customWidth="1"/>
    <col min="11523" max="11523" width="15.83203125" style="869" customWidth="1"/>
    <col min="11524" max="11529" width="14.83203125" style="869" customWidth="1"/>
    <col min="11530" max="11531" width="15.83203125" style="869" customWidth="1"/>
    <col min="11532" max="11776" width="9.33203125" style="869"/>
    <col min="11777" max="11777" width="12.5" style="869" customWidth="1"/>
    <col min="11778" max="11778" width="62" style="869" customWidth="1"/>
    <col min="11779" max="11779" width="15.83203125" style="869" customWidth="1"/>
    <col min="11780" max="11785" width="14.83203125" style="869" customWidth="1"/>
    <col min="11786" max="11787" width="15.83203125" style="869" customWidth="1"/>
    <col min="11788" max="12032" width="9.33203125" style="869"/>
    <col min="12033" max="12033" width="12.5" style="869" customWidth="1"/>
    <col min="12034" max="12034" width="62" style="869" customWidth="1"/>
    <col min="12035" max="12035" width="15.83203125" style="869" customWidth="1"/>
    <col min="12036" max="12041" width="14.83203125" style="869" customWidth="1"/>
    <col min="12042" max="12043" width="15.83203125" style="869" customWidth="1"/>
    <col min="12044" max="12288" width="9.33203125" style="869"/>
    <col min="12289" max="12289" width="12.5" style="869" customWidth="1"/>
    <col min="12290" max="12290" width="62" style="869" customWidth="1"/>
    <col min="12291" max="12291" width="15.83203125" style="869" customWidth="1"/>
    <col min="12292" max="12297" width="14.83203125" style="869" customWidth="1"/>
    <col min="12298" max="12299" width="15.83203125" style="869" customWidth="1"/>
    <col min="12300" max="12544" width="9.33203125" style="869"/>
    <col min="12545" max="12545" width="12.5" style="869" customWidth="1"/>
    <col min="12546" max="12546" width="62" style="869" customWidth="1"/>
    <col min="12547" max="12547" width="15.83203125" style="869" customWidth="1"/>
    <col min="12548" max="12553" width="14.83203125" style="869" customWidth="1"/>
    <col min="12554" max="12555" width="15.83203125" style="869" customWidth="1"/>
    <col min="12556" max="12800" width="9.33203125" style="869"/>
    <col min="12801" max="12801" width="12.5" style="869" customWidth="1"/>
    <col min="12802" max="12802" width="62" style="869" customWidth="1"/>
    <col min="12803" max="12803" width="15.83203125" style="869" customWidth="1"/>
    <col min="12804" max="12809" width="14.83203125" style="869" customWidth="1"/>
    <col min="12810" max="12811" width="15.83203125" style="869" customWidth="1"/>
    <col min="12812" max="13056" width="9.33203125" style="869"/>
    <col min="13057" max="13057" width="12.5" style="869" customWidth="1"/>
    <col min="13058" max="13058" width="62" style="869" customWidth="1"/>
    <col min="13059" max="13059" width="15.83203125" style="869" customWidth="1"/>
    <col min="13060" max="13065" width="14.83203125" style="869" customWidth="1"/>
    <col min="13066" max="13067" width="15.83203125" style="869" customWidth="1"/>
    <col min="13068" max="13312" width="9.33203125" style="869"/>
    <col min="13313" max="13313" width="12.5" style="869" customWidth="1"/>
    <col min="13314" max="13314" width="62" style="869" customWidth="1"/>
    <col min="13315" max="13315" width="15.83203125" style="869" customWidth="1"/>
    <col min="13316" max="13321" width="14.83203125" style="869" customWidth="1"/>
    <col min="13322" max="13323" width="15.83203125" style="869" customWidth="1"/>
    <col min="13324" max="13568" width="9.33203125" style="869"/>
    <col min="13569" max="13569" width="12.5" style="869" customWidth="1"/>
    <col min="13570" max="13570" width="62" style="869" customWidth="1"/>
    <col min="13571" max="13571" width="15.83203125" style="869" customWidth="1"/>
    <col min="13572" max="13577" width="14.83203125" style="869" customWidth="1"/>
    <col min="13578" max="13579" width="15.83203125" style="869" customWidth="1"/>
    <col min="13580" max="13824" width="9.33203125" style="869"/>
    <col min="13825" max="13825" width="12.5" style="869" customWidth="1"/>
    <col min="13826" max="13826" width="62" style="869" customWidth="1"/>
    <col min="13827" max="13827" width="15.83203125" style="869" customWidth="1"/>
    <col min="13828" max="13833" width="14.83203125" style="869" customWidth="1"/>
    <col min="13834" max="13835" width="15.83203125" style="869" customWidth="1"/>
    <col min="13836" max="14080" width="9.33203125" style="869"/>
    <col min="14081" max="14081" width="12.5" style="869" customWidth="1"/>
    <col min="14082" max="14082" width="62" style="869" customWidth="1"/>
    <col min="14083" max="14083" width="15.83203125" style="869" customWidth="1"/>
    <col min="14084" max="14089" width="14.83203125" style="869" customWidth="1"/>
    <col min="14090" max="14091" width="15.83203125" style="869" customWidth="1"/>
    <col min="14092" max="14336" width="9.33203125" style="869"/>
    <col min="14337" max="14337" width="12.5" style="869" customWidth="1"/>
    <col min="14338" max="14338" width="62" style="869" customWidth="1"/>
    <col min="14339" max="14339" width="15.83203125" style="869" customWidth="1"/>
    <col min="14340" max="14345" width="14.83203125" style="869" customWidth="1"/>
    <col min="14346" max="14347" width="15.83203125" style="869" customWidth="1"/>
    <col min="14348" max="14592" width="9.33203125" style="869"/>
    <col min="14593" max="14593" width="12.5" style="869" customWidth="1"/>
    <col min="14594" max="14594" width="62" style="869" customWidth="1"/>
    <col min="14595" max="14595" width="15.83203125" style="869" customWidth="1"/>
    <col min="14596" max="14601" width="14.83203125" style="869" customWidth="1"/>
    <col min="14602" max="14603" width="15.83203125" style="869" customWidth="1"/>
    <col min="14604" max="14848" width="9.33203125" style="869"/>
    <col min="14849" max="14849" width="12.5" style="869" customWidth="1"/>
    <col min="14850" max="14850" width="62" style="869" customWidth="1"/>
    <col min="14851" max="14851" width="15.83203125" style="869" customWidth="1"/>
    <col min="14852" max="14857" width="14.83203125" style="869" customWidth="1"/>
    <col min="14858" max="14859" width="15.83203125" style="869" customWidth="1"/>
    <col min="14860" max="15104" width="9.33203125" style="869"/>
    <col min="15105" max="15105" width="12.5" style="869" customWidth="1"/>
    <col min="15106" max="15106" width="62" style="869" customWidth="1"/>
    <col min="15107" max="15107" width="15.83203125" style="869" customWidth="1"/>
    <col min="15108" max="15113" width="14.83203125" style="869" customWidth="1"/>
    <col min="15114" max="15115" width="15.83203125" style="869" customWidth="1"/>
    <col min="15116" max="15360" width="9.33203125" style="869"/>
    <col min="15361" max="15361" width="12.5" style="869" customWidth="1"/>
    <col min="15362" max="15362" width="62" style="869" customWidth="1"/>
    <col min="15363" max="15363" width="15.83203125" style="869" customWidth="1"/>
    <col min="15364" max="15369" width="14.83203125" style="869" customWidth="1"/>
    <col min="15370" max="15371" width="15.83203125" style="869" customWidth="1"/>
    <col min="15372" max="15616" width="9.33203125" style="869"/>
    <col min="15617" max="15617" width="12.5" style="869" customWidth="1"/>
    <col min="15618" max="15618" width="62" style="869" customWidth="1"/>
    <col min="15619" max="15619" width="15.83203125" style="869" customWidth="1"/>
    <col min="15620" max="15625" width="14.83203125" style="869" customWidth="1"/>
    <col min="15626" max="15627" width="15.83203125" style="869" customWidth="1"/>
    <col min="15628" max="15872" width="9.33203125" style="869"/>
    <col min="15873" max="15873" width="12.5" style="869" customWidth="1"/>
    <col min="15874" max="15874" width="62" style="869" customWidth="1"/>
    <col min="15875" max="15875" width="15.83203125" style="869" customWidth="1"/>
    <col min="15876" max="15881" width="14.83203125" style="869" customWidth="1"/>
    <col min="15882" max="15883" width="15.83203125" style="869" customWidth="1"/>
    <col min="15884" max="16128" width="9.33203125" style="869"/>
    <col min="16129" max="16129" width="12.5" style="869" customWidth="1"/>
    <col min="16130" max="16130" width="62" style="869" customWidth="1"/>
    <col min="16131" max="16131" width="15.83203125" style="869" customWidth="1"/>
    <col min="16132" max="16137" width="14.83203125" style="869" customWidth="1"/>
    <col min="16138" max="16139" width="15.83203125" style="869" customWidth="1"/>
    <col min="16140" max="16384" width="9.33203125" style="869"/>
  </cols>
  <sheetData>
    <row r="1" spans="1:11" s="945" customFormat="1" ht="16.5" customHeight="1" thickBot="1" x14ac:dyDescent="0.3">
      <c r="A1" s="946"/>
      <c r="B1" s="1252" t="str">
        <f>CONCATENATE("6.1.1. melléklet ",[3]RM_ALAPADATOK!A7," ",[3]RM_ALAPADATOK!B7," ",[3]RM_ALAPADATOK!C7," ",[3]RM_ALAPADATOK!D7," ",[3]RM_ALAPADATOK!E7," ",[3]RM_ALAPADATOK!F7," ",[3]RM_ALAPADATOK!G7," ",[3]RM_ALAPADATOK!H7)</f>
        <v>6.1.1. melléklet a 13 / 2020 ( XI.11. ) önkormányzati rendelethez</v>
      </c>
      <c r="C1" s="1253"/>
      <c r="D1" s="1253"/>
      <c r="E1" s="1253"/>
      <c r="F1" s="1253"/>
      <c r="G1" s="1253"/>
      <c r="H1" s="1253"/>
      <c r="I1" s="1253"/>
      <c r="J1" s="1253"/>
      <c r="K1" s="1253"/>
    </row>
    <row r="2" spans="1:11" s="941" customFormat="1" ht="21.2" customHeight="1" thickBot="1" x14ac:dyDescent="0.25">
      <c r="A2" s="943" t="s">
        <v>59</v>
      </c>
      <c r="B2" s="1244" t="str">
        <f>CONCATENATE([3]RM_ALAPADATOK!A3)</f>
        <v>Závod Község Önkormányzata</v>
      </c>
      <c r="C2" s="1245"/>
      <c r="D2" s="1245"/>
      <c r="E2" s="1245"/>
      <c r="F2" s="1245"/>
      <c r="G2" s="1245"/>
      <c r="H2" s="1245"/>
      <c r="I2" s="1246"/>
      <c r="J2" s="1247"/>
      <c r="K2" s="950" t="s">
        <v>52</v>
      </c>
    </row>
    <row r="3" spans="1:11" s="941" customFormat="1" ht="36.75" thickBot="1" x14ac:dyDescent="0.25">
      <c r="A3" s="943" t="s">
        <v>190</v>
      </c>
      <c r="B3" s="1248" t="s">
        <v>697</v>
      </c>
      <c r="C3" s="1249"/>
      <c r="D3" s="1249"/>
      <c r="E3" s="1249"/>
      <c r="F3" s="1249"/>
      <c r="G3" s="1249"/>
      <c r="H3" s="1249"/>
      <c r="I3" s="1250"/>
      <c r="J3" s="1251"/>
      <c r="K3" s="942" t="s">
        <v>57</v>
      </c>
    </row>
    <row r="4" spans="1:11" s="936" customFormat="1" ht="15.95" customHeight="1" thickBot="1" x14ac:dyDescent="0.3">
      <c r="A4" s="940"/>
      <c r="B4" s="940"/>
      <c r="C4" s="939"/>
      <c r="D4" s="939"/>
      <c r="E4" s="939"/>
      <c r="F4" s="939"/>
      <c r="G4" s="939"/>
      <c r="H4" s="938"/>
      <c r="I4" s="938"/>
      <c r="J4" s="938"/>
      <c r="K4" s="937" t="str">
        <f>CONCATENATE('[3]RM_2.2.sz.mell.'!I2)</f>
        <v>Forintban!</v>
      </c>
    </row>
    <row r="5" spans="1:11" ht="40.5" customHeight="1" thickBot="1" x14ac:dyDescent="0.25">
      <c r="A5" s="935" t="s">
        <v>192</v>
      </c>
      <c r="B5" s="1101" t="s">
        <v>530</v>
      </c>
      <c r="C5" s="949" t="str">
        <f>CONCATENATE('[3]RM_1.1.sz.mell.'!C9:K9)</f>
        <v>Eredeti
előirányzat</v>
      </c>
      <c r="D5" s="948" t="str">
        <f>CONCATENATE('[3]RM_1.1.sz.mell.'!D9)</f>
        <v xml:space="preserve">1. sz. módosítás </v>
      </c>
      <c r="E5" s="948" t="str">
        <f>CONCATENATE('[3]RM_1.1.sz.mell.'!E9)</f>
        <v xml:space="preserve">2. sz. módosítás </v>
      </c>
      <c r="F5" s="948" t="str">
        <f>CONCATENATE('[3]RM_1.1.sz.mell.'!F9)</f>
        <v xml:space="preserve">3. sz. módosítás </v>
      </c>
      <c r="G5" s="948" t="str">
        <f>CONCATENATE('[3]RM_1.1.sz.mell.'!G9)</f>
        <v xml:space="preserve">4. sz. módosítás </v>
      </c>
      <c r="H5" s="948" t="str">
        <f>CONCATENATE('[3]RM_1.1.sz.mell.'!H9)</f>
        <v xml:space="preserve">5. sz. módosítás </v>
      </c>
      <c r="I5" s="948" t="str">
        <f>CONCATENATE('[3]RM_1.1.sz.mell.'!I9)</f>
        <v xml:space="preserve">6. sz. módosítás </v>
      </c>
      <c r="J5" s="948" t="s">
        <v>646</v>
      </c>
      <c r="K5" s="947" t="str">
        <f>CONCATENATE('[3]RM_6.1.sz.mell'!K5)</f>
        <v>….számú módosítás utáni előirányzat</v>
      </c>
    </row>
    <row r="6" spans="1:11" s="905" customFormat="1" ht="12.95" customHeight="1" thickBot="1" x14ac:dyDescent="0.25">
      <c r="A6" s="931" t="s">
        <v>465</v>
      </c>
      <c r="B6" s="930" t="s">
        <v>466</v>
      </c>
      <c r="C6" s="929" t="s">
        <v>467</v>
      </c>
      <c r="D6" s="929" t="s">
        <v>469</v>
      </c>
      <c r="E6" s="928" t="s">
        <v>468</v>
      </c>
      <c r="F6" s="928" t="s">
        <v>470</v>
      </c>
      <c r="G6" s="928" t="s">
        <v>471</v>
      </c>
      <c r="H6" s="928" t="s">
        <v>472</v>
      </c>
      <c r="I6" s="928" t="s">
        <v>645</v>
      </c>
      <c r="J6" s="928" t="s">
        <v>644</v>
      </c>
      <c r="K6" s="927" t="s">
        <v>643</v>
      </c>
    </row>
    <row r="7" spans="1:11" s="905" customFormat="1" ht="15.95" customHeight="1" thickBot="1" x14ac:dyDescent="0.25">
      <c r="A7" s="1241" t="s">
        <v>54</v>
      </c>
      <c r="B7" s="1242"/>
      <c r="C7" s="1242"/>
      <c r="D7" s="1242"/>
      <c r="E7" s="1242"/>
      <c r="F7" s="1242"/>
      <c r="G7" s="1242"/>
      <c r="H7" s="1242"/>
      <c r="I7" s="1242"/>
      <c r="J7" s="1242"/>
      <c r="K7" s="1243"/>
    </row>
    <row r="8" spans="1:11" s="905" customFormat="1" ht="12" customHeight="1" thickBot="1" x14ac:dyDescent="0.25">
      <c r="A8" s="613" t="s">
        <v>16</v>
      </c>
      <c r="B8" s="640" t="s">
        <v>232</v>
      </c>
      <c r="C8" s="531">
        <f>+C9+C10+C11+C12+C13+C14</f>
        <v>22883556</v>
      </c>
      <c r="D8" s="573">
        <f t="shared" ref="D8:I8" si="0">+D9+D10+D11+D12+D13+D14</f>
        <v>208640</v>
      </c>
      <c r="E8" s="573">
        <f t="shared" si="0"/>
        <v>309560</v>
      </c>
      <c r="F8" s="573">
        <f t="shared" si="0"/>
        <v>0</v>
      </c>
      <c r="G8" s="573">
        <f t="shared" si="0"/>
        <v>0</v>
      </c>
      <c r="H8" s="573">
        <f t="shared" si="0"/>
        <v>0</v>
      </c>
      <c r="I8" s="531">
        <f t="shared" si="0"/>
        <v>0</v>
      </c>
      <c r="J8" s="531">
        <f>+J9+J10+J11+J12+J13+J14</f>
        <v>518200</v>
      </c>
      <c r="K8" s="893">
        <f>+K9+K10+K11+K12+K13+K14</f>
        <v>23401756</v>
      </c>
    </row>
    <row r="9" spans="1:11" s="910" customFormat="1" ht="12" customHeight="1" x14ac:dyDescent="0.2">
      <c r="A9" s="890" t="s">
        <v>96</v>
      </c>
      <c r="B9" s="402" t="s">
        <v>233</v>
      </c>
      <c r="C9" s="580">
        <v>9998250</v>
      </c>
      <c r="D9" s="580">
        <v>0</v>
      </c>
      <c r="E9" s="580"/>
      <c r="F9" s="581"/>
      <c r="G9" s="581"/>
      <c r="H9" s="581"/>
      <c r="I9" s="580"/>
      <c r="J9" s="574">
        <f>D9+E9+F9+G9+H9+I9</f>
        <v>0</v>
      </c>
      <c r="K9" s="894">
        <f t="shared" ref="K9:K14" si="1">C9+J9</f>
        <v>9998250</v>
      </c>
    </row>
    <row r="10" spans="1:11" s="906" customFormat="1" ht="12" customHeight="1" x14ac:dyDescent="0.2">
      <c r="A10" s="899" t="s">
        <v>97</v>
      </c>
      <c r="B10" s="633" t="s">
        <v>234</v>
      </c>
      <c r="C10" s="560"/>
      <c r="D10" s="560"/>
      <c r="E10" s="580"/>
      <c r="F10" s="559"/>
      <c r="G10" s="559"/>
      <c r="H10" s="559"/>
      <c r="I10" s="560"/>
      <c r="J10" s="574">
        <f t="shared" ref="J10:J64" si="2">D10+E10+F10+G10+H10+I10</f>
        <v>0</v>
      </c>
      <c r="K10" s="894">
        <f t="shared" si="1"/>
        <v>0</v>
      </c>
    </row>
    <row r="11" spans="1:11" s="906" customFormat="1" ht="12" customHeight="1" x14ac:dyDescent="0.2">
      <c r="A11" s="899" t="s">
        <v>98</v>
      </c>
      <c r="B11" s="633" t="s">
        <v>235</v>
      </c>
      <c r="C11" s="560">
        <v>11085306</v>
      </c>
      <c r="D11" s="560">
        <v>8640</v>
      </c>
      <c r="E11" s="580">
        <v>309560</v>
      </c>
      <c r="F11" s="559"/>
      <c r="G11" s="559"/>
      <c r="H11" s="559"/>
      <c r="I11" s="560"/>
      <c r="J11" s="574">
        <f t="shared" si="2"/>
        <v>318200</v>
      </c>
      <c r="K11" s="894">
        <f t="shared" si="1"/>
        <v>11403506</v>
      </c>
    </row>
    <row r="12" spans="1:11" s="906" customFormat="1" ht="12" customHeight="1" x14ac:dyDescent="0.2">
      <c r="A12" s="899" t="s">
        <v>99</v>
      </c>
      <c r="B12" s="633" t="s">
        <v>236</v>
      </c>
      <c r="C12" s="560">
        <v>1800000</v>
      </c>
      <c r="D12" s="560">
        <v>200000</v>
      </c>
      <c r="E12" s="580"/>
      <c r="F12" s="559"/>
      <c r="G12" s="559"/>
      <c r="H12" s="559"/>
      <c r="I12" s="560"/>
      <c r="J12" s="574">
        <f t="shared" si="2"/>
        <v>200000</v>
      </c>
      <c r="K12" s="894">
        <f t="shared" si="1"/>
        <v>2000000</v>
      </c>
    </row>
    <row r="13" spans="1:11" s="906" customFormat="1" ht="12" customHeight="1" x14ac:dyDescent="0.2">
      <c r="A13" s="899" t="s">
        <v>144</v>
      </c>
      <c r="B13" s="633" t="s">
        <v>474</v>
      </c>
      <c r="C13" s="560"/>
      <c r="D13" s="560"/>
      <c r="E13" s="580"/>
      <c r="F13" s="559"/>
      <c r="G13" s="559"/>
      <c r="H13" s="559"/>
      <c r="I13" s="560"/>
      <c r="J13" s="574">
        <f t="shared" si="2"/>
        <v>0</v>
      </c>
      <c r="K13" s="894">
        <f t="shared" si="1"/>
        <v>0</v>
      </c>
    </row>
    <row r="14" spans="1:11" s="910" customFormat="1" ht="12" customHeight="1" thickBot="1" x14ac:dyDescent="0.25">
      <c r="A14" s="898" t="s">
        <v>100</v>
      </c>
      <c r="B14" s="651" t="s">
        <v>411</v>
      </c>
      <c r="C14" s="560"/>
      <c r="D14" s="560"/>
      <c r="E14" s="580"/>
      <c r="F14" s="559"/>
      <c r="G14" s="559"/>
      <c r="H14" s="559"/>
      <c r="I14" s="560"/>
      <c r="J14" s="574">
        <f t="shared" si="2"/>
        <v>0</v>
      </c>
      <c r="K14" s="894">
        <f t="shared" si="1"/>
        <v>0</v>
      </c>
    </row>
    <row r="15" spans="1:11" s="910" customFormat="1" ht="12" customHeight="1" thickBot="1" x14ac:dyDescent="0.25">
      <c r="A15" s="613" t="s">
        <v>17</v>
      </c>
      <c r="B15" s="626" t="s">
        <v>237</v>
      </c>
      <c r="C15" s="531">
        <f>+C16+C17+C18+C19+C20</f>
        <v>3060536</v>
      </c>
      <c r="D15" s="573">
        <f t="shared" ref="D15:K15" si="3">+D16+D17+D18+D19+D20</f>
        <v>815000</v>
      </c>
      <c r="E15" s="573">
        <f t="shared" si="3"/>
        <v>-1458241</v>
      </c>
      <c r="F15" s="573">
        <f t="shared" si="3"/>
        <v>0</v>
      </c>
      <c r="G15" s="573">
        <f t="shared" si="3"/>
        <v>0</v>
      </c>
      <c r="H15" s="573">
        <f t="shared" si="3"/>
        <v>0</v>
      </c>
      <c r="I15" s="531">
        <f t="shared" si="3"/>
        <v>0</v>
      </c>
      <c r="J15" s="531">
        <f t="shared" si="3"/>
        <v>-643241</v>
      </c>
      <c r="K15" s="893">
        <f t="shared" si="3"/>
        <v>2417295</v>
      </c>
    </row>
    <row r="16" spans="1:11" s="910" customFormat="1" ht="12" customHeight="1" x14ac:dyDescent="0.2">
      <c r="A16" s="890" t="s">
        <v>102</v>
      </c>
      <c r="B16" s="402" t="s">
        <v>238</v>
      </c>
      <c r="C16" s="580"/>
      <c r="D16" s="580"/>
      <c r="E16" s="580"/>
      <c r="F16" s="581"/>
      <c r="G16" s="581"/>
      <c r="H16" s="581"/>
      <c r="I16" s="580"/>
      <c r="J16" s="574">
        <f t="shared" si="2"/>
        <v>0</v>
      </c>
      <c r="K16" s="894">
        <f t="shared" ref="K16:K21" si="4">C16+J16</f>
        <v>0</v>
      </c>
    </row>
    <row r="17" spans="1:11" s="910" customFormat="1" ht="12" customHeight="1" x14ac:dyDescent="0.2">
      <c r="A17" s="899" t="s">
        <v>103</v>
      </c>
      <c r="B17" s="633" t="s">
        <v>239</v>
      </c>
      <c r="C17" s="560"/>
      <c r="D17" s="560"/>
      <c r="E17" s="580"/>
      <c r="F17" s="559"/>
      <c r="G17" s="559"/>
      <c r="H17" s="559"/>
      <c r="I17" s="560"/>
      <c r="J17" s="564">
        <f t="shared" si="2"/>
        <v>0</v>
      </c>
      <c r="K17" s="889">
        <f t="shared" si="4"/>
        <v>0</v>
      </c>
    </row>
    <row r="18" spans="1:11" s="910" customFormat="1" ht="12" customHeight="1" x14ac:dyDescent="0.2">
      <c r="A18" s="899" t="s">
        <v>104</v>
      </c>
      <c r="B18" s="633" t="s">
        <v>400</v>
      </c>
      <c r="C18" s="560"/>
      <c r="D18" s="560"/>
      <c r="E18" s="580"/>
      <c r="F18" s="559"/>
      <c r="G18" s="559"/>
      <c r="H18" s="559"/>
      <c r="I18" s="560"/>
      <c r="J18" s="564">
        <f t="shared" si="2"/>
        <v>0</v>
      </c>
      <c r="K18" s="889">
        <f t="shared" si="4"/>
        <v>0</v>
      </c>
    </row>
    <row r="19" spans="1:11" s="910" customFormat="1" ht="12" customHeight="1" x14ac:dyDescent="0.2">
      <c r="A19" s="899" t="s">
        <v>105</v>
      </c>
      <c r="B19" s="633" t="s">
        <v>401</v>
      </c>
      <c r="C19" s="560"/>
      <c r="D19" s="560"/>
      <c r="E19" s="580"/>
      <c r="F19" s="559"/>
      <c r="G19" s="559"/>
      <c r="H19" s="559"/>
      <c r="I19" s="560"/>
      <c r="J19" s="564">
        <f t="shared" si="2"/>
        <v>0</v>
      </c>
      <c r="K19" s="889">
        <f t="shared" si="4"/>
        <v>0</v>
      </c>
    </row>
    <row r="20" spans="1:11" s="910" customFormat="1" ht="12" customHeight="1" x14ac:dyDescent="0.2">
      <c r="A20" s="899" t="s">
        <v>106</v>
      </c>
      <c r="B20" s="633" t="s">
        <v>240</v>
      </c>
      <c r="C20" s="560">
        <v>3060536</v>
      </c>
      <c r="D20" s="560">
        <v>815000</v>
      </c>
      <c r="E20" s="580">
        <v>-1458241</v>
      </c>
      <c r="F20" s="559"/>
      <c r="G20" s="559"/>
      <c r="H20" s="559"/>
      <c r="I20" s="560"/>
      <c r="J20" s="564">
        <f t="shared" si="2"/>
        <v>-643241</v>
      </c>
      <c r="K20" s="889">
        <f t="shared" si="4"/>
        <v>2417295</v>
      </c>
    </row>
    <row r="21" spans="1:11" s="906" customFormat="1" ht="12" customHeight="1" thickBot="1" x14ac:dyDescent="0.25">
      <c r="A21" s="898" t="s">
        <v>115</v>
      </c>
      <c r="B21" s="651" t="s">
        <v>241</v>
      </c>
      <c r="C21" s="557"/>
      <c r="D21" s="557"/>
      <c r="E21" s="643"/>
      <c r="F21" s="558"/>
      <c r="G21" s="558"/>
      <c r="H21" s="558"/>
      <c r="I21" s="557"/>
      <c r="J21" s="556">
        <f t="shared" si="2"/>
        <v>0</v>
      </c>
      <c r="K21" s="886">
        <f t="shared" si="4"/>
        <v>0</v>
      </c>
    </row>
    <row r="22" spans="1:11" s="906" customFormat="1" ht="12" customHeight="1" thickBot="1" x14ac:dyDescent="0.25">
      <c r="A22" s="613" t="s">
        <v>18</v>
      </c>
      <c r="B22" s="640" t="s">
        <v>242</v>
      </c>
      <c r="C22" s="531">
        <f>+C23+C24+C25+C26+C27</f>
        <v>2958184</v>
      </c>
      <c r="D22" s="573">
        <f t="shared" ref="D22:K22" si="5">+D23+D24+D25+D26+D27</f>
        <v>0</v>
      </c>
      <c r="E22" s="573">
        <f t="shared" si="5"/>
        <v>10129851</v>
      </c>
      <c r="F22" s="573">
        <f t="shared" si="5"/>
        <v>0</v>
      </c>
      <c r="G22" s="573">
        <f t="shared" si="5"/>
        <v>0</v>
      </c>
      <c r="H22" s="573">
        <f t="shared" si="5"/>
        <v>0</v>
      </c>
      <c r="I22" s="531">
        <f t="shared" si="5"/>
        <v>0</v>
      </c>
      <c r="J22" s="531">
        <f t="shared" si="5"/>
        <v>10129851</v>
      </c>
      <c r="K22" s="893">
        <f t="shared" si="5"/>
        <v>13088035</v>
      </c>
    </row>
    <row r="23" spans="1:11" s="906" customFormat="1" ht="12" customHeight="1" x14ac:dyDescent="0.2">
      <c r="A23" s="890" t="s">
        <v>85</v>
      </c>
      <c r="B23" s="402" t="s">
        <v>243</v>
      </c>
      <c r="C23" s="580"/>
      <c r="D23" s="580"/>
      <c r="E23" s="580"/>
      <c r="F23" s="581"/>
      <c r="G23" s="581"/>
      <c r="H23" s="581"/>
      <c r="I23" s="580"/>
      <c r="J23" s="574">
        <f t="shared" si="2"/>
        <v>0</v>
      </c>
      <c r="K23" s="894">
        <f t="shared" ref="K23:K28" si="6">C23+J23</f>
        <v>0</v>
      </c>
    </row>
    <row r="24" spans="1:11" s="910" customFormat="1" ht="12" customHeight="1" x14ac:dyDescent="0.2">
      <c r="A24" s="899" t="s">
        <v>86</v>
      </c>
      <c r="B24" s="633" t="s">
        <v>244</v>
      </c>
      <c r="C24" s="560"/>
      <c r="D24" s="560"/>
      <c r="E24" s="580"/>
      <c r="F24" s="559"/>
      <c r="G24" s="559"/>
      <c r="H24" s="559"/>
      <c r="I24" s="560"/>
      <c r="J24" s="564">
        <f t="shared" si="2"/>
        <v>0</v>
      </c>
      <c r="K24" s="889">
        <f t="shared" si="6"/>
        <v>0</v>
      </c>
    </row>
    <row r="25" spans="1:11" s="906" customFormat="1" ht="12" customHeight="1" x14ac:dyDescent="0.2">
      <c r="A25" s="899" t="s">
        <v>87</v>
      </c>
      <c r="B25" s="633" t="s">
        <v>402</v>
      </c>
      <c r="C25" s="560"/>
      <c r="D25" s="560"/>
      <c r="E25" s="580"/>
      <c r="F25" s="559"/>
      <c r="G25" s="559"/>
      <c r="H25" s="559"/>
      <c r="I25" s="560"/>
      <c r="J25" s="564">
        <f t="shared" si="2"/>
        <v>0</v>
      </c>
      <c r="K25" s="889">
        <f t="shared" si="6"/>
        <v>0</v>
      </c>
    </row>
    <row r="26" spans="1:11" s="906" customFormat="1" ht="12" customHeight="1" x14ac:dyDescent="0.2">
      <c r="A26" s="899" t="s">
        <v>88</v>
      </c>
      <c r="B26" s="633" t="s">
        <v>403</v>
      </c>
      <c r="C26" s="560"/>
      <c r="D26" s="560"/>
      <c r="E26" s="580"/>
      <c r="F26" s="559"/>
      <c r="G26" s="559"/>
      <c r="H26" s="559"/>
      <c r="I26" s="560"/>
      <c r="J26" s="564">
        <f t="shared" si="2"/>
        <v>0</v>
      </c>
      <c r="K26" s="889">
        <f t="shared" si="6"/>
        <v>0</v>
      </c>
    </row>
    <row r="27" spans="1:11" s="906" customFormat="1" ht="12" customHeight="1" x14ac:dyDescent="0.2">
      <c r="A27" s="899" t="s">
        <v>164</v>
      </c>
      <c r="B27" s="633" t="s">
        <v>245</v>
      </c>
      <c r="C27" s="560">
        <v>2958184</v>
      </c>
      <c r="D27" s="560"/>
      <c r="E27" s="580">
        <v>10129851</v>
      </c>
      <c r="F27" s="559"/>
      <c r="G27" s="559"/>
      <c r="H27" s="559"/>
      <c r="I27" s="560"/>
      <c r="J27" s="564">
        <f t="shared" si="2"/>
        <v>10129851</v>
      </c>
      <c r="K27" s="889">
        <f t="shared" si="6"/>
        <v>13088035</v>
      </c>
    </row>
    <row r="28" spans="1:11" s="906" customFormat="1" ht="12" customHeight="1" thickBot="1" x14ac:dyDescent="0.25">
      <c r="A28" s="898" t="s">
        <v>165</v>
      </c>
      <c r="B28" s="651" t="s">
        <v>246</v>
      </c>
      <c r="C28" s="557"/>
      <c r="D28" s="558"/>
      <c r="E28" s="558"/>
      <c r="F28" s="558"/>
      <c r="G28" s="558"/>
      <c r="H28" s="558"/>
      <c r="I28" s="557"/>
      <c r="J28" s="556">
        <f t="shared" si="2"/>
        <v>0</v>
      </c>
      <c r="K28" s="886">
        <f t="shared" si="6"/>
        <v>0</v>
      </c>
    </row>
    <row r="29" spans="1:11" s="906" customFormat="1" ht="12" customHeight="1" thickBot="1" x14ac:dyDescent="0.25">
      <c r="A29" s="613" t="s">
        <v>166</v>
      </c>
      <c r="B29" s="640" t="s">
        <v>528</v>
      </c>
      <c r="C29" s="570">
        <f>+C30+C31+C32+C33+C34+C35+C36</f>
        <v>2335394</v>
      </c>
      <c r="D29" s="570">
        <f t="shared" ref="D29:K29" si="7">+D30+D31+D32+D33+D34+D35+D36</f>
        <v>-1291700</v>
      </c>
      <c r="E29" s="570">
        <f t="shared" si="7"/>
        <v>-86745</v>
      </c>
      <c r="F29" s="570">
        <f t="shared" si="7"/>
        <v>0</v>
      </c>
      <c r="G29" s="570">
        <f t="shared" si="7"/>
        <v>0</v>
      </c>
      <c r="H29" s="570">
        <f t="shared" si="7"/>
        <v>0</v>
      </c>
      <c r="I29" s="570">
        <f t="shared" si="7"/>
        <v>0</v>
      </c>
      <c r="J29" s="570">
        <f t="shared" si="7"/>
        <v>-1378445</v>
      </c>
      <c r="K29" s="892">
        <f t="shared" si="7"/>
        <v>956949</v>
      </c>
    </row>
    <row r="30" spans="1:11" s="906" customFormat="1" ht="12" customHeight="1" x14ac:dyDescent="0.2">
      <c r="A30" s="890" t="s">
        <v>248</v>
      </c>
      <c r="B30" s="402" t="str">
        <f>'[3]RM_1.1.sz.mell.'!B33</f>
        <v>Építményadó</v>
      </c>
      <c r="C30" s="580"/>
      <c r="D30" s="580"/>
      <c r="E30" s="580"/>
      <c r="F30" s="580"/>
      <c r="G30" s="580"/>
      <c r="H30" s="580"/>
      <c r="I30" s="580"/>
      <c r="J30" s="574">
        <f t="shared" si="2"/>
        <v>0</v>
      </c>
      <c r="K30" s="894">
        <f t="shared" ref="K30:K36" si="8">C30+J30</f>
        <v>0</v>
      </c>
    </row>
    <row r="31" spans="1:11" s="906" customFormat="1" ht="12" customHeight="1" x14ac:dyDescent="0.2">
      <c r="A31" s="899" t="s">
        <v>249</v>
      </c>
      <c r="B31" s="402" t="str">
        <f>'[3]RM_1.1.sz.mell.'!B34</f>
        <v>Idegenforgalmi adó</v>
      </c>
      <c r="C31" s="560"/>
      <c r="D31" s="560"/>
      <c r="E31" s="580"/>
      <c r="F31" s="560"/>
      <c r="G31" s="560"/>
      <c r="H31" s="560"/>
      <c r="I31" s="560"/>
      <c r="J31" s="564">
        <f t="shared" si="2"/>
        <v>0</v>
      </c>
      <c r="K31" s="889">
        <f t="shared" si="8"/>
        <v>0</v>
      </c>
    </row>
    <row r="32" spans="1:11" s="906" customFormat="1" ht="12" customHeight="1" x14ac:dyDescent="0.2">
      <c r="A32" s="899" t="s">
        <v>250</v>
      </c>
      <c r="B32" s="402" t="str">
        <f>'[3]RM_1.1.sz.mell.'!B35</f>
        <v>Iparűzési adó</v>
      </c>
      <c r="C32" s="560"/>
      <c r="D32" s="560"/>
      <c r="E32" s="580"/>
      <c r="F32" s="560"/>
      <c r="G32" s="560"/>
      <c r="H32" s="560"/>
      <c r="I32" s="560"/>
      <c r="J32" s="564">
        <f t="shared" si="2"/>
        <v>0</v>
      </c>
      <c r="K32" s="889">
        <f t="shared" si="8"/>
        <v>0</v>
      </c>
    </row>
    <row r="33" spans="1:11" s="906" customFormat="1" ht="12" customHeight="1" x14ac:dyDescent="0.2">
      <c r="A33" s="899" t="s">
        <v>251</v>
      </c>
      <c r="B33" s="402" t="str">
        <f>'[3]RM_1.1.sz.mell.'!B36</f>
        <v>Talajterhelési díj</v>
      </c>
      <c r="C33" s="560">
        <v>31112</v>
      </c>
      <c r="D33" s="560"/>
      <c r="E33" s="580">
        <v>-15433</v>
      </c>
      <c r="F33" s="560"/>
      <c r="G33" s="560"/>
      <c r="H33" s="560"/>
      <c r="I33" s="560"/>
      <c r="J33" s="564">
        <f t="shared" si="2"/>
        <v>-15433</v>
      </c>
      <c r="K33" s="889">
        <f t="shared" si="8"/>
        <v>15679</v>
      </c>
    </row>
    <row r="34" spans="1:11" s="906" customFormat="1" ht="12" customHeight="1" x14ac:dyDescent="0.2">
      <c r="A34" s="899" t="s">
        <v>520</v>
      </c>
      <c r="B34" s="402" t="str">
        <f>'[3]RM_1.1.sz.mell.'!B37</f>
        <v>Gépjárműadó</v>
      </c>
      <c r="C34" s="560">
        <v>1308768</v>
      </c>
      <c r="D34" s="560">
        <v>-1291700</v>
      </c>
      <c r="E34" s="580">
        <v>-17068</v>
      </c>
      <c r="F34" s="560"/>
      <c r="G34" s="560"/>
      <c r="H34" s="560"/>
      <c r="I34" s="560"/>
      <c r="J34" s="564">
        <f t="shared" si="2"/>
        <v>-1308768</v>
      </c>
      <c r="K34" s="889">
        <f t="shared" si="8"/>
        <v>0</v>
      </c>
    </row>
    <row r="35" spans="1:11" s="906" customFormat="1" ht="12" customHeight="1" x14ac:dyDescent="0.2">
      <c r="A35" s="899" t="s">
        <v>521</v>
      </c>
      <c r="B35" s="402" t="str">
        <f>'[3]RM_1.1.sz.mell.'!B38</f>
        <v>Telekadó</v>
      </c>
      <c r="C35" s="560"/>
      <c r="D35" s="560"/>
      <c r="E35" s="580"/>
      <c r="F35" s="560"/>
      <c r="G35" s="560"/>
      <c r="H35" s="560"/>
      <c r="I35" s="560"/>
      <c r="J35" s="564">
        <f t="shared" si="2"/>
        <v>0</v>
      </c>
      <c r="K35" s="889">
        <f t="shared" si="8"/>
        <v>0</v>
      </c>
    </row>
    <row r="36" spans="1:11" s="906" customFormat="1" ht="12" customHeight="1" thickBot="1" x14ac:dyDescent="0.25">
      <c r="A36" s="898" t="s">
        <v>522</v>
      </c>
      <c r="B36" s="402" t="str">
        <f>'[3]RM_1.1.sz.mell.'!B39</f>
        <v>Kommunális adó</v>
      </c>
      <c r="C36" s="557">
        <v>995514</v>
      </c>
      <c r="D36" s="557"/>
      <c r="E36" s="643">
        <v>-54244</v>
      </c>
      <c r="F36" s="557"/>
      <c r="G36" s="557"/>
      <c r="H36" s="557"/>
      <c r="I36" s="557"/>
      <c r="J36" s="556">
        <f t="shared" si="2"/>
        <v>-54244</v>
      </c>
      <c r="K36" s="886">
        <f t="shared" si="8"/>
        <v>941270</v>
      </c>
    </row>
    <row r="37" spans="1:11" s="906" customFormat="1" ht="12" customHeight="1" thickBot="1" x14ac:dyDescent="0.25">
      <c r="A37" s="613" t="s">
        <v>20</v>
      </c>
      <c r="B37" s="640" t="s">
        <v>412</v>
      </c>
      <c r="C37" s="531">
        <f>SUM(C38:C48)</f>
        <v>3823880</v>
      </c>
      <c r="D37" s="573">
        <f t="shared" ref="D37:K37" si="9">SUM(D38:D48)</f>
        <v>2067894</v>
      </c>
      <c r="E37" s="573">
        <f t="shared" si="9"/>
        <v>2883817</v>
      </c>
      <c r="F37" s="573">
        <f t="shared" si="9"/>
        <v>0</v>
      </c>
      <c r="G37" s="573">
        <f t="shared" si="9"/>
        <v>0</v>
      </c>
      <c r="H37" s="573">
        <f t="shared" si="9"/>
        <v>0</v>
      </c>
      <c r="I37" s="531">
        <f t="shared" si="9"/>
        <v>0</v>
      </c>
      <c r="J37" s="531">
        <f t="shared" si="9"/>
        <v>4951711</v>
      </c>
      <c r="K37" s="893">
        <f t="shared" si="9"/>
        <v>8775591</v>
      </c>
    </row>
    <row r="38" spans="1:11" s="906" customFormat="1" ht="12" customHeight="1" x14ac:dyDescent="0.2">
      <c r="A38" s="890" t="s">
        <v>89</v>
      </c>
      <c r="B38" s="402" t="s">
        <v>255</v>
      </c>
      <c r="C38" s="580"/>
      <c r="D38" s="580"/>
      <c r="E38" s="580"/>
      <c r="F38" s="581"/>
      <c r="G38" s="581"/>
      <c r="H38" s="581"/>
      <c r="I38" s="580"/>
      <c r="J38" s="574">
        <f t="shared" si="2"/>
        <v>0</v>
      </c>
      <c r="K38" s="894">
        <f t="shared" ref="K38:K48" si="10">C38+J38</f>
        <v>0</v>
      </c>
    </row>
    <row r="39" spans="1:11" s="906" customFormat="1" ht="12" customHeight="1" x14ac:dyDescent="0.2">
      <c r="A39" s="899" t="s">
        <v>90</v>
      </c>
      <c r="B39" s="633" t="s">
        <v>256</v>
      </c>
      <c r="C39" s="560">
        <v>2600000</v>
      </c>
      <c r="D39" s="560">
        <v>953289</v>
      </c>
      <c r="E39" s="580">
        <v>3764619</v>
      </c>
      <c r="F39" s="559"/>
      <c r="G39" s="559"/>
      <c r="H39" s="559"/>
      <c r="I39" s="560"/>
      <c r="J39" s="564">
        <f t="shared" si="2"/>
        <v>4717908</v>
      </c>
      <c r="K39" s="889">
        <f t="shared" si="10"/>
        <v>7317908</v>
      </c>
    </row>
    <row r="40" spans="1:11" s="906" customFormat="1" ht="12" customHeight="1" x14ac:dyDescent="0.2">
      <c r="A40" s="899" t="s">
        <v>91</v>
      </c>
      <c r="B40" s="633" t="s">
        <v>257</v>
      </c>
      <c r="C40" s="560"/>
      <c r="D40" s="560"/>
      <c r="E40" s="580"/>
      <c r="F40" s="559"/>
      <c r="G40" s="559"/>
      <c r="H40" s="559"/>
      <c r="I40" s="560"/>
      <c r="J40" s="564">
        <f t="shared" si="2"/>
        <v>0</v>
      </c>
      <c r="K40" s="889">
        <f t="shared" si="10"/>
        <v>0</v>
      </c>
    </row>
    <row r="41" spans="1:11" s="906" customFormat="1" ht="12" customHeight="1" x14ac:dyDescent="0.2">
      <c r="A41" s="899" t="s">
        <v>168</v>
      </c>
      <c r="B41" s="633" t="s">
        <v>258</v>
      </c>
      <c r="C41" s="560"/>
      <c r="D41" s="560"/>
      <c r="E41" s="580"/>
      <c r="F41" s="559"/>
      <c r="G41" s="559"/>
      <c r="H41" s="559"/>
      <c r="I41" s="560"/>
      <c r="J41" s="564">
        <f t="shared" si="2"/>
        <v>0</v>
      </c>
      <c r="K41" s="889">
        <f t="shared" si="10"/>
        <v>0</v>
      </c>
    </row>
    <row r="42" spans="1:11" s="906" customFormat="1" ht="12" customHeight="1" x14ac:dyDescent="0.2">
      <c r="A42" s="899" t="s">
        <v>169</v>
      </c>
      <c r="B42" s="633" t="s">
        <v>259</v>
      </c>
      <c r="C42" s="560">
        <v>1219680</v>
      </c>
      <c r="D42" s="560">
        <v>990000</v>
      </c>
      <c r="E42" s="580">
        <v>-884472</v>
      </c>
      <c r="F42" s="559"/>
      <c r="G42" s="559"/>
      <c r="H42" s="559"/>
      <c r="I42" s="560"/>
      <c r="J42" s="564">
        <f t="shared" si="2"/>
        <v>105528</v>
      </c>
      <c r="K42" s="889">
        <f t="shared" si="10"/>
        <v>1325208</v>
      </c>
    </row>
    <row r="43" spans="1:11" s="906" customFormat="1" ht="12" customHeight="1" x14ac:dyDescent="0.2">
      <c r="A43" s="899" t="s">
        <v>170</v>
      </c>
      <c r="B43" s="633" t="s">
        <v>260</v>
      </c>
      <c r="C43" s="560"/>
      <c r="D43" s="560"/>
      <c r="E43" s="580"/>
      <c r="F43" s="559"/>
      <c r="G43" s="559"/>
      <c r="H43" s="559"/>
      <c r="I43" s="560"/>
      <c r="J43" s="564">
        <f t="shared" si="2"/>
        <v>0</v>
      </c>
      <c r="K43" s="889">
        <f t="shared" si="10"/>
        <v>0</v>
      </c>
    </row>
    <row r="44" spans="1:11" s="906" customFormat="1" ht="12" customHeight="1" x14ac:dyDescent="0.2">
      <c r="A44" s="899" t="s">
        <v>171</v>
      </c>
      <c r="B44" s="633" t="s">
        <v>261</v>
      </c>
      <c r="C44" s="560"/>
      <c r="D44" s="560"/>
      <c r="E44" s="580"/>
      <c r="F44" s="559"/>
      <c r="G44" s="559"/>
      <c r="H44" s="559"/>
      <c r="I44" s="560"/>
      <c r="J44" s="564">
        <f t="shared" si="2"/>
        <v>0</v>
      </c>
      <c r="K44" s="889">
        <f t="shared" si="10"/>
        <v>0</v>
      </c>
    </row>
    <row r="45" spans="1:11" s="906" customFormat="1" ht="12" customHeight="1" x14ac:dyDescent="0.2">
      <c r="A45" s="899" t="s">
        <v>172</v>
      </c>
      <c r="B45" s="633" t="s">
        <v>262</v>
      </c>
      <c r="C45" s="560">
        <v>2000</v>
      </c>
      <c r="D45" s="560">
        <v>12414</v>
      </c>
      <c r="E45" s="580">
        <v>1344</v>
      </c>
      <c r="F45" s="559"/>
      <c r="G45" s="559"/>
      <c r="H45" s="559"/>
      <c r="I45" s="560"/>
      <c r="J45" s="564">
        <f t="shared" si="2"/>
        <v>13758</v>
      </c>
      <c r="K45" s="889">
        <f t="shared" si="10"/>
        <v>15758</v>
      </c>
    </row>
    <row r="46" spans="1:11" s="906" customFormat="1" ht="12" customHeight="1" x14ac:dyDescent="0.2">
      <c r="A46" s="899" t="s">
        <v>253</v>
      </c>
      <c r="B46" s="633" t="s">
        <v>263</v>
      </c>
      <c r="C46" s="631"/>
      <c r="D46" s="631"/>
      <c r="E46" s="649"/>
      <c r="F46" s="920"/>
      <c r="G46" s="920"/>
      <c r="H46" s="920"/>
      <c r="I46" s="631"/>
      <c r="J46" s="630">
        <f t="shared" si="2"/>
        <v>0</v>
      </c>
      <c r="K46" s="913">
        <f t="shared" si="10"/>
        <v>0</v>
      </c>
    </row>
    <row r="47" spans="1:11" s="906" customFormat="1" ht="12" customHeight="1" x14ac:dyDescent="0.2">
      <c r="A47" s="898" t="s">
        <v>254</v>
      </c>
      <c r="B47" s="651" t="s">
        <v>414</v>
      </c>
      <c r="C47" s="647"/>
      <c r="D47" s="647">
        <v>112191</v>
      </c>
      <c r="E47" s="646"/>
      <c r="F47" s="926"/>
      <c r="G47" s="926"/>
      <c r="H47" s="926"/>
      <c r="I47" s="647"/>
      <c r="J47" s="925">
        <f t="shared" si="2"/>
        <v>112191</v>
      </c>
      <c r="K47" s="924">
        <f t="shared" si="10"/>
        <v>112191</v>
      </c>
    </row>
    <row r="48" spans="1:11" s="906" customFormat="1" ht="12" customHeight="1" thickBot="1" x14ac:dyDescent="0.25">
      <c r="A48" s="898" t="s">
        <v>413</v>
      </c>
      <c r="B48" s="651" t="s">
        <v>264</v>
      </c>
      <c r="C48" s="638">
        <v>2200</v>
      </c>
      <c r="D48" s="638"/>
      <c r="E48" s="638">
        <v>2326</v>
      </c>
      <c r="F48" s="926"/>
      <c r="G48" s="926"/>
      <c r="H48" s="926"/>
      <c r="I48" s="647"/>
      <c r="J48" s="925">
        <f t="shared" si="2"/>
        <v>2326</v>
      </c>
      <c r="K48" s="924">
        <f t="shared" si="10"/>
        <v>4526</v>
      </c>
    </row>
    <row r="49" spans="1:11" s="906" customFormat="1" ht="12" customHeight="1" thickBot="1" x14ac:dyDescent="0.25">
      <c r="A49" s="613" t="s">
        <v>21</v>
      </c>
      <c r="B49" s="640" t="s">
        <v>265</v>
      </c>
      <c r="C49" s="531">
        <f>SUM(C50:C54)</f>
        <v>0</v>
      </c>
      <c r="D49" s="573">
        <f t="shared" ref="D49:K49" si="11">SUM(D50:D54)</f>
        <v>795000</v>
      </c>
      <c r="E49" s="573">
        <f t="shared" si="11"/>
        <v>-795000</v>
      </c>
      <c r="F49" s="573">
        <f t="shared" si="11"/>
        <v>0</v>
      </c>
      <c r="G49" s="573">
        <f t="shared" si="11"/>
        <v>0</v>
      </c>
      <c r="H49" s="573">
        <f t="shared" si="11"/>
        <v>0</v>
      </c>
      <c r="I49" s="531">
        <f t="shared" si="11"/>
        <v>0</v>
      </c>
      <c r="J49" s="531">
        <f t="shared" si="11"/>
        <v>0</v>
      </c>
      <c r="K49" s="893">
        <f t="shared" si="11"/>
        <v>0</v>
      </c>
    </row>
    <row r="50" spans="1:11" s="906" customFormat="1" ht="12" customHeight="1" x14ac:dyDescent="0.2">
      <c r="A50" s="890" t="s">
        <v>92</v>
      </c>
      <c r="B50" s="402" t="s">
        <v>269</v>
      </c>
      <c r="C50" s="649"/>
      <c r="D50" s="649"/>
      <c r="E50" s="923"/>
      <c r="F50" s="923"/>
      <c r="G50" s="923"/>
      <c r="H50" s="923"/>
      <c r="I50" s="649"/>
      <c r="J50" s="648">
        <f t="shared" si="2"/>
        <v>0</v>
      </c>
      <c r="K50" s="922">
        <f>C50+J50</f>
        <v>0</v>
      </c>
    </row>
    <row r="51" spans="1:11" s="906" customFormat="1" ht="12" customHeight="1" x14ac:dyDescent="0.2">
      <c r="A51" s="899" t="s">
        <v>93</v>
      </c>
      <c r="B51" s="633" t="s">
        <v>270</v>
      </c>
      <c r="C51" s="631"/>
      <c r="D51" s="631">
        <v>795000</v>
      </c>
      <c r="E51" s="920">
        <v>-795000</v>
      </c>
      <c r="F51" s="920"/>
      <c r="G51" s="920"/>
      <c r="H51" s="920"/>
      <c r="I51" s="631"/>
      <c r="J51" s="630">
        <f t="shared" si="2"/>
        <v>0</v>
      </c>
      <c r="K51" s="913">
        <f>C51+J51</f>
        <v>0</v>
      </c>
    </row>
    <row r="52" spans="1:11" s="906" customFormat="1" ht="12" customHeight="1" x14ac:dyDescent="0.2">
      <c r="A52" s="899" t="s">
        <v>266</v>
      </c>
      <c r="B52" s="633" t="s">
        <v>271</v>
      </c>
      <c r="C52" s="631"/>
      <c r="D52" s="631"/>
      <c r="E52" s="920"/>
      <c r="F52" s="920"/>
      <c r="G52" s="920"/>
      <c r="H52" s="920"/>
      <c r="I52" s="631"/>
      <c r="J52" s="630">
        <f t="shared" si="2"/>
        <v>0</v>
      </c>
      <c r="K52" s="913">
        <f>C52+J52</f>
        <v>0</v>
      </c>
    </row>
    <row r="53" spans="1:11" s="906" customFormat="1" ht="12" customHeight="1" x14ac:dyDescent="0.2">
      <c r="A53" s="899" t="s">
        <v>267</v>
      </c>
      <c r="B53" s="633" t="s">
        <v>272</v>
      </c>
      <c r="C53" s="631"/>
      <c r="D53" s="631"/>
      <c r="E53" s="920"/>
      <c r="F53" s="920"/>
      <c r="G53" s="920"/>
      <c r="H53" s="920"/>
      <c r="I53" s="631"/>
      <c r="J53" s="630">
        <f t="shared" si="2"/>
        <v>0</v>
      </c>
      <c r="K53" s="913">
        <f>C53+J53</f>
        <v>0</v>
      </c>
    </row>
    <row r="54" spans="1:11" s="906" customFormat="1" ht="12" customHeight="1" thickBot="1" x14ac:dyDescent="0.25">
      <c r="A54" s="897" t="s">
        <v>268</v>
      </c>
      <c r="B54" s="921" t="s">
        <v>273</v>
      </c>
      <c r="C54" s="647"/>
      <c r="D54" s="647"/>
      <c r="E54" s="918"/>
      <c r="F54" s="918"/>
      <c r="G54" s="918"/>
      <c r="H54" s="918"/>
      <c r="I54" s="638"/>
      <c r="J54" s="637">
        <f t="shared" si="2"/>
        <v>0</v>
      </c>
      <c r="K54" s="917">
        <f>C54+J54</f>
        <v>0</v>
      </c>
    </row>
    <row r="55" spans="1:11" s="906" customFormat="1" ht="12" customHeight="1" thickBot="1" x14ac:dyDescent="0.25">
      <c r="A55" s="613" t="s">
        <v>173</v>
      </c>
      <c r="B55" s="640" t="s">
        <v>274</v>
      </c>
      <c r="C55" s="531">
        <f>SUM(C56:C58)</f>
        <v>0</v>
      </c>
      <c r="D55" s="573">
        <f t="shared" ref="D55:K55" si="12">SUM(D56:D58)</f>
        <v>54230</v>
      </c>
      <c r="E55" s="573">
        <f t="shared" si="12"/>
        <v>35770</v>
      </c>
      <c r="F55" s="573">
        <f t="shared" si="12"/>
        <v>0</v>
      </c>
      <c r="G55" s="573">
        <f t="shared" si="12"/>
        <v>0</v>
      </c>
      <c r="H55" s="573">
        <f t="shared" si="12"/>
        <v>0</v>
      </c>
      <c r="I55" s="531">
        <f t="shared" si="12"/>
        <v>0</v>
      </c>
      <c r="J55" s="531">
        <f t="shared" si="12"/>
        <v>90000</v>
      </c>
      <c r="K55" s="893">
        <f t="shared" si="12"/>
        <v>90000</v>
      </c>
    </row>
    <row r="56" spans="1:11" s="906" customFormat="1" ht="12" customHeight="1" x14ac:dyDescent="0.2">
      <c r="A56" s="890" t="s">
        <v>94</v>
      </c>
      <c r="B56" s="402" t="s">
        <v>275</v>
      </c>
      <c r="C56" s="580"/>
      <c r="D56" s="580"/>
      <c r="E56" s="581"/>
      <c r="F56" s="581"/>
      <c r="G56" s="581"/>
      <c r="H56" s="581"/>
      <c r="I56" s="580"/>
      <c r="J56" s="574">
        <f t="shared" si="2"/>
        <v>0</v>
      </c>
      <c r="K56" s="894">
        <f>C56+J56</f>
        <v>0</v>
      </c>
    </row>
    <row r="57" spans="1:11" s="906" customFormat="1" ht="12" customHeight="1" x14ac:dyDescent="0.2">
      <c r="A57" s="899" t="s">
        <v>95</v>
      </c>
      <c r="B57" s="633" t="s">
        <v>404</v>
      </c>
      <c r="C57" s="560"/>
      <c r="D57" s="560"/>
      <c r="E57" s="559"/>
      <c r="F57" s="559"/>
      <c r="G57" s="559"/>
      <c r="H57" s="559"/>
      <c r="I57" s="560"/>
      <c r="J57" s="564">
        <f t="shared" si="2"/>
        <v>0</v>
      </c>
      <c r="K57" s="889">
        <f>C57+J57</f>
        <v>0</v>
      </c>
    </row>
    <row r="58" spans="1:11" s="906" customFormat="1" ht="12" customHeight="1" x14ac:dyDescent="0.2">
      <c r="A58" s="899" t="s">
        <v>278</v>
      </c>
      <c r="B58" s="633" t="s">
        <v>276</v>
      </c>
      <c r="C58" s="560"/>
      <c r="D58" s="560">
        <v>54230</v>
      </c>
      <c r="E58" s="559">
        <v>35770</v>
      </c>
      <c r="F58" s="559"/>
      <c r="G58" s="559"/>
      <c r="H58" s="559"/>
      <c r="I58" s="560"/>
      <c r="J58" s="564">
        <f t="shared" si="2"/>
        <v>90000</v>
      </c>
      <c r="K58" s="889">
        <f>C58+J58</f>
        <v>90000</v>
      </c>
    </row>
    <row r="59" spans="1:11" s="906" customFormat="1" ht="12" customHeight="1" thickBot="1" x14ac:dyDescent="0.25">
      <c r="A59" s="898" t="s">
        <v>279</v>
      </c>
      <c r="B59" s="651" t="s">
        <v>277</v>
      </c>
      <c r="C59" s="557"/>
      <c r="D59" s="557"/>
      <c r="E59" s="558"/>
      <c r="F59" s="558"/>
      <c r="G59" s="558"/>
      <c r="H59" s="558"/>
      <c r="I59" s="557"/>
      <c r="J59" s="556">
        <f t="shared" si="2"/>
        <v>0</v>
      </c>
      <c r="K59" s="886">
        <f>C59+J59</f>
        <v>0</v>
      </c>
    </row>
    <row r="60" spans="1:11" s="906" customFormat="1" ht="12" customHeight="1" thickBot="1" x14ac:dyDescent="0.25">
      <c r="A60" s="613" t="s">
        <v>23</v>
      </c>
      <c r="B60" s="626" t="s">
        <v>280</v>
      </c>
      <c r="C60" s="531">
        <f>SUM(C61:C63)</f>
        <v>0</v>
      </c>
      <c r="D60" s="573">
        <f t="shared" ref="D60:K60" si="13">SUM(D61:D63)</f>
        <v>0</v>
      </c>
      <c r="E60" s="573">
        <f t="shared" si="13"/>
        <v>0</v>
      </c>
      <c r="F60" s="573">
        <f t="shared" si="13"/>
        <v>0</v>
      </c>
      <c r="G60" s="573">
        <f t="shared" si="13"/>
        <v>0</v>
      </c>
      <c r="H60" s="573">
        <f t="shared" si="13"/>
        <v>0</v>
      </c>
      <c r="I60" s="531">
        <f t="shared" si="13"/>
        <v>0</v>
      </c>
      <c r="J60" s="531">
        <f t="shared" si="13"/>
        <v>0</v>
      </c>
      <c r="K60" s="893">
        <f t="shared" si="13"/>
        <v>0</v>
      </c>
    </row>
    <row r="61" spans="1:11" s="906" customFormat="1" ht="12" customHeight="1" x14ac:dyDescent="0.2">
      <c r="A61" s="890" t="s">
        <v>174</v>
      </c>
      <c r="B61" s="402" t="s">
        <v>282</v>
      </c>
      <c r="C61" s="631"/>
      <c r="D61" s="920"/>
      <c r="E61" s="920"/>
      <c r="F61" s="920"/>
      <c r="G61" s="920"/>
      <c r="H61" s="920"/>
      <c r="I61" s="631"/>
      <c r="J61" s="630">
        <f t="shared" si="2"/>
        <v>0</v>
      </c>
      <c r="K61" s="913">
        <f>C61+J61</f>
        <v>0</v>
      </c>
    </row>
    <row r="62" spans="1:11" s="906" customFormat="1" ht="12" customHeight="1" x14ac:dyDescent="0.2">
      <c r="A62" s="899" t="s">
        <v>175</v>
      </c>
      <c r="B62" s="633" t="s">
        <v>405</v>
      </c>
      <c r="C62" s="631"/>
      <c r="D62" s="920"/>
      <c r="E62" s="920"/>
      <c r="F62" s="920"/>
      <c r="G62" s="920"/>
      <c r="H62" s="920"/>
      <c r="I62" s="631"/>
      <c r="J62" s="630">
        <f t="shared" si="2"/>
        <v>0</v>
      </c>
      <c r="K62" s="913">
        <f>C62+J62</f>
        <v>0</v>
      </c>
    </row>
    <row r="63" spans="1:11" s="906" customFormat="1" ht="12" customHeight="1" x14ac:dyDescent="0.2">
      <c r="A63" s="899" t="s">
        <v>215</v>
      </c>
      <c r="B63" s="633" t="s">
        <v>283</v>
      </c>
      <c r="C63" s="631"/>
      <c r="D63" s="920"/>
      <c r="E63" s="920"/>
      <c r="F63" s="920"/>
      <c r="G63" s="920"/>
      <c r="H63" s="920"/>
      <c r="I63" s="631"/>
      <c r="J63" s="630">
        <f t="shared" si="2"/>
        <v>0</v>
      </c>
      <c r="K63" s="913">
        <f>C63+J63</f>
        <v>0</v>
      </c>
    </row>
    <row r="64" spans="1:11" s="906" customFormat="1" ht="12" customHeight="1" thickBot="1" x14ac:dyDescent="0.25">
      <c r="A64" s="898" t="s">
        <v>281</v>
      </c>
      <c r="B64" s="651" t="s">
        <v>284</v>
      </c>
      <c r="C64" s="631"/>
      <c r="D64" s="920"/>
      <c r="E64" s="920"/>
      <c r="F64" s="920"/>
      <c r="G64" s="920"/>
      <c r="H64" s="920"/>
      <c r="I64" s="631"/>
      <c r="J64" s="630">
        <f t="shared" si="2"/>
        <v>0</v>
      </c>
      <c r="K64" s="913">
        <f>C64+J64</f>
        <v>0</v>
      </c>
    </row>
    <row r="65" spans="1:11" s="906" customFormat="1" ht="12" customHeight="1" thickBot="1" x14ac:dyDescent="0.25">
      <c r="A65" s="613" t="s">
        <v>24</v>
      </c>
      <c r="B65" s="640" t="s">
        <v>285</v>
      </c>
      <c r="C65" s="570">
        <f>+C8+C15+C22+C29+C37+C49+C55+C60</f>
        <v>35061550</v>
      </c>
      <c r="D65" s="571">
        <f t="shared" ref="D65:K65" si="14">+D8+D15+D22+D29+D37+D49+D55+D60</f>
        <v>2649064</v>
      </c>
      <c r="E65" s="571">
        <f t="shared" si="14"/>
        <v>11019012</v>
      </c>
      <c r="F65" s="571">
        <f t="shared" si="14"/>
        <v>0</v>
      </c>
      <c r="G65" s="571">
        <f t="shared" si="14"/>
        <v>0</v>
      </c>
      <c r="H65" s="571">
        <f t="shared" si="14"/>
        <v>0</v>
      </c>
      <c r="I65" s="570">
        <f t="shared" si="14"/>
        <v>0</v>
      </c>
      <c r="J65" s="570">
        <f t="shared" si="14"/>
        <v>13668076</v>
      </c>
      <c r="K65" s="892">
        <f t="shared" si="14"/>
        <v>48729626</v>
      </c>
    </row>
    <row r="66" spans="1:11" s="906" customFormat="1" ht="12" customHeight="1" thickBot="1" x14ac:dyDescent="0.2">
      <c r="A66" s="912" t="s">
        <v>372</v>
      </c>
      <c r="B66" s="626" t="s">
        <v>287</v>
      </c>
      <c r="C66" s="531">
        <f>SUM(C67:C69)</f>
        <v>0</v>
      </c>
      <c r="D66" s="573">
        <f t="shared" ref="D66:K66" si="15">SUM(D67:D69)</f>
        <v>0</v>
      </c>
      <c r="E66" s="573">
        <f t="shared" si="15"/>
        <v>0</v>
      </c>
      <c r="F66" s="573">
        <f t="shared" si="15"/>
        <v>0</v>
      </c>
      <c r="G66" s="573">
        <f t="shared" si="15"/>
        <v>0</v>
      </c>
      <c r="H66" s="573">
        <f t="shared" si="15"/>
        <v>0</v>
      </c>
      <c r="I66" s="531">
        <f t="shared" si="15"/>
        <v>0</v>
      </c>
      <c r="J66" s="531">
        <f t="shared" si="15"/>
        <v>0</v>
      </c>
      <c r="K66" s="893">
        <f t="shared" si="15"/>
        <v>0</v>
      </c>
    </row>
    <row r="67" spans="1:11" s="906" customFormat="1" ht="12" customHeight="1" x14ac:dyDescent="0.2">
      <c r="A67" s="890" t="s">
        <v>315</v>
      </c>
      <c r="B67" s="402" t="s">
        <v>288</v>
      </c>
      <c r="C67" s="631"/>
      <c r="D67" s="920"/>
      <c r="E67" s="920"/>
      <c r="F67" s="920"/>
      <c r="G67" s="920"/>
      <c r="H67" s="920"/>
      <c r="I67" s="631"/>
      <c r="J67" s="630">
        <f>D67+E67+F67+G67+H67+I67</f>
        <v>0</v>
      </c>
      <c r="K67" s="913">
        <f>C67+J67</f>
        <v>0</v>
      </c>
    </row>
    <row r="68" spans="1:11" s="906" customFormat="1" ht="12" customHeight="1" x14ac:dyDescent="0.2">
      <c r="A68" s="899" t="s">
        <v>324</v>
      </c>
      <c r="B68" s="633" t="s">
        <v>289</v>
      </c>
      <c r="C68" s="631"/>
      <c r="D68" s="920"/>
      <c r="E68" s="920"/>
      <c r="F68" s="920"/>
      <c r="G68" s="920"/>
      <c r="H68" s="920"/>
      <c r="I68" s="631"/>
      <c r="J68" s="630">
        <f>D68+E68+F68+G68+H68+I68</f>
        <v>0</v>
      </c>
      <c r="K68" s="913">
        <f>C68+J68</f>
        <v>0</v>
      </c>
    </row>
    <row r="69" spans="1:11" s="906" customFormat="1" ht="12" customHeight="1" thickBot="1" x14ac:dyDescent="0.25">
      <c r="A69" s="897" t="s">
        <v>325</v>
      </c>
      <c r="B69" s="919" t="s">
        <v>290</v>
      </c>
      <c r="C69" s="638"/>
      <c r="D69" s="918"/>
      <c r="E69" s="918"/>
      <c r="F69" s="918"/>
      <c r="G69" s="918"/>
      <c r="H69" s="918"/>
      <c r="I69" s="638"/>
      <c r="J69" s="637">
        <f>D69+E69+F69+G69+H69+I69</f>
        <v>0</v>
      </c>
      <c r="K69" s="917">
        <f>C69+J69</f>
        <v>0</v>
      </c>
    </row>
    <row r="70" spans="1:11" s="906" customFormat="1" ht="12" customHeight="1" thickBot="1" x14ac:dyDescent="0.2">
      <c r="A70" s="912" t="s">
        <v>291</v>
      </c>
      <c r="B70" s="626" t="s">
        <v>292</v>
      </c>
      <c r="C70" s="531">
        <f>SUM(C71:C74)</f>
        <v>0</v>
      </c>
      <c r="D70" s="531">
        <f t="shared" ref="D70:K70" si="16">SUM(D71:D74)</f>
        <v>0</v>
      </c>
      <c r="E70" s="531">
        <f t="shared" si="16"/>
        <v>0</v>
      </c>
      <c r="F70" s="531">
        <f t="shared" si="16"/>
        <v>0</v>
      </c>
      <c r="G70" s="531">
        <f t="shared" si="16"/>
        <v>0</v>
      </c>
      <c r="H70" s="531">
        <f t="shared" si="16"/>
        <v>0</v>
      </c>
      <c r="I70" s="531">
        <f t="shared" si="16"/>
        <v>0</v>
      </c>
      <c r="J70" s="531">
        <f t="shared" si="16"/>
        <v>0</v>
      </c>
      <c r="K70" s="893">
        <f t="shared" si="16"/>
        <v>0</v>
      </c>
    </row>
    <row r="71" spans="1:11" s="906" customFormat="1" ht="12" customHeight="1" x14ac:dyDescent="0.2">
      <c r="A71" s="890" t="s">
        <v>145</v>
      </c>
      <c r="B71" s="402" t="s">
        <v>293</v>
      </c>
      <c r="C71" s="631"/>
      <c r="D71" s="631"/>
      <c r="E71" s="631"/>
      <c r="F71" s="631"/>
      <c r="G71" s="631"/>
      <c r="H71" s="631"/>
      <c r="I71" s="631"/>
      <c r="J71" s="630">
        <f>D71+E71+F71+G71+H71+I71</f>
        <v>0</v>
      </c>
      <c r="K71" s="913">
        <f>C71+J71</f>
        <v>0</v>
      </c>
    </row>
    <row r="72" spans="1:11" s="906" customFormat="1" ht="12" customHeight="1" x14ac:dyDescent="0.2">
      <c r="A72" s="899" t="s">
        <v>146</v>
      </c>
      <c r="B72" s="402" t="s">
        <v>536</v>
      </c>
      <c r="C72" s="631"/>
      <c r="D72" s="631"/>
      <c r="E72" s="631"/>
      <c r="F72" s="631"/>
      <c r="G72" s="631"/>
      <c r="H72" s="631"/>
      <c r="I72" s="631"/>
      <c r="J72" s="630">
        <f>D72+E72+F72+G72+H72+I72</f>
        <v>0</v>
      </c>
      <c r="K72" s="913">
        <f>C72+J72</f>
        <v>0</v>
      </c>
    </row>
    <row r="73" spans="1:11" s="906" customFormat="1" ht="12" customHeight="1" x14ac:dyDescent="0.2">
      <c r="A73" s="899" t="s">
        <v>316</v>
      </c>
      <c r="B73" s="402" t="s">
        <v>294</v>
      </c>
      <c r="C73" s="631"/>
      <c r="D73" s="631"/>
      <c r="E73" s="631"/>
      <c r="F73" s="631"/>
      <c r="G73" s="631"/>
      <c r="H73" s="631"/>
      <c r="I73" s="631"/>
      <c r="J73" s="630">
        <f>D73+E73+F73+G73+H73+I73</f>
        <v>0</v>
      </c>
      <c r="K73" s="913">
        <f>C73+J73</f>
        <v>0</v>
      </c>
    </row>
    <row r="74" spans="1:11" s="906" customFormat="1" ht="12" customHeight="1" thickBot="1" x14ac:dyDescent="0.25">
      <c r="A74" s="898" t="s">
        <v>317</v>
      </c>
      <c r="B74" s="403" t="s">
        <v>537</v>
      </c>
      <c r="C74" s="631"/>
      <c r="D74" s="631"/>
      <c r="E74" s="631"/>
      <c r="F74" s="631"/>
      <c r="G74" s="631"/>
      <c r="H74" s="631"/>
      <c r="I74" s="631"/>
      <c r="J74" s="630">
        <f>D74+E74+F74+G74+H74+I74</f>
        <v>0</v>
      </c>
      <c r="K74" s="913">
        <f>C74+J74</f>
        <v>0</v>
      </c>
    </row>
    <row r="75" spans="1:11" s="906" customFormat="1" ht="12" customHeight="1" thickBot="1" x14ac:dyDescent="0.2">
      <c r="A75" s="912" t="s">
        <v>295</v>
      </c>
      <c r="B75" s="626" t="s">
        <v>296</v>
      </c>
      <c r="C75" s="531">
        <f>SUM(C76:C77)</f>
        <v>47935635</v>
      </c>
      <c r="D75" s="531">
        <f t="shared" ref="D75:K75" si="17">SUM(D76:D77)</f>
        <v>-2649064</v>
      </c>
      <c r="E75" s="531">
        <f t="shared" si="17"/>
        <v>-399839</v>
      </c>
      <c r="F75" s="531">
        <f t="shared" si="17"/>
        <v>0</v>
      </c>
      <c r="G75" s="531">
        <f t="shared" si="17"/>
        <v>0</v>
      </c>
      <c r="H75" s="531">
        <f t="shared" si="17"/>
        <v>0</v>
      </c>
      <c r="I75" s="531">
        <f t="shared" si="17"/>
        <v>0</v>
      </c>
      <c r="J75" s="531">
        <f t="shared" si="17"/>
        <v>-3048903</v>
      </c>
      <c r="K75" s="893">
        <f t="shared" si="17"/>
        <v>44886732</v>
      </c>
    </row>
    <row r="76" spans="1:11" s="906" customFormat="1" ht="12" customHeight="1" x14ac:dyDescent="0.2">
      <c r="A76" s="890" t="s">
        <v>318</v>
      </c>
      <c r="B76" s="402" t="s">
        <v>297</v>
      </c>
      <c r="C76" s="631">
        <v>47935635</v>
      </c>
      <c r="D76" s="631">
        <v>-2649064</v>
      </c>
      <c r="E76" s="631">
        <v>-399839</v>
      </c>
      <c r="F76" s="631"/>
      <c r="G76" s="631"/>
      <c r="H76" s="631"/>
      <c r="I76" s="631"/>
      <c r="J76" s="630">
        <f>D76+E76+F76+G76+H76+I76</f>
        <v>-3048903</v>
      </c>
      <c r="K76" s="913">
        <f>C76+J76</f>
        <v>44886732</v>
      </c>
    </row>
    <row r="77" spans="1:11" s="906" customFormat="1" ht="12" customHeight="1" thickBot="1" x14ac:dyDescent="0.25">
      <c r="A77" s="898" t="s">
        <v>319</v>
      </c>
      <c r="B77" s="651" t="s">
        <v>298</v>
      </c>
      <c r="C77" s="631"/>
      <c r="D77" s="631"/>
      <c r="E77" s="631"/>
      <c r="F77" s="631"/>
      <c r="G77" s="631"/>
      <c r="H77" s="631"/>
      <c r="I77" s="631"/>
      <c r="J77" s="630">
        <f>D77+E77+F77+G77+H77+I77</f>
        <v>0</v>
      </c>
      <c r="K77" s="913">
        <f>C77+J77</f>
        <v>0</v>
      </c>
    </row>
    <row r="78" spans="1:11" s="910" customFormat="1" ht="12" customHeight="1" thickBot="1" x14ac:dyDescent="0.2">
      <c r="A78" s="912" t="s">
        <v>299</v>
      </c>
      <c r="B78" s="626" t="s">
        <v>300</v>
      </c>
      <c r="C78" s="531">
        <f>SUM(C79:C81)</f>
        <v>0</v>
      </c>
      <c r="D78" s="531">
        <f t="shared" ref="D78:K78" si="18">SUM(D79:D81)</f>
        <v>0</v>
      </c>
      <c r="E78" s="531">
        <f t="shared" si="18"/>
        <v>0</v>
      </c>
      <c r="F78" s="531">
        <f t="shared" si="18"/>
        <v>0</v>
      </c>
      <c r="G78" s="531">
        <f t="shared" si="18"/>
        <v>0</v>
      </c>
      <c r="H78" s="531">
        <f t="shared" si="18"/>
        <v>0</v>
      </c>
      <c r="I78" s="531">
        <f t="shared" si="18"/>
        <v>0</v>
      </c>
      <c r="J78" s="531">
        <f t="shared" si="18"/>
        <v>0</v>
      </c>
      <c r="K78" s="893">
        <f t="shared" si="18"/>
        <v>0</v>
      </c>
    </row>
    <row r="79" spans="1:11" s="906" customFormat="1" ht="12" customHeight="1" x14ac:dyDescent="0.2">
      <c r="A79" s="890" t="s">
        <v>320</v>
      </c>
      <c r="B79" s="402" t="s">
        <v>301</v>
      </c>
      <c r="C79" s="631"/>
      <c r="D79" s="631"/>
      <c r="E79" s="631"/>
      <c r="F79" s="631"/>
      <c r="G79" s="631"/>
      <c r="H79" s="631"/>
      <c r="I79" s="631"/>
      <c r="J79" s="630">
        <f>D79+E79+F79+G79+H79+I79</f>
        <v>0</v>
      </c>
      <c r="K79" s="913">
        <f>C79+J79</f>
        <v>0</v>
      </c>
    </row>
    <row r="80" spans="1:11" s="906" customFormat="1" ht="12" customHeight="1" x14ac:dyDescent="0.2">
      <c r="A80" s="899" t="s">
        <v>321</v>
      </c>
      <c r="B80" s="633" t="s">
        <v>302</v>
      </c>
      <c r="C80" s="631"/>
      <c r="D80" s="631"/>
      <c r="E80" s="631"/>
      <c r="F80" s="631"/>
      <c r="G80" s="631"/>
      <c r="H80" s="631"/>
      <c r="I80" s="631"/>
      <c r="J80" s="630">
        <f>D80+E80+F80+G80+H80+I80</f>
        <v>0</v>
      </c>
      <c r="K80" s="913">
        <f>C80+J80</f>
        <v>0</v>
      </c>
    </row>
    <row r="81" spans="1:11" s="906" customFormat="1" ht="12" customHeight="1" thickBot="1" x14ac:dyDescent="0.25">
      <c r="A81" s="898" t="s">
        <v>322</v>
      </c>
      <c r="B81" s="579" t="s">
        <v>649</v>
      </c>
      <c r="C81" s="631"/>
      <c r="D81" s="631"/>
      <c r="E81" s="631"/>
      <c r="F81" s="631"/>
      <c r="G81" s="631"/>
      <c r="H81" s="631"/>
      <c r="I81" s="631"/>
      <c r="J81" s="630">
        <f>D81+E81+F81+G81+H81+I81</f>
        <v>0</v>
      </c>
      <c r="K81" s="913">
        <f>C81+J81</f>
        <v>0</v>
      </c>
    </row>
    <row r="82" spans="1:11" s="906" customFormat="1" ht="12" customHeight="1" thickBot="1" x14ac:dyDescent="0.2">
      <c r="A82" s="912" t="s">
        <v>303</v>
      </c>
      <c r="B82" s="626" t="s">
        <v>323</v>
      </c>
      <c r="C82" s="531">
        <f>SUM(C83:C86)</f>
        <v>0</v>
      </c>
      <c r="D82" s="531">
        <f t="shared" ref="D82:K82" si="19">SUM(D83:D86)</f>
        <v>0</v>
      </c>
      <c r="E82" s="531">
        <f t="shared" si="19"/>
        <v>0</v>
      </c>
      <c r="F82" s="531">
        <f t="shared" si="19"/>
        <v>0</v>
      </c>
      <c r="G82" s="531">
        <f t="shared" si="19"/>
        <v>0</v>
      </c>
      <c r="H82" s="531">
        <f t="shared" si="19"/>
        <v>0</v>
      </c>
      <c r="I82" s="531">
        <f t="shared" si="19"/>
        <v>0</v>
      </c>
      <c r="J82" s="531">
        <f t="shared" si="19"/>
        <v>0</v>
      </c>
      <c r="K82" s="893">
        <f t="shared" si="19"/>
        <v>0</v>
      </c>
    </row>
    <row r="83" spans="1:11" s="906" customFormat="1" ht="12" customHeight="1" x14ac:dyDescent="0.2">
      <c r="A83" s="916" t="s">
        <v>304</v>
      </c>
      <c r="B83" s="402" t="s">
        <v>305</v>
      </c>
      <c r="C83" s="631"/>
      <c r="D83" s="631"/>
      <c r="E83" s="631"/>
      <c r="F83" s="631"/>
      <c r="G83" s="631"/>
      <c r="H83" s="631"/>
      <c r="I83" s="631"/>
      <c r="J83" s="630">
        <f t="shared" ref="J83:J88" si="20">D83+E83+F83+G83+H83+I83</f>
        <v>0</v>
      </c>
      <c r="K83" s="913">
        <f t="shared" ref="K83:K88" si="21">C83+J83</f>
        <v>0</v>
      </c>
    </row>
    <row r="84" spans="1:11" s="906" customFormat="1" ht="12" customHeight="1" x14ac:dyDescent="0.2">
      <c r="A84" s="915" t="s">
        <v>306</v>
      </c>
      <c r="B84" s="633" t="s">
        <v>307</v>
      </c>
      <c r="C84" s="631"/>
      <c r="D84" s="631"/>
      <c r="E84" s="631"/>
      <c r="F84" s="631"/>
      <c r="G84" s="631"/>
      <c r="H84" s="631"/>
      <c r="I84" s="631"/>
      <c r="J84" s="630">
        <f t="shared" si="20"/>
        <v>0</v>
      </c>
      <c r="K84" s="913">
        <f t="shared" si="21"/>
        <v>0</v>
      </c>
    </row>
    <row r="85" spans="1:11" s="906" customFormat="1" ht="12" customHeight="1" x14ac:dyDescent="0.2">
      <c r="A85" s="915" t="s">
        <v>308</v>
      </c>
      <c r="B85" s="633" t="s">
        <v>309</v>
      </c>
      <c r="C85" s="631"/>
      <c r="D85" s="631"/>
      <c r="E85" s="631"/>
      <c r="F85" s="631"/>
      <c r="G85" s="631"/>
      <c r="H85" s="631"/>
      <c r="I85" s="631"/>
      <c r="J85" s="630">
        <f t="shared" si="20"/>
        <v>0</v>
      </c>
      <c r="K85" s="913">
        <f t="shared" si="21"/>
        <v>0</v>
      </c>
    </row>
    <row r="86" spans="1:11" s="910" customFormat="1" ht="12" customHeight="1" thickBot="1" x14ac:dyDescent="0.25">
      <c r="A86" s="914" t="s">
        <v>310</v>
      </c>
      <c r="B86" s="651" t="s">
        <v>311</v>
      </c>
      <c r="C86" s="631"/>
      <c r="D86" s="631"/>
      <c r="E86" s="631"/>
      <c r="F86" s="631"/>
      <c r="G86" s="631"/>
      <c r="H86" s="631"/>
      <c r="I86" s="631"/>
      <c r="J86" s="630">
        <f t="shared" si="20"/>
        <v>0</v>
      </c>
      <c r="K86" s="913">
        <f t="shared" si="21"/>
        <v>0</v>
      </c>
    </row>
    <row r="87" spans="1:11" s="910" customFormat="1" ht="12" customHeight="1" thickBot="1" x14ac:dyDescent="0.2">
      <c r="A87" s="912" t="s">
        <v>312</v>
      </c>
      <c r="B87" s="626" t="s">
        <v>453</v>
      </c>
      <c r="C87" s="628"/>
      <c r="D87" s="628"/>
      <c r="E87" s="628"/>
      <c r="F87" s="628"/>
      <c r="G87" s="628"/>
      <c r="H87" s="628"/>
      <c r="I87" s="628"/>
      <c r="J87" s="531">
        <f t="shared" si="20"/>
        <v>0</v>
      </c>
      <c r="K87" s="893">
        <f t="shared" si="21"/>
        <v>0</v>
      </c>
    </row>
    <row r="88" spans="1:11" s="910" customFormat="1" ht="12" customHeight="1" thickBot="1" x14ac:dyDescent="0.2">
      <c r="A88" s="912" t="s">
        <v>475</v>
      </c>
      <c r="B88" s="626" t="s">
        <v>313</v>
      </c>
      <c r="C88" s="628"/>
      <c r="D88" s="628"/>
      <c r="E88" s="628"/>
      <c r="F88" s="628"/>
      <c r="G88" s="628"/>
      <c r="H88" s="628"/>
      <c r="I88" s="628"/>
      <c r="J88" s="531">
        <f t="shared" si="20"/>
        <v>0</v>
      </c>
      <c r="K88" s="893">
        <f t="shared" si="21"/>
        <v>0</v>
      </c>
    </row>
    <row r="89" spans="1:11" s="910" customFormat="1" ht="12" customHeight="1" thickBot="1" x14ac:dyDescent="0.2">
      <c r="A89" s="912" t="s">
        <v>476</v>
      </c>
      <c r="B89" s="626" t="s">
        <v>456</v>
      </c>
      <c r="C89" s="570">
        <f>+C66+C70+C75+C78+C82+C88+C87</f>
        <v>47935635</v>
      </c>
      <c r="D89" s="570">
        <f t="shared" ref="D89:K89" si="22">+D66+D70+D75+D78+D82+D88+D87</f>
        <v>-2649064</v>
      </c>
      <c r="E89" s="570">
        <f t="shared" si="22"/>
        <v>-399839</v>
      </c>
      <c r="F89" s="570">
        <f t="shared" si="22"/>
        <v>0</v>
      </c>
      <c r="G89" s="570">
        <f t="shared" si="22"/>
        <v>0</v>
      </c>
      <c r="H89" s="570">
        <f t="shared" si="22"/>
        <v>0</v>
      </c>
      <c r="I89" s="570">
        <f t="shared" si="22"/>
        <v>0</v>
      </c>
      <c r="J89" s="570">
        <f t="shared" si="22"/>
        <v>-3048903</v>
      </c>
      <c r="K89" s="892">
        <f t="shared" si="22"/>
        <v>44886732</v>
      </c>
    </row>
    <row r="90" spans="1:11" s="910" customFormat="1" ht="12" customHeight="1" thickBot="1" x14ac:dyDescent="0.2">
      <c r="A90" s="911" t="s">
        <v>477</v>
      </c>
      <c r="B90" s="624" t="s">
        <v>478</v>
      </c>
      <c r="C90" s="570">
        <f>+C65+C89</f>
        <v>82997185</v>
      </c>
      <c r="D90" s="570">
        <f t="shared" ref="D90:K90" si="23">+D65+D89</f>
        <v>0</v>
      </c>
      <c r="E90" s="570">
        <f t="shared" si="23"/>
        <v>10619173</v>
      </c>
      <c r="F90" s="570">
        <f t="shared" si="23"/>
        <v>0</v>
      </c>
      <c r="G90" s="570">
        <f t="shared" si="23"/>
        <v>0</v>
      </c>
      <c r="H90" s="570">
        <f t="shared" si="23"/>
        <v>0</v>
      </c>
      <c r="I90" s="570">
        <f t="shared" si="23"/>
        <v>0</v>
      </c>
      <c r="J90" s="570">
        <f t="shared" si="23"/>
        <v>10619173</v>
      </c>
      <c r="K90" s="892">
        <f t="shared" si="23"/>
        <v>93616358</v>
      </c>
    </row>
    <row r="91" spans="1:11" s="906" customFormat="1" ht="15.2" customHeight="1" thickBot="1" x14ac:dyDescent="0.25">
      <c r="A91" s="909"/>
      <c r="B91" s="908"/>
      <c r="C91" s="907"/>
      <c r="D91" s="907"/>
      <c r="E91" s="907"/>
      <c r="F91" s="907"/>
      <c r="G91" s="907"/>
    </row>
    <row r="92" spans="1:11" s="905" customFormat="1" ht="16.5" customHeight="1" thickBot="1" x14ac:dyDescent="0.25">
      <c r="A92" s="1241" t="s">
        <v>55</v>
      </c>
      <c r="B92" s="1242"/>
      <c r="C92" s="1242"/>
      <c r="D92" s="1242"/>
      <c r="E92" s="1242"/>
      <c r="F92" s="1242"/>
      <c r="G92" s="1242"/>
      <c r="H92" s="1242"/>
      <c r="I92" s="1242"/>
      <c r="J92" s="1242"/>
      <c r="K92" s="1243"/>
    </row>
    <row r="93" spans="1:11" s="888" customFormat="1" ht="12" customHeight="1" thickBot="1" x14ac:dyDescent="0.25">
      <c r="A93" s="653" t="s">
        <v>16</v>
      </c>
      <c r="B93" s="606" t="s">
        <v>482</v>
      </c>
      <c r="C93" s="605">
        <f>+C94+C95+C96+C97+C98+C111</f>
        <v>76221719</v>
      </c>
      <c r="D93" s="904">
        <f t="shared" ref="D93:K93" si="24">+D94+D95+D96+D97+D98+D111</f>
        <v>-3177940</v>
      </c>
      <c r="E93" s="904">
        <f t="shared" si="24"/>
        <v>9530173</v>
      </c>
      <c r="F93" s="904">
        <f t="shared" si="24"/>
        <v>0</v>
      </c>
      <c r="G93" s="904">
        <f t="shared" si="24"/>
        <v>0</v>
      </c>
      <c r="H93" s="904">
        <f t="shared" si="24"/>
        <v>0</v>
      </c>
      <c r="I93" s="605">
        <f t="shared" si="24"/>
        <v>0</v>
      </c>
      <c r="J93" s="605">
        <f t="shared" si="24"/>
        <v>6352233</v>
      </c>
      <c r="K93" s="903">
        <f t="shared" si="24"/>
        <v>82573952</v>
      </c>
    </row>
    <row r="94" spans="1:11" ht="12" customHeight="1" x14ac:dyDescent="0.2">
      <c r="A94" s="902" t="s">
        <v>96</v>
      </c>
      <c r="B94" s="602" t="s">
        <v>47</v>
      </c>
      <c r="C94" s="601">
        <v>15879416</v>
      </c>
      <c r="D94" s="600">
        <v>102000</v>
      </c>
      <c r="E94" s="600">
        <v>244872</v>
      </c>
      <c r="F94" s="901"/>
      <c r="G94" s="901"/>
      <c r="H94" s="901"/>
      <c r="I94" s="600"/>
      <c r="J94" s="599">
        <f t="shared" ref="J94:J113" si="25">D94+E94+F94+G94+H94+I94</f>
        <v>346872</v>
      </c>
      <c r="K94" s="900">
        <f t="shared" ref="K94:K113" si="26">C94+J94</f>
        <v>16226288</v>
      </c>
    </row>
    <row r="95" spans="1:11" ht="12" customHeight="1" x14ac:dyDescent="0.2">
      <c r="A95" s="899" t="s">
        <v>97</v>
      </c>
      <c r="B95" s="582" t="s">
        <v>176</v>
      </c>
      <c r="C95" s="560">
        <v>2515313</v>
      </c>
      <c r="D95" s="560"/>
      <c r="E95" s="560">
        <v>59048</v>
      </c>
      <c r="F95" s="560"/>
      <c r="G95" s="560"/>
      <c r="H95" s="560"/>
      <c r="I95" s="560"/>
      <c r="J95" s="564">
        <f t="shared" si="25"/>
        <v>59048</v>
      </c>
      <c r="K95" s="889">
        <f t="shared" si="26"/>
        <v>2574361</v>
      </c>
    </row>
    <row r="96" spans="1:11" ht="12" customHeight="1" x14ac:dyDescent="0.2">
      <c r="A96" s="899" t="s">
        <v>98</v>
      </c>
      <c r="B96" s="582" t="s">
        <v>136</v>
      </c>
      <c r="C96" s="557">
        <v>54624391</v>
      </c>
      <c r="D96" s="557">
        <v>-3285404</v>
      </c>
      <c r="E96" s="557">
        <v>10023885</v>
      </c>
      <c r="F96" s="557"/>
      <c r="G96" s="557"/>
      <c r="H96" s="560"/>
      <c r="I96" s="557"/>
      <c r="J96" s="556">
        <f t="shared" si="25"/>
        <v>6738481</v>
      </c>
      <c r="K96" s="886">
        <f t="shared" si="26"/>
        <v>61362872</v>
      </c>
    </row>
    <row r="97" spans="1:11" ht="12" customHeight="1" x14ac:dyDescent="0.2">
      <c r="A97" s="899" t="s">
        <v>99</v>
      </c>
      <c r="B97" s="593" t="s">
        <v>177</v>
      </c>
      <c r="C97" s="557">
        <v>1740678</v>
      </c>
      <c r="D97" s="557"/>
      <c r="E97" s="557"/>
      <c r="F97" s="557"/>
      <c r="G97" s="557"/>
      <c r="H97" s="557"/>
      <c r="I97" s="557"/>
      <c r="J97" s="556">
        <f t="shared" si="25"/>
        <v>0</v>
      </c>
      <c r="K97" s="886">
        <f t="shared" si="26"/>
        <v>1740678</v>
      </c>
    </row>
    <row r="98" spans="1:11" ht="12" customHeight="1" x14ac:dyDescent="0.2">
      <c r="A98" s="899" t="s">
        <v>110</v>
      </c>
      <c r="B98" s="597" t="s">
        <v>178</v>
      </c>
      <c r="C98" s="557">
        <v>461921</v>
      </c>
      <c r="D98" s="557">
        <v>5464</v>
      </c>
      <c r="E98" s="557">
        <v>202368</v>
      </c>
      <c r="F98" s="557"/>
      <c r="G98" s="557"/>
      <c r="H98" s="557"/>
      <c r="I98" s="557"/>
      <c r="J98" s="556">
        <f t="shared" si="25"/>
        <v>207832</v>
      </c>
      <c r="K98" s="886">
        <f t="shared" si="26"/>
        <v>669753</v>
      </c>
    </row>
    <row r="99" spans="1:11" ht="12" customHeight="1" x14ac:dyDescent="0.2">
      <c r="A99" s="899" t="s">
        <v>100</v>
      </c>
      <c r="B99" s="582" t="s">
        <v>479</v>
      </c>
      <c r="C99" s="557"/>
      <c r="D99" s="557">
        <v>5464</v>
      </c>
      <c r="E99" s="557">
        <v>202368</v>
      </c>
      <c r="F99" s="557"/>
      <c r="G99" s="557"/>
      <c r="H99" s="557"/>
      <c r="I99" s="557"/>
      <c r="J99" s="556">
        <f t="shared" si="25"/>
        <v>207832</v>
      </c>
      <c r="K99" s="886">
        <f t="shared" si="26"/>
        <v>207832</v>
      </c>
    </row>
    <row r="100" spans="1:11" ht="12" customHeight="1" x14ac:dyDescent="0.2">
      <c r="A100" s="899" t="s">
        <v>101</v>
      </c>
      <c r="B100" s="596" t="s">
        <v>419</v>
      </c>
      <c r="C100" s="557"/>
      <c r="D100" s="557"/>
      <c r="E100" s="557"/>
      <c r="F100" s="557"/>
      <c r="G100" s="557"/>
      <c r="H100" s="557"/>
      <c r="I100" s="557"/>
      <c r="J100" s="556">
        <f t="shared" si="25"/>
        <v>0</v>
      </c>
      <c r="K100" s="886">
        <f t="shared" si="26"/>
        <v>0</v>
      </c>
    </row>
    <row r="101" spans="1:11" ht="12" customHeight="1" x14ac:dyDescent="0.2">
      <c r="A101" s="899" t="s">
        <v>111</v>
      </c>
      <c r="B101" s="596" t="s">
        <v>418</v>
      </c>
      <c r="C101" s="557"/>
      <c r="D101" s="557"/>
      <c r="E101" s="557"/>
      <c r="F101" s="557"/>
      <c r="G101" s="557"/>
      <c r="H101" s="557"/>
      <c r="I101" s="557"/>
      <c r="J101" s="556">
        <f t="shared" si="25"/>
        <v>0</v>
      </c>
      <c r="K101" s="886">
        <f t="shared" si="26"/>
        <v>0</v>
      </c>
    </row>
    <row r="102" spans="1:11" ht="12" customHeight="1" x14ac:dyDescent="0.2">
      <c r="A102" s="899" t="s">
        <v>112</v>
      </c>
      <c r="B102" s="596" t="s">
        <v>329</v>
      </c>
      <c r="C102" s="557"/>
      <c r="D102" s="557"/>
      <c r="E102" s="557"/>
      <c r="F102" s="557"/>
      <c r="G102" s="557"/>
      <c r="H102" s="557"/>
      <c r="I102" s="557"/>
      <c r="J102" s="556">
        <f t="shared" si="25"/>
        <v>0</v>
      </c>
      <c r="K102" s="886">
        <f t="shared" si="26"/>
        <v>0</v>
      </c>
    </row>
    <row r="103" spans="1:11" ht="12" customHeight="1" x14ac:dyDescent="0.2">
      <c r="A103" s="899" t="s">
        <v>113</v>
      </c>
      <c r="B103" s="576" t="s">
        <v>330</v>
      </c>
      <c r="C103" s="557"/>
      <c r="D103" s="557"/>
      <c r="E103" s="557"/>
      <c r="F103" s="557"/>
      <c r="G103" s="557"/>
      <c r="H103" s="557"/>
      <c r="I103" s="557"/>
      <c r="J103" s="556">
        <f t="shared" si="25"/>
        <v>0</v>
      </c>
      <c r="K103" s="886">
        <f t="shared" si="26"/>
        <v>0</v>
      </c>
    </row>
    <row r="104" spans="1:11" ht="12" customHeight="1" x14ac:dyDescent="0.2">
      <c r="A104" s="899" t="s">
        <v>114</v>
      </c>
      <c r="B104" s="576" t="s">
        <v>331</v>
      </c>
      <c r="C104" s="557"/>
      <c r="D104" s="557"/>
      <c r="E104" s="557"/>
      <c r="F104" s="557"/>
      <c r="G104" s="557"/>
      <c r="H104" s="557"/>
      <c r="I104" s="557"/>
      <c r="J104" s="556">
        <f t="shared" si="25"/>
        <v>0</v>
      </c>
      <c r="K104" s="886">
        <f t="shared" si="26"/>
        <v>0</v>
      </c>
    </row>
    <row r="105" spans="1:11" ht="12" customHeight="1" x14ac:dyDescent="0.2">
      <c r="A105" s="899" t="s">
        <v>116</v>
      </c>
      <c r="B105" s="596" t="s">
        <v>332</v>
      </c>
      <c r="C105" s="557"/>
      <c r="D105" s="557"/>
      <c r="E105" s="557"/>
      <c r="F105" s="557"/>
      <c r="G105" s="557"/>
      <c r="H105" s="557"/>
      <c r="I105" s="557"/>
      <c r="J105" s="556">
        <f t="shared" si="25"/>
        <v>0</v>
      </c>
      <c r="K105" s="886">
        <f t="shared" si="26"/>
        <v>0</v>
      </c>
    </row>
    <row r="106" spans="1:11" ht="12" customHeight="1" x14ac:dyDescent="0.2">
      <c r="A106" s="899" t="s">
        <v>179</v>
      </c>
      <c r="B106" s="596" t="s">
        <v>333</v>
      </c>
      <c r="C106" s="557"/>
      <c r="D106" s="557"/>
      <c r="E106" s="557"/>
      <c r="F106" s="557"/>
      <c r="G106" s="557"/>
      <c r="H106" s="557"/>
      <c r="I106" s="557"/>
      <c r="J106" s="556">
        <f t="shared" si="25"/>
        <v>0</v>
      </c>
      <c r="K106" s="886">
        <f t="shared" si="26"/>
        <v>0</v>
      </c>
    </row>
    <row r="107" spans="1:11" ht="12" customHeight="1" x14ac:dyDescent="0.2">
      <c r="A107" s="899" t="s">
        <v>327</v>
      </c>
      <c r="B107" s="576" t="s">
        <v>334</v>
      </c>
      <c r="C107" s="557"/>
      <c r="D107" s="557"/>
      <c r="E107" s="557"/>
      <c r="F107" s="557"/>
      <c r="G107" s="557"/>
      <c r="H107" s="557"/>
      <c r="I107" s="557"/>
      <c r="J107" s="556">
        <f t="shared" si="25"/>
        <v>0</v>
      </c>
      <c r="K107" s="886">
        <f t="shared" si="26"/>
        <v>0</v>
      </c>
    </row>
    <row r="108" spans="1:11" ht="12" customHeight="1" x14ac:dyDescent="0.2">
      <c r="A108" s="887" t="s">
        <v>328</v>
      </c>
      <c r="B108" s="594" t="s">
        <v>335</v>
      </c>
      <c r="C108" s="557"/>
      <c r="D108" s="557"/>
      <c r="E108" s="557"/>
      <c r="F108" s="557"/>
      <c r="G108" s="557"/>
      <c r="H108" s="557"/>
      <c r="I108" s="557"/>
      <c r="J108" s="556">
        <f t="shared" si="25"/>
        <v>0</v>
      </c>
      <c r="K108" s="886">
        <f t="shared" si="26"/>
        <v>0</v>
      </c>
    </row>
    <row r="109" spans="1:11" ht="12" customHeight="1" x14ac:dyDescent="0.2">
      <c r="A109" s="899" t="s">
        <v>416</v>
      </c>
      <c r="B109" s="594" t="s">
        <v>336</v>
      </c>
      <c r="C109" s="557"/>
      <c r="D109" s="557"/>
      <c r="E109" s="557"/>
      <c r="F109" s="557"/>
      <c r="G109" s="557"/>
      <c r="H109" s="557"/>
      <c r="I109" s="557"/>
      <c r="J109" s="556">
        <f t="shared" si="25"/>
        <v>0</v>
      </c>
      <c r="K109" s="886">
        <f t="shared" si="26"/>
        <v>0</v>
      </c>
    </row>
    <row r="110" spans="1:11" ht="12" customHeight="1" x14ac:dyDescent="0.2">
      <c r="A110" s="899" t="s">
        <v>417</v>
      </c>
      <c r="B110" s="576" t="s">
        <v>337</v>
      </c>
      <c r="C110" s="557"/>
      <c r="D110" s="557"/>
      <c r="E110" s="557"/>
      <c r="F110" s="560"/>
      <c r="G110" s="560"/>
      <c r="H110" s="560"/>
      <c r="I110" s="560"/>
      <c r="J110" s="564">
        <f t="shared" si="25"/>
        <v>0</v>
      </c>
      <c r="K110" s="889">
        <f t="shared" si="26"/>
        <v>0</v>
      </c>
    </row>
    <row r="111" spans="1:11" ht="12" customHeight="1" x14ac:dyDescent="0.2">
      <c r="A111" s="899" t="s">
        <v>421</v>
      </c>
      <c r="B111" s="593" t="s">
        <v>48</v>
      </c>
      <c r="C111" s="560">
        <v>1000000</v>
      </c>
      <c r="D111" s="560"/>
      <c r="E111" s="560">
        <v>-1000000</v>
      </c>
      <c r="F111" s="560"/>
      <c r="G111" s="560"/>
      <c r="H111" s="560"/>
      <c r="I111" s="560"/>
      <c r="J111" s="564">
        <f t="shared" si="25"/>
        <v>-1000000</v>
      </c>
      <c r="K111" s="889">
        <f t="shared" si="26"/>
        <v>0</v>
      </c>
    </row>
    <row r="112" spans="1:11" ht="12" customHeight="1" x14ac:dyDescent="0.2">
      <c r="A112" s="898" t="s">
        <v>422</v>
      </c>
      <c r="B112" s="582" t="s">
        <v>480</v>
      </c>
      <c r="C112" s="560"/>
      <c r="D112" s="560"/>
      <c r="E112" s="560"/>
      <c r="F112" s="557"/>
      <c r="G112" s="557"/>
      <c r="H112" s="557"/>
      <c r="I112" s="557"/>
      <c r="J112" s="556">
        <f t="shared" si="25"/>
        <v>0</v>
      </c>
      <c r="K112" s="886">
        <f t="shared" si="26"/>
        <v>0</v>
      </c>
    </row>
    <row r="113" spans="1:11" ht="12" customHeight="1" thickBot="1" x14ac:dyDescent="0.25">
      <c r="A113" s="897" t="s">
        <v>423</v>
      </c>
      <c r="B113" s="896" t="s">
        <v>481</v>
      </c>
      <c r="C113" s="589"/>
      <c r="D113" s="589"/>
      <c r="E113" s="589"/>
      <c r="F113" s="589"/>
      <c r="G113" s="589"/>
      <c r="H113" s="589"/>
      <c r="I113" s="589"/>
      <c r="J113" s="588">
        <f t="shared" si="25"/>
        <v>0</v>
      </c>
      <c r="K113" s="895">
        <f t="shared" si="26"/>
        <v>0</v>
      </c>
    </row>
    <row r="114" spans="1:11" ht="12" customHeight="1" thickBot="1" x14ac:dyDescent="0.25">
      <c r="A114" s="613" t="s">
        <v>17</v>
      </c>
      <c r="B114" s="532" t="s">
        <v>338</v>
      </c>
      <c r="C114" s="531">
        <f>+C115+C117+C119</f>
        <v>5860124</v>
      </c>
      <c r="D114" s="531">
        <f t="shared" ref="D114:K114" si="27">+D115+D117+D119</f>
        <v>3177940</v>
      </c>
      <c r="E114" s="531">
        <f t="shared" si="27"/>
        <v>1089000</v>
      </c>
      <c r="F114" s="531">
        <f t="shared" si="27"/>
        <v>0</v>
      </c>
      <c r="G114" s="531">
        <f t="shared" si="27"/>
        <v>0</v>
      </c>
      <c r="H114" s="531">
        <f t="shared" si="27"/>
        <v>0</v>
      </c>
      <c r="I114" s="531">
        <f t="shared" si="27"/>
        <v>0</v>
      </c>
      <c r="J114" s="531">
        <f t="shared" si="27"/>
        <v>4266940</v>
      </c>
      <c r="K114" s="893">
        <f t="shared" si="27"/>
        <v>10127064</v>
      </c>
    </row>
    <row r="115" spans="1:11" ht="12" customHeight="1" x14ac:dyDescent="0.2">
      <c r="A115" s="890" t="s">
        <v>102</v>
      </c>
      <c r="B115" s="582" t="s">
        <v>214</v>
      </c>
      <c r="C115" s="580">
        <v>2901940</v>
      </c>
      <c r="D115" s="581"/>
      <c r="E115" s="581">
        <v>-651000</v>
      </c>
      <c r="F115" s="580"/>
      <c r="G115" s="580"/>
      <c r="H115" s="580"/>
      <c r="I115" s="580"/>
      <c r="J115" s="574">
        <f t="shared" ref="J115:J127" si="28">D115+E115+F115+G115+H115+I115</f>
        <v>-651000</v>
      </c>
      <c r="K115" s="894">
        <f t="shared" ref="K115:K127" si="29">C115+J115</f>
        <v>2250940</v>
      </c>
    </row>
    <row r="116" spans="1:11" ht="12" customHeight="1" x14ac:dyDescent="0.2">
      <c r="A116" s="890" t="s">
        <v>103</v>
      </c>
      <c r="B116" s="575" t="s">
        <v>342</v>
      </c>
      <c r="C116" s="580"/>
      <c r="D116" s="581"/>
      <c r="E116" s="581"/>
      <c r="F116" s="580"/>
      <c r="G116" s="580"/>
      <c r="H116" s="580"/>
      <c r="I116" s="580"/>
      <c r="J116" s="574">
        <f t="shared" si="28"/>
        <v>0</v>
      </c>
      <c r="K116" s="894">
        <f t="shared" si="29"/>
        <v>0</v>
      </c>
    </row>
    <row r="117" spans="1:11" ht="12" customHeight="1" x14ac:dyDescent="0.2">
      <c r="A117" s="890" t="s">
        <v>104</v>
      </c>
      <c r="B117" s="575" t="s">
        <v>180</v>
      </c>
      <c r="C117" s="560">
        <v>2958184</v>
      </c>
      <c r="D117" s="559">
        <v>3177940</v>
      </c>
      <c r="E117" s="559">
        <v>990000</v>
      </c>
      <c r="F117" s="560"/>
      <c r="G117" s="560"/>
      <c r="H117" s="560"/>
      <c r="I117" s="560"/>
      <c r="J117" s="564">
        <f t="shared" si="28"/>
        <v>4167940</v>
      </c>
      <c r="K117" s="889">
        <f t="shared" si="29"/>
        <v>7126124</v>
      </c>
    </row>
    <row r="118" spans="1:11" ht="12" customHeight="1" x14ac:dyDescent="0.2">
      <c r="A118" s="890" t="s">
        <v>105</v>
      </c>
      <c r="B118" s="575" t="s">
        <v>343</v>
      </c>
      <c r="C118" s="560"/>
      <c r="D118" s="559"/>
      <c r="E118" s="559"/>
      <c r="F118" s="560"/>
      <c r="G118" s="560"/>
      <c r="H118" s="560"/>
      <c r="I118" s="560"/>
      <c r="J118" s="564">
        <f t="shared" si="28"/>
        <v>0</v>
      </c>
      <c r="K118" s="889">
        <f t="shared" si="29"/>
        <v>0</v>
      </c>
    </row>
    <row r="119" spans="1:11" ht="12" customHeight="1" x14ac:dyDescent="0.2">
      <c r="A119" s="890" t="s">
        <v>106</v>
      </c>
      <c r="B119" s="579" t="s">
        <v>216</v>
      </c>
      <c r="C119" s="560"/>
      <c r="D119" s="559"/>
      <c r="E119" s="559">
        <v>750000</v>
      </c>
      <c r="F119" s="560"/>
      <c r="G119" s="560"/>
      <c r="H119" s="560"/>
      <c r="I119" s="560"/>
      <c r="J119" s="564">
        <f t="shared" si="28"/>
        <v>750000</v>
      </c>
      <c r="K119" s="889">
        <f t="shared" si="29"/>
        <v>750000</v>
      </c>
    </row>
    <row r="120" spans="1:11" ht="12" customHeight="1" x14ac:dyDescent="0.2">
      <c r="A120" s="890" t="s">
        <v>115</v>
      </c>
      <c r="B120" s="578" t="s">
        <v>406</v>
      </c>
      <c r="C120" s="560"/>
      <c r="D120" s="559"/>
      <c r="E120" s="559"/>
      <c r="F120" s="560"/>
      <c r="G120" s="560"/>
      <c r="H120" s="560"/>
      <c r="I120" s="560"/>
      <c r="J120" s="564">
        <f t="shared" si="28"/>
        <v>0</v>
      </c>
      <c r="K120" s="889">
        <f t="shared" si="29"/>
        <v>0</v>
      </c>
    </row>
    <row r="121" spans="1:11" ht="12" customHeight="1" x14ac:dyDescent="0.2">
      <c r="A121" s="890" t="s">
        <v>117</v>
      </c>
      <c r="B121" s="577" t="s">
        <v>348</v>
      </c>
      <c r="C121" s="560"/>
      <c r="D121" s="559"/>
      <c r="E121" s="559"/>
      <c r="F121" s="560"/>
      <c r="G121" s="560"/>
      <c r="H121" s="560"/>
      <c r="I121" s="560"/>
      <c r="J121" s="564">
        <f t="shared" si="28"/>
        <v>0</v>
      </c>
      <c r="K121" s="889">
        <f t="shared" si="29"/>
        <v>0</v>
      </c>
    </row>
    <row r="122" spans="1:11" ht="12" customHeight="1" x14ac:dyDescent="0.2">
      <c r="A122" s="890" t="s">
        <v>181</v>
      </c>
      <c r="B122" s="576" t="s">
        <v>331</v>
      </c>
      <c r="C122" s="560"/>
      <c r="D122" s="559"/>
      <c r="E122" s="559"/>
      <c r="F122" s="560"/>
      <c r="G122" s="560"/>
      <c r="H122" s="560"/>
      <c r="I122" s="560"/>
      <c r="J122" s="564">
        <f t="shared" si="28"/>
        <v>0</v>
      </c>
      <c r="K122" s="889">
        <f t="shared" si="29"/>
        <v>0</v>
      </c>
    </row>
    <row r="123" spans="1:11" ht="12" customHeight="1" x14ac:dyDescent="0.2">
      <c r="A123" s="890" t="s">
        <v>182</v>
      </c>
      <c r="B123" s="576" t="s">
        <v>347</v>
      </c>
      <c r="C123" s="560"/>
      <c r="D123" s="559"/>
      <c r="E123" s="559">
        <v>750000</v>
      </c>
      <c r="F123" s="560"/>
      <c r="G123" s="560"/>
      <c r="H123" s="560"/>
      <c r="I123" s="560"/>
      <c r="J123" s="564">
        <f t="shared" si="28"/>
        <v>750000</v>
      </c>
      <c r="K123" s="889">
        <f t="shared" si="29"/>
        <v>750000</v>
      </c>
    </row>
    <row r="124" spans="1:11" ht="12" customHeight="1" x14ac:dyDescent="0.2">
      <c r="A124" s="890" t="s">
        <v>183</v>
      </c>
      <c r="B124" s="576" t="s">
        <v>346</v>
      </c>
      <c r="C124" s="560"/>
      <c r="D124" s="559"/>
      <c r="E124" s="559"/>
      <c r="F124" s="560"/>
      <c r="G124" s="560"/>
      <c r="H124" s="560"/>
      <c r="I124" s="560"/>
      <c r="J124" s="564">
        <f t="shared" si="28"/>
        <v>0</v>
      </c>
      <c r="K124" s="889">
        <f t="shared" si="29"/>
        <v>0</v>
      </c>
    </row>
    <row r="125" spans="1:11" ht="12" customHeight="1" x14ac:dyDescent="0.2">
      <c r="A125" s="890" t="s">
        <v>339</v>
      </c>
      <c r="B125" s="576" t="s">
        <v>334</v>
      </c>
      <c r="C125" s="560"/>
      <c r="D125" s="559"/>
      <c r="E125" s="559"/>
      <c r="F125" s="560"/>
      <c r="G125" s="560"/>
      <c r="H125" s="560"/>
      <c r="I125" s="560"/>
      <c r="J125" s="564">
        <f t="shared" si="28"/>
        <v>0</v>
      </c>
      <c r="K125" s="889">
        <f t="shared" si="29"/>
        <v>0</v>
      </c>
    </row>
    <row r="126" spans="1:11" ht="12" customHeight="1" x14ac:dyDescent="0.2">
      <c r="A126" s="890" t="s">
        <v>340</v>
      </c>
      <c r="B126" s="576" t="s">
        <v>345</v>
      </c>
      <c r="C126" s="560"/>
      <c r="D126" s="559"/>
      <c r="E126" s="559"/>
      <c r="F126" s="560"/>
      <c r="G126" s="560"/>
      <c r="H126" s="560"/>
      <c r="I126" s="560"/>
      <c r="J126" s="564">
        <f t="shared" si="28"/>
        <v>0</v>
      </c>
      <c r="K126" s="889">
        <f t="shared" si="29"/>
        <v>0</v>
      </c>
    </row>
    <row r="127" spans="1:11" ht="12" customHeight="1" thickBot="1" x14ac:dyDescent="0.25">
      <c r="A127" s="887" t="s">
        <v>341</v>
      </c>
      <c r="B127" s="576" t="s">
        <v>344</v>
      </c>
      <c r="C127" s="557"/>
      <c r="D127" s="557"/>
      <c r="E127" s="558"/>
      <c r="F127" s="557"/>
      <c r="G127" s="557"/>
      <c r="H127" s="557"/>
      <c r="I127" s="557"/>
      <c r="J127" s="556">
        <f t="shared" si="28"/>
        <v>0</v>
      </c>
      <c r="K127" s="886">
        <f t="shared" si="29"/>
        <v>0</v>
      </c>
    </row>
    <row r="128" spans="1:11" ht="12" customHeight="1" thickBot="1" x14ac:dyDescent="0.25">
      <c r="A128" s="613" t="s">
        <v>18</v>
      </c>
      <c r="B128" s="547" t="s">
        <v>426</v>
      </c>
      <c r="C128" s="531">
        <f>+C93+C114</f>
        <v>82081843</v>
      </c>
      <c r="D128" s="531">
        <f t="shared" ref="D128:K128" si="30">+D93+D114</f>
        <v>0</v>
      </c>
      <c r="E128" s="531">
        <f t="shared" si="30"/>
        <v>10619173</v>
      </c>
      <c r="F128" s="531">
        <f t="shared" si="30"/>
        <v>0</v>
      </c>
      <c r="G128" s="531">
        <f t="shared" si="30"/>
        <v>0</v>
      </c>
      <c r="H128" s="531">
        <f t="shared" si="30"/>
        <v>0</v>
      </c>
      <c r="I128" s="531">
        <f t="shared" si="30"/>
        <v>0</v>
      </c>
      <c r="J128" s="531">
        <f t="shared" si="30"/>
        <v>10619173</v>
      </c>
      <c r="K128" s="893">
        <f t="shared" si="30"/>
        <v>92701016</v>
      </c>
    </row>
    <row r="129" spans="1:17" ht="12" customHeight="1" thickBot="1" x14ac:dyDescent="0.25">
      <c r="A129" s="613" t="s">
        <v>19</v>
      </c>
      <c r="B129" s="547" t="s">
        <v>427</v>
      </c>
      <c r="C129" s="531">
        <f>+C130+C131+C132</f>
        <v>0</v>
      </c>
      <c r="D129" s="531">
        <f t="shared" ref="D129:K129" si="31">+D130+D131+D132</f>
        <v>0</v>
      </c>
      <c r="E129" s="531">
        <f t="shared" si="31"/>
        <v>0</v>
      </c>
      <c r="F129" s="531">
        <f t="shared" si="31"/>
        <v>0</v>
      </c>
      <c r="G129" s="531">
        <f t="shared" si="31"/>
        <v>0</v>
      </c>
      <c r="H129" s="531">
        <f t="shared" si="31"/>
        <v>0</v>
      </c>
      <c r="I129" s="531">
        <f t="shared" si="31"/>
        <v>0</v>
      </c>
      <c r="J129" s="531">
        <f t="shared" si="31"/>
        <v>0</v>
      </c>
      <c r="K129" s="893">
        <f t="shared" si="31"/>
        <v>0</v>
      </c>
    </row>
    <row r="130" spans="1:17" s="888" customFormat="1" ht="12" customHeight="1" x14ac:dyDescent="0.2">
      <c r="A130" s="890" t="s">
        <v>248</v>
      </c>
      <c r="B130" s="561" t="s">
        <v>485</v>
      </c>
      <c r="C130" s="560"/>
      <c r="D130" s="560"/>
      <c r="E130" s="560"/>
      <c r="F130" s="560"/>
      <c r="G130" s="560"/>
      <c r="H130" s="560"/>
      <c r="I130" s="560"/>
      <c r="J130" s="564">
        <f>D130+E130+F130+G130+H130+I130</f>
        <v>0</v>
      </c>
      <c r="K130" s="889">
        <f>C130+J130</f>
        <v>0</v>
      </c>
    </row>
    <row r="131" spans="1:17" ht="12" customHeight="1" x14ac:dyDescent="0.2">
      <c r="A131" s="890" t="s">
        <v>249</v>
      </c>
      <c r="B131" s="561" t="s">
        <v>435</v>
      </c>
      <c r="C131" s="560"/>
      <c r="D131" s="560"/>
      <c r="E131" s="560"/>
      <c r="F131" s="560"/>
      <c r="G131" s="560"/>
      <c r="H131" s="560"/>
      <c r="I131" s="560"/>
      <c r="J131" s="564">
        <f>D131+E131+F131+G131+H131+I131</f>
        <v>0</v>
      </c>
      <c r="K131" s="889">
        <f>C131+J131</f>
        <v>0</v>
      </c>
    </row>
    <row r="132" spans="1:17" ht="12" customHeight="1" thickBot="1" x14ac:dyDescent="0.25">
      <c r="A132" s="887" t="s">
        <v>250</v>
      </c>
      <c r="B132" s="567" t="s">
        <v>484</v>
      </c>
      <c r="C132" s="560"/>
      <c r="D132" s="560"/>
      <c r="E132" s="560"/>
      <c r="F132" s="560"/>
      <c r="G132" s="560"/>
      <c r="H132" s="560"/>
      <c r="I132" s="560"/>
      <c r="J132" s="564">
        <f>D132+E132+F132+G132+H132+I132</f>
        <v>0</v>
      </c>
      <c r="K132" s="889">
        <f>C132+J132</f>
        <v>0</v>
      </c>
    </row>
    <row r="133" spans="1:17" ht="12" customHeight="1" thickBot="1" x14ac:dyDescent="0.25">
      <c r="A133" s="613" t="s">
        <v>20</v>
      </c>
      <c r="B133" s="547" t="s">
        <v>428</v>
      </c>
      <c r="C133" s="531">
        <f>+C134+C135+C136+C137+C138+C139</f>
        <v>0</v>
      </c>
      <c r="D133" s="531">
        <f t="shared" ref="D133:K133" si="32">+D134+D135+D136+D137+D138+D139</f>
        <v>0</v>
      </c>
      <c r="E133" s="531">
        <f t="shared" si="32"/>
        <v>0</v>
      </c>
      <c r="F133" s="531">
        <f t="shared" si="32"/>
        <v>0</v>
      </c>
      <c r="G133" s="531">
        <f t="shared" si="32"/>
        <v>0</v>
      </c>
      <c r="H133" s="531">
        <f t="shared" si="32"/>
        <v>0</v>
      </c>
      <c r="I133" s="531">
        <f t="shared" si="32"/>
        <v>0</v>
      </c>
      <c r="J133" s="531">
        <f t="shared" si="32"/>
        <v>0</v>
      </c>
      <c r="K133" s="893">
        <f t="shared" si="32"/>
        <v>0</v>
      </c>
    </row>
    <row r="134" spans="1:17" ht="12" customHeight="1" x14ac:dyDescent="0.2">
      <c r="A134" s="890" t="s">
        <v>89</v>
      </c>
      <c r="B134" s="561" t="s">
        <v>437</v>
      </c>
      <c r="C134" s="560"/>
      <c r="D134" s="560"/>
      <c r="E134" s="560"/>
      <c r="F134" s="560"/>
      <c r="G134" s="560"/>
      <c r="H134" s="560"/>
      <c r="I134" s="560"/>
      <c r="J134" s="564">
        <f t="shared" ref="J134:J139" si="33">D134+E134+F134+G134+H134+I134</f>
        <v>0</v>
      </c>
      <c r="K134" s="889">
        <f t="shared" ref="K134:K139" si="34">C134+J134</f>
        <v>0</v>
      </c>
    </row>
    <row r="135" spans="1:17" ht="12" customHeight="1" x14ac:dyDescent="0.2">
      <c r="A135" s="890" t="s">
        <v>90</v>
      </c>
      <c r="B135" s="561" t="s">
        <v>429</v>
      </c>
      <c r="C135" s="560"/>
      <c r="D135" s="560"/>
      <c r="E135" s="560"/>
      <c r="F135" s="560"/>
      <c r="G135" s="560"/>
      <c r="H135" s="560"/>
      <c r="I135" s="560"/>
      <c r="J135" s="564">
        <f t="shared" si="33"/>
        <v>0</v>
      </c>
      <c r="K135" s="889">
        <f t="shared" si="34"/>
        <v>0</v>
      </c>
    </row>
    <row r="136" spans="1:17" ht="12" customHeight="1" x14ac:dyDescent="0.2">
      <c r="A136" s="890" t="s">
        <v>91</v>
      </c>
      <c r="B136" s="561" t="s">
        <v>430</v>
      </c>
      <c r="C136" s="560"/>
      <c r="D136" s="560"/>
      <c r="E136" s="560"/>
      <c r="F136" s="560"/>
      <c r="G136" s="560"/>
      <c r="H136" s="560"/>
      <c r="I136" s="560"/>
      <c r="J136" s="564">
        <f t="shared" si="33"/>
        <v>0</v>
      </c>
      <c r="K136" s="889">
        <f t="shared" si="34"/>
        <v>0</v>
      </c>
    </row>
    <row r="137" spans="1:17" ht="12" customHeight="1" x14ac:dyDescent="0.2">
      <c r="A137" s="890" t="s">
        <v>168</v>
      </c>
      <c r="B137" s="561" t="s">
        <v>483</v>
      </c>
      <c r="C137" s="560"/>
      <c r="D137" s="560"/>
      <c r="E137" s="560"/>
      <c r="F137" s="560"/>
      <c r="G137" s="560"/>
      <c r="H137" s="560"/>
      <c r="I137" s="560"/>
      <c r="J137" s="564">
        <f t="shared" si="33"/>
        <v>0</v>
      </c>
      <c r="K137" s="889">
        <f t="shared" si="34"/>
        <v>0</v>
      </c>
    </row>
    <row r="138" spans="1:17" ht="12" customHeight="1" x14ac:dyDescent="0.2">
      <c r="A138" s="890" t="s">
        <v>169</v>
      </c>
      <c r="B138" s="561" t="s">
        <v>432</v>
      </c>
      <c r="C138" s="560"/>
      <c r="D138" s="560"/>
      <c r="E138" s="560"/>
      <c r="F138" s="560"/>
      <c r="G138" s="560"/>
      <c r="H138" s="560"/>
      <c r="I138" s="560"/>
      <c r="J138" s="564">
        <f t="shared" si="33"/>
        <v>0</v>
      </c>
      <c r="K138" s="889">
        <f t="shared" si="34"/>
        <v>0</v>
      </c>
    </row>
    <row r="139" spans="1:17" s="888" customFormat="1" ht="12" customHeight="1" thickBot="1" x14ac:dyDescent="0.25">
      <c r="A139" s="887" t="s">
        <v>170</v>
      </c>
      <c r="B139" s="567" t="s">
        <v>433</v>
      </c>
      <c r="C139" s="560"/>
      <c r="D139" s="560"/>
      <c r="E139" s="560"/>
      <c r="F139" s="560"/>
      <c r="G139" s="560"/>
      <c r="H139" s="560"/>
      <c r="I139" s="560"/>
      <c r="J139" s="564">
        <f t="shared" si="33"/>
        <v>0</v>
      </c>
      <c r="K139" s="889">
        <f t="shared" si="34"/>
        <v>0</v>
      </c>
    </row>
    <row r="140" spans="1:17" ht="12" customHeight="1" thickBot="1" x14ac:dyDescent="0.25">
      <c r="A140" s="613" t="s">
        <v>21</v>
      </c>
      <c r="B140" s="547" t="s">
        <v>509</v>
      </c>
      <c r="C140" s="570">
        <f>+C141+C142+C144+C145+C143</f>
        <v>915342</v>
      </c>
      <c r="D140" s="570">
        <f t="shared" ref="D140:K140" si="35">+D141+D142+D144+D145+D143</f>
        <v>0</v>
      </c>
      <c r="E140" s="570">
        <f t="shared" si="35"/>
        <v>0</v>
      </c>
      <c r="F140" s="570">
        <f t="shared" si="35"/>
        <v>0</v>
      </c>
      <c r="G140" s="570">
        <f t="shared" si="35"/>
        <v>0</v>
      </c>
      <c r="H140" s="570">
        <f t="shared" si="35"/>
        <v>0</v>
      </c>
      <c r="I140" s="570">
        <f t="shared" si="35"/>
        <v>0</v>
      </c>
      <c r="J140" s="570">
        <f t="shared" si="35"/>
        <v>0</v>
      </c>
      <c r="K140" s="892">
        <f t="shared" si="35"/>
        <v>915342</v>
      </c>
      <c r="Q140" s="891"/>
    </row>
    <row r="141" spans="1:17" x14ac:dyDescent="0.2">
      <c r="A141" s="890" t="s">
        <v>92</v>
      </c>
      <c r="B141" s="561" t="s">
        <v>349</v>
      </c>
      <c r="C141" s="560"/>
      <c r="D141" s="559"/>
      <c r="E141" s="560"/>
      <c r="F141" s="560"/>
      <c r="G141" s="560"/>
      <c r="H141" s="560"/>
      <c r="I141" s="560"/>
      <c r="J141" s="564">
        <f>D141+E141+F141+G141+H141+I141</f>
        <v>0</v>
      </c>
      <c r="K141" s="889">
        <f>C141+J141</f>
        <v>0</v>
      </c>
    </row>
    <row r="142" spans="1:17" ht="12" customHeight="1" x14ac:dyDescent="0.2">
      <c r="A142" s="890" t="s">
        <v>93</v>
      </c>
      <c r="B142" s="561" t="s">
        <v>350</v>
      </c>
      <c r="C142" s="560">
        <v>915342</v>
      </c>
      <c r="D142" s="559"/>
      <c r="E142" s="560"/>
      <c r="F142" s="560"/>
      <c r="G142" s="560"/>
      <c r="H142" s="560"/>
      <c r="I142" s="560"/>
      <c r="J142" s="564">
        <f>D142+E142+F142+G142+H142+I142</f>
        <v>0</v>
      </c>
      <c r="K142" s="889">
        <f>C142+J142</f>
        <v>915342</v>
      </c>
    </row>
    <row r="143" spans="1:17" ht="12" customHeight="1" x14ac:dyDescent="0.2">
      <c r="A143" s="890" t="s">
        <v>266</v>
      </c>
      <c r="B143" s="561" t="s">
        <v>508</v>
      </c>
      <c r="C143" s="560"/>
      <c r="D143" s="559"/>
      <c r="E143" s="560"/>
      <c r="F143" s="560"/>
      <c r="G143" s="560"/>
      <c r="H143" s="560"/>
      <c r="I143" s="560"/>
      <c r="J143" s="564">
        <f>D143+E143+F143+G143+H143+I143</f>
        <v>0</v>
      </c>
      <c r="K143" s="889">
        <f>C143+J143</f>
        <v>0</v>
      </c>
    </row>
    <row r="144" spans="1:17" s="888" customFormat="1" ht="12" customHeight="1" x14ac:dyDescent="0.2">
      <c r="A144" s="890" t="s">
        <v>267</v>
      </c>
      <c r="B144" s="561" t="s">
        <v>442</v>
      </c>
      <c r="C144" s="560"/>
      <c r="D144" s="560"/>
      <c r="E144" s="560"/>
      <c r="F144" s="560"/>
      <c r="G144" s="560"/>
      <c r="H144" s="560"/>
      <c r="I144" s="560"/>
      <c r="J144" s="564">
        <f>D144+E144+F144+G144+H144+I144</f>
        <v>0</v>
      </c>
      <c r="K144" s="889">
        <f>C144+J144</f>
        <v>0</v>
      </c>
    </row>
    <row r="145" spans="1:11" s="888" customFormat="1" ht="12" customHeight="1" thickBot="1" x14ac:dyDescent="0.25">
      <c r="A145" s="887" t="s">
        <v>268</v>
      </c>
      <c r="B145" s="567" t="s">
        <v>368</v>
      </c>
      <c r="C145" s="560"/>
      <c r="D145" s="560"/>
      <c r="E145" s="560"/>
      <c r="F145" s="560"/>
      <c r="G145" s="560"/>
      <c r="H145" s="560"/>
      <c r="I145" s="560"/>
      <c r="J145" s="564">
        <f>D145+E145+F145+G145+H145+I145</f>
        <v>0</v>
      </c>
      <c r="K145" s="889">
        <f>C145+J145</f>
        <v>0</v>
      </c>
    </row>
    <row r="146" spans="1:11" s="888" customFormat="1" ht="12" customHeight="1" thickBot="1" x14ac:dyDescent="0.25">
      <c r="A146" s="613" t="s">
        <v>22</v>
      </c>
      <c r="B146" s="547" t="s">
        <v>443</v>
      </c>
      <c r="C146" s="554">
        <f>+C147+C148+C149+C150+C151</f>
        <v>0</v>
      </c>
      <c r="D146" s="554">
        <f t="shared" ref="D146:K146" si="36">+D147+D148+D149+D150+D151</f>
        <v>0</v>
      </c>
      <c r="E146" s="554">
        <f t="shared" si="36"/>
        <v>0</v>
      </c>
      <c r="F146" s="554">
        <f t="shared" si="36"/>
        <v>0</v>
      </c>
      <c r="G146" s="554">
        <f t="shared" si="36"/>
        <v>0</v>
      </c>
      <c r="H146" s="554">
        <f t="shared" si="36"/>
        <v>0</v>
      </c>
      <c r="I146" s="554">
        <f t="shared" si="36"/>
        <v>0</v>
      </c>
      <c r="J146" s="554">
        <f t="shared" si="36"/>
        <v>0</v>
      </c>
      <c r="K146" s="873">
        <f t="shared" si="36"/>
        <v>0</v>
      </c>
    </row>
    <row r="147" spans="1:11" s="888" customFormat="1" ht="12" customHeight="1" x14ac:dyDescent="0.2">
      <c r="A147" s="890" t="s">
        <v>94</v>
      </c>
      <c r="B147" s="561" t="s">
        <v>438</v>
      </c>
      <c r="C147" s="560"/>
      <c r="D147" s="560"/>
      <c r="E147" s="560"/>
      <c r="F147" s="560"/>
      <c r="G147" s="560"/>
      <c r="H147" s="560"/>
      <c r="I147" s="560"/>
      <c r="J147" s="564">
        <f t="shared" ref="J147:J153" si="37">D147+E147+F147+G147+H147+I147</f>
        <v>0</v>
      </c>
      <c r="K147" s="889">
        <f t="shared" ref="K147:K153" si="38">C147+J147</f>
        <v>0</v>
      </c>
    </row>
    <row r="148" spans="1:11" s="888" customFormat="1" ht="12" customHeight="1" x14ac:dyDescent="0.2">
      <c r="A148" s="890" t="s">
        <v>95</v>
      </c>
      <c r="B148" s="561" t="s">
        <v>445</v>
      </c>
      <c r="C148" s="560"/>
      <c r="D148" s="560"/>
      <c r="E148" s="560"/>
      <c r="F148" s="560"/>
      <c r="G148" s="560"/>
      <c r="H148" s="560"/>
      <c r="I148" s="560"/>
      <c r="J148" s="564">
        <f t="shared" si="37"/>
        <v>0</v>
      </c>
      <c r="K148" s="889">
        <f t="shared" si="38"/>
        <v>0</v>
      </c>
    </row>
    <row r="149" spans="1:11" s="888" customFormat="1" ht="12" customHeight="1" x14ac:dyDescent="0.2">
      <c r="A149" s="890" t="s">
        <v>278</v>
      </c>
      <c r="B149" s="561" t="s">
        <v>440</v>
      </c>
      <c r="C149" s="560"/>
      <c r="D149" s="560"/>
      <c r="E149" s="560"/>
      <c r="F149" s="560"/>
      <c r="G149" s="560"/>
      <c r="H149" s="560"/>
      <c r="I149" s="560"/>
      <c r="J149" s="564">
        <f t="shared" si="37"/>
        <v>0</v>
      </c>
      <c r="K149" s="889">
        <f t="shared" si="38"/>
        <v>0</v>
      </c>
    </row>
    <row r="150" spans="1:11" s="888" customFormat="1" ht="12" customHeight="1" x14ac:dyDescent="0.2">
      <c r="A150" s="890" t="s">
        <v>279</v>
      </c>
      <c r="B150" s="561" t="s">
        <v>486</v>
      </c>
      <c r="C150" s="560"/>
      <c r="D150" s="560"/>
      <c r="E150" s="560"/>
      <c r="F150" s="560"/>
      <c r="G150" s="560"/>
      <c r="H150" s="560"/>
      <c r="I150" s="560"/>
      <c r="J150" s="564">
        <f t="shared" si="37"/>
        <v>0</v>
      </c>
      <c r="K150" s="889">
        <f t="shared" si="38"/>
        <v>0</v>
      </c>
    </row>
    <row r="151" spans="1:11" ht="12.75" customHeight="1" thickBot="1" x14ac:dyDescent="0.25">
      <c r="A151" s="887" t="s">
        <v>444</v>
      </c>
      <c r="B151" s="567" t="s">
        <v>447</v>
      </c>
      <c r="C151" s="557"/>
      <c r="D151" s="557"/>
      <c r="E151" s="557"/>
      <c r="F151" s="557"/>
      <c r="G151" s="557"/>
      <c r="H151" s="557"/>
      <c r="I151" s="557"/>
      <c r="J151" s="556">
        <f t="shared" si="37"/>
        <v>0</v>
      </c>
      <c r="K151" s="886">
        <f t="shared" si="38"/>
        <v>0</v>
      </c>
    </row>
    <row r="152" spans="1:11" ht="12.75" customHeight="1" thickBot="1" x14ac:dyDescent="0.25">
      <c r="A152" s="885" t="s">
        <v>23</v>
      </c>
      <c r="B152" s="547" t="s">
        <v>448</v>
      </c>
      <c r="C152" s="353"/>
      <c r="D152" s="353"/>
      <c r="E152" s="353"/>
      <c r="F152" s="353"/>
      <c r="G152" s="353"/>
      <c r="H152" s="353"/>
      <c r="I152" s="353"/>
      <c r="J152" s="554">
        <f t="shared" si="37"/>
        <v>0</v>
      </c>
      <c r="K152" s="873">
        <f t="shared" si="38"/>
        <v>0</v>
      </c>
    </row>
    <row r="153" spans="1:11" ht="12.75" customHeight="1" thickBot="1" x14ac:dyDescent="0.25">
      <c r="A153" s="885" t="s">
        <v>24</v>
      </c>
      <c r="B153" s="547" t="s">
        <v>449</v>
      </c>
      <c r="C153" s="353"/>
      <c r="D153" s="353"/>
      <c r="E153" s="353"/>
      <c r="F153" s="353"/>
      <c r="G153" s="353"/>
      <c r="H153" s="353"/>
      <c r="I153" s="353"/>
      <c r="J153" s="554">
        <f t="shared" si="37"/>
        <v>0</v>
      </c>
      <c r="K153" s="873">
        <f t="shared" si="38"/>
        <v>0</v>
      </c>
    </row>
    <row r="154" spans="1:11" ht="12" customHeight="1" thickBot="1" x14ac:dyDescent="0.25">
      <c r="A154" s="613" t="s">
        <v>25</v>
      </c>
      <c r="B154" s="547" t="s">
        <v>451</v>
      </c>
      <c r="C154" s="541">
        <f>+C129+C133+C140+C146+C152+C153</f>
        <v>915342</v>
      </c>
      <c r="D154" s="541">
        <f t="shared" ref="D154:K154" si="39">+D129+D133+D140+D146+D152+D153</f>
        <v>0</v>
      </c>
      <c r="E154" s="541">
        <f t="shared" si="39"/>
        <v>0</v>
      </c>
      <c r="F154" s="541">
        <f t="shared" si="39"/>
        <v>0</v>
      </c>
      <c r="G154" s="541">
        <f t="shared" si="39"/>
        <v>0</v>
      </c>
      <c r="H154" s="541">
        <f t="shared" si="39"/>
        <v>0</v>
      </c>
      <c r="I154" s="541">
        <f t="shared" si="39"/>
        <v>0</v>
      </c>
      <c r="J154" s="541">
        <f t="shared" si="39"/>
        <v>0</v>
      </c>
      <c r="K154" s="883">
        <f t="shared" si="39"/>
        <v>915342</v>
      </c>
    </row>
    <row r="155" spans="1:11" ht="15.2" customHeight="1" thickBot="1" x14ac:dyDescent="0.25">
      <c r="A155" s="884" t="s">
        <v>26</v>
      </c>
      <c r="B155" s="543" t="s">
        <v>450</v>
      </c>
      <c r="C155" s="541">
        <f>+C128+C154</f>
        <v>82997185</v>
      </c>
      <c r="D155" s="541">
        <f t="shared" ref="D155:K155" si="40">+D128+D154</f>
        <v>0</v>
      </c>
      <c r="E155" s="541">
        <f t="shared" si="40"/>
        <v>10619173</v>
      </c>
      <c r="F155" s="541">
        <f t="shared" si="40"/>
        <v>0</v>
      </c>
      <c r="G155" s="541">
        <f t="shared" si="40"/>
        <v>0</v>
      </c>
      <c r="H155" s="541">
        <f t="shared" si="40"/>
        <v>0</v>
      </c>
      <c r="I155" s="541">
        <f t="shared" si="40"/>
        <v>0</v>
      </c>
      <c r="J155" s="541">
        <f t="shared" si="40"/>
        <v>10619173</v>
      </c>
      <c r="K155" s="883">
        <f t="shared" si="40"/>
        <v>93616358</v>
      </c>
    </row>
    <row r="156" spans="1:11" ht="13.5" thickBot="1" x14ac:dyDescent="0.25">
      <c r="C156" s="882">
        <f>C90-C155</f>
        <v>0</v>
      </c>
      <c r="D156" s="881"/>
      <c r="E156" s="881"/>
      <c r="F156" s="881"/>
      <c r="G156" s="881"/>
      <c r="H156" s="881"/>
      <c r="I156" s="880"/>
      <c r="J156" s="880"/>
      <c r="K156" s="879">
        <f>K90-K155</f>
        <v>0</v>
      </c>
    </row>
    <row r="157" spans="1:11" ht="15.2" customHeight="1" thickBot="1" x14ac:dyDescent="0.25">
      <c r="A157" s="878" t="s">
        <v>487</v>
      </c>
      <c r="B157" s="877"/>
      <c r="C157" s="875">
        <v>7</v>
      </c>
      <c r="D157" s="876"/>
      <c r="E157" s="876"/>
      <c r="F157" s="876"/>
      <c r="G157" s="876"/>
      <c r="H157" s="876"/>
      <c r="I157" s="875"/>
      <c r="J157" s="874">
        <f>D157+E157+F157+G157+H157+I157</f>
        <v>0</v>
      </c>
      <c r="K157" s="873">
        <f>C157+J157</f>
        <v>7</v>
      </c>
    </row>
    <row r="158" spans="1:11" ht="14.45" customHeight="1" thickBot="1" x14ac:dyDescent="0.25">
      <c r="A158" s="878" t="s">
        <v>193</v>
      </c>
      <c r="B158" s="877"/>
      <c r="C158" s="875">
        <v>3</v>
      </c>
      <c r="D158" s="876"/>
      <c r="E158" s="876"/>
      <c r="F158" s="876"/>
      <c r="G158" s="876"/>
      <c r="H158" s="876"/>
      <c r="I158" s="875"/>
      <c r="J158" s="874">
        <f>D158+E158+F158+G158+H158+I158</f>
        <v>0</v>
      </c>
      <c r="K158" s="873">
        <f>C158+J158</f>
        <v>3</v>
      </c>
    </row>
  </sheetData>
  <sheetProtection sheet="1" formatCells="0"/>
  <mergeCells count="5">
    <mergeCell ref="B1:K1"/>
    <mergeCell ref="B2:J2"/>
    <mergeCell ref="B3:J3"/>
    <mergeCell ref="A7:K7"/>
    <mergeCell ref="A92:K92"/>
  </mergeCells>
  <printOptions horizontalCentered="1"/>
  <pageMargins left="0.39370078740157483" right="0.39370078740157483" top="0.59055118110236227" bottom="0.59055118110236227" header="0.39370078740157483" footer="0.39370078740157483"/>
  <pageSetup paperSize="9" scale="71" orientation="landscape" r:id="rId1"/>
  <headerFooter alignWithMargins="0"/>
  <rowBreaks count="3" manualBreakCount="3">
    <brk id="54" max="16383" man="1"/>
    <brk id="91" max="16383" man="1"/>
    <brk id="12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7E43E-7FC2-4B7E-BAB9-82C6C1D38BA5}">
  <sheetPr>
    <tabColor rgb="FF92D050"/>
  </sheetPr>
  <dimension ref="A1:Q158"/>
  <sheetViews>
    <sheetView zoomScale="120" zoomScaleNormal="120" zoomScaleSheetLayoutView="100" workbookViewId="0">
      <selection activeCell="B2" sqref="B2:J2"/>
    </sheetView>
  </sheetViews>
  <sheetFormatPr defaultRowHeight="12.75" x14ac:dyDescent="0.2"/>
  <cols>
    <col min="1" max="1" width="12.5" style="872" customWidth="1"/>
    <col min="2" max="2" width="62" style="871" customWidth="1"/>
    <col min="3" max="3" width="15.83203125" style="870" customWidth="1"/>
    <col min="4" max="7" width="14.83203125" style="870" customWidth="1"/>
    <col min="8" max="9" width="14.83203125" style="869" customWidth="1"/>
    <col min="10" max="11" width="15.83203125" style="869" customWidth="1"/>
    <col min="12" max="256" width="9.33203125" style="869"/>
    <col min="257" max="257" width="12.5" style="869" customWidth="1"/>
    <col min="258" max="258" width="62" style="869" customWidth="1"/>
    <col min="259" max="259" width="15.83203125" style="869" customWidth="1"/>
    <col min="260" max="265" width="14.83203125" style="869" customWidth="1"/>
    <col min="266" max="267" width="15.83203125" style="869" customWidth="1"/>
    <col min="268" max="512" width="9.33203125" style="869"/>
    <col min="513" max="513" width="12.5" style="869" customWidth="1"/>
    <col min="514" max="514" width="62" style="869" customWidth="1"/>
    <col min="515" max="515" width="15.83203125" style="869" customWidth="1"/>
    <col min="516" max="521" width="14.83203125" style="869" customWidth="1"/>
    <col min="522" max="523" width="15.83203125" style="869" customWidth="1"/>
    <col min="524" max="768" width="9.33203125" style="869"/>
    <col min="769" max="769" width="12.5" style="869" customWidth="1"/>
    <col min="770" max="770" width="62" style="869" customWidth="1"/>
    <col min="771" max="771" width="15.83203125" style="869" customWidth="1"/>
    <col min="772" max="777" width="14.83203125" style="869" customWidth="1"/>
    <col min="778" max="779" width="15.83203125" style="869" customWidth="1"/>
    <col min="780" max="1024" width="9.33203125" style="869"/>
    <col min="1025" max="1025" width="12.5" style="869" customWidth="1"/>
    <col min="1026" max="1026" width="62" style="869" customWidth="1"/>
    <col min="1027" max="1027" width="15.83203125" style="869" customWidth="1"/>
    <col min="1028" max="1033" width="14.83203125" style="869" customWidth="1"/>
    <col min="1034" max="1035" width="15.83203125" style="869" customWidth="1"/>
    <col min="1036" max="1280" width="9.33203125" style="869"/>
    <col min="1281" max="1281" width="12.5" style="869" customWidth="1"/>
    <col min="1282" max="1282" width="62" style="869" customWidth="1"/>
    <col min="1283" max="1283" width="15.83203125" style="869" customWidth="1"/>
    <col min="1284" max="1289" width="14.83203125" style="869" customWidth="1"/>
    <col min="1290" max="1291" width="15.83203125" style="869" customWidth="1"/>
    <col min="1292" max="1536" width="9.33203125" style="869"/>
    <col min="1537" max="1537" width="12.5" style="869" customWidth="1"/>
    <col min="1538" max="1538" width="62" style="869" customWidth="1"/>
    <col min="1539" max="1539" width="15.83203125" style="869" customWidth="1"/>
    <col min="1540" max="1545" width="14.83203125" style="869" customWidth="1"/>
    <col min="1546" max="1547" width="15.83203125" style="869" customWidth="1"/>
    <col min="1548" max="1792" width="9.33203125" style="869"/>
    <col min="1793" max="1793" width="12.5" style="869" customWidth="1"/>
    <col min="1794" max="1794" width="62" style="869" customWidth="1"/>
    <col min="1795" max="1795" width="15.83203125" style="869" customWidth="1"/>
    <col min="1796" max="1801" width="14.83203125" style="869" customWidth="1"/>
    <col min="1802" max="1803" width="15.83203125" style="869" customWidth="1"/>
    <col min="1804" max="2048" width="9.33203125" style="869"/>
    <col min="2049" max="2049" width="12.5" style="869" customWidth="1"/>
    <col min="2050" max="2050" width="62" style="869" customWidth="1"/>
    <col min="2051" max="2051" width="15.83203125" style="869" customWidth="1"/>
    <col min="2052" max="2057" width="14.83203125" style="869" customWidth="1"/>
    <col min="2058" max="2059" width="15.83203125" style="869" customWidth="1"/>
    <col min="2060" max="2304" width="9.33203125" style="869"/>
    <col min="2305" max="2305" width="12.5" style="869" customWidth="1"/>
    <col min="2306" max="2306" width="62" style="869" customWidth="1"/>
    <col min="2307" max="2307" width="15.83203125" style="869" customWidth="1"/>
    <col min="2308" max="2313" width="14.83203125" style="869" customWidth="1"/>
    <col min="2314" max="2315" width="15.83203125" style="869" customWidth="1"/>
    <col min="2316" max="2560" width="9.33203125" style="869"/>
    <col min="2561" max="2561" width="12.5" style="869" customWidth="1"/>
    <col min="2562" max="2562" width="62" style="869" customWidth="1"/>
    <col min="2563" max="2563" width="15.83203125" style="869" customWidth="1"/>
    <col min="2564" max="2569" width="14.83203125" style="869" customWidth="1"/>
    <col min="2570" max="2571" width="15.83203125" style="869" customWidth="1"/>
    <col min="2572" max="2816" width="9.33203125" style="869"/>
    <col min="2817" max="2817" width="12.5" style="869" customWidth="1"/>
    <col min="2818" max="2818" width="62" style="869" customWidth="1"/>
    <col min="2819" max="2819" width="15.83203125" style="869" customWidth="1"/>
    <col min="2820" max="2825" width="14.83203125" style="869" customWidth="1"/>
    <col min="2826" max="2827" width="15.83203125" style="869" customWidth="1"/>
    <col min="2828" max="3072" width="9.33203125" style="869"/>
    <col min="3073" max="3073" width="12.5" style="869" customWidth="1"/>
    <col min="3074" max="3074" width="62" style="869" customWidth="1"/>
    <col min="3075" max="3075" width="15.83203125" style="869" customWidth="1"/>
    <col min="3076" max="3081" width="14.83203125" style="869" customWidth="1"/>
    <col min="3082" max="3083" width="15.83203125" style="869" customWidth="1"/>
    <col min="3084" max="3328" width="9.33203125" style="869"/>
    <col min="3329" max="3329" width="12.5" style="869" customWidth="1"/>
    <col min="3330" max="3330" width="62" style="869" customWidth="1"/>
    <col min="3331" max="3331" width="15.83203125" style="869" customWidth="1"/>
    <col min="3332" max="3337" width="14.83203125" style="869" customWidth="1"/>
    <col min="3338" max="3339" width="15.83203125" style="869" customWidth="1"/>
    <col min="3340" max="3584" width="9.33203125" style="869"/>
    <col min="3585" max="3585" width="12.5" style="869" customWidth="1"/>
    <col min="3586" max="3586" width="62" style="869" customWidth="1"/>
    <col min="3587" max="3587" width="15.83203125" style="869" customWidth="1"/>
    <col min="3588" max="3593" width="14.83203125" style="869" customWidth="1"/>
    <col min="3594" max="3595" width="15.83203125" style="869" customWidth="1"/>
    <col min="3596" max="3840" width="9.33203125" style="869"/>
    <col min="3841" max="3841" width="12.5" style="869" customWidth="1"/>
    <col min="3842" max="3842" width="62" style="869" customWidth="1"/>
    <col min="3843" max="3843" width="15.83203125" style="869" customWidth="1"/>
    <col min="3844" max="3849" width="14.83203125" style="869" customWidth="1"/>
    <col min="3850" max="3851" width="15.83203125" style="869" customWidth="1"/>
    <col min="3852" max="4096" width="9.33203125" style="869"/>
    <col min="4097" max="4097" width="12.5" style="869" customWidth="1"/>
    <col min="4098" max="4098" width="62" style="869" customWidth="1"/>
    <col min="4099" max="4099" width="15.83203125" style="869" customWidth="1"/>
    <col min="4100" max="4105" width="14.83203125" style="869" customWidth="1"/>
    <col min="4106" max="4107" width="15.83203125" style="869" customWidth="1"/>
    <col min="4108" max="4352" width="9.33203125" style="869"/>
    <col min="4353" max="4353" width="12.5" style="869" customWidth="1"/>
    <col min="4354" max="4354" width="62" style="869" customWidth="1"/>
    <col min="4355" max="4355" width="15.83203125" style="869" customWidth="1"/>
    <col min="4356" max="4361" width="14.83203125" style="869" customWidth="1"/>
    <col min="4362" max="4363" width="15.83203125" style="869" customWidth="1"/>
    <col min="4364" max="4608" width="9.33203125" style="869"/>
    <col min="4609" max="4609" width="12.5" style="869" customWidth="1"/>
    <col min="4610" max="4610" width="62" style="869" customWidth="1"/>
    <col min="4611" max="4611" width="15.83203125" style="869" customWidth="1"/>
    <col min="4612" max="4617" width="14.83203125" style="869" customWidth="1"/>
    <col min="4618" max="4619" width="15.83203125" style="869" customWidth="1"/>
    <col min="4620" max="4864" width="9.33203125" style="869"/>
    <col min="4865" max="4865" width="12.5" style="869" customWidth="1"/>
    <col min="4866" max="4866" width="62" style="869" customWidth="1"/>
    <col min="4867" max="4867" width="15.83203125" style="869" customWidth="1"/>
    <col min="4868" max="4873" width="14.83203125" style="869" customWidth="1"/>
    <col min="4874" max="4875" width="15.83203125" style="869" customWidth="1"/>
    <col min="4876" max="5120" width="9.33203125" style="869"/>
    <col min="5121" max="5121" width="12.5" style="869" customWidth="1"/>
    <col min="5122" max="5122" width="62" style="869" customWidth="1"/>
    <col min="5123" max="5123" width="15.83203125" style="869" customWidth="1"/>
    <col min="5124" max="5129" width="14.83203125" style="869" customWidth="1"/>
    <col min="5130" max="5131" width="15.83203125" style="869" customWidth="1"/>
    <col min="5132" max="5376" width="9.33203125" style="869"/>
    <col min="5377" max="5377" width="12.5" style="869" customWidth="1"/>
    <col min="5378" max="5378" width="62" style="869" customWidth="1"/>
    <col min="5379" max="5379" width="15.83203125" style="869" customWidth="1"/>
    <col min="5380" max="5385" width="14.83203125" style="869" customWidth="1"/>
    <col min="5386" max="5387" width="15.83203125" style="869" customWidth="1"/>
    <col min="5388" max="5632" width="9.33203125" style="869"/>
    <col min="5633" max="5633" width="12.5" style="869" customWidth="1"/>
    <col min="5634" max="5634" width="62" style="869" customWidth="1"/>
    <col min="5635" max="5635" width="15.83203125" style="869" customWidth="1"/>
    <col min="5636" max="5641" width="14.83203125" style="869" customWidth="1"/>
    <col min="5642" max="5643" width="15.83203125" style="869" customWidth="1"/>
    <col min="5644" max="5888" width="9.33203125" style="869"/>
    <col min="5889" max="5889" width="12.5" style="869" customWidth="1"/>
    <col min="5890" max="5890" width="62" style="869" customWidth="1"/>
    <col min="5891" max="5891" width="15.83203125" style="869" customWidth="1"/>
    <col min="5892" max="5897" width="14.83203125" style="869" customWidth="1"/>
    <col min="5898" max="5899" width="15.83203125" style="869" customWidth="1"/>
    <col min="5900" max="6144" width="9.33203125" style="869"/>
    <col min="6145" max="6145" width="12.5" style="869" customWidth="1"/>
    <col min="6146" max="6146" width="62" style="869" customWidth="1"/>
    <col min="6147" max="6147" width="15.83203125" style="869" customWidth="1"/>
    <col min="6148" max="6153" width="14.83203125" style="869" customWidth="1"/>
    <col min="6154" max="6155" width="15.83203125" style="869" customWidth="1"/>
    <col min="6156" max="6400" width="9.33203125" style="869"/>
    <col min="6401" max="6401" width="12.5" style="869" customWidth="1"/>
    <col min="6402" max="6402" width="62" style="869" customWidth="1"/>
    <col min="6403" max="6403" width="15.83203125" style="869" customWidth="1"/>
    <col min="6404" max="6409" width="14.83203125" style="869" customWidth="1"/>
    <col min="6410" max="6411" width="15.83203125" style="869" customWidth="1"/>
    <col min="6412" max="6656" width="9.33203125" style="869"/>
    <col min="6657" max="6657" width="12.5" style="869" customWidth="1"/>
    <col min="6658" max="6658" width="62" style="869" customWidth="1"/>
    <col min="6659" max="6659" width="15.83203125" style="869" customWidth="1"/>
    <col min="6660" max="6665" width="14.83203125" style="869" customWidth="1"/>
    <col min="6666" max="6667" width="15.83203125" style="869" customWidth="1"/>
    <col min="6668" max="6912" width="9.33203125" style="869"/>
    <col min="6913" max="6913" width="12.5" style="869" customWidth="1"/>
    <col min="6914" max="6914" width="62" style="869" customWidth="1"/>
    <col min="6915" max="6915" width="15.83203125" style="869" customWidth="1"/>
    <col min="6916" max="6921" width="14.83203125" style="869" customWidth="1"/>
    <col min="6922" max="6923" width="15.83203125" style="869" customWidth="1"/>
    <col min="6924" max="7168" width="9.33203125" style="869"/>
    <col min="7169" max="7169" width="12.5" style="869" customWidth="1"/>
    <col min="7170" max="7170" width="62" style="869" customWidth="1"/>
    <col min="7171" max="7171" width="15.83203125" style="869" customWidth="1"/>
    <col min="7172" max="7177" width="14.83203125" style="869" customWidth="1"/>
    <col min="7178" max="7179" width="15.83203125" style="869" customWidth="1"/>
    <col min="7180" max="7424" width="9.33203125" style="869"/>
    <col min="7425" max="7425" width="12.5" style="869" customWidth="1"/>
    <col min="7426" max="7426" width="62" style="869" customWidth="1"/>
    <col min="7427" max="7427" width="15.83203125" style="869" customWidth="1"/>
    <col min="7428" max="7433" width="14.83203125" style="869" customWidth="1"/>
    <col min="7434" max="7435" width="15.83203125" style="869" customWidth="1"/>
    <col min="7436" max="7680" width="9.33203125" style="869"/>
    <col min="7681" max="7681" width="12.5" style="869" customWidth="1"/>
    <col min="7682" max="7682" width="62" style="869" customWidth="1"/>
    <col min="7683" max="7683" width="15.83203125" style="869" customWidth="1"/>
    <col min="7684" max="7689" width="14.83203125" style="869" customWidth="1"/>
    <col min="7690" max="7691" width="15.83203125" style="869" customWidth="1"/>
    <col min="7692" max="7936" width="9.33203125" style="869"/>
    <col min="7937" max="7937" width="12.5" style="869" customWidth="1"/>
    <col min="7938" max="7938" width="62" style="869" customWidth="1"/>
    <col min="7939" max="7939" width="15.83203125" style="869" customWidth="1"/>
    <col min="7940" max="7945" width="14.83203125" style="869" customWidth="1"/>
    <col min="7946" max="7947" width="15.83203125" style="869" customWidth="1"/>
    <col min="7948" max="8192" width="9.33203125" style="869"/>
    <col min="8193" max="8193" width="12.5" style="869" customWidth="1"/>
    <col min="8194" max="8194" width="62" style="869" customWidth="1"/>
    <col min="8195" max="8195" width="15.83203125" style="869" customWidth="1"/>
    <col min="8196" max="8201" width="14.83203125" style="869" customWidth="1"/>
    <col min="8202" max="8203" width="15.83203125" style="869" customWidth="1"/>
    <col min="8204" max="8448" width="9.33203125" style="869"/>
    <col min="8449" max="8449" width="12.5" style="869" customWidth="1"/>
    <col min="8450" max="8450" width="62" style="869" customWidth="1"/>
    <col min="8451" max="8451" width="15.83203125" style="869" customWidth="1"/>
    <col min="8452" max="8457" width="14.83203125" style="869" customWidth="1"/>
    <col min="8458" max="8459" width="15.83203125" style="869" customWidth="1"/>
    <col min="8460" max="8704" width="9.33203125" style="869"/>
    <col min="8705" max="8705" width="12.5" style="869" customWidth="1"/>
    <col min="8706" max="8706" width="62" style="869" customWidth="1"/>
    <col min="8707" max="8707" width="15.83203125" style="869" customWidth="1"/>
    <col min="8708" max="8713" width="14.83203125" style="869" customWidth="1"/>
    <col min="8714" max="8715" width="15.83203125" style="869" customWidth="1"/>
    <col min="8716" max="8960" width="9.33203125" style="869"/>
    <col min="8961" max="8961" width="12.5" style="869" customWidth="1"/>
    <col min="8962" max="8962" width="62" style="869" customWidth="1"/>
    <col min="8963" max="8963" width="15.83203125" style="869" customWidth="1"/>
    <col min="8964" max="8969" width="14.83203125" style="869" customWidth="1"/>
    <col min="8970" max="8971" width="15.83203125" style="869" customWidth="1"/>
    <col min="8972" max="9216" width="9.33203125" style="869"/>
    <col min="9217" max="9217" width="12.5" style="869" customWidth="1"/>
    <col min="9218" max="9218" width="62" style="869" customWidth="1"/>
    <col min="9219" max="9219" width="15.83203125" style="869" customWidth="1"/>
    <col min="9220" max="9225" width="14.83203125" style="869" customWidth="1"/>
    <col min="9226" max="9227" width="15.83203125" style="869" customWidth="1"/>
    <col min="9228" max="9472" width="9.33203125" style="869"/>
    <col min="9473" max="9473" width="12.5" style="869" customWidth="1"/>
    <col min="9474" max="9474" width="62" style="869" customWidth="1"/>
    <col min="9475" max="9475" width="15.83203125" style="869" customWidth="1"/>
    <col min="9476" max="9481" width="14.83203125" style="869" customWidth="1"/>
    <col min="9482" max="9483" width="15.83203125" style="869" customWidth="1"/>
    <col min="9484" max="9728" width="9.33203125" style="869"/>
    <col min="9729" max="9729" width="12.5" style="869" customWidth="1"/>
    <col min="9730" max="9730" width="62" style="869" customWidth="1"/>
    <col min="9731" max="9731" width="15.83203125" style="869" customWidth="1"/>
    <col min="9732" max="9737" width="14.83203125" style="869" customWidth="1"/>
    <col min="9738" max="9739" width="15.83203125" style="869" customWidth="1"/>
    <col min="9740" max="9984" width="9.33203125" style="869"/>
    <col min="9985" max="9985" width="12.5" style="869" customWidth="1"/>
    <col min="9986" max="9986" width="62" style="869" customWidth="1"/>
    <col min="9987" max="9987" width="15.83203125" style="869" customWidth="1"/>
    <col min="9988" max="9993" width="14.83203125" style="869" customWidth="1"/>
    <col min="9994" max="9995" width="15.83203125" style="869" customWidth="1"/>
    <col min="9996" max="10240" width="9.33203125" style="869"/>
    <col min="10241" max="10241" width="12.5" style="869" customWidth="1"/>
    <col min="10242" max="10242" width="62" style="869" customWidth="1"/>
    <col min="10243" max="10243" width="15.83203125" style="869" customWidth="1"/>
    <col min="10244" max="10249" width="14.83203125" style="869" customWidth="1"/>
    <col min="10250" max="10251" width="15.83203125" style="869" customWidth="1"/>
    <col min="10252" max="10496" width="9.33203125" style="869"/>
    <col min="10497" max="10497" width="12.5" style="869" customWidth="1"/>
    <col min="10498" max="10498" width="62" style="869" customWidth="1"/>
    <col min="10499" max="10499" width="15.83203125" style="869" customWidth="1"/>
    <col min="10500" max="10505" width="14.83203125" style="869" customWidth="1"/>
    <col min="10506" max="10507" width="15.83203125" style="869" customWidth="1"/>
    <col min="10508" max="10752" width="9.33203125" style="869"/>
    <col min="10753" max="10753" width="12.5" style="869" customWidth="1"/>
    <col min="10754" max="10754" width="62" style="869" customWidth="1"/>
    <col min="10755" max="10755" width="15.83203125" style="869" customWidth="1"/>
    <col min="10756" max="10761" width="14.83203125" style="869" customWidth="1"/>
    <col min="10762" max="10763" width="15.83203125" style="869" customWidth="1"/>
    <col min="10764" max="11008" width="9.33203125" style="869"/>
    <col min="11009" max="11009" width="12.5" style="869" customWidth="1"/>
    <col min="11010" max="11010" width="62" style="869" customWidth="1"/>
    <col min="11011" max="11011" width="15.83203125" style="869" customWidth="1"/>
    <col min="11012" max="11017" width="14.83203125" style="869" customWidth="1"/>
    <col min="11018" max="11019" width="15.83203125" style="869" customWidth="1"/>
    <col min="11020" max="11264" width="9.33203125" style="869"/>
    <col min="11265" max="11265" width="12.5" style="869" customWidth="1"/>
    <col min="11266" max="11266" width="62" style="869" customWidth="1"/>
    <col min="11267" max="11267" width="15.83203125" style="869" customWidth="1"/>
    <col min="11268" max="11273" width="14.83203125" style="869" customWidth="1"/>
    <col min="11274" max="11275" width="15.83203125" style="869" customWidth="1"/>
    <col min="11276" max="11520" width="9.33203125" style="869"/>
    <col min="11521" max="11521" width="12.5" style="869" customWidth="1"/>
    <col min="11522" max="11522" width="62" style="869" customWidth="1"/>
    <col min="11523" max="11523" width="15.83203125" style="869" customWidth="1"/>
    <col min="11524" max="11529" width="14.83203125" style="869" customWidth="1"/>
    <col min="11530" max="11531" width="15.83203125" style="869" customWidth="1"/>
    <col min="11532" max="11776" width="9.33203125" style="869"/>
    <col min="11777" max="11777" width="12.5" style="869" customWidth="1"/>
    <col min="11778" max="11778" width="62" style="869" customWidth="1"/>
    <col min="11779" max="11779" width="15.83203125" style="869" customWidth="1"/>
    <col min="11780" max="11785" width="14.83203125" style="869" customWidth="1"/>
    <col min="11786" max="11787" width="15.83203125" style="869" customWidth="1"/>
    <col min="11788" max="12032" width="9.33203125" style="869"/>
    <col min="12033" max="12033" width="12.5" style="869" customWidth="1"/>
    <col min="12034" max="12034" width="62" style="869" customWidth="1"/>
    <col min="12035" max="12035" width="15.83203125" style="869" customWidth="1"/>
    <col min="12036" max="12041" width="14.83203125" style="869" customWidth="1"/>
    <col min="12042" max="12043" width="15.83203125" style="869" customWidth="1"/>
    <col min="12044" max="12288" width="9.33203125" style="869"/>
    <col min="12289" max="12289" width="12.5" style="869" customWidth="1"/>
    <col min="12290" max="12290" width="62" style="869" customWidth="1"/>
    <col min="12291" max="12291" width="15.83203125" style="869" customWidth="1"/>
    <col min="12292" max="12297" width="14.83203125" style="869" customWidth="1"/>
    <col min="12298" max="12299" width="15.83203125" style="869" customWidth="1"/>
    <col min="12300" max="12544" width="9.33203125" style="869"/>
    <col min="12545" max="12545" width="12.5" style="869" customWidth="1"/>
    <col min="12546" max="12546" width="62" style="869" customWidth="1"/>
    <col min="12547" max="12547" width="15.83203125" style="869" customWidth="1"/>
    <col min="12548" max="12553" width="14.83203125" style="869" customWidth="1"/>
    <col min="12554" max="12555" width="15.83203125" style="869" customWidth="1"/>
    <col min="12556" max="12800" width="9.33203125" style="869"/>
    <col min="12801" max="12801" width="12.5" style="869" customWidth="1"/>
    <col min="12802" max="12802" width="62" style="869" customWidth="1"/>
    <col min="12803" max="12803" width="15.83203125" style="869" customWidth="1"/>
    <col min="12804" max="12809" width="14.83203125" style="869" customWidth="1"/>
    <col min="12810" max="12811" width="15.83203125" style="869" customWidth="1"/>
    <col min="12812" max="13056" width="9.33203125" style="869"/>
    <col min="13057" max="13057" width="12.5" style="869" customWidth="1"/>
    <col min="13058" max="13058" width="62" style="869" customWidth="1"/>
    <col min="13059" max="13059" width="15.83203125" style="869" customWidth="1"/>
    <col min="13060" max="13065" width="14.83203125" style="869" customWidth="1"/>
    <col min="13066" max="13067" width="15.83203125" style="869" customWidth="1"/>
    <col min="13068" max="13312" width="9.33203125" style="869"/>
    <col min="13313" max="13313" width="12.5" style="869" customWidth="1"/>
    <col min="13314" max="13314" width="62" style="869" customWidth="1"/>
    <col min="13315" max="13315" width="15.83203125" style="869" customWidth="1"/>
    <col min="13316" max="13321" width="14.83203125" style="869" customWidth="1"/>
    <col min="13322" max="13323" width="15.83203125" style="869" customWidth="1"/>
    <col min="13324" max="13568" width="9.33203125" style="869"/>
    <col min="13569" max="13569" width="12.5" style="869" customWidth="1"/>
    <col min="13570" max="13570" width="62" style="869" customWidth="1"/>
    <col min="13571" max="13571" width="15.83203125" style="869" customWidth="1"/>
    <col min="13572" max="13577" width="14.83203125" style="869" customWidth="1"/>
    <col min="13578" max="13579" width="15.83203125" style="869" customWidth="1"/>
    <col min="13580" max="13824" width="9.33203125" style="869"/>
    <col min="13825" max="13825" width="12.5" style="869" customWidth="1"/>
    <col min="13826" max="13826" width="62" style="869" customWidth="1"/>
    <col min="13827" max="13827" width="15.83203125" style="869" customWidth="1"/>
    <col min="13828" max="13833" width="14.83203125" style="869" customWidth="1"/>
    <col min="13834" max="13835" width="15.83203125" style="869" customWidth="1"/>
    <col min="13836" max="14080" width="9.33203125" style="869"/>
    <col min="14081" max="14081" width="12.5" style="869" customWidth="1"/>
    <col min="14082" max="14082" width="62" style="869" customWidth="1"/>
    <col min="14083" max="14083" width="15.83203125" style="869" customWidth="1"/>
    <col min="14084" max="14089" width="14.83203125" style="869" customWidth="1"/>
    <col min="14090" max="14091" width="15.83203125" style="869" customWidth="1"/>
    <col min="14092" max="14336" width="9.33203125" style="869"/>
    <col min="14337" max="14337" width="12.5" style="869" customWidth="1"/>
    <col min="14338" max="14338" width="62" style="869" customWidth="1"/>
    <col min="14339" max="14339" width="15.83203125" style="869" customWidth="1"/>
    <col min="14340" max="14345" width="14.83203125" style="869" customWidth="1"/>
    <col min="14346" max="14347" width="15.83203125" style="869" customWidth="1"/>
    <col min="14348" max="14592" width="9.33203125" style="869"/>
    <col min="14593" max="14593" width="12.5" style="869" customWidth="1"/>
    <col min="14594" max="14594" width="62" style="869" customWidth="1"/>
    <col min="14595" max="14595" width="15.83203125" style="869" customWidth="1"/>
    <col min="14596" max="14601" width="14.83203125" style="869" customWidth="1"/>
    <col min="14602" max="14603" width="15.83203125" style="869" customWidth="1"/>
    <col min="14604" max="14848" width="9.33203125" style="869"/>
    <col min="14849" max="14849" width="12.5" style="869" customWidth="1"/>
    <col min="14850" max="14850" width="62" style="869" customWidth="1"/>
    <col min="14851" max="14851" width="15.83203125" style="869" customWidth="1"/>
    <col min="14852" max="14857" width="14.83203125" style="869" customWidth="1"/>
    <col min="14858" max="14859" width="15.83203125" style="869" customWidth="1"/>
    <col min="14860" max="15104" width="9.33203125" style="869"/>
    <col min="15105" max="15105" width="12.5" style="869" customWidth="1"/>
    <col min="15106" max="15106" width="62" style="869" customWidth="1"/>
    <col min="15107" max="15107" width="15.83203125" style="869" customWidth="1"/>
    <col min="15108" max="15113" width="14.83203125" style="869" customWidth="1"/>
    <col min="15114" max="15115" width="15.83203125" style="869" customWidth="1"/>
    <col min="15116" max="15360" width="9.33203125" style="869"/>
    <col min="15361" max="15361" width="12.5" style="869" customWidth="1"/>
    <col min="15362" max="15362" width="62" style="869" customWidth="1"/>
    <col min="15363" max="15363" width="15.83203125" style="869" customWidth="1"/>
    <col min="15364" max="15369" width="14.83203125" style="869" customWidth="1"/>
    <col min="15370" max="15371" width="15.83203125" style="869" customWidth="1"/>
    <col min="15372" max="15616" width="9.33203125" style="869"/>
    <col min="15617" max="15617" width="12.5" style="869" customWidth="1"/>
    <col min="15618" max="15618" width="62" style="869" customWidth="1"/>
    <col min="15619" max="15619" width="15.83203125" style="869" customWidth="1"/>
    <col min="15620" max="15625" width="14.83203125" style="869" customWidth="1"/>
    <col min="15626" max="15627" width="15.83203125" style="869" customWidth="1"/>
    <col min="15628" max="15872" width="9.33203125" style="869"/>
    <col min="15873" max="15873" width="12.5" style="869" customWidth="1"/>
    <col min="15874" max="15874" width="62" style="869" customWidth="1"/>
    <col min="15875" max="15875" width="15.83203125" style="869" customWidth="1"/>
    <col min="15876" max="15881" width="14.83203125" style="869" customWidth="1"/>
    <col min="15882" max="15883" width="15.83203125" style="869" customWidth="1"/>
    <col min="15884" max="16128" width="9.33203125" style="869"/>
    <col min="16129" max="16129" width="12.5" style="869" customWidth="1"/>
    <col min="16130" max="16130" width="62" style="869" customWidth="1"/>
    <col min="16131" max="16131" width="15.83203125" style="869" customWidth="1"/>
    <col min="16132" max="16137" width="14.83203125" style="869" customWidth="1"/>
    <col min="16138" max="16139" width="15.83203125" style="869" customWidth="1"/>
    <col min="16140" max="16384" width="9.33203125" style="869"/>
  </cols>
  <sheetData>
    <row r="1" spans="1:11" s="945" customFormat="1" ht="16.5" customHeight="1" thickBot="1" x14ac:dyDescent="0.3">
      <c r="A1" s="946"/>
      <c r="B1" s="1252" t="str">
        <f>CONCATENATE("6.1.2. melléklet ",[3]RM_ALAPADATOK!A7," ",[3]RM_ALAPADATOK!B7," ",[3]RM_ALAPADATOK!C7," ",[3]RM_ALAPADATOK!D7," ",[3]RM_ALAPADATOK!E7," ",[3]RM_ALAPADATOK!F7," ",[3]RM_ALAPADATOK!G7," ",[3]RM_ALAPADATOK!H7)</f>
        <v>6.1.2. melléklet a 13 / 2020 ( XI.11. ) önkormányzati rendelethez</v>
      </c>
      <c r="C1" s="1253"/>
      <c r="D1" s="1253"/>
      <c r="E1" s="1253"/>
      <c r="F1" s="1253"/>
      <c r="G1" s="1253"/>
      <c r="H1" s="1253"/>
      <c r="I1" s="1253"/>
      <c r="J1" s="1253"/>
      <c r="K1" s="1253"/>
    </row>
    <row r="2" spans="1:11" s="941" customFormat="1" ht="21.2" customHeight="1" thickBot="1" x14ac:dyDescent="0.25">
      <c r="A2" s="943" t="s">
        <v>59</v>
      </c>
      <c r="B2" s="1244" t="str">
        <f>CONCATENATE([3]RM_ALAPADATOK!A3)</f>
        <v>Závod Község Önkormányzata</v>
      </c>
      <c r="C2" s="1245"/>
      <c r="D2" s="1245"/>
      <c r="E2" s="1245"/>
      <c r="F2" s="1245"/>
      <c r="G2" s="1245"/>
      <c r="H2" s="1245"/>
      <c r="I2" s="1246"/>
      <c r="J2" s="1247"/>
      <c r="K2" s="950" t="s">
        <v>52</v>
      </c>
    </row>
    <row r="3" spans="1:11" s="941" customFormat="1" ht="36.75" thickBot="1" x14ac:dyDescent="0.25">
      <c r="A3" s="943" t="s">
        <v>190</v>
      </c>
      <c r="B3" s="1248" t="s">
        <v>698</v>
      </c>
      <c r="C3" s="1249"/>
      <c r="D3" s="1249"/>
      <c r="E3" s="1249"/>
      <c r="F3" s="1249"/>
      <c r="G3" s="1249"/>
      <c r="H3" s="1249"/>
      <c r="I3" s="1250"/>
      <c r="J3" s="1251"/>
      <c r="K3" s="942" t="s">
        <v>58</v>
      </c>
    </row>
    <row r="4" spans="1:11" s="936" customFormat="1" ht="15.95" customHeight="1" thickBot="1" x14ac:dyDescent="0.3">
      <c r="A4" s="940"/>
      <c r="B4" s="940"/>
      <c r="C4" s="939"/>
      <c r="D4" s="939"/>
      <c r="E4" s="939"/>
      <c r="F4" s="939"/>
      <c r="G4" s="939"/>
      <c r="H4" s="938"/>
      <c r="I4" s="938"/>
      <c r="J4" s="938"/>
      <c r="K4" s="937" t="str">
        <f>CONCATENATE('[3]RM_2.2.sz.mell.'!I2)</f>
        <v>Forintban!</v>
      </c>
    </row>
    <row r="5" spans="1:11" ht="40.5" customHeight="1" thickBot="1" x14ac:dyDescent="0.25">
      <c r="A5" s="935" t="s">
        <v>192</v>
      </c>
      <c r="B5" s="1101" t="s">
        <v>530</v>
      </c>
      <c r="C5" s="934" t="str">
        <f>CONCATENATE('[3]RM_1.1.sz.mell.'!C9:K9)</f>
        <v>Eredeti
előirányzat</v>
      </c>
      <c r="D5" s="951" t="str">
        <f>CONCATENATE('[3]RM_1.1.sz.mell.'!D9)</f>
        <v xml:space="preserve">1. sz. módosítás </v>
      </c>
      <c r="E5" s="933" t="str">
        <f>CONCATENATE('[3]RM_1.1.sz.mell.'!E9)</f>
        <v xml:space="preserve">2. sz. módosítás </v>
      </c>
      <c r="F5" s="933" t="str">
        <f>CONCATENATE('[3]RM_1.1.sz.mell.'!F9)</f>
        <v xml:space="preserve">3. sz. módosítás </v>
      </c>
      <c r="G5" s="933" t="str">
        <f>CONCATENATE('[3]RM_1.1.sz.mell.'!G9)</f>
        <v xml:space="preserve">4. sz. módosítás </v>
      </c>
      <c r="H5" s="933" t="str">
        <f>CONCATENATE('[3]RM_1.1.sz.mell.'!H9)</f>
        <v xml:space="preserve">5. sz. módosítás </v>
      </c>
      <c r="I5" s="933" t="str">
        <f>CONCATENATE('[3]RM_1.1.sz.mell.'!I9)</f>
        <v xml:space="preserve">6. sz. módosítás </v>
      </c>
      <c r="J5" s="933" t="s">
        <v>646</v>
      </c>
      <c r="K5" s="932" t="str">
        <f>CONCATENATE('[3]RM_6.1.1.sz.mell'!K5)</f>
        <v>….számú módosítás utáni előirányzat</v>
      </c>
    </row>
    <row r="6" spans="1:11" s="905" customFormat="1" ht="12.95" customHeight="1" thickBot="1" x14ac:dyDescent="0.25">
      <c r="A6" s="931" t="s">
        <v>465</v>
      </c>
      <c r="B6" s="930" t="s">
        <v>466</v>
      </c>
      <c r="C6" s="929" t="s">
        <v>467</v>
      </c>
      <c r="D6" s="929" t="s">
        <v>469</v>
      </c>
      <c r="E6" s="928" t="s">
        <v>468</v>
      </c>
      <c r="F6" s="928" t="s">
        <v>470</v>
      </c>
      <c r="G6" s="928" t="s">
        <v>471</v>
      </c>
      <c r="H6" s="928" t="s">
        <v>472</v>
      </c>
      <c r="I6" s="928" t="s">
        <v>645</v>
      </c>
      <c r="J6" s="928" t="s">
        <v>644</v>
      </c>
      <c r="K6" s="927" t="s">
        <v>643</v>
      </c>
    </row>
    <row r="7" spans="1:11" s="905" customFormat="1" ht="15.95" customHeight="1" thickBot="1" x14ac:dyDescent="0.25">
      <c r="A7" s="1241" t="s">
        <v>54</v>
      </c>
      <c r="B7" s="1242"/>
      <c r="C7" s="1242"/>
      <c r="D7" s="1242"/>
      <c r="E7" s="1242"/>
      <c r="F7" s="1242"/>
      <c r="G7" s="1242"/>
      <c r="H7" s="1242"/>
      <c r="I7" s="1242"/>
      <c r="J7" s="1242"/>
      <c r="K7" s="1243"/>
    </row>
    <row r="8" spans="1:11" s="905" customFormat="1" ht="12" customHeight="1" thickBot="1" x14ac:dyDescent="0.25">
      <c r="A8" s="613" t="s">
        <v>16</v>
      </c>
      <c r="B8" s="640" t="s">
        <v>232</v>
      </c>
      <c r="C8" s="531">
        <f>+C9+C10+C11+C12+C13+C14</f>
        <v>0</v>
      </c>
      <c r="D8" s="573">
        <f t="shared" ref="D8:I8" si="0">+D9+D10+D11+D12+D13+D14</f>
        <v>0</v>
      </c>
      <c r="E8" s="573">
        <f t="shared" si="0"/>
        <v>0</v>
      </c>
      <c r="F8" s="573">
        <f t="shared" si="0"/>
        <v>0</v>
      </c>
      <c r="G8" s="573">
        <f t="shared" si="0"/>
        <v>0</v>
      </c>
      <c r="H8" s="573">
        <f t="shared" si="0"/>
        <v>0</v>
      </c>
      <c r="I8" s="531">
        <f t="shared" si="0"/>
        <v>0</v>
      </c>
      <c r="J8" s="531">
        <f>+J9+J10+J11+J12+J13+J14</f>
        <v>0</v>
      </c>
      <c r="K8" s="893">
        <f>+K9+K10+K11+K12+K13+K14</f>
        <v>0</v>
      </c>
    </row>
    <row r="9" spans="1:11" s="910" customFormat="1" ht="12" customHeight="1" x14ac:dyDescent="0.2">
      <c r="A9" s="890" t="s">
        <v>96</v>
      </c>
      <c r="B9" s="402" t="s">
        <v>233</v>
      </c>
      <c r="C9" s="580"/>
      <c r="D9" s="581"/>
      <c r="E9" s="581"/>
      <c r="F9" s="581"/>
      <c r="G9" s="581"/>
      <c r="H9" s="581"/>
      <c r="I9" s="580"/>
      <c r="J9" s="574">
        <f>D9+E9+F9+G9+H9+I9</f>
        <v>0</v>
      </c>
      <c r="K9" s="894">
        <f t="shared" ref="K9:K14" si="1">C9+J9</f>
        <v>0</v>
      </c>
    </row>
    <row r="10" spans="1:11" s="906" customFormat="1" ht="12" customHeight="1" x14ac:dyDescent="0.2">
      <c r="A10" s="899" t="s">
        <v>97</v>
      </c>
      <c r="B10" s="633" t="s">
        <v>234</v>
      </c>
      <c r="C10" s="580"/>
      <c r="D10" s="559"/>
      <c r="E10" s="559"/>
      <c r="F10" s="559"/>
      <c r="G10" s="559"/>
      <c r="H10" s="559"/>
      <c r="I10" s="560"/>
      <c r="J10" s="574">
        <f t="shared" ref="J10:J64" si="2">D10+E10+F10+G10+H10+I10</f>
        <v>0</v>
      </c>
      <c r="K10" s="894">
        <f t="shared" si="1"/>
        <v>0</v>
      </c>
    </row>
    <row r="11" spans="1:11" s="906" customFormat="1" ht="12" customHeight="1" x14ac:dyDescent="0.2">
      <c r="A11" s="899" t="s">
        <v>98</v>
      </c>
      <c r="B11" s="633" t="s">
        <v>235</v>
      </c>
      <c r="C11" s="580"/>
      <c r="D11" s="559"/>
      <c r="E11" s="559"/>
      <c r="F11" s="559"/>
      <c r="G11" s="559"/>
      <c r="H11" s="559"/>
      <c r="I11" s="560"/>
      <c r="J11" s="574">
        <f t="shared" si="2"/>
        <v>0</v>
      </c>
      <c r="K11" s="894">
        <f t="shared" si="1"/>
        <v>0</v>
      </c>
    </row>
    <row r="12" spans="1:11" s="906" customFormat="1" ht="12" customHeight="1" x14ac:dyDescent="0.2">
      <c r="A12" s="899" t="s">
        <v>99</v>
      </c>
      <c r="B12" s="633" t="s">
        <v>236</v>
      </c>
      <c r="C12" s="580"/>
      <c r="D12" s="559"/>
      <c r="E12" s="559"/>
      <c r="F12" s="559"/>
      <c r="G12" s="559"/>
      <c r="H12" s="559"/>
      <c r="I12" s="560"/>
      <c r="J12" s="574">
        <f t="shared" si="2"/>
        <v>0</v>
      </c>
      <c r="K12" s="894">
        <f t="shared" si="1"/>
        <v>0</v>
      </c>
    </row>
    <row r="13" spans="1:11" s="906" customFormat="1" ht="12" customHeight="1" x14ac:dyDescent="0.2">
      <c r="A13" s="899" t="s">
        <v>144</v>
      </c>
      <c r="B13" s="633" t="s">
        <v>474</v>
      </c>
      <c r="C13" s="580"/>
      <c r="D13" s="559"/>
      <c r="E13" s="559"/>
      <c r="F13" s="559"/>
      <c r="G13" s="559"/>
      <c r="H13" s="559"/>
      <c r="I13" s="560"/>
      <c r="J13" s="574">
        <f t="shared" si="2"/>
        <v>0</v>
      </c>
      <c r="K13" s="894">
        <f t="shared" si="1"/>
        <v>0</v>
      </c>
    </row>
    <row r="14" spans="1:11" s="910" customFormat="1" ht="12" customHeight="1" thickBot="1" x14ac:dyDescent="0.25">
      <c r="A14" s="898" t="s">
        <v>100</v>
      </c>
      <c r="B14" s="651" t="s">
        <v>411</v>
      </c>
      <c r="C14" s="580"/>
      <c r="D14" s="559"/>
      <c r="E14" s="559"/>
      <c r="F14" s="559"/>
      <c r="G14" s="559"/>
      <c r="H14" s="559"/>
      <c r="I14" s="560"/>
      <c r="J14" s="574">
        <f t="shared" si="2"/>
        <v>0</v>
      </c>
      <c r="K14" s="894">
        <f t="shared" si="1"/>
        <v>0</v>
      </c>
    </row>
    <row r="15" spans="1:11" s="910" customFormat="1" ht="12" customHeight="1" thickBot="1" x14ac:dyDescent="0.25">
      <c r="A15" s="613" t="s">
        <v>17</v>
      </c>
      <c r="B15" s="626" t="s">
        <v>237</v>
      </c>
      <c r="C15" s="531">
        <f>+C16+C17+C18+C19+C20</f>
        <v>0</v>
      </c>
      <c r="D15" s="573">
        <f t="shared" ref="D15:K15" si="3">+D16+D17+D18+D19+D20</f>
        <v>0</v>
      </c>
      <c r="E15" s="573">
        <f t="shared" si="3"/>
        <v>0</v>
      </c>
      <c r="F15" s="573">
        <f t="shared" si="3"/>
        <v>0</v>
      </c>
      <c r="G15" s="573">
        <f t="shared" si="3"/>
        <v>0</v>
      </c>
      <c r="H15" s="573">
        <f t="shared" si="3"/>
        <v>0</v>
      </c>
      <c r="I15" s="531">
        <f t="shared" si="3"/>
        <v>0</v>
      </c>
      <c r="J15" s="531">
        <f t="shared" si="3"/>
        <v>0</v>
      </c>
      <c r="K15" s="893">
        <f t="shared" si="3"/>
        <v>0</v>
      </c>
    </row>
    <row r="16" spans="1:11" s="910" customFormat="1" ht="12" customHeight="1" x14ac:dyDescent="0.2">
      <c r="A16" s="890" t="s">
        <v>102</v>
      </c>
      <c r="B16" s="402" t="s">
        <v>238</v>
      </c>
      <c r="C16" s="580"/>
      <c r="D16" s="581"/>
      <c r="E16" s="581"/>
      <c r="F16" s="581"/>
      <c r="G16" s="581"/>
      <c r="H16" s="581"/>
      <c r="I16" s="580"/>
      <c r="J16" s="574">
        <f t="shared" si="2"/>
        <v>0</v>
      </c>
      <c r="K16" s="894">
        <f t="shared" ref="K16:K21" si="4">C16+J16</f>
        <v>0</v>
      </c>
    </row>
    <row r="17" spans="1:11" s="910" customFormat="1" ht="12" customHeight="1" x14ac:dyDescent="0.2">
      <c r="A17" s="899" t="s">
        <v>103</v>
      </c>
      <c r="B17" s="633" t="s">
        <v>239</v>
      </c>
      <c r="C17" s="580"/>
      <c r="D17" s="559"/>
      <c r="E17" s="559"/>
      <c r="F17" s="559"/>
      <c r="G17" s="559"/>
      <c r="H17" s="559"/>
      <c r="I17" s="560"/>
      <c r="J17" s="564">
        <f t="shared" si="2"/>
        <v>0</v>
      </c>
      <c r="K17" s="889">
        <f t="shared" si="4"/>
        <v>0</v>
      </c>
    </row>
    <row r="18" spans="1:11" s="910" customFormat="1" ht="12" customHeight="1" x14ac:dyDescent="0.2">
      <c r="A18" s="899" t="s">
        <v>104</v>
      </c>
      <c r="B18" s="633" t="s">
        <v>400</v>
      </c>
      <c r="C18" s="580"/>
      <c r="D18" s="559"/>
      <c r="E18" s="559"/>
      <c r="F18" s="559"/>
      <c r="G18" s="559"/>
      <c r="H18" s="559"/>
      <c r="I18" s="560"/>
      <c r="J18" s="564">
        <f t="shared" si="2"/>
        <v>0</v>
      </c>
      <c r="K18" s="889">
        <f t="shared" si="4"/>
        <v>0</v>
      </c>
    </row>
    <row r="19" spans="1:11" s="910" customFormat="1" ht="12" customHeight="1" x14ac:dyDescent="0.2">
      <c r="A19" s="899" t="s">
        <v>105</v>
      </c>
      <c r="B19" s="633" t="s">
        <v>401</v>
      </c>
      <c r="C19" s="580"/>
      <c r="D19" s="559"/>
      <c r="E19" s="559"/>
      <c r="F19" s="559"/>
      <c r="G19" s="559"/>
      <c r="H19" s="559"/>
      <c r="I19" s="560"/>
      <c r="J19" s="564">
        <f t="shared" si="2"/>
        <v>0</v>
      </c>
      <c r="K19" s="889">
        <f t="shared" si="4"/>
        <v>0</v>
      </c>
    </row>
    <row r="20" spans="1:11" s="910" customFormat="1" ht="12" customHeight="1" x14ac:dyDescent="0.2">
      <c r="A20" s="899" t="s">
        <v>106</v>
      </c>
      <c r="B20" s="633" t="s">
        <v>240</v>
      </c>
      <c r="C20" s="580"/>
      <c r="D20" s="559"/>
      <c r="E20" s="559"/>
      <c r="F20" s="559"/>
      <c r="G20" s="559"/>
      <c r="H20" s="559"/>
      <c r="I20" s="560"/>
      <c r="J20" s="564">
        <f t="shared" si="2"/>
        <v>0</v>
      </c>
      <c r="K20" s="889">
        <f t="shared" si="4"/>
        <v>0</v>
      </c>
    </row>
    <row r="21" spans="1:11" s="906" customFormat="1" ht="12" customHeight="1" thickBot="1" x14ac:dyDescent="0.25">
      <c r="A21" s="898" t="s">
        <v>115</v>
      </c>
      <c r="B21" s="651" t="s">
        <v>241</v>
      </c>
      <c r="C21" s="580"/>
      <c r="D21" s="558"/>
      <c r="E21" s="558"/>
      <c r="F21" s="558"/>
      <c r="G21" s="558"/>
      <c r="H21" s="558"/>
      <c r="I21" s="557"/>
      <c r="J21" s="556">
        <f t="shared" si="2"/>
        <v>0</v>
      </c>
      <c r="K21" s="886">
        <f t="shared" si="4"/>
        <v>0</v>
      </c>
    </row>
    <row r="22" spans="1:11" s="906" customFormat="1" ht="12" customHeight="1" thickBot="1" x14ac:dyDescent="0.25">
      <c r="A22" s="613" t="s">
        <v>18</v>
      </c>
      <c r="B22" s="640" t="s">
        <v>242</v>
      </c>
      <c r="C22" s="531">
        <f>+C23+C24+C25+C26+C27</f>
        <v>0</v>
      </c>
      <c r="D22" s="573">
        <f t="shared" ref="D22:K22" si="5">+D23+D24+D25+D26+D27</f>
        <v>0</v>
      </c>
      <c r="E22" s="573">
        <f t="shared" si="5"/>
        <v>0</v>
      </c>
      <c r="F22" s="573">
        <f t="shared" si="5"/>
        <v>0</v>
      </c>
      <c r="G22" s="573">
        <f t="shared" si="5"/>
        <v>0</v>
      </c>
      <c r="H22" s="573">
        <f t="shared" si="5"/>
        <v>0</v>
      </c>
      <c r="I22" s="531">
        <f t="shared" si="5"/>
        <v>0</v>
      </c>
      <c r="J22" s="531">
        <f t="shared" si="5"/>
        <v>0</v>
      </c>
      <c r="K22" s="893">
        <f t="shared" si="5"/>
        <v>0</v>
      </c>
    </row>
    <row r="23" spans="1:11" s="906" customFormat="1" ht="12" customHeight="1" x14ac:dyDescent="0.2">
      <c r="A23" s="890" t="s">
        <v>85</v>
      </c>
      <c r="B23" s="402" t="s">
        <v>243</v>
      </c>
      <c r="C23" s="580"/>
      <c r="D23" s="581"/>
      <c r="E23" s="581"/>
      <c r="F23" s="581"/>
      <c r="G23" s="581"/>
      <c r="H23" s="581"/>
      <c r="I23" s="580"/>
      <c r="J23" s="574">
        <f t="shared" si="2"/>
        <v>0</v>
      </c>
      <c r="K23" s="894">
        <f t="shared" ref="K23:K28" si="6">C23+J23</f>
        <v>0</v>
      </c>
    </row>
    <row r="24" spans="1:11" s="910" customFormat="1" ht="12" customHeight="1" x14ac:dyDescent="0.2">
      <c r="A24" s="899" t="s">
        <v>86</v>
      </c>
      <c r="B24" s="633" t="s">
        <v>244</v>
      </c>
      <c r="C24" s="560"/>
      <c r="D24" s="559"/>
      <c r="E24" s="559"/>
      <c r="F24" s="559"/>
      <c r="G24" s="559"/>
      <c r="H24" s="559"/>
      <c r="I24" s="560"/>
      <c r="J24" s="564">
        <f t="shared" si="2"/>
        <v>0</v>
      </c>
      <c r="K24" s="889">
        <f t="shared" si="6"/>
        <v>0</v>
      </c>
    </row>
    <row r="25" spans="1:11" s="906" customFormat="1" ht="12" customHeight="1" x14ac:dyDescent="0.2">
      <c r="A25" s="899" t="s">
        <v>87</v>
      </c>
      <c r="B25" s="633" t="s">
        <v>402</v>
      </c>
      <c r="C25" s="560"/>
      <c r="D25" s="559"/>
      <c r="E25" s="559"/>
      <c r="F25" s="559"/>
      <c r="G25" s="559"/>
      <c r="H25" s="559"/>
      <c r="I25" s="560"/>
      <c r="J25" s="564">
        <f t="shared" si="2"/>
        <v>0</v>
      </c>
      <c r="K25" s="889">
        <f t="shared" si="6"/>
        <v>0</v>
      </c>
    </row>
    <row r="26" spans="1:11" s="906" customFormat="1" ht="12" customHeight="1" x14ac:dyDescent="0.2">
      <c r="A26" s="899" t="s">
        <v>88</v>
      </c>
      <c r="B26" s="633" t="s">
        <v>403</v>
      </c>
      <c r="C26" s="560"/>
      <c r="D26" s="559"/>
      <c r="E26" s="559"/>
      <c r="F26" s="559"/>
      <c r="G26" s="559"/>
      <c r="H26" s="559"/>
      <c r="I26" s="560"/>
      <c r="J26" s="564">
        <f t="shared" si="2"/>
        <v>0</v>
      </c>
      <c r="K26" s="889">
        <f t="shared" si="6"/>
        <v>0</v>
      </c>
    </row>
    <row r="27" spans="1:11" s="906" customFormat="1" ht="12" customHeight="1" x14ac:dyDescent="0.2">
      <c r="A27" s="899" t="s">
        <v>164</v>
      </c>
      <c r="B27" s="633" t="s">
        <v>245</v>
      </c>
      <c r="C27" s="560"/>
      <c r="D27" s="559"/>
      <c r="E27" s="559"/>
      <c r="F27" s="559"/>
      <c r="G27" s="559"/>
      <c r="H27" s="559"/>
      <c r="I27" s="560"/>
      <c r="J27" s="564">
        <f t="shared" si="2"/>
        <v>0</v>
      </c>
      <c r="K27" s="889">
        <f t="shared" si="6"/>
        <v>0</v>
      </c>
    </row>
    <row r="28" spans="1:11" s="906" customFormat="1" ht="12" customHeight="1" thickBot="1" x14ac:dyDescent="0.25">
      <c r="A28" s="898" t="s">
        <v>165</v>
      </c>
      <c r="B28" s="651" t="s">
        <v>246</v>
      </c>
      <c r="C28" s="557"/>
      <c r="D28" s="558"/>
      <c r="E28" s="558"/>
      <c r="F28" s="558"/>
      <c r="G28" s="558"/>
      <c r="H28" s="558"/>
      <c r="I28" s="557"/>
      <c r="J28" s="556">
        <f t="shared" si="2"/>
        <v>0</v>
      </c>
      <c r="K28" s="886">
        <f t="shared" si="6"/>
        <v>0</v>
      </c>
    </row>
    <row r="29" spans="1:11" s="906" customFormat="1" ht="12" customHeight="1" thickBot="1" x14ac:dyDescent="0.25">
      <c r="A29" s="613" t="s">
        <v>166</v>
      </c>
      <c r="B29" s="640" t="s">
        <v>528</v>
      </c>
      <c r="C29" s="570">
        <f>+C30+C31+C32+C33+C34+C35+C36</f>
        <v>0</v>
      </c>
      <c r="D29" s="570">
        <f t="shared" ref="D29:K29" si="7">+D30+D31+D32+D33+D34+D35+D36</f>
        <v>0</v>
      </c>
      <c r="E29" s="570">
        <f t="shared" si="7"/>
        <v>0</v>
      </c>
      <c r="F29" s="570">
        <f t="shared" si="7"/>
        <v>0</v>
      </c>
      <c r="G29" s="570">
        <f t="shared" si="7"/>
        <v>0</v>
      </c>
      <c r="H29" s="570">
        <f t="shared" si="7"/>
        <v>0</v>
      </c>
      <c r="I29" s="570">
        <f t="shared" si="7"/>
        <v>0</v>
      </c>
      <c r="J29" s="570">
        <f t="shared" si="7"/>
        <v>0</v>
      </c>
      <c r="K29" s="892">
        <f t="shared" si="7"/>
        <v>0</v>
      </c>
    </row>
    <row r="30" spans="1:11" s="906" customFormat="1" ht="12" customHeight="1" x14ac:dyDescent="0.2">
      <c r="A30" s="890" t="s">
        <v>248</v>
      </c>
      <c r="B30" s="402" t="str">
        <f>'[3]RM_1.1.sz.mell.'!B33</f>
        <v>Építményadó</v>
      </c>
      <c r="C30" s="580"/>
      <c r="D30" s="580"/>
      <c r="E30" s="580"/>
      <c r="F30" s="580"/>
      <c r="G30" s="580"/>
      <c r="H30" s="580"/>
      <c r="I30" s="580"/>
      <c r="J30" s="574">
        <f t="shared" si="2"/>
        <v>0</v>
      </c>
      <c r="K30" s="894">
        <f t="shared" ref="K30:K36" si="8">C30+J30</f>
        <v>0</v>
      </c>
    </row>
    <row r="31" spans="1:11" s="906" customFormat="1" ht="12" customHeight="1" x14ac:dyDescent="0.2">
      <c r="A31" s="899" t="s">
        <v>249</v>
      </c>
      <c r="B31" s="402" t="str">
        <f>'[3]RM_1.1.sz.mell.'!B34</f>
        <v>Idegenforgalmi adó</v>
      </c>
      <c r="C31" s="560"/>
      <c r="D31" s="560"/>
      <c r="E31" s="560"/>
      <c r="F31" s="560"/>
      <c r="G31" s="560"/>
      <c r="H31" s="560"/>
      <c r="I31" s="560"/>
      <c r="J31" s="564">
        <f t="shared" si="2"/>
        <v>0</v>
      </c>
      <c r="K31" s="889">
        <f t="shared" si="8"/>
        <v>0</v>
      </c>
    </row>
    <row r="32" spans="1:11" s="906" customFormat="1" ht="12" customHeight="1" x14ac:dyDescent="0.2">
      <c r="A32" s="899" t="s">
        <v>250</v>
      </c>
      <c r="B32" s="402" t="str">
        <f>'[3]RM_1.1.sz.mell.'!B35</f>
        <v>Iparűzési adó</v>
      </c>
      <c r="C32" s="560"/>
      <c r="D32" s="560"/>
      <c r="E32" s="560"/>
      <c r="F32" s="560"/>
      <c r="G32" s="560"/>
      <c r="H32" s="560"/>
      <c r="I32" s="560"/>
      <c r="J32" s="564">
        <f t="shared" si="2"/>
        <v>0</v>
      </c>
      <c r="K32" s="889">
        <f t="shared" si="8"/>
        <v>0</v>
      </c>
    </row>
    <row r="33" spans="1:11" s="906" customFormat="1" ht="12" customHeight="1" x14ac:dyDescent="0.2">
      <c r="A33" s="899" t="s">
        <v>251</v>
      </c>
      <c r="B33" s="402" t="str">
        <f>'[3]RM_1.1.sz.mell.'!B36</f>
        <v>Talajterhelési díj</v>
      </c>
      <c r="C33" s="560"/>
      <c r="D33" s="560"/>
      <c r="E33" s="560"/>
      <c r="F33" s="560"/>
      <c r="G33" s="560"/>
      <c r="H33" s="560"/>
      <c r="I33" s="560"/>
      <c r="J33" s="564">
        <f t="shared" si="2"/>
        <v>0</v>
      </c>
      <c r="K33" s="889">
        <f t="shared" si="8"/>
        <v>0</v>
      </c>
    </row>
    <row r="34" spans="1:11" s="906" customFormat="1" ht="12" customHeight="1" x14ac:dyDescent="0.2">
      <c r="A34" s="899" t="s">
        <v>520</v>
      </c>
      <c r="B34" s="402" t="str">
        <f>'[3]RM_1.1.sz.mell.'!B37</f>
        <v>Gépjárműadó</v>
      </c>
      <c r="C34" s="560"/>
      <c r="D34" s="560"/>
      <c r="E34" s="560"/>
      <c r="F34" s="560"/>
      <c r="G34" s="560"/>
      <c r="H34" s="560"/>
      <c r="I34" s="560"/>
      <c r="J34" s="564">
        <f t="shared" si="2"/>
        <v>0</v>
      </c>
      <c r="K34" s="889">
        <f t="shared" si="8"/>
        <v>0</v>
      </c>
    </row>
    <row r="35" spans="1:11" s="906" customFormat="1" ht="12" customHeight="1" x14ac:dyDescent="0.2">
      <c r="A35" s="899" t="s">
        <v>521</v>
      </c>
      <c r="B35" s="402" t="str">
        <f>'[3]RM_1.1.sz.mell.'!B38</f>
        <v>Telekadó</v>
      </c>
      <c r="C35" s="560"/>
      <c r="D35" s="560"/>
      <c r="E35" s="560"/>
      <c r="F35" s="560"/>
      <c r="G35" s="560"/>
      <c r="H35" s="560"/>
      <c r="I35" s="560"/>
      <c r="J35" s="564">
        <f t="shared" si="2"/>
        <v>0</v>
      </c>
      <c r="K35" s="889">
        <f t="shared" si="8"/>
        <v>0</v>
      </c>
    </row>
    <row r="36" spans="1:11" s="906" customFormat="1" ht="12" customHeight="1" thickBot="1" x14ac:dyDescent="0.25">
      <c r="A36" s="898" t="s">
        <v>522</v>
      </c>
      <c r="B36" s="402" t="str">
        <f>'[3]RM_1.1.sz.mell.'!B39</f>
        <v>Kommunális adó</v>
      </c>
      <c r="C36" s="557"/>
      <c r="D36" s="557"/>
      <c r="E36" s="557"/>
      <c r="F36" s="557"/>
      <c r="G36" s="557"/>
      <c r="H36" s="557"/>
      <c r="I36" s="557"/>
      <c r="J36" s="556">
        <f t="shared" si="2"/>
        <v>0</v>
      </c>
      <c r="K36" s="886">
        <f t="shared" si="8"/>
        <v>0</v>
      </c>
    </row>
    <row r="37" spans="1:11" s="906" customFormat="1" ht="12" customHeight="1" thickBot="1" x14ac:dyDescent="0.25">
      <c r="A37" s="613" t="s">
        <v>20</v>
      </c>
      <c r="B37" s="640" t="s">
        <v>412</v>
      </c>
      <c r="C37" s="531">
        <f>SUM(C38:C48)</f>
        <v>0</v>
      </c>
      <c r="D37" s="573">
        <f t="shared" ref="D37:K37" si="9">SUM(D38:D48)</f>
        <v>0</v>
      </c>
      <c r="E37" s="573">
        <f t="shared" si="9"/>
        <v>0</v>
      </c>
      <c r="F37" s="573">
        <f t="shared" si="9"/>
        <v>0</v>
      </c>
      <c r="G37" s="573">
        <f t="shared" si="9"/>
        <v>0</v>
      </c>
      <c r="H37" s="573">
        <f t="shared" si="9"/>
        <v>0</v>
      </c>
      <c r="I37" s="531">
        <f t="shared" si="9"/>
        <v>0</v>
      </c>
      <c r="J37" s="531">
        <f t="shared" si="9"/>
        <v>0</v>
      </c>
      <c r="K37" s="893">
        <f t="shared" si="9"/>
        <v>0</v>
      </c>
    </row>
    <row r="38" spans="1:11" s="906" customFormat="1" ht="12" customHeight="1" x14ac:dyDescent="0.2">
      <c r="A38" s="890" t="s">
        <v>89</v>
      </c>
      <c r="B38" s="402" t="s">
        <v>255</v>
      </c>
      <c r="C38" s="580"/>
      <c r="D38" s="581"/>
      <c r="E38" s="581"/>
      <c r="F38" s="581"/>
      <c r="G38" s="581"/>
      <c r="H38" s="581"/>
      <c r="I38" s="580"/>
      <c r="J38" s="574">
        <f t="shared" si="2"/>
        <v>0</v>
      </c>
      <c r="K38" s="894">
        <f t="shared" ref="K38:K48" si="10">C38+J38</f>
        <v>0</v>
      </c>
    </row>
    <row r="39" spans="1:11" s="906" customFormat="1" ht="12" customHeight="1" x14ac:dyDescent="0.2">
      <c r="A39" s="899" t="s">
        <v>90</v>
      </c>
      <c r="B39" s="633" t="s">
        <v>256</v>
      </c>
      <c r="C39" s="560"/>
      <c r="D39" s="559"/>
      <c r="E39" s="559"/>
      <c r="F39" s="559"/>
      <c r="G39" s="559"/>
      <c r="H39" s="559"/>
      <c r="I39" s="560"/>
      <c r="J39" s="564">
        <f t="shared" si="2"/>
        <v>0</v>
      </c>
      <c r="K39" s="889">
        <f t="shared" si="10"/>
        <v>0</v>
      </c>
    </row>
    <row r="40" spans="1:11" s="906" customFormat="1" ht="12" customHeight="1" x14ac:dyDescent="0.2">
      <c r="A40" s="899" t="s">
        <v>91</v>
      </c>
      <c r="B40" s="633" t="s">
        <v>257</v>
      </c>
      <c r="C40" s="560"/>
      <c r="D40" s="559"/>
      <c r="E40" s="559"/>
      <c r="F40" s="559"/>
      <c r="G40" s="559"/>
      <c r="H40" s="559"/>
      <c r="I40" s="560"/>
      <c r="J40" s="564">
        <f t="shared" si="2"/>
        <v>0</v>
      </c>
      <c r="K40" s="889">
        <f t="shared" si="10"/>
        <v>0</v>
      </c>
    </row>
    <row r="41" spans="1:11" s="906" customFormat="1" ht="12" customHeight="1" x14ac:dyDescent="0.2">
      <c r="A41" s="899" t="s">
        <v>168</v>
      </c>
      <c r="B41" s="633" t="s">
        <v>258</v>
      </c>
      <c r="C41" s="560"/>
      <c r="D41" s="559"/>
      <c r="E41" s="559"/>
      <c r="F41" s="559"/>
      <c r="G41" s="559"/>
      <c r="H41" s="559"/>
      <c r="I41" s="560"/>
      <c r="J41" s="564">
        <f t="shared" si="2"/>
        <v>0</v>
      </c>
      <c r="K41" s="889">
        <f t="shared" si="10"/>
        <v>0</v>
      </c>
    </row>
    <row r="42" spans="1:11" s="906" customFormat="1" ht="12" customHeight="1" x14ac:dyDescent="0.2">
      <c r="A42" s="899" t="s">
        <v>169</v>
      </c>
      <c r="B42" s="633" t="s">
        <v>259</v>
      </c>
      <c r="C42" s="560"/>
      <c r="D42" s="559"/>
      <c r="E42" s="559"/>
      <c r="F42" s="559"/>
      <c r="G42" s="559"/>
      <c r="H42" s="559"/>
      <c r="I42" s="560"/>
      <c r="J42" s="564">
        <f t="shared" si="2"/>
        <v>0</v>
      </c>
      <c r="K42" s="889">
        <f t="shared" si="10"/>
        <v>0</v>
      </c>
    </row>
    <row r="43" spans="1:11" s="906" customFormat="1" ht="12" customHeight="1" x14ac:dyDescent="0.2">
      <c r="A43" s="899" t="s">
        <v>170</v>
      </c>
      <c r="B43" s="633" t="s">
        <v>260</v>
      </c>
      <c r="C43" s="560"/>
      <c r="D43" s="559"/>
      <c r="E43" s="559"/>
      <c r="F43" s="559"/>
      <c r="G43" s="559"/>
      <c r="H43" s="559"/>
      <c r="I43" s="560"/>
      <c r="J43" s="564">
        <f t="shared" si="2"/>
        <v>0</v>
      </c>
      <c r="K43" s="889">
        <f t="shared" si="10"/>
        <v>0</v>
      </c>
    </row>
    <row r="44" spans="1:11" s="906" customFormat="1" ht="12" customHeight="1" x14ac:dyDescent="0.2">
      <c r="A44" s="899" t="s">
        <v>171</v>
      </c>
      <c r="B44" s="633" t="s">
        <v>261</v>
      </c>
      <c r="C44" s="560"/>
      <c r="D44" s="559"/>
      <c r="E44" s="559"/>
      <c r="F44" s="559"/>
      <c r="G44" s="559"/>
      <c r="H44" s="559"/>
      <c r="I44" s="560"/>
      <c r="J44" s="564">
        <f t="shared" si="2"/>
        <v>0</v>
      </c>
      <c r="K44" s="889">
        <f t="shared" si="10"/>
        <v>0</v>
      </c>
    </row>
    <row r="45" spans="1:11" s="906" customFormat="1" ht="12" customHeight="1" x14ac:dyDescent="0.2">
      <c r="A45" s="899" t="s">
        <v>172</v>
      </c>
      <c r="B45" s="633" t="s">
        <v>262</v>
      </c>
      <c r="C45" s="560"/>
      <c r="D45" s="559"/>
      <c r="E45" s="559"/>
      <c r="F45" s="559"/>
      <c r="G45" s="559"/>
      <c r="H45" s="559"/>
      <c r="I45" s="560"/>
      <c r="J45" s="564">
        <f t="shared" si="2"/>
        <v>0</v>
      </c>
      <c r="K45" s="889">
        <f t="shared" si="10"/>
        <v>0</v>
      </c>
    </row>
    <row r="46" spans="1:11" s="906" customFormat="1" ht="12" customHeight="1" x14ac:dyDescent="0.2">
      <c r="A46" s="899" t="s">
        <v>253</v>
      </c>
      <c r="B46" s="633" t="s">
        <v>263</v>
      </c>
      <c r="C46" s="631"/>
      <c r="D46" s="920"/>
      <c r="E46" s="920"/>
      <c r="F46" s="920"/>
      <c r="G46" s="920"/>
      <c r="H46" s="920"/>
      <c r="I46" s="631"/>
      <c r="J46" s="630">
        <f t="shared" si="2"/>
        <v>0</v>
      </c>
      <c r="K46" s="913">
        <f t="shared" si="10"/>
        <v>0</v>
      </c>
    </row>
    <row r="47" spans="1:11" s="906" customFormat="1" ht="12" customHeight="1" x14ac:dyDescent="0.2">
      <c r="A47" s="898" t="s">
        <v>254</v>
      </c>
      <c r="B47" s="651" t="s">
        <v>414</v>
      </c>
      <c r="C47" s="647"/>
      <c r="D47" s="926"/>
      <c r="E47" s="926"/>
      <c r="F47" s="926"/>
      <c r="G47" s="926"/>
      <c r="H47" s="926"/>
      <c r="I47" s="647"/>
      <c r="J47" s="925">
        <f t="shared" si="2"/>
        <v>0</v>
      </c>
      <c r="K47" s="924">
        <f t="shared" si="10"/>
        <v>0</v>
      </c>
    </row>
    <row r="48" spans="1:11" s="906" customFormat="1" ht="12" customHeight="1" thickBot="1" x14ac:dyDescent="0.25">
      <c r="A48" s="898" t="s">
        <v>413</v>
      </c>
      <c r="B48" s="651" t="s">
        <v>264</v>
      </c>
      <c r="C48" s="647"/>
      <c r="D48" s="926"/>
      <c r="E48" s="926"/>
      <c r="F48" s="926"/>
      <c r="G48" s="926"/>
      <c r="H48" s="926"/>
      <c r="I48" s="647"/>
      <c r="J48" s="925">
        <f t="shared" si="2"/>
        <v>0</v>
      </c>
      <c r="K48" s="924">
        <f t="shared" si="10"/>
        <v>0</v>
      </c>
    </row>
    <row r="49" spans="1:11" s="906" customFormat="1" ht="12" customHeight="1" thickBot="1" x14ac:dyDescent="0.25">
      <c r="A49" s="613" t="s">
        <v>21</v>
      </c>
      <c r="B49" s="640" t="s">
        <v>265</v>
      </c>
      <c r="C49" s="531">
        <f>SUM(C50:C54)</f>
        <v>0</v>
      </c>
      <c r="D49" s="573">
        <f t="shared" ref="D49:K49" si="11">SUM(D50:D54)</f>
        <v>0</v>
      </c>
      <c r="E49" s="573">
        <f t="shared" si="11"/>
        <v>0</v>
      </c>
      <c r="F49" s="573">
        <f t="shared" si="11"/>
        <v>0</v>
      </c>
      <c r="G49" s="573">
        <f t="shared" si="11"/>
        <v>0</v>
      </c>
      <c r="H49" s="573">
        <f t="shared" si="11"/>
        <v>0</v>
      </c>
      <c r="I49" s="531">
        <f t="shared" si="11"/>
        <v>0</v>
      </c>
      <c r="J49" s="531">
        <f t="shared" si="11"/>
        <v>0</v>
      </c>
      <c r="K49" s="893">
        <f t="shared" si="11"/>
        <v>0</v>
      </c>
    </row>
    <row r="50" spans="1:11" s="906" customFormat="1" ht="12" customHeight="1" x14ac:dyDescent="0.2">
      <c r="A50" s="890" t="s">
        <v>92</v>
      </c>
      <c r="B50" s="402" t="s">
        <v>269</v>
      </c>
      <c r="C50" s="649"/>
      <c r="D50" s="923"/>
      <c r="E50" s="923"/>
      <c r="F50" s="923"/>
      <c r="G50" s="923"/>
      <c r="H50" s="923"/>
      <c r="I50" s="649"/>
      <c r="J50" s="648">
        <f t="shared" si="2"/>
        <v>0</v>
      </c>
      <c r="K50" s="922">
        <f>C50+J50</f>
        <v>0</v>
      </c>
    </row>
    <row r="51" spans="1:11" s="906" customFormat="1" ht="12" customHeight="1" x14ac:dyDescent="0.2">
      <c r="A51" s="899" t="s">
        <v>93</v>
      </c>
      <c r="B51" s="633" t="s">
        <v>270</v>
      </c>
      <c r="C51" s="631"/>
      <c r="D51" s="920"/>
      <c r="E51" s="920"/>
      <c r="F51" s="920"/>
      <c r="G51" s="920"/>
      <c r="H51" s="920"/>
      <c r="I51" s="631"/>
      <c r="J51" s="630">
        <f t="shared" si="2"/>
        <v>0</v>
      </c>
      <c r="K51" s="913">
        <f>C51+J51</f>
        <v>0</v>
      </c>
    </row>
    <row r="52" spans="1:11" s="906" customFormat="1" ht="12" customHeight="1" x14ac:dyDescent="0.2">
      <c r="A52" s="899" t="s">
        <v>266</v>
      </c>
      <c r="B52" s="633" t="s">
        <v>271</v>
      </c>
      <c r="C52" s="631"/>
      <c r="D52" s="920"/>
      <c r="E52" s="920"/>
      <c r="F52" s="920"/>
      <c r="G52" s="920"/>
      <c r="H52" s="920"/>
      <c r="I52" s="631"/>
      <c r="J52" s="630">
        <f t="shared" si="2"/>
        <v>0</v>
      </c>
      <c r="K52" s="913">
        <f>C52+J52</f>
        <v>0</v>
      </c>
    </row>
    <row r="53" spans="1:11" s="906" customFormat="1" ht="12" customHeight="1" x14ac:dyDescent="0.2">
      <c r="A53" s="899" t="s">
        <v>267</v>
      </c>
      <c r="B53" s="633" t="s">
        <v>272</v>
      </c>
      <c r="C53" s="631"/>
      <c r="D53" s="920"/>
      <c r="E53" s="920"/>
      <c r="F53" s="920"/>
      <c r="G53" s="920"/>
      <c r="H53" s="920"/>
      <c r="I53" s="631"/>
      <c r="J53" s="630">
        <f t="shared" si="2"/>
        <v>0</v>
      </c>
      <c r="K53" s="913">
        <f>C53+J53</f>
        <v>0</v>
      </c>
    </row>
    <row r="54" spans="1:11" s="906" customFormat="1" ht="12" customHeight="1" thickBot="1" x14ac:dyDescent="0.25">
      <c r="A54" s="897" t="s">
        <v>268</v>
      </c>
      <c r="B54" s="921" t="s">
        <v>273</v>
      </c>
      <c r="C54" s="638"/>
      <c r="D54" s="918"/>
      <c r="E54" s="918"/>
      <c r="F54" s="918"/>
      <c r="G54" s="918"/>
      <c r="H54" s="918"/>
      <c r="I54" s="638"/>
      <c r="J54" s="637">
        <f t="shared" si="2"/>
        <v>0</v>
      </c>
      <c r="K54" s="917">
        <f>C54+J54</f>
        <v>0</v>
      </c>
    </row>
    <row r="55" spans="1:11" s="906" customFormat="1" ht="12" customHeight="1" thickBot="1" x14ac:dyDescent="0.25">
      <c r="A55" s="613" t="s">
        <v>173</v>
      </c>
      <c r="B55" s="640" t="s">
        <v>274</v>
      </c>
      <c r="C55" s="531">
        <f>SUM(C56:C58)</f>
        <v>0</v>
      </c>
      <c r="D55" s="573">
        <f t="shared" ref="D55:K55" si="12">SUM(D56:D58)</f>
        <v>0</v>
      </c>
      <c r="E55" s="573">
        <f t="shared" si="12"/>
        <v>0</v>
      </c>
      <c r="F55" s="573">
        <f t="shared" si="12"/>
        <v>0</v>
      </c>
      <c r="G55" s="573">
        <f t="shared" si="12"/>
        <v>0</v>
      </c>
      <c r="H55" s="573">
        <f t="shared" si="12"/>
        <v>0</v>
      </c>
      <c r="I55" s="531">
        <f t="shared" si="12"/>
        <v>0</v>
      </c>
      <c r="J55" s="531">
        <f t="shared" si="12"/>
        <v>0</v>
      </c>
      <c r="K55" s="893">
        <f t="shared" si="12"/>
        <v>0</v>
      </c>
    </row>
    <row r="56" spans="1:11" s="906" customFormat="1" ht="12" customHeight="1" x14ac:dyDescent="0.2">
      <c r="A56" s="890" t="s">
        <v>94</v>
      </c>
      <c r="B56" s="402" t="s">
        <v>275</v>
      </c>
      <c r="C56" s="580"/>
      <c r="D56" s="581"/>
      <c r="E56" s="581"/>
      <c r="F56" s="581"/>
      <c r="G56" s="581"/>
      <c r="H56" s="581"/>
      <c r="I56" s="580"/>
      <c r="J56" s="574">
        <f t="shared" si="2"/>
        <v>0</v>
      </c>
      <c r="K56" s="894">
        <f>C56+J56</f>
        <v>0</v>
      </c>
    </row>
    <row r="57" spans="1:11" s="906" customFormat="1" ht="12" customHeight="1" x14ac:dyDescent="0.2">
      <c r="A57" s="899" t="s">
        <v>95</v>
      </c>
      <c r="B57" s="633" t="s">
        <v>404</v>
      </c>
      <c r="C57" s="560"/>
      <c r="D57" s="559"/>
      <c r="E57" s="559"/>
      <c r="F57" s="559"/>
      <c r="G57" s="559"/>
      <c r="H57" s="559"/>
      <c r="I57" s="560"/>
      <c r="J57" s="564">
        <f t="shared" si="2"/>
        <v>0</v>
      </c>
      <c r="K57" s="889">
        <f>C57+J57</f>
        <v>0</v>
      </c>
    </row>
    <row r="58" spans="1:11" s="906" customFormat="1" ht="12" customHeight="1" x14ac:dyDescent="0.2">
      <c r="A58" s="899" t="s">
        <v>278</v>
      </c>
      <c r="B58" s="633" t="s">
        <v>276</v>
      </c>
      <c r="C58" s="560"/>
      <c r="D58" s="559"/>
      <c r="E58" s="559"/>
      <c r="F58" s="559"/>
      <c r="G58" s="559"/>
      <c r="H58" s="559"/>
      <c r="I58" s="560"/>
      <c r="J58" s="564">
        <f t="shared" si="2"/>
        <v>0</v>
      </c>
      <c r="K58" s="889">
        <f>C58+J58</f>
        <v>0</v>
      </c>
    </row>
    <row r="59" spans="1:11" s="906" customFormat="1" ht="12" customHeight="1" thickBot="1" x14ac:dyDescent="0.25">
      <c r="A59" s="898" t="s">
        <v>279</v>
      </c>
      <c r="B59" s="651" t="s">
        <v>277</v>
      </c>
      <c r="C59" s="557"/>
      <c r="D59" s="558"/>
      <c r="E59" s="558"/>
      <c r="F59" s="558"/>
      <c r="G59" s="558"/>
      <c r="H59" s="558"/>
      <c r="I59" s="557"/>
      <c r="J59" s="556">
        <f t="shared" si="2"/>
        <v>0</v>
      </c>
      <c r="K59" s="886">
        <f>C59+J59</f>
        <v>0</v>
      </c>
    </row>
    <row r="60" spans="1:11" s="906" customFormat="1" ht="12" customHeight="1" thickBot="1" x14ac:dyDescent="0.25">
      <c r="A60" s="613" t="s">
        <v>23</v>
      </c>
      <c r="B60" s="626" t="s">
        <v>280</v>
      </c>
      <c r="C60" s="531">
        <f>SUM(C61:C63)</f>
        <v>0</v>
      </c>
      <c r="D60" s="573">
        <f t="shared" ref="D60:K60" si="13">SUM(D61:D63)</f>
        <v>0</v>
      </c>
      <c r="E60" s="573">
        <f t="shared" si="13"/>
        <v>0</v>
      </c>
      <c r="F60" s="573">
        <f t="shared" si="13"/>
        <v>0</v>
      </c>
      <c r="G60" s="573">
        <f t="shared" si="13"/>
        <v>0</v>
      </c>
      <c r="H60" s="573">
        <f t="shared" si="13"/>
        <v>0</v>
      </c>
      <c r="I60" s="531">
        <f t="shared" si="13"/>
        <v>0</v>
      </c>
      <c r="J60" s="531">
        <f t="shared" si="13"/>
        <v>0</v>
      </c>
      <c r="K60" s="893">
        <f t="shared" si="13"/>
        <v>0</v>
      </c>
    </row>
    <row r="61" spans="1:11" s="906" customFormat="1" ht="12" customHeight="1" x14ac:dyDescent="0.2">
      <c r="A61" s="890" t="s">
        <v>174</v>
      </c>
      <c r="B61" s="402" t="s">
        <v>282</v>
      </c>
      <c r="C61" s="631"/>
      <c r="D61" s="920"/>
      <c r="E61" s="920"/>
      <c r="F61" s="920"/>
      <c r="G61" s="920"/>
      <c r="H61" s="920"/>
      <c r="I61" s="631"/>
      <c r="J61" s="630">
        <f t="shared" si="2"/>
        <v>0</v>
      </c>
      <c r="K61" s="913">
        <f>C61+J61</f>
        <v>0</v>
      </c>
    </row>
    <row r="62" spans="1:11" s="906" customFormat="1" ht="12" customHeight="1" x14ac:dyDescent="0.2">
      <c r="A62" s="899" t="s">
        <v>175</v>
      </c>
      <c r="B62" s="633" t="s">
        <v>405</v>
      </c>
      <c r="C62" s="631"/>
      <c r="D62" s="920"/>
      <c r="E62" s="920"/>
      <c r="F62" s="920"/>
      <c r="G62" s="920"/>
      <c r="H62" s="920"/>
      <c r="I62" s="631"/>
      <c r="J62" s="630">
        <f t="shared" si="2"/>
        <v>0</v>
      </c>
      <c r="K62" s="913">
        <f>C62+J62</f>
        <v>0</v>
      </c>
    </row>
    <row r="63" spans="1:11" s="906" customFormat="1" ht="12" customHeight="1" x14ac:dyDescent="0.2">
      <c r="A63" s="899" t="s">
        <v>215</v>
      </c>
      <c r="B63" s="633" t="s">
        <v>283</v>
      </c>
      <c r="C63" s="631"/>
      <c r="D63" s="920"/>
      <c r="E63" s="920"/>
      <c r="F63" s="920"/>
      <c r="G63" s="920"/>
      <c r="H63" s="920"/>
      <c r="I63" s="631"/>
      <c r="J63" s="630">
        <f t="shared" si="2"/>
        <v>0</v>
      </c>
      <c r="K63" s="913">
        <f>C63+J63</f>
        <v>0</v>
      </c>
    </row>
    <row r="64" spans="1:11" s="906" customFormat="1" ht="12" customHeight="1" thickBot="1" x14ac:dyDescent="0.25">
      <c r="A64" s="898" t="s">
        <v>281</v>
      </c>
      <c r="B64" s="651" t="s">
        <v>284</v>
      </c>
      <c r="C64" s="631"/>
      <c r="D64" s="920"/>
      <c r="E64" s="920"/>
      <c r="F64" s="920"/>
      <c r="G64" s="920"/>
      <c r="H64" s="920"/>
      <c r="I64" s="631"/>
      <c r="J64" s="630">
        <f t="shared" si="2"/>
        <v>0</v>
      </c>
      <c r="K64" s="913">
        <f>C64+J64</f>
        <v>0</v>
      </c>
    </row>
    <row r="65" spans="1:11" s="906" customFormat="1" ht="12" customHeight="1" thickBot="1" x14ac:dyDescent="0.25">
      <c r="A65" s="613" t="s">
        <v>24</v>
      </c>
      <c r="B65" s="640" t="s">
        <v>285</v>
      </c>
      <c r="C65" s="570">
        <f>+C8+C15+C22+C29+C37+C49+C55+C60</f>
        <v>0</v>
      </c>
      <c r="D65" s="571">
        <f t="shared" ref="D65:K65" si="14">+D8+D15+D22+D29+D37+D49+D55+D60</f>
        <v>0</v>
      </c>
      <c r="E65" s="571">
        <f t="shared" si="14"/>
        <v>0</v>
      </c>
      <c r="F65" s="571">
        <f t="shared" si="14"/>
        <v>0</v>
      </c>
      <c r="G65" s="571">
        <f t="shared" si="14"/>
        <v>0</v>
      </c>
      <c r="H65" s="571">
        <f t="shared" si="14"/>
        <v>0</v>
      </c>
      <c r="I65" s="570">
        <f t="shared" si="14"/>
        <v>0</v>
      </c>
      <c r="J65" s="570">
        <f t="shared" si="14"/>
        <v>0</v>
      </c>
      <c r="K65" s="892">
        <f t="shared" si="14"/>
        <v>0</v>
      </c>
    </row>
    <row r="66" spans="1:11" s="906" customFormat="1" ht="12" customHeight="1" thickBot="1" x14ac:dyDescent="0.2">
      <c r="A66" s="912" t="s">
        <v>372</v>
      </c>
      <c r="B66" s="626" t="s">
        <v>287</v>
      </c>
      <c r="C66" s="531">
        <f>SUM(C67:C69)</f>
        <v>0</v>
      </c>
      <c r="D66" s="573">
        <f t="shared" ref="D66:K66" si="15">SUM(D67:D69)</f>
        <v>0</v>
      </c>
      <c r="E66" s="573">
        <f t="shared" si="15"/>
        <v>0</v>
      </c>
      <c r="F66" s="573">
        <f t="shared" si="15"/>
        <v>0</v>
      </c>
      <c r="G66" s="573">
        <f t="shared" si="15"/>
        <v>0</v>
      </c>
      <c r="H66" s="573">
        <f t="shared" si="15"/>
        <v>0</v>
      </c>
      <c r="I66" s="531">
        <f t="shared" si="15"/>
        <v>0</v>
      </c>
      <c r="J66" s="531">
        <f t="shared" si="15"/>
        <v>0</v>
      </c>
      <c r="K66" s="893">
        <f t="shared" si="15"/>
        <v>0</v>
      </c>
    </row>
    <row r="67" spans="1:11" s="906" customFormat="1" ht="12" customHeight="1" x14ac:dyDescent="0.2">
      <c r="A67" s="890" t="s">
        <v>315</v>
      </c>
      <c r="B67" s="402" t="s">
        <v>288</v>
      </c>
      <c r="C67" s="631"/>
      <c r="D67" s="920"/>
      <c r="E67" s="920"/>
      <c r="F67" s="920"/>
      <c r="G67" s="920"/>
      <c r="H67" s="920"/>
      <c r="I67" s="631"/>
      <c r="J67" s="630">
        <f>D67+E67+F67+G67+H67+I67</f>
        <v>0</v>
      </c>
      <c r="K67" s="913">
        <f>C67+J67</f>
        <v>0</v>
      </c>
    </row>
    <row r="68" spans="1:11" s="906" customFormat="1" ht="12" customHeight="1" x14ac:dyDescent="0.2">
      <c r="A68" s="899" t="s">
        <v>324</v>
      </c>
      <c r="B68" s="633" t="s">
        <v>289</v>
      </c>
      <c r="C68" s="631"/>
      <c r="D68" s="920"/>
      <c r="E68" s="920"/>
      <c r="F68" s="920"/>
      <c r="G68" s="920"/>
      <c r="H68" s="920"/>
      <c r="I68" s="631"/>
      <c r="J68" s="630">
        <f>D68+E68+F68+G68+H68+I68</f>
        <v>0</v>
      </c>
      <c r="K68" s="913">
        <f>C68+J68</f>
        <v>0</v>
      </c>
    </row>
    <row r="69" spans="1:11" s="906" customFormat="1" ht="12" customHeight="1" thickBot="1" x14ac:dyDescent="0.25">
      <c r="A69" s="897" t="s">
        <v>325</v>
      </c>
      <c r="B69" s="919" t="s">
        <v>290</v>
      </c>
      <c r="C69" s="638"/>
      <c r="D69" s="918"/>
      <c r="E69" s="918"/>
      <c r="F69" s="918"/>
      <c r="G69" s="918"/>
      <c r="H69" s="918"/>
      <c r="I69" s="638"/>
      <c r="J69" s="637">
        <f>D69+E69+F69+G69+H69+I69</f>
        <v>0</v>
      </c>
      <c r="K69" s="917">
        <f>C69+J69</f>
        <v>0</v>
      </c>
    </row>
    <row r="70" spans="1:11" s="906" customFormat="1" ht="12" customHeight="1" thickBot="1" x14ac:dyDescent="0.2">
      <c r="A70" s="912" t="s">
        <v>291</v>
      </c>
      <c r="B70" s="626" t="s">
        <v>292</v>
      </c>
      <c r="C70" s="531">
        <f>SUM(C71:C74)</f>
        <v>0</v>
      </c>
      <c r="D70" s="531">
        <f t="shared" ref="D70:K70" si="16">SUM(D71:D74)</f>
        <v>0</v>
      </c>
      <c r="E70" s="531">
        <f t="shared" si="16"/>
        <v>0</v>
      </c>
      <c r="F70" s="531">
        <f t="shared" si="16"/>
        <v>0</v>
      </c>
      <c r="G70" s="531">
        <f t="shared" si="16"/>
        <v>0</v>
      </c>
      <c r="H70" s="531">
        <f t="shared" si="16"/>
        <v>0</v>
      </c>
      <c r="I70" s="531">
        <f t="shared" si="16"/>
        <v>0</v>
      </c>
      <c r="J70" s="531">
        <f t="shared" si="16"/>
        <v>0</v>
      </c>
      <c r="K70" s="893">
        <f t="shared" si="16"/>
        <v>0</v>
      </c>
    </row>
    <row r="71" spans="1:11" s="906" customFormat="1" ht="12" customHeight="1" x14ac:dyDescent="0.2">
      <c r="A71" s="890" t="s">
        <v>145</v>
      </c>
      <c r="B71" s="402" t="s">
        <v>293</v>
      </c>
      <c r="C71" s="631"/>
      <c r="D71" s="631"/>
      <c r="E71" s="631"/>
      <c r="F71" s="631"/>
      <c r="G71" s="631"/>
      <c r="H71" s="631"/>
      <c r="I71" s="631"/>
      <c r="J71" s="630">
        <f>D71+E71+F71+G71+H71+I71</f>
        <v>0</v>
      </c>
      <c r="K71" s="913">
        <f>C71+J71</f>
        <v>0</v>
      </c>
    </row>
    <row r="72" spans="1:11" s="906" customFormat="1" ht="12" customHeight="1" x14ac:dyDescent="0.2">
      <c r="A72" s="899" t="s">
        <v>146</v>
      </c>
      <c r="B72" s="402" t="s">
        <v>536</v>
      </c>
      <c r="C72" s="631"/>
      <c r="D72" s="631"/>
      <c r="E72" s="631"/>
      <c r="F72" s="631"/>
      <c r="G72" s="631"/>
      <c r="H72" s="631"/>
      <c r="I72" s="631"/>
      <c r="J72" s="630">
        <f>D72+E72+F72+G72+H72+I72</f>
        <v>0</v>
      </c>
      <c r="K72" s="913">
        <f>C72+J72</f>
        <v>0</v>
      </c>
    </row>
    <row r="73" spans="1:11" s="906" customFormat="1" ht="12" customHeight="1" x14ac:dyDescent="0.2">
      <c r="A73" s="899" t="s">
        <v>316</v>
      </c>
      <c r="B73" s="402" t="s">
        <v>294</v>
      </c>
      <c r="C73" s="631"/>
      <c r="D73" s="631"/>
      <c r="E73" s="631"/>
      <c r="F73" s="631"/>
      <c r="G73" s="631"/>
      <c r="H73" s="631"/>
      <c r="I73" s="631"/>
      <c r="J73" s="630">
        <f>D73+E73+F73+G73+H73+I73</f>
        <v>0</v>
      </c>
      <c r="K73" s="913">
        <f>C73+J73</f>
        <v>0</v>
      </c>
    </row>
    <row r="74" spans="1:11" s="906" customFormat="1" ht="12" customHeight="1" thickBot="1" x14ac:dyDescent="0.25">
      <c r="A74" s="898" t="s">
        <v>317</v>
      </c>
      <c r="B74" s="403" t="s">
        <v>537</v>
      </c>
      <c r="C74" s="631"/>
      <c r="D74" s="631"/>
      <c r="E74" s="631"/>
      <c r="F74" s="631"/>
      <c r="G74" s="631"/>
      <c r="H74" s="631"/>
      <c r="I74" s="631"/>
      <c r="J74" s="630">
        <f>D74+E74+F74+G74+H74+I74</f>
        <v>0</v>
      </c>
      <c r="K74" s="913">
        <f>C74+J74</f>
        <v>0</v>
      </c>
    </row>
    <row r="75" spans="1:11" s="906" customFormat="1" ht="12" customHeight="1" thickBot="1" x14ac:dyDescent="0.2">
      <c r="A75" s="912" t="s">
        <v>295</v>
      </c>
      <c r="B75" s="626" t="s">
        <v>296</v>
      </c>
      <c r="C75" s="531">
        <f>SUM(C76:C77)</f>
        <v>0</v>
      </c>
      <c r="D75" s="531">
        <f t="shared" ref="D75:K75" si="17">SUM(D76:D77)</f>
        <v>0</v>
      </c>
      <c r="E75" s="531">
        <f t="shared" si="17"/>
        <v>0</v>
      </c>
      <c r="F75" s="531">
        <f t="shared" si="17"/>
        <v>0</v>
      </c>
      <c r="G75" s="531">
        <f t="shared" si="17"/>
        <v>0</v>
      </c>
      <c r="H75" s="531">
        <f t="shared" si="17"/>
        <v>0</v>
      </c>
      <c r="I75" s="531">
        <f t="shared" si="17"/>
        <v>0</v>
      </c>
      <c r="J75" s="531">
        <f t="shared" si="17"/>
        <v>0</v>
      </c>
      <c r="K75" s="893">
        <f t="shared" si="17"/>
        <v>0</v>
      </c>
    </row>
    <row r="76" spans="1:11" s="906" customFormat="1" ht="12" customHeight="1" x14ac:dyDescent="0.2">
      <c r="A76" s="890" t="s">
        <v>318</v>
      </c>
      <c r="B76" s="402" t="s">
        <v>297</v>
      </c>
      <c r="C76" s="631"/>
      <c r="D76" s="631"/>
      <c r="E76" s="631"/>
      <c r="F76" s="631"/>
      <c r="G76" s="631"/>
      <c r="H76" s="631"/>
      <c r="I76" s="631"/>
      <c r="J76" s="630">
        <f>D76+E76+F76+G76+H76+I76</f>
        <v>0</v>
      </c>
      <c r="K76" s="913">
        <f>C76+J76</f>
        <v>0</v>
      </c>
    </row>
    <row r="77" spans="1:11" s="906" customFormat="1" ht="12" customHeight="1" thickBot="1" x14ac:dyDescent="0.25">
      <c r="A77" s="898" t="s">
        <v>319</v>
      </c>
      <c r="B77" s="651" t="s">
        <v>298</v>
      </c>
      <c r="C77" s="631"/>
      <c r="D77" s="631"/>
      <c r="E77" s="631"/>
      <c r="F77" s="631"/>
      <c r="G77" s="631"/>
      <c r="H77" s="631"/>
      <c r="I77" s="631"/>
      <c r="J77" s="630">
        <f>D77+E77+F77+G77+H77+I77</f>
        <v>0</v>
      </c>
      <c r="K77" s="913">
        <f>C77+J77</f>
        <v>0</v>
      </c>
    </row>
    <row r="78" spans="1:11" s="910" customFormat="1" ht="12" customHeight="1" thickBot="1" x14ac:dyDescent="0.2">
      <c r="A78" s="912" t="s">
        <v>299</v>
      </c>
      <c r="B78" s="626" t="s">
        <v>300</v>
      </c>
      <c r="C78" s="531">
        <f>SUM(C79:C81)</f>
        <v>0</v>
      </c>
      <c r="D78" s="531">
        <f t="shared" ref="D78:K78" si="18">SUM(D79:D81)</f>
        <v>0</v>
      </c>
      <c r="E78" s="531">
        <f t="shared" si="18"/>
        <v>0</v>
      </c>
      <c r="F78" s="531">
        <f t="shared" si="18"/>
        <v>0</v>
      </c>
      <c r="G78" s="531">
        <f t="shared" si="18"/>
        <v>0</v>
      </c>
      <c r="H78" s="531">
        <f t="shared" si="18"/>
        <v>0</v>
      </c>
      <c r="I78" s="531">
        <f t="shared" si="18"/>
        <v>0</v>
      </c>
      <c r="J78" s="531">
        <f t="shared" si="18"/>
        <v>0</v>
      </c>
      <c r="K78" s="893">
        <f t="shared" si="18"/>
        <v>0</v>
      </c>
    </row>
    <row r="79" spans="1:11" s="906" customFormat="1" ht="12" customHeight="1" x14ac:dyDescent="0.2">
      <c r="A79" s="890" t="s">
        <v>320</v>
      </c>
      <c r="B79" s="402" t="s">
        <v>301</v>
      </c>
      <c r="C79" s="631"/>
      <c r="D79" s="631"/>
      <c r="E79" s="631"/>
      <c r="F79" s="631"/>
      <c r="G79" s="631"/>
      <c r="H79" s="631"/>
      <c r="I79" s="631"/>
      <c r="J79" s="630">
        <f>D79+E79+F79+G79+H79+I79</f>
        <v>0</v>
      </c>
      <c r="K79" s="913">
        <f>C79+J79</f>
        <v>0</v>
      </c>
    </row>
    <row r="80" spans="1:11" s="906" customFormat="1" ht="12" customHeight="1" x14ac:dyDescent="0.2">
      <c r="A80" s="899" t="s">
        <v>321</v>
      </c>
      <c r="B80" s="633" t="s">
        <v>302</v>
      </c>
      <c r="C80" s="631"/>
      <c r="D80" s="631"/>
      <c r="E80" s="631"/>
      <c r="F80" s="631"/>
      <c r="G80" s="631"/>
      <c r="H80" s="631"/>
      <c r="I80" s="631"/>
      <c r="J80" s="630">
        <f>D80+E80+F80+G80+H80+I80</f>
        <v>0</v>
      </c>
      <c r="K80" s="913">
        <f>C80+J80</f>
        <v>0</v>
      </c>
    </row>
    <row r="81" spans="1:11" s="906" customFormat="1" ht="12" customHeight="1" thickBot="1" x14ac:dyDescent="0.25">
      <c r="A81" s="898" t="s">
        <v>322</v>
      </c>
      <c r="B81" s="579" t="s">
        <v>649</v>
      </c>
      <c r="C81" s="631"/>
      <c r="D81" s="631"/>
      <c r="E81" s="631"/>
      <c r="F81" s="631"/>
      <c r="G81" s="631"/>
      <c r="H81" s="631"/>
      <c r="I81" s="631"/>
      <c r="J81" s="630">
        <f>D81+E81+F81+G81+H81+I81</f>
        <v>0</v>
      </c>
      <c r="K81" s="913">
        <f>C81+J81</f>
        <v>0</v>
      </c>
    </row>
    <row r="82" spans="1:11" s="906" customFormat="1" ht="12" customHeight="1" thickBot="1" x14ac:dyDescent="0.2">
      <c r="A82" s="912" t="s">
        <v>303</v>
      </c>
      <c r="B82" s="626" t="s">
        <v>323</v>
      </c>
      <c r="C82" s="531">
        <f>SUM(C83:C86)</f>
        <v>0</v>
      </c>
      <c r="D82" s="531">
        <f t="shared" ref="D82:K82" si="19">SUM(D83:D86)</f>
        <v>0</v>
      </c>
      <c r="E82" s="531">
        <f t="shared" si="19"/>
        <v>0</v>
      </c>
      <c r="F82" s="531">
        <f t="shared" si="19"/>
        <v>0</v>
      </c>
      <c r="G82" s="531">
        <f t="shared" si="19"/>
        <v>0</v>
      </c>
      <c r="H82" s="531">
        <f t="shared" si="19"/>
        <v>0</v>
      </c>
      <c r="I82" s="531">
        <f t="shared" si="19"/>
        <v>0</v>
      </c>
      <c r="J82" s="531">
        <f t="shared" si="19"/>
        <v>0</v>
      </c>
      <c r="K82" s="893">
        <f t="shared" si="19"/>
        <v>0</v>
      </c>
    </row>
    <row r="83" spans="1:11" s="906" customFormat="1" ht="12" customHeight="1" x14ac:dyDescent="0.2">
      <c r="A83" s="916" t="s">
        <v>304</v>
      </c>
      <c r="B83" s="402" t="s">
        <v>305</v>
      </c>
      <c r="C83" s="631"/>
      <c r="D83" s="631"/>
      <c r="E83" s="631"/>
      <c r="F83" s="631"/>
      <c r="G83" s="631"/>
      <c r="H83" s="631"/>
      <c r="I83" s="631"/>
      <c r="J83" s="630">
        <f t="shared" ref="J83:J88" si="20">D83+E83+F83+G83+H83+I83</f>
        <v>0</v>
      </c>
      <c r="K83" s="913">
        <f t="shared" ref="K83:K88" si="21">C83+J83</f>
        <v>0</v>
      </c>
    </row>
    <row r="84" spans="1:11" s="906" customFormat="1" ht="12" customHeight="1" x14ac:dyDescent="0.2">
      <c r="A84" s="915" t="s">
        <v>306</v>
      </c>
      <c r="B84" s="633" t="s">
        <v>307</v>
      </c>
      <c r="C84" s="631"/>
      <c r="D84" s="631"/>
      <c r="E84" s="631"/>
      <c r="F84" s="631"/>
      <c r="G84" s="631"/>
      <c r="H84" s="631"/>
      <c r="I84" s="631"/>
      <c r="J84" s="630">
        <f t="shared" si="20"/>
        <v>0</v>
      </c>
      <c r="K84" s="913">
        <f t="shared" si="21"/>
        <v>0</v>
      </c>
    </row>
    <row r="85" spans="1:11" s="906" customFormat="1" ht="12" customHeight="1" x14ac:dyDescent="0.2">
      <c r="A85" s="915" t="s">
        <v>308</v>
      </c>
      <c r="B85" s="633" t="s">
        <v>309</v>
      </c>
      <c r="C85" s="631"/>
      <c r="D85" s="631"/>
      <c r="E85" s="631"/>
      <c r="F85" s="631"/>
      <c r="G85" s="631"/>
      <c r="H85" s="631"/>
      <c r="I85" s="631"/>
      <c r="J85" s="630">
        <f t="shared" si="20"/>
        <v>0</v>
      </c>
      <c r="K85" s="913">
        <f t="shared" si="21"/>
        <v>0</v>
      </c>
    </row>
    <row r="86" spans="1:11" s="910" customFormat="1" ht="12" customHeight="1" thickBot="1" x14ac:dyDescent="0.25">
      <c r="A86" s="914" t="s">
        <v>310</v>
      </c>
      <c r="B86" s="651" t="s">
        <v>311</v>
      </c>
      <c r="C86" s="631"/>
      <c r="D86" s="631"/>
      <c r="E86" s="631"/>
      <c r="F86" s="631"/>
      <c r="G86" s="631"/>
      <c r="H86" s="631"/>
      <c r="I86" s="631"/>
      <c r="J86" s="630">
        <f t="shared" si="20"/>
        <v>0</v>
      </c>
      <c r="K86" s="913">
        <f t="shared" si="21"/>
        <v>0</v>
      </c>
    </row>
    <row r="87" spans="1:11" s="910" customFormat="1" ht="12" customHeight="1" thickBot="1" x14ac:dyDescent="0.2">
      <c r="A87" s="912" t="s">
        <v>312</v>
      </c>
      <c r="B87" s="626" t="s">
        <v>453</v>
      </c>
      <c r="C87" s="628"/>
      <c r="D87" s="628"/>
      <c r="E87" s="628"/>
      <c r="F87" s="628"/>
      <c r="G87" s="628"/>
      <c r="H87" s="628"/>
      <c r="I87" s="628"/>
      <c r="J87" s="531">
        <f t="shared" si="20"/>
        <v>0</v>
      </c>
      <c r="K87" s="893">
        <f t="shared" si="21"/>
        <v>0</v>
      </c>
    </row>
    <row r="88" spans="1:11" s="910" customFormat="1" ht="12" customHeight="1" thickBot="1" x14ac:dyDescent="0.2">
      <c r="A88" s="912" t="s">
        <v>475</v>
      </c>
      <c r="B88" s="626" t="s">
        <v>313</v>
      </c>
      <c r="C88" s="628"/>
      <c r="D88" s="628"/>
      <c r="E88" s="628"/>
      <c r="F88" s="628"/>
      <c r="G88" s="628"/>
      <c r="H88" s="628"/>
      <c r="I88" s="628"/>
      <c r="J88" s="531">
        <f t="shared" si="20"/>
        <v>0</v>
      </c>
      <c r="K88" s="893">
        <f t="shared" si="21"/>
        <v>0</v>
      </c>
    </row>
    <row r="89" spans="1:11" s="910" customFormat="1" ht="12" customHeight="1" thickBot="1" x14ac:dyDescent="0.2">
      <c r="A89" s="912" t="s">
        <v>476</v>
      </c>
      <c r="B89" s="626" t="s">
        <v>456</v>
      </c>
      <c r="C89" s="570">
        <f>+C66+C70+C75+C78+C82+C88+C87</f>
        <v>0</v>
      </c>
      <c r="D89" s="570">
        <f t="shared" ref="D89:K89" si="22">+D66+D70+D75+D78+D82+D88+D87</f>
        <v>0</v>
      </c>
      <c r="E89" s="570">
        <f t="shared" si="22"/>
        <v>0</v>
      </c>
      <c r="F89" s="570">
        <f t="shared" si="22"/>
        <v>0</v>
      </c>
      <c r="G89" s="570">
        <f t="shared" si="22"/>
        <v>0</v>
      </c>
      <c r="H89" s="570">
        <f t="shared" si="22"/>
        <v>0</v>
      </c>
      <c r="I89" s="570">
        <f t="shared" si="22"/>
        <v>0</v>
      </c>
      <c r="J89" s="570">
        <f t="shared" si="22"/>
        <v>0</v>
      </c>
      <c r="K89" s="892">
        <f t="shared" si="22"/>
        <v>0</v>
      </c>
    </row>
    <row r="90" spans="1:11" s="910" customFormat="1" ht="12" customHeight="1" thickBot="1" x14ac:dyDescent="0.2">
      <c r="A90" s="911" t="s">
        <v>477</v>
      </c>
      <c r="B90" s="624" t="s">
        <v>478</v>
      </c>
      <c r="C90" s="570">
        <f>+C65+C89</f>
        <v>0</v>
      </c>
      <c r="D90" s="570">
        <f t="shared" ref="D90:K90" si="23">+D65+D89</f>
        <v>0</v>
      </c>
      <c r="E90" s="570">
        <f t="shared" si="23"/>
        <v>0</v>
      </c>
      <c r="F90" s="570">
        <f t="shared" si="23"/>
        <v>0</v>
      </c>
      <c r="G90" s="570">
        <f t="shared" si="23"/>
        <v>0</v>
      </c>
      <c r="H90" s="570">
        <f t="shared" si="23"/>
        <v>0</v>
      </c>
      <c r="I90" s="570">
        <f t="shared" si="23"/>
        <v>0</v>
      </c>
      <c r="J90" s="570">
        <f t="shared" si="23"/>
        <v>0</v>
      </c>
      <c r="K90" s="892">
        <f t="shared" si="23"/>
        <v>0</v>
      </c>
    </row>
    <row r="91" spans="1:11" s="906" customFormat="1" ht="15.2" customHeight="1" thickBot="1" x14ac:dyDescent="0.25">
      <c r="A91" s="909"/>
      <c r="B91" s="908"/>
      <c r="C91" s="907"/>
      <c r="D91" s="907"/>
      <c r="E91" s="907"/>
      <c r="F91" s="907"/>
      <c r="G91" s="907"/>
    </row>
    <row r="92" spans="1:11" s="905" customFormat="1" ht="16.5" customHeight="1" thickBot="1" x14ac:dyDescent="0.25">
      <c r="A92" s="1241" t="s">
        <v>55</v>
      </c>
      <c r="B92" s="1242"/>
      <c r="C92" s="1242"/>
      <c r="D92" s="1242"/>
      <c r="E92" s="1242"/>
      <c r="F92" s="1242"/>
      <c r="G92" s="1242"/>
      <c r="H92" s="1242"/>
      <c r="I92" s="1242"/>
      <c r="J92" s="1242"/>
      <c r="K92" s="1243"/>
    </row>
    <row r="93" spans="1:11" s="888" customFormat="1" ht="12" customHeight="1" thickBot="1" x14ac:dyDescent="0.25">
      <c r="A93" s="653" t="s">
        <v>16</v>
      </c>
      <c r="B93" s="606" t="s">
        <v>482</v>
      </c>
      <c r="C93" s="605">
        <f>+C94+C95+C96+C97+C98+C111</f>
        <v>0</v>
      </c>
      <c r="D93" s="904">
        <f t="shared" ref="D93:K93" si="24">+D94+D95+D96+D97+D98+D111</f>
        <v>0</v>
      </c>
      <c r="E93" s="904">
        <f t="shared" si="24"/>
        <v>0</v>
      </c>
      <c r="F93" s="904">
        <f t="shared" si="24"/>
        <v>0</v>
      </c>
      <c r="G93" s="904">
        <f t="shared" si="24"/>
        <v>0</v>
      </c>
      <c r="H93" s="904">
        <f t="shared" si="24"/>
        <v>0</v>
      </c>
      <c r="I93" s="605">
        <f t="shared" si="24"/>
        <v>0</v>
      </c>
      <c r="J93" s="605">
        <f t="shared" si="24"/>
        <v>0</v>
      </c>
      <c r="K93" s="903">
        <f t="shared" si="24"/>
        <v>0</v>
      </c>
    </row>
    <row r="94" spans="1:11" ht="12" customHeight="1" x14ac:dyDescent="0.2">
      <c r="A94" s="902" t="s">
        <v>96</v>
      </c>
      <c r="B94" s="602" t="s">
        <v>47</v>
      </c>
      <c r="C94" s="600"/>
      <c r="D94" s="901"/>
      <c r="E94" s="901"/>
      <c r="F94" s="901"/>
      <c r="G94" s="901"/>
      <c r="H94" s="901"/>
      <c r="I94" s="600"/>
      <c r="J94" s="599">
        <f t="shared" ref="J94:J113" si="25">D94+E94+F94+G94+H94+I94</f>
        <v>0</v>
      </c>
      <c r="K94" s="900">
        <f t="shared" ref="K94:K113" si="26">C94+J94</f>
        <v>0</v>
      </c>
    </row>
    <row r="95" spans="1:11" ht="12" customHeight="1" x14ac:dyDescent="0.2">
      <c r="A95" s="899" t="s">
        <v>97</v>
      </c>
      <c r="B95" s="582" t="s">
        <v>176</v>
      </c>
      <c r="C95" s="560"/>
      <c r="D95" s="560"/>
      <c r="E95" s="560"/>
      <c r="F95" s="560"/>
      <c r="G95" s="560"/>
      <c r="H95" s="560"/>
      <c r="I95" s="560"/>
      <c r="J95" s="564">
        <f t="shared" si="25"/>
        <v>0</v>
      </c>
      <c r="K95" s="889">
        <f t="shared" si="26"/>
        <v>0</v>
      </c>
    </row>
    <row r="96" spans="1:11" ht="12" customHeight="1" x14ac:dyDescent="0.2">
      <c r="A96" s="899" t="s">
        <v>98</v>
      </c>
      <c r="B96" s="582" t="s">
        <v>136</v>
      </c>
      <c r="C96" s="557"/>
      <c r="D96" s="557"/>
      <c r="E96" s="557"/>
      <c r="F96" s="557"/>
      <c r="G96" s="557"/>
      <c r="H96" s="560"/>
      <c r="I96" s="557"/>
      <c r="J96" s="556">
        <f t="shared" si="25"/>
        <v>0</v>
      </c>
      <c r="K96" s="886">
        <f t="shared" si="26"/>
        <v>0</v>
      </c>
    </row>
    <row r="97" spans="1:11" ht="12" customHeight="1" x14ac:dyDescent="0.2">
      <c r="A97" s="899" t="s">
        <v>99</v>
      </c>
      <c r="B97" s="593" t="s">
        <v>177</v>
      </c>
      <c r="C97" s="557"/>
      <c r="D97" s="557"/>
      <c r="E97" s="557"/>
      <c r="F97" s="557"/>
      <c r="G97" s="557"/>
      <c r="H97" s="557"/>
      <c r="I97" s="557"/>
      <c r="J97" s="556">
        <f t="shared" si="25"/>
        <v>0</v>
      </c>
      <c r="K97" s="886">
        <f t="shared" si="26"/>
        <v>0</v>
      </c>
    </row>
    <row r="98" spans="1:11" ht="12" customHeight="1" x14ac:dyDescent="0.2">
      <c r="A98" s="899" t="s">
        <v>110</v>
      </c>
      <c r="B98" s="597" t="s">
        <v>178</v>
      </c>
      <c r="C98" s="557"/>
      <c r="D98" s="557"/>
      <c r="E98" s="557"/>
      <c r="F98" s="557"/>
      <c r="G98" s="557"/>
      <c r="H98" s="557"/>
      <c r="I98" s="557"/>
      <c r="J98" s="556">
        <f t="shared" si="25"/>
        <v>0</v>
      </c>
      <c r="K98" s="886">
        <f t="shared" si="26"/>
        <v>0</v>
      </c>
    </row>
    <row r="99" spans="1:11" ht="12" customHeight="1" x14ac:dyDescent="0.2">
      <c r="A99" s="899" t="s">
        <v>100</v>
      </c>
      <c r="B99" s="582" t="s">
        <v>479</v>
      </c>
      <c r="C99" s="557"/>
      <c r="D99" s="557"/>
      <c r="E99" s="557"/>
      <c r="F99" s="557"/>
      <c r="G99" s="557"/>
      <c r="H99" s="557"/>
      <c r="I99" s="557"/>
      <c r="J99" s="556">
        <f t="shared" si="25"/>
        <v>0</v>
      </c>
      <c r="K99" s="886">
        <f t="shared" si="26"/>
        <v>0</v>
      </c>
    </row>
    <row r="100" spans="1:11" ht="12" customHeight="1" x14ac:dyDescent="0.2">
      <c r="A100" s="899" t="s">
        <v>101</v>
      </c>
      <c r="B100" s="596" t="s">
        <v>419</v>
      </c>
      <c r="C100" s="557"/>
      <c r="D100" s="557"/>
      <c r="E100" s="557"/>
      <c r="F100" s="557"/>
      <c r="G100" s="557"/>
      <c r="H100" s="557"/>
      <c r="I100" s="557"/>
      <c r="J100" s="556">
        <f t="shared" si="25"/>
        <v>0</v>
      </c>
      <c r="K100" s="886">
        <f t="shared" si="26"/>
        <v>0</v>
      </c>
    </row>
    <row r="101" spans="1:11" ht="12" customHeight="1" x14ac:dyDescent="0.2">
      <c r="A101" s="899" t="s">
        <v>111</v>
      </c>
      <c r="B101" s="596" t="s">
        <v>418</v>
      </c>
      <c r="C101" s="557"/>
      <c r="D101" s="557"/>
      <c r="E101" s="557"/>
      <c r="F101" s="557"/>
      <c r="G101" s="557"/>
      <c r="H101" s="557"/>
      <c r="I101" s="557"/>
      <c r="J101" s="556">
        <f t="shared" si="25"/>
        <v>0</v>
      </c>
      <c r="K101" s="886">
        <f t="shared" si="26"/>
        <v>0</v>
      </c>
    </row>
    <row r="102" spans="1:11" ht="12" customHeight="1" x14ac:dyDescent="0.2">
      <c r="A102" s="899" t="s">
        <v>112</v>
      </c>
      <c r="B102" s="596" t="s">
        <v>329</v>
      </c>
      <c r="C102" s="557"/>
      <c r="D102" s="557"/>
      <c r="E102" s="557"/>
      <c r="F102" s="557"/>
      <c r="G102" s="557"/>
      <c r="H102" s="557"/>
      <c r="I102" s="557"/>
      <c r="J102" s="556">
        <f t="shared" si="25"/>
        <v>0</v>
      </c>
      <c r="K102" s="886">
        <f t="shared" si="26"/>
        <v>0</v>
      </c>
    </row>
    <row r="103" spans="1:11" ht="12" customHeight="1" x14ac:dyDescent="0.2">
      <c r="A103" s="899" t="s">
        <v>113</v>
      </c>
      <c r="B103" s="576" t="s">
        <v>330</v>
      </c>
      <c r="C103" s="557"/>
      <c r="D103" s="557"/>
      <c r="E103" s="557"/>
      <c r="F103" s="557"/>
      <c r="G103" s="557"/>
      <c r="H103" s="557"/>
      <c r="I103" s="557"/>
      <c r="J103" s="556">
        <f t="shared" si="25"/>
        <v>0</v>
      </c>
      <c r="K103" s="886">
        <f t="shared" si="26"/>
        <v>0</v>
      </c>
    </row>
    <row r="104" spans="1:11" ht="12" customHeight="1" x14ac:dyDescent="0.2">
      <c r="A104" s="899" t="s">
        <v>114</v>
      </c>
      <c r="B104" s="576" t="s">
        <v>331</v>
      </c>
      <c r="C104" s="557"/>
      <c r="D104" s="557"/>
      <c r="E104" s="557"/>
      <c r="F104" s="557"/>
      <c r="G104" s="557"/>
      <c r="H104" s="557"/>
      <c r="I104" s="557"/>
      <c r="J104" s="556">
        <f t="shared" si="25"/>
        <v>0</v>
      </c>
      <c r="K104" s="886">
        <f t="shared" si="26"/>
        <v>0</v>
      </c>
    </row>
    <row r="105" spans="1:11" ht="12" customHeight="1" x14ac:dyDescent="0.2">
      <c r="A105" s="899" t="s">
        <v>116</v>
      </c>
      <c r="B105" s="596" t="s">
        <v>332</v>
      </c>
      <c r="C105" s="557"/>
      <c r="D105" s="557"/>
      <c r="E105" s="557"/>
      <c r="F105" s="557"/>
      <c r="G105" s="557"/>
      <c r="H105" s="557"/>
      <c r="I105" s="557"/>
      <c r="J105" s="556">
        <f t="shared" si="25"/>
        <v>0</v>
      </c>
      <c r="K105" s="886">
        <f t="shared" si="26"/>
        <v>0</v>
      </c>
    </row>
    <row r="106" spans="1:11" ht="12" customHeight="1" x14ac:dyDescent="0.2">
      <c r="A106" s="899" t="s">
        <v>179</v>
      </c>
      <c r="B106" s="596" t="s">
        <v>333</v>
      </c>
      <c r="C106" s="557"/>
      <c r="D106" s="557"/>
      <c r="E106" s="557"/>
      <c r="F106" s="557"/>
      <c r="G106" s="557"/>
      <c r="H106" s="557"/>
      <c r="I106" s="557"/>
      <c r="J106" s="556">
        <f t="shared" si="25"/>
        <v>0</v>
      </c>
      <c r="K106" s="886">
        <f t="shared" si="26"/>
        <v>0</v>
      </c>
    </row>
    <row r="107" spans="1:11" ht="12" customHeight="1" x14ac:dyDescent="0.2">
      <c r="A107" s="899" t="s">
        <v>327</v>
      </c>
      <c r="B107" s="576" t="s">
        <v>334</v>
      </c>
      <c r="C107" s="560"/>
      <c r="D107" s="557"/>
      <c r="E107" s="557"/>
      <c r="F107" s="557"/>
      <c r="G107" s="557"/>
      <c r="H107" s="557"/>
      <c r="I107" s="557"/>
      <c r="J107" s="556">
        <f t="shared" si="25"/>
        <v>0</v>
      </c>
      <c r="K107" s="886">
        <f t="shared" si="26"/>
        <v>0</v>
      </c>
    </row>
    <row r="108" spans="1:11" ht="12" customHeight="1" x14ac:dyDescent="0.2">
      <c r="A108" s="887" t="s">
        <v>328</v>
      </c>
      <c r="B108" s="594" t="s">
        <v>335</v>
      </c>
      <c r="C108" s="557"/>
      <c r="D108" s="557"/>
      <c r="E108" s="557"/>
      <c r="F108" s="557"/>
      <c r="G108" s="557"/>
      <c r="H108" s="557"/>
      <c r="I108" s="557"/>
      <c r="J108" s="556">
        <f t="shared" si="25"/>
        <v>0</v>
      </c>
      <c r="K108" s="886">
        <f t="shared" si="26"/>
        <v>0</v>
      </c>
    </row>
    <row r="109" spans="1:11" ht="12" customHeight="1" x14ac:dyDescent="0.2">
      <c r="A109" s="899" t="s">
        <v>416</v>
      </c>
      <c r="B109" s="594" t="s">
        <v>336</v>
      </c>
      <c r="C109" s="557"/>
      <c r="D109" s="557"/>
      <c r="E109" s="557"/>
      <c r="F109" s="557"/>
      <c r="G109" s="557"/>
      <c r="H109" s="557"/>
      <c r="I109" s="557"/>
      <c r="J109" s="556">
        <f t="shared" si="25"/>
        <v>0</v>
      </c>
      <c r="K109" s="886">
        <f t="shared" si="26"/>
        <v>0</v>
      </c>
    </row>
    <row r="110" spans="1:11" ht="12" customHeight="1" x14ac:dyDescent="0.2">
      <c r="A110" s="899" t="s">
        <v>417</v>
      </c>
      <c r="B110" s="576" t="s">
        <v>337</v>
      </c>
      <c r="C110" s="560"/>
      <c r="D110" s="560"/>
      <c r="E110" s="560"/>
      <c r="F110" s="560"/>
      <c r="G110" s="560"/>
      <c r="H110" s="560"/>
      <c r="I110" s="560"/>
      <c r="J110" s="564">
        <f t="shared" si="25"/>
        <v>0</v>
      </c>
      <c r="K110" s="889">
        <f t="shared" si="26"/>
        <v>0</v>
      </c>
    </row>
    <row r="111" spans="1:11" ht="12" customHeight="1" x14ac:dyDescent="0.2">
      <c r="A111" s="899" t="s">
        <v>421</v>
      </c>
      <c r="B111" s="593" t="s">
        <v>48</v>
      </c>
      <c r="C111" s="560"/>
      <c r="D111" s="560"/>
      <c r="E111" s="560"/>
      <c r="F111" s="560"/>
      <c r="G111" s="560"/>
      <c r="H111" s="560"/>
      <c r="I111" s="560"/>
      <c r="J111" s="564">
        <f t="shared" si="25"/>
        <v>0</v>
      </c>
      <c r="K111" s="889">
        <f t="shared" si="26"/>
        <v>0</v>
      </c>
    </row>
    <row r="112" spans="1:11" ht="12" customHeight="1" x14ac:dyDescent="0.2">
      <c r="A112" s="898" t="s">
        <v>422</v>
      </c>
      <c r="B112" s="582" t="s">
        <v>480</v>
      </c>
      <c r="C112" s="557"/>
      <c r="D112" s="557"/>
      <c r="E112" s="557"/>
      <c r="F112" s="557"/>
      <c r="G112" s="557"/>
      <c r="H112" s="557"/>
      <c r="I112" s="557"/>
      <c r="J112" s="556">
        <f t="shared" si="25"/>
        <v>0</v>
      </c>
      <c r="K112" s="886">
        <f t="shared" si="26"/>
        <v>0</v>
      </c>
    </row>
    <row r="113" spans="1:11" ht="12" customHeight="1" thickBot="1" x14ac:dyDescent="0.25">
      <c r="A113" s="897" t="s">
        <v>423</v>
      </c>
      <c r="B113" s="896" t="s">
        <v>481</v>
      </c>
      <c r="C113" s="589"/>
      <c r="D113" s="589"/>
      <c r="E113" s="589"/>
      <c r="F113" s="589"/>
      <c r="G113" s="589"/>
      <c r="H113" s="589"/>
      <c r="I113" s="589"/>
      <c r="J113" s="588">
        <f t="shared" si="25"/>
        <v>0</v>
      </c>
      <c r="K113" s="895">
        <f t="shared" si="26"/>
        <v>0</v>
      </c>
    </row>
    <row r="114" spans="1:11" ht="12" customHeight="1" thickBot="1" x14ac:dyDescent="0.25">
      <c r="A114" s="613" t="s">
        <v>17</v>
      </c>
      <c r="B114" s="532" t="s">
        <v>338</v>
      </c>
      <c r="C114" s="531">
        <f>+C115+C117+C119</f>
        <v>0</v>
      </c>
      <c r="D114" s="531">
        <f t="shared" ref="D114:K114" si="27">+D115+D117+D119</f>
        <v>0</v>
      </c>
      <c r="E114" s="531">
        <f t="shared" si="27"/>
        <v>0</v>
      </c>
      <c r="F114" s="531">
        <f t="shared" si="27"/>
        <v>0</v>
      </c>
      <c r="G114" s="531">
        <f t="shared" si="27"/>
        <v>0</v>
      </c>
      <c r="H114" s="531">
        <f t="shared" si="27"/>
        <v>0</v>
      </c>
      <c r="I114" s="531">
        <f t="shared" si="27"/>
        <v>0</v>
      </c>
      <c r="J114" s="531">
        <f t="shared" si="27"/>
        <v>0</v>
      </c>
      <c r="K114" s="893">
        <f t="shared" si="27"/>
        <v>0</v>
      </c>
    </row>
    <row r="115" spans="1:11" ht="12" customHeight="1" x14ac:dyDescent="0.2">
      <c r="A115" s="890" t="s">
        <v>102</v>
      </c>
      <c r="B115" s="582" t="s">
        <v>214</v>
      </c>
      <c r="C115" s="580"/>
      <c r="D115" s="580"/>
      <c r="E115" s="580"/>
      <c r="F115" s="580"/>
      <c r="G115" s="580"/>
      <c r="H115" s="580"/>
      <c r="I115" s="580"/>
      <c r="J115" s="574">
        <f t="shared" ref="J115:J127" si="28">D115+E115+F115+G115+H115+I115</f>
        <v>0</v>
      </c>
      <c r="K115" s="894">
        <f t="shared" ref="K115:K127" si="29">C115+J115</f>
        <v>0</v>
      </c>
    </row>
    <row r="116" spans="1:11" ht="12" customHeight="1" x14ac:dyDescent="0.2">
      <c r="A116" s="890" t="s">
        <v>103</v>
      </c>
      <c r="B116" s="575" t="s">
        <v>342</v>
      </c>
      <c r="C116" s="580"/>
      <c r="D116" s="580"/>
      <c r="E116" s="580"/>
      <c r="F116" s="580"/>
      <c r="G116" s="580"/>
      <c r="H116" s="580"/>
      <c r="I116" s="580"/>
      <c r="J116" s="574">
        <f t="shared" si="28"/>
        <v>0</v>
      </c>
      <c r="K116" s="894">
        <f t="shared" si="29"/>
        <v>0</v>
      </c>
    </row>
    <row r="117" spans="1:11" ht="12" customHeight="1" x14ac:dyDescent="0.2">
      <c r="A117" s="890" t="s">
        <v>104</v>
      </c>
      <c r="B117" s="575" t="s">
        <v>180</v>
      </c>
      <c r="C117" s="560"/>
      <c r="D117" s="560"/>
      <c r="E117" s="560"/>
      <c r="F117" s="560"/>
      <c r="G117" s="560"/>
      <c r="H117" s="560"/>
      <c r="I117" s="560"/>
      <c r="J117" s="564">
        <f t="shared" si="28"/>
        <v>0</v>
      </c>
      <c r="K117" s="889">
        <f t="shared" si="29"/>
        <v>0</v>
      </c>
    </row>
    <row r="118" spans="1:11" ht="12" customHeight="1" x14ac:dyDescent="0.2">
      <c r="A118" s="890" t="s">
        <v>105</v>
      </c>
      <c r="B118" s="575" t="s">
        <v>343</v>
      </c>
      <c r="C118" s="560"/>
      <c r="D118" s="560"/>
      <c r="E118" s="560"/>
      <c r="F118" s="560"/>
      <c r="G118" s="560"/>
      <c r="H118" s="560"/>
      <c r="I118" s="560"/>
      <c r="J118" s="564">
        <f t="shared" si="28"/>
        <v>0</v>
      </c>
      <c r="K118" s="889">
        <f t="shared" si="29"/>
        <v>0</v>
      </c>
    </row>
    <row r="119" spans="1:11" ht="12" customHeight="1" x14ac:dyDescent="0.2">
      <c r="A119" s="890" t="s">
        <v>106</v>
      </c>
      <c r="B119" s="579" t="s">
        <v>216</v>
      </c>
      <c r="C119" s="560"/>
      <c r="D119" s="560"/>
      <c r="E119" s="560"/>
      <c r="F119" s="560"/>
      <c r="G119" s="560"/>
      <c r="H119" s="560"/>
      <c r="I119" s="560"/>
      <c r="J119" s="564">
        <f t="shared" si="28"/>
        <v>0</v>
      </c>
      <c r="K119" s="889">
        <f t="shared" si="29"/>
        <v>0</v>
      </c>
    </row>
    <row r="120" spans="1:11" ht="12" customHeight="1" x14ac:dyDescent="0.2">
      <c r="A120" s="890" t="s">
        <v>115</v>
      </c>
      <c r="B120" s="578" t="s">
        <v>406</v>
      </c>
      <c r="C120" s="560"/>
      <c r="D120" s="560"/>
      <c r="E120" s="560"/>
      <c r="F120" s="560"/>
      <c r="G120" s="560"/>
      <c r="H120" s="560"/>
      <c r="I120" s="560"/>
      <c r="J120" s="564">
        <f t="shared" si="28"/>
        <v>0</v>
      </c>
      <c r="K120" s="889">
        <f t="shared" si="29"/>
        <v>0</v>
      </c>
    </row>
    <row r="121" spans="1:11" ht="12" customHeight="1" x14ac:dyDescent="0.2">
      <c r="A121" s="890" t="s">
        <v>117</v>
      </c>
      <c r="B121" s="577" t="s">
        <v>348</v>
      </c>
      <c r="C121" s="560"/>
      <c r="D121" s="560"/>
      <c r="E121" s="560"/>
      <c r="F121" s="560"/>
      <c r="G121" s="560"/>
      <c r="H121" s="560"/>
      <c r="I121" s="560"/>
      <c r="J121" s="564">
        <f t="shared" si="28"/>
        <v>0</v>
      </c>
      <c r="K121" s="889">
        <f t="shared" si="29"/>
        <v>0</v>
      </c>
    </row>
    <row r="122" spans="1:11" ht="12" customHeight="1" x14ac:dyDescent="0.2">
      <c r="A122" s="890" t="s">
        <v>181</v>
      </c>
      <c r="B122" s="576" t="s">
        <v>331</v>
      </c>
      <c r="C122" s="560"/>
      <c r="D122" s="560"/>
      <c r="E122" s="560"/>
      <c r="F122" s="560"/>
      <c r="G122" s="560"/>
      <c r="H122" s="560"/>
      <c r="I122" s="560"/>
      <c r="J122" s="564">
        <f t="shared" si="28"/>
        <v>0</v>
      </c>
      <c r="K122" s="889">
        <f t="shared" si="29"/>
        <v>0</v>
      </c>
    </row>
    <row r="123" spans="1:11" ht="12" customHeight="1" x14ac:dyDescent="0.2">
      <c r="A123" s="890" t="s">
        <v>182</v>
      </c>
      <c r="B123" s="576" t="s">
        <v>347</v>
      </c>
      <c r="C123" s="560"/>
      <c r="D123" s="560"/>
      <c r="E123" s="560"/>
      <c r="F123" s="560"/>
      <c r="G123" s="560"/>
      <c r="H123" s="560"/>
      <c r="I123" s="560"/>
      <c r="J123" s="564">
        <f t="shared" si="28"/>
        <v>0</v>
      </c>
      <c r="K123" s="889">
        <f t="shared" si="29"/>
        <v>0</v>
      </c>
    </row>
    <row r="124" spans="1:11" ht="12" customHeight="1" x14ac:dyDescent="0.2">
      <c r="A124" s="890" t="s">
        <v>183</v>
      </c>
      <c r="B124" s="576" t="s">
        <v>346</v>
      </c>
      <c r="C124" s="560"/>
      <c r="D124" s="560"/>
      <c r="E124" s="560"/>
      <c r="F124" s="560"/>
      <c r="G124" s="560"/>
      <c r="H124" s="560"/>
      <c r="I124" s="560"/>
      <c r="J124" s="564">
        <f t="shared" si="28"/>
        <v>0</v>
      </c>
      <c r="K124" s="889">
        <f t="shared" si="29"/>
        <v>0</v>
      </c>
    </row>
    <row r="125" spans="1:11" ht="12" customHeight="1" x14ac:dyDescent="0.2">
      <c r="A125" s="890" t="s">
        <v>339</v>
      </c>
      <c r="B125" s="576" t="s">
        <v>334</v>
      </c>
      <c r="C125" s="560"/>
      <c r="D125" s="560"/>
      <c r="E125" s="560"/>
      <c r="F125" s="560"/>
      <c r="G125" s="560"/>
      <c r="H125" s="560"/>
      <c r="I125" s="560"/>
      <c r="J125" s="564">
        <f t="shared" si="28"/>
        <v>0</v>
      </c>
      <c r="K125" s="889">
        <f t="shared" si="29"/>
        <v>0</v>
      </c>
    </row>
    <row r="126" spans="1:11" ht="12" customHeight="1" x14ac:dyDescent="0.2">
      <c r="A126" s="890" t="s">
        <v>340</v>
      </c>
      <c r="B126" s="576" t="s">
        <v>345</v>
      </c>
      <c r="C126" s="560"/>
      <c r="D126" s="560"/>
      <c r="E126" s="560"/>
      <c r="F126" s="560"/>
      <c r="G126" s="560"/>
      <c r="H126" s="560"/>
      <c r="I126" s="560"/>
      <c r="J126" s="564">
        <f t="shared" si="28"/>
        <v>0</v>
      </c>
      <c r="K126" s="889">
        <f t="shared" si="29"/>
        <v>0</v>
      </c>
    </row>
    <row r="127" spans="1:11" ht="12" customHeight="1" thickBot="1" x14ac:dyDescent="0.25">
      <c r="A127" s="887" t="s">
        <v>341</v>
      </c>
      <c r="B127" s="576" t="s">
        <v>344</v>
      </c>
      <c r="C127" s="557"/>
      <c r="D127" s="557"/>
      <c r="E127" s="557"/>
      <c r="F127" s="557"/>
      <c r="G127" s="557"/>
      <c r="H127" s="557"/>
      <c r="I127" s="557"/>
      <c r="J127" s="556">
        <f t="shared" si="28"/>
        <v>0</v>
      </c>
      <c r="K127" s="886">
        <f t="shared" si="29"/>
        <v>0</v>
      </c>
    </row>
    <row r="128" spans="1:11" ht="12" customHeight="1" thickBot="1" x14ac:dyDescent="0.25">
      <c r="A128" s="613" t="s">
        <v>18</v>
      </c>
      <c r="B128" s="547" t="s">
        <v>426</v>
      </c>
      <c r="C128" s="531">
        <f>+C93+C114</f>
        <v>0</v>
      </c>
      <c r="D128" s="531">
        <f t="shared" ref="D128:K128" si="30">+D93+D114</f>
        <v>0</v>
      </c>
      <c r="E128" s="531">
        <f t="shared" si="30"/>
        <v>0</v>
      </c>
      <c r="F128" s="531">
        <f t="shared" si="30"/>
        <v>0</v>
      </c>
      <c r="G128" s="531">
        <f t="shared" si="30"/>
        <v>0</v>
      </c>
      <c r="H128" s="531">
        <f t="shared" si="30"/>
        <v>0</v>
      </c>
      <c r="I128" s="531">
        <f t="shared" si="30"/>
        <v>0</v>
      </c>
      <c r="J128" s="531">
        <f t="shared" si="30"/>
        <v>0</v>
      </c>
      <c r="K128" s="893">
        <f t="shared" si="30"/>
        <v>0</v>
      </c>
    </row>
    <row r="129" spans="1:17" ht="12" customHeight="1" thickBot="1" x14ac:dyDescent="0.25">
      <c r="A129" s="613" t="s">
        <v>19</v>
      </c>
      <c r="B129" s="547" t="s">
        <v>427</v>
      </c>
      <c r="C129" s="531">
        <f>+C130+C131+C132</f>
        <v>0</v>
      </c>
      <c r="D129" s="531">
        <f t="shared" ref="D129:K129" si="31">+D130+D131+D132</f>
        <v>0</v>
      </c>
      <c r="E129" s="531">
        <f t="shared" si="31"/>
        <v>0</v>
      </c>
      <c r="F129" s="531">
        <f t="shared" si="31"/>
        <v>0</v>
      </c>
      <c r="G129" s="531">
        <f t="shared" si="31"/>
        <v>0</v>
      </c>
      <c r="H129" s="531">
        <f t="shared" si="31"/>
        <v>0</v>
      </c>
      <c r="I129" s="531">
        <f t="shared" si="31"/>
        <v>0</v>
      </c>
      <c r="J129" s="531">
        <f t="shared" si="31"/>
        <v>0</v>
      </c>
      <c r="K129" s="893">
        <f t="shared" si="31"/>
        <v>0</v>
      </c>
    </row>
    <row r="130" spans="1:17" s="888" customFormat="1" ht="12" customHeight="1" x14ac:dyDescent="0.2">
      <c r="A130" s="890" t="s">
        <v>248</v>
      </c>
      <c r="B130" s="561" t="s">
        <v>485</v>
      </c>
      <c r="C130" s="560"/>
      <c r="D130" s="560"/>
      <c r="E130" s="560"/>
      <c r="F130" s="560"/>
      <c r="G130" s="560"/>
      <c r="H130" s="560"/>
      <c r="I130" s="560"/>
      <c r="J130" s="564">
        <f>D130+E130+F130+G130+H130+I130</f>
        <v>0</v>
      </c>
      <c r="K130" s="889">
        <f>C130+J130</f>
        <v>0</v>
      </c>
    </row>
    <row r="131" spans="1:17" ht="12" customHeight="1" x14ac:dyDescent="0.2">
      <c r="A131" s="890" t="s">
        <v>249</v>
      </c>
      <c r="B131" s="561" t="s">
        <v>435</v>
      </c>
      <c r="C131" s="560"/>
      <c r="D131" s="560"/>
      <c r="E131" s="560"/>
      <c r="F131" s="560"/>
      <c r="G131" s="560"/>
      <c r="H131" s="560"/>
      <c r="I131" s="560"/>
      <c r="J131" s="564">
        <f>D131+E131+F131+G131+H131+I131</f>
        <v>0</v>
      </c>
      <c r="K131" s="889">
        <f>C131+J131</f>
        <v>0</v>
      </c>
    </row>
    <row r="132" spans="1:17" ht="12" customHeight="1" thickBot="1" x14ac:dyDescent="0.25">
      <c r="A132" s="887" t="s">
        <v>250</v>
      </c>
      <c r="B132" s="567" t="s">
        <v>484</v>
      </c>
      <c r="C132" s="560"/>
      <c r="D132" s="560"/>
      <c r="E132" s="560"/>
      <c r="F132" s="560"/>
      <c r="G132" s="560"/>
      <c r="H132" s="560"/>
      <c r="I132" s="560"/>
      <c r="J132" s="564">
        <f>D132+E132+F132+G132+H132+I132</f>
        <v>0</v>
      </c>
      <c r="K132" s="889">
        <f>C132+J132</f>
        <v>0</v>
      </c>
    </row>
    <row r="133" spans="1:17" ht="12" customHeight="1" thickBot="1" x14ac:dyDescent="0.25">
      <c r="A133" s="613" t="s">
        <v>20</v>
      </c>
      <c r="B133" s="547" t="s">
        <v>428</v>
      </c>
      <c r="C133" s="531">
        <f>+C134+C135+C136+C137+C138+C139</f>
        <v>0</v>
      </c>
      <c r="D133" s="531">
        <f t="shared" ref="D133:K133" si="32">+D134+D135+D136+D137+D138+D139</f>
        <v>0</v>
      </c>
      <c r="E133" s="531">
        <f t="shared" si="32"/>
        <v>0</v>
      </c>
      <c r="F133" s="531">
        <f t="shared" si="32"/>
        <v>0</v>
      </c>
      <c r="G133" s="531">
        <f t="shared" si="32"/>
        <v>0</v>
      </c>
      <c r="H133" s="531">
        <f t="shared" si="32"/>
        <v>0</v>
      </c>
      <c r="I133" s="531">
        <f t="shared" si="32"/>
        <v>0</v>
      </c>
      <c r="J133" s="531">
        <f t="shared" si="32"/>
        <v>0</v>
      </c>
      <c r="K133" s="893">
        <f t="shared" si="32"/>
        <v>0</v>
      </c>
    </row>
    <row r="134" spans="1:17" ht="12" customHeight="1" x14ac:dyDescent="0.2">
      <c r="A134" s="890" t="s">
        <v>89</v>
      </c>
      <c r="B134" s="561" t="s">
        <v>437</v>
      </c>
      <c r="C134" s="560"/>
      <c r="D134" s="560"/>
      <c r="E134" s="560"/>
      <c r="F134" s="560"/>
      <c r="G134" s="560"/>
      <c r="H134" s="560"/>
      <c r="I134" s="560"/>
      <c r="J134" s="564">
        <f t="shared" ref="J134:J139" si="33">D134+E134+F134+G134+H134+I134</f>
        <v>0</v>
      </c>
      <c r="K134" s="889">
        <f t="shared" ref="K134:K139" si="34">C134+J134</f>
        <v>0</v>
      </c>
    </row>
    <row r="135" spans="1:17" ht="12" customHeight="1" x14ac:dyDescent="0.2">
      <c r="A135" s="890" t="s">
        <v>90</v>
      </c>
      <c r="B135" s="561" t="s">
        <v>429</v>
      </c>
      <c r="C135" s="560"/>
      <c r="D135" s="560"/>
      <c r="E135" s="560"/>
      <c r="F135" s="560"/>
      <c r="G135" s="560"/>
      <c r="H135" s="560"/>
      <c r="I135" s="560"/>
      <c r="J135" s="564">
        <f t="shared" si="33"/>
        <v>0</v>
      </c>
      <c r="K135" s="889">
        <f t="shared" si="34"/>
        <v>0</v>
      </c>
    </row>
    <row r="136" spans="1:17" ht="12" customHeight="1" x14ac:dyDescent="0.2">
      <c r="A136" s="890" t="s">
        <v>91</v>
      </c>
      <c r="B136" s="561" t="s">
        <v>430</v>
      </c>
      <c r="C136" s="560"/>
      <c r="D136" s="560"/>
      <c r="E136" s="560"/>
      <c r="F136" s="560"/>
      <c r="G136" s="560"/>
      <c r="H136" s="560"/>
      <c r="I136" s="560"/>
      <c r="J136" s="564">
        <f t="shared" si="33"/>
        <v>0</v>
      </c>
      <c r="K136" s="889">
        <f t="shared" si="34"/>
        <v>0</v>
      </c>
    </row>
    <row r="137" spans="1:17" ht="12" customHeight="1" x14ac:dyDescent="0.2">
      <c r="A137" s="890" t="s">
        <v>168</v>
      </c>
      <c r="B137" s="561" t="s">
        <v>483</v>
      </c>
      <c r="C137" s="560"/>
      <c r="D137" s="560"/>
      <c r="E137" s="560"/>
      <c r="F137" s="560"/>
      <c r="G137" s="560"/>
      <c r="H137" s="560"/>
      <c r="I137" s="560"/>
      <c r="J137" s="564">
        <f t="shared" si="33"/>
        <v>0</v>
      </c>
      <c r="K137" s="889">
        <f t="shared" si="34"/>
        <v>0</v>
      </c>
    </row>
    <row r="138" spans="1:17" ht="12" customHeight="1" x14ac:dyDescent="0.2">
      <c r="A138" s="890" t="s">
        <v>169</v>
      </c>
      <c r="B138" s="561" t="s">
        <v>432</v>
      </c>
      <c r="C138" s="560"/>
      <c r="D138" s="560"/>
      <c r="E138" s="560"/>
      <c r="F138" s="560"/>
      <c r="G138" s="560"/>
      <c r="H138" s="560"/>
      <c r="I138" s="560"/>
      <c r="J138" s="564">
        <f t="shared" si="33"/>
        <v>0</v>
      </c>
      <c r="K138" s="889">
        <f t="shared" si="34"/>
        <v>0</v>
      </c>
    </row>
    <row r="139" spans="1:17" s="888" customFormat="1" ht="12" customHeight="1" thickBot="1" x14ac:dyDescent="0.25">
      <c r="A139" s="887" t="s">
        <v>170</v>
      </c>
      <c r="B139" s="567" t="s">
        <v>433</v>
      </c>
      <c r="C139" s="560"/>
      <c r="D139" s="560"/>
      <c r="E139" s="560"/>
      <c r="F139" s="560"/>
      <c r="G139" s="560"/>
      <c r="H139" s="560"/>
      <c r="I139" s="560"/>
      <c r="J139" s="564">
        <f t="shared" si="33"/>
        <v>0</v>
      </c>
      <c r="K139" s="889">
        <f t="shared" si="34"/>
        <v>0</v>
      </c>
    </row>
    <row r="140" spans="1:17" ht="12" customHeight="1" thickBot="1" x14ac:dyDescent="0.25">
      <c r="A140" s="613" t="s">
        <v>21</v>
      </c>
      <c r="B140" s="547" t="s">
        <v>509</v>
      </c>
      <c r="C140" s="570">
        <f>+C141+C142+C144+C145+C143</f>
        <v>0</v>
      </c>
      <c r="D140" s="570">
        <f t="shared" ref="D140:K140" si="35">+D141+D142+D144+D145+D143</f>
        <v>0</v>
      </c>
      <c r="E140" s="570">
        <f t="shared" si="35"/>
        <v>0</v>
      </c>
      <c r="F140" s="570">
        <f t="shared" si="35"/>
        <v>0</v>
      </c>
      <c r="G140" s="570">
        <f t="shared" si="35"/>
        <v>0</v>
      </c>
      <c r="H140" s="570">
        <f t="shared" si="35"/>
        <v>0</v>
      </c>
      <c r="I140" s="570">
        <f t="shared" si="35"/>
        <v>0</v>
      </c>
      <c r="J140" s="570">
        <f t="shared" si="35"/>
        <v>0</v>
      </c>
      <c r="K140" s="892">
        <f t="shared" si="35"/>
        <v>0</v>
      </c>
      <c r="Q140" s="891"/>
    </row>
    <row r="141" spans="1:17" x14ac:dyDescent="0.2">
      <c r="A141" s="890" t="s">
        <v>92</v>
      </c>
      <c r="B141" s="561" t="s">
        <v>349</v>
      </c>
      <c r="C141" s="560"/>
      <c r="D141" s="560"/>
      <c r="E141" s="560"/>
      <c r="F141" s="560"/>
      <c r="G141" s="560"/>
      <c r="H141" s="560"/>
      <c r="I141" s="560"/>
      <c r="J141" s="564">
        <f>D141+E141+F141+G141+H141+I141</f>
        <v>0</v>
      </c>
      <c r="K141" s="889">
        <f>C141+J141</f>
        <v>0</v>
      </c>
    </row>
    <row r="142" spans="1:17" ht="12" customHeight="1" x14ac:dyDescent="0.2">
      <c r="A142" s="890" t="s">
        <v>93</v>
      </c>
      <c r="B142" s="561" t="s">
        <v>350</v>
      </c>
      <c r="C142" s="560"/>
      <c r="D142" s="560"/>
      <c r="E142" s="560"/>
      <c r="F142" s="560"/>
      <c r="G142" s="560"/>
      <c r="H142" s="560"/>
      <c r="I142" s="560"/>
      <c r="J142" s="564">
        <f>D142+E142+F142+G142+H142+I142</f>
        <v>0</v>
      </c>
      <c r="K142" s="889">
        <f>C142+J142</f>
        <v>0</v>
      </c>
    </row>
    <row r="143" spans="1:17" ht="12" customHeight="1" x14ac:dyDescent="0.2">
      <c r="A143" s="890" t="s">
        <v>266</v>
      </c>
      <c r="B143" s="561" t="s">
        <v>508</v>
      </c>
      <c r="C143" s="560"/>
      <c r="D143" s="560"/>
      <c r="E143" s="560"/>
      <c r="F143" s="560"/>
      <c r="G143" s="560"/>
      <c r="H143" s="560"/>
      <c r="I143" s="560"/>
      <c r="J143" s="564">
        <f>D143+E143+F143+G143+H143+I143</f>
        <v>0</v>
      </c>
      <c r="K143" s="889">
        <f>C143+J143</f>
        <v>0</v>
      </c>
    </row>
    <row r="144" spans="1:17" s="888" customFormat="1" ht="12" customHeight="1" x14ac:dyDescent="0.2">
      <c r="A144" s="890" t="s">
        <v>267</v>
      </c>
      <c r="B144" s="561" t="s">
        <v>442</v>
      </c>
      <c r="C144" s="560"/>
      <c r="D144" s="560"/>
      <c r="E144" s="560"/>
      <c r="F144" s="560"/>
      <c r="G144" s="560"/>
      <c r="H144" s="560"/>
      <c r="I144" s="560"/>
      <c r="J144" s="564">
        <f>D144+E144+F144+G144+H144+I144</f>
        <v>0</v>
      </c>
      <c r="K144" s="889">
        <f>C144+J144</f>
        <v>0</v>
      </c>
    </row>
    <row r="145" spans="1:11" s="888" customFormat="1" ht="12" customHeight="1" thickBot="1" x14ac:dyDescent="0.25">
      <c r="A145" s="887" t="s">
        <v>268</v>
      </c>
      <c r="B145" s="567" t="s">
        <v>368</v>
      </c>
      <c r="C145" s="560"/>
      <c r="D145" s="560"/>
      <c r="E145" s="560"/>
      <c r="F145" s="560"/>
      <c r="G145" s="560"/>
      <c r="H145" s="560"/>
      <c r="I145" s="560"/>
      <c r="J145" s="564">
        <f>D145+E145+F145+G145+H145+I145</f>
        <v>0</v>
      </c>
      <c r="K145" s="889">
        <f>C145+J145</f>
        <v>0</v>
      </c>
    </row>
    <row r="146" spans="1:11" s="888" customFormat="1" ht="12" customHeight="1" thickBot="1" x14ac:dyDescent="0.25">
      <c r="A146" s="613" t="s">
        <v>22</v>
      </c>
      <c r="B146" s="547" t="s">
        <v>443</v>
      </c>
      <c r="C146" s="554">
        <f>+C147+C148+C149+C150+C151</f>
        <v>0</v>
      </c>
      <c r="D146" s="554">
        <f t="shared" ref="D146:K146" si="36">+D147+D148+D149+D150+D151</f>
        <v>0</v>
      </c>
      <c r="E146" s="554">
        <f t="shared" si="36"/>
        <v>0</v>
      </c>
      <c r="F146" s="554">
        <f t="shared" si="36"/>
        <v>0</v>
      </c>
      <c r="G146" s="554">
        <f t="shared" si="36"/>
        <v>0</v>
      </c>
      <c r="H146" s="554">
        <f t="shared" si="36"/>
        <v>0</v>
      </c>
      <c r="I146" s="554">
        <f t="shared" si="36"/>
        <v>0</v>
      </c>
      <c r="J146" s="554">
        <f t="shared" si="36"/>
        <v>0</v>
      </c>
      <c r="K146" s="873">
        <f t="shared" si="36"/>
        <v>0</v>
      </c>
    </row>
    <row r="147" spans="1:11" s="888" customFormat="1" ht="12" customHeight="1" x14ac:dyDescent="0.2">
      <c r="A147" s="890" t="s">
        <v>94</v>
      </c>
      <c r="B147" s="561" t="s">
        <v>438</v>
      </c>
      <c r="C147" s="560"/>
      <c r="D147" s="560"/>
      <c r="E147" s="560"/>
      <c r="F147" s="560"/>
      <c r="G147" s="560"/>
      <c r="H147" s="560"/>
      <c r="I147" s="560"/>
      <c r="J147" s="564">
        <f t="shared" ref="J147:J153" si="37">D147+E147+F147+G147+H147+I147</f>
        <v>0</v>
      </c>
      <c r="K147" s="889">
        <f t="shared" ref="K147:K153" si="38">C147+J147</f>
        <v>0</v>
      </c>
    </row>
    <row r="148" spans="1:11" s="888" customFormat="1" ht="12" customHeight="1" x14ac:dyDescent="0.2">
      <c r="A148" s="890" t="s">
        <v>95</v>
      </c>
      <c r="B148" s="561" t="s">
        <v>445</v>
      </c>
      <c r="C148" s="560"/>
      <c r="D148" s="560"/>
      <c r="E148" s="560"/>
      <c r="F148" s="560"/>
      <c r="G148" s="560"/>
      <c r="H148" s="560"/>
      <c r="I148" s="560"/>
      <c r="J148" s="564">
        <f t="shared" si="37"/>
        <v>0</v>
      </c>
      <c r="K148" s="889">
        <f t="shared" si="38"/>
        <v>0</v>
      </c>
    </row>
    <row r="149" spans="1:11" s="888" customFormat="1" ht="12" customHeight="1" x14ac:dyDescent="0.2">
      <c r="A149" s="890" t="s">
        <v>278</v>
      </c>
      <c r="B149" s="561" t="s">
        <v>440</v>
      </c>
      <c r="C149" s="560"/>
      <c r="D149" s="560"/>
      <c r="E149" s="560"/>
      <c r="F149" s="560"/>
      <c r="G149" s="560"/>
      <c r="H149" s="560"/>
      <c r="I149" s="560"/>
      <c r="J149" s="564">
        <f t="shared" si="37"/>
        <v>0</v>
      </c>
      <c r="K149" s="889">
        <f t="shared" si="38"/>
        <v>0</v>
      </c>
    </row>
    <row r="150" spans="1:11" s="888" customFormat="1" ht="12" customHeight="1" x14ac:dyDescent="0.2">
      <c r="A150" s="890" t="s">
        <v>279</v>
      </c>
      <c r="B150" s="561" t="s">
        <v>486</v>
      </c>
      <c r="C150" s="560"/>
      <c r="D150" s="560"/>
      <c r="E150" s="560"/>
      <c r="F150" s="560"/>
      <c r="G150" s="560"/>
      <c r="H150" s="560"/>
      <c r="I150" s="560"/>
      <c r="J150" s="564">
        <f t="shared" si="37"/>
        <v>0</v>
      </c>
      <c r="K150" s="889">
        <f t="shared" si="38"/>
        <v>0</v>
      </c>
    </row>
    <row r="151" spans="1:11" ht="12.75" customHeight="1" thickBot="1" x14ac:dyDescent="0.25">
      <c r="A151" s="887" t="s">
        <v>444</v>
      </c>
      <c r="B151" s="567" t="s">
        <v>447</v>
      </c>
      <c r="C151" s="557"/>
      <c r="D151" s="557"/>
      <c r="E151" s="557"/>
      <c r="F151" s="557"/>
      <c r="G151" s="557"/>
      <c r="H151" s="557"/>
      <c r="I151" s="557"/>
      <c r="J151" s="556">
        <f t="shared" si="37"/>
        <v>0</v>
      </c>
      <c r="K151" s="886">
        <f t="shared" si="38"/>
        <v>0</v>
      </c>
    </row>
    <row r="152" spans="1:11" ht="12.75" customHeight="1" thickBot="1" x14ac:dyDescent="0.25">
      <c r="A152" s="885" t="s">
        <v>23</v>
      </c>
      <c r="B152" s="547" t="s">
        <v>448</v>
      </c>
      <c r="C152" s="353"/>
      <c r="D152" s="353"/>
      <c r="E152" s="353"/>
      <c r="F152" s="353"/>
      <c r="G152" s="353"/>
      <c r="H152" s="353"/>
      <c r="I152" s="353"/>
      <c r="J152" s="554">
        <f t="shared" si="37"/>
        <v>0</v>
      </c>
      <c r="K152" s="873">
        <f t="shared" si="38"/>
        <v>0</v>
      </c>
    </row>
    <row r="153" spans="1:11" ht="12.75" customHeight="1" thickBot="1" x14ac:dyDescent="0.25">
      <c r="A153" s="885" t="s">
        <v>24</v>
      </c>
      <c r="B153" s="547" t="s">
        <v>449</v>
      </c>
      <c r="C153" s="353"/>
      <c r="D153" s="353"/>
      <c r="E153" s="353"/>
      <c r="F153" s="353"/>
      <c r="G153" s="353"/>
      <c r="H153" s="353"/>
      <c r="I153" s="353"/>
      <c r="J153" s="554">
        <f t="shared" si="37"/>
        <v>0</v>
      </c>
      <c r="K153" s="873">
        <f t="shared" si="38"/>
        <v>0</v>
      </c>
    </row>
    <row r="154" spans="1:11" ht="12" customHeight="1" thickBot="1" x14ac:dyDescent="0.25">
      <c r="A154" s="613" t="s">
        <v>25</v>
      </c>
      <c r="B154" s="547" t="s">
        <v>451</v>
      </c>
      <c r="C154" s="541">
        <f>+C129+C133+C140+C146+C152+C153</f>
        <v>0</v>
      </c>
      <c r="D154" s="541">
        <f t="shared" ref="D154:K154" si="39">+D129+D133+D140+D146+D152+D153</f>
        <v>0</v>
      </c>
      <c r="E154" s="541">
        <f t="shared" si="39"/>
        <v>0</v>
      </c>
      <c r="F154" s="541">
        <f t="shared" si="39"/>
        <v>0</v>
      </c>
      <c r="G154" s="541">
        <f t="shared" si="39"/>
        <v>0</v>
      </c>
      <c r="H154" s="541">
        <f t="shared" si="39"/>
        <v>0</v>
      </c>
      <c r="I154" s="541">
        <f t="shared" si="39"/>
        <v>0</v>
      </c>
      <c r="J154" s="541">
        <f t="shared" si="39"/>
        <v>0</v>
      </c>
      <c r="K154" s="883">
        <f t="shared" si="39"/>
        <v>0</v>
      </c>
    </row>
    <row r="155" spans="1:11" ht="15.2" customHeight="1" thickBot="1" x14ac:dyDescent="0.25">
      <c r="A155" s="884" t="s">
        <v>26</v>
      </c>
      <c r="B155" s="543" t="s">
        <v>450</v>
      </c>
      <c r="C155" s="541">
        <f>+C128+C154</f>
        <v>0</v>
      </c>
      <c r="D155" s="541">
        <f t="shared" ref="D155:K155" si="40">+D128+D154</f>
        <v>0</v>
      </c>
      <c r="E155" s="541">
        <f t="shared" si="40"/>
        <v>0</v>
      </c>
      <c r="F155" s="541">
        <f t="shared" si="40"/>
        <v>0</v>
      </c>
      <c r="G155" s="541">
        <f t="shared" si="40"/>
        <v>0</v>
      </c>
      <c r="H155" s="541">
        <f t="shared" si="40"/>
        <v>0</v>
      </c>
      <c r="I155" s="541">
        <f t="shared" si="40"/>
        <v>0</v>
      </c>
      <c r="J155" s="541">
        <f t="shared" si="40"/>
        <v>0</v>
      </c>
      <c r="K155" s="883">
        <f t="shared" si="40"/>
        <v>0</v>
      </c>
    </row>
    <row r="156" spans="1:11" ht="13.5" thickBot="1" x14ac:dyDescent="0.25">
      <c r="C156" s="882">
        <f>C90-C155</f>
        <v>0</v>
      </c>
      <c r="D156" s="881"/>
      <c r="E156" s="881"/>
      <c r="F156" s="881"/>
      <c r="G156" s="881"/>
      <c r="H156" s="881"/>
      <c r="I156" s="880"/>
      <c r="J156" s="880"/>
      <c r="K156" s="879">
        <f>K90-K155</f>
        <v>0</v>
      </c>
    </row>
    <row r="157" spans="1:11" ht="15.2" customHeight="1" thickBot="1" x14ac:dyDescent="0.25">
      <c r="A157" s="878" t="s">
        <v>487</v>
      </c>
      <c r="B157" s="877"/>
      <c r="C157" s="875"/>
      <c r="D157" s="876"/>
      <c r="E157" s="876"/>
      <c r="F157" s="876"/>
      <c r="G157" s="876"/>
      <c r="H157" s="876"/>
      <c r="I157" s="875"/>
      <c r="J157" s="874">
        <f>D157+E157+F157+G157+H157+I157</f>
        <v>0</v>
      </c>
      <c r="K157" s="873">
        <f>C157+J157</f>
        <v>0</v>
      </c>
    </row>
    <row r="158" spans="1:11" ht="14.45" customHeight="1" thickBot="1" x14ac:dyDescent="0.25">
      <c r="A158" s="878" t="s">
        <v>193</v>
      </c>
      <c r="B158" s="877"/>
      <c r="C158" s="875"/>
      <c r="D158" s="876"/>
      <c r="E158" s="876"/>
      <c r="F158" s="876"/>
      <c r="G158" s="876"/>
      <c r="H158" s="876"/>
      <c r="I158" s="875"/>
      <c r="J158" s="874">
        <f>D158+E158+F158+G158+H158+I158</f>
        <v>0</v>
      </c>
      <c r="K158" s="873">
        <f>C158+J158</f>
        <v>0</v>
      </c>
    </row>
  </sheetData>
  <sheetProtection sheet="1" formatCells="0"/>
  <mergeCells count="5">
    <mergeCell ref="B1:K1"/>
    <mergeCell ref="B2:J2"/>
    <mergeCell ref="B3:J3"/>
    <mergeCell ref="A7:K7"/>
    <mergeCell ref="A92:K92"/>
  </mergeCells>
  <printOptions horizontalCentered="1"/>
  <pageMargins left="0.39370078740157483" right="0.39370078740157483" top="0.59055118110236227" bottom="0.59055118110236227" header="0.39370078740157483" footer="0.39370078740157483"/>
  <pageSetup paperSize="9" scale="71" orientation="landscape" r:id="rId1"/>
  <headerFooter alignWithMargins="0"/>
  <rowBreaks count="3" manualBreakCount="3">
    <brk id="54" max="16383" man="1"/>
    <brk id="91" max="16383" man="1"/>
    <brk id="12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5693-A6D7-4BF6-A6C8-69BFE0E7B204}">
  <sheetPr>
    <tabColor rgb="FF92D050"/>
  </sheetPr>
  <dimension ref="A1:Q158"/>
  <sheetViews>
    <sheetView zoomScale="120" zoomScaleNormal="120" zoomScaleSheetLayoutView="100" workbookViewId="0">
      <selection activeCell="B2" sqref="B2:J2"/>
    </sheetView>
  </sheetViews>
  <sheetFormatPr defaultRowHeight="12.75" x14ac:dyDescent="0.2"/>
  <cols>
    <col min="1" max="1" width="12.5" style="872" customWidth="1"/>
    <col min="2" max="2" width="62" style="871" customWidth="1"/>
    <col min="3" max="3" width="15.83203125" style="870" customWidth="1"/>
    <col min="4" max="7" width="14.83203125" style="870" customWidth="1"/>
    <col min="8" max="9" width="14.83203125" style="869" customWidth="1"/>
    <col min="10" max="11" width="15.83203125" style="869" customWidth="1"/>
    <col min="12" max="256" width="9.33203125" style="869"/>
    <col min="257" max="257" width="12.5" style="869" customWidth="1"/>
    <col min="258" max="258" width="62" style="869" customWidth="1"/>
    <col min="259" max="259" width="15.83203125" style="869" customWidth="1"/>
    <col min="260" max="265" width="14.83203125" style="869" customWidth="1"/>
    <col min="266" max="267" width="15.83203125" style="869" customWidth="1"/>
    <col min="268" max="512" width="9.33203125" style="869"/>
    <col min="513" max="513" width="12.5" style="869" customWidth="1"/>
    <col min="514" max="514" width="62" style="869" customWidth="1"/>
    <col min="515" max="515" width="15.83203125" style="869" customWidth="1"/>
    <col min="516" max="521" width="14.83203125" style="869" customWidth="1"/>
    <col min="522" max="523" width="15.83203125" style="869" customWidth="1"/>
    <col min="524" max="768" width="9.33203125" style="869"/>
    <col min="769" max="769" width="12.5" style="869" customWidth="1"/>
    <col min="770" max="770" width="62" style="869" customWidth="1"/>
    <col min="771" max="771" width="15.83203125" style="869" customWidth="1"/>
    <col min="772" max="777" width="14.83203125" style="869" customWidth="1"/>
    <col min="778" max="779" width="15.83203125" style="869" customWidth="1"/>
    <col min="780" max="1024" width="9.33203125" style="869"/>
    <col min="1025" max="1025" width="12.5" style="869" customWidth="1"/>
    <col min="1026" max="1026" width="62" style="869" customWidth="1"/>
    <col min="1027" max="1027" width="15.83203125" style="869" customWidth="1"/>
    <col min="1028" max="1033" width="14.83203125" style="869" customWidth="1"/>
    <col min="1034" max="1035" width="15.83203125" style="869" customWidth="1"/>
    <col min="1036" max="1280" width="9.33203125" style="869"/>
    <col min="1281" max="1281" width="12.5" style="869" customWidth="1"/>
    <col min="1282" max="1282" width="62" style="869" customWidth="1"/>
    <col min="1283" max="1283" width="15.83203125" style="869" customWidth="1"/>
    <col min="1284" max="1289" width="14.83203125" style="869" customWidth="1"/>
    <col min="1290" max="1291" width="15.83203125" style="869" customWidth="1"/>
    <col min="1292" max="1536" width="9.33203125" style="869"/>
    <col min="1537" max="1537" width="12.5" style="869" customWidth="1"/>
    <col min="1538" max="1538" width="62" style="869" customWidth="1"/>
    <col min="1539" max="1539" width="15.83203125" style="869" customWidth="1"/>
    <col min="1540" max="1545" width="14.83203125" style="869" customWidth="1"/>
    <col min="1546" max="1547" width="15.83203125" style="869" customWidth="1"/>
    <col min="1548" max="1792" width="9.33203125" style="869"/>
    <col min="1793" max="1793" width="12.5" style="869" customWidth="1"/>
    <col min="1794" max="1794" width="62" style="869" customWidth="1"/>
    <col min="1795" max="1795" width="15.83203125" style="869" customWidth="1"/>
    <col min="1796" max="1801" width="14.83203125" style="869" customWidth="1"/>
    <col min="1802" max="1803" width="15.83203125" style="869" customWidth="1"/>
    <col min="1804" max="2048" width="9.33203125" style="869"/>
    <col min="2049" max="2049" width="12.5" style="869" customWidth="1"/>
    <col min="2050" max="2050" width="62" style="869" customWidth="1"/>
    <col min="2051" max="2051" width="15.83203125" style="869" customWidth="1"/>
    <col min="2052" max="2057" width="14.83203125" style="869" customWidth="1"/>
    <col min="2058" max="2059" width="15.83203125" style="869" customWidth="1"/>
    <col min="2060" max="2304" width="9.33203125" style="869"/>
    <col min="2305" max="2305" width="12.5" style="869" customWidth="1"/>
    <col min="2306" max="2306" width="62" style="869" customWidth="1"/>
    <col min="2307" max="2307" width="15.83203125" style="869" customWidth="1"/>
    <col min="2308" max="2313" width="14.83203125" style="869" customWidth="1"/>
    <col min="2314" max="2315" width="15.83203125" style="869" customWidth="1"/>
    <col min="2316" max="2560" width="9.33203125" style="869"/>
    <col min="2561" max="2561" width="12.5" style="869" customWidth="1"/>
    <col min="2562" max="2562" width="62" style="869" customWidth="1"/>
    <col min="2563" max="2563" width="15.83203125" style="869" customWidth="1"/>
    <col min="2564" max="2569" width="14.83203125" style="869" customWidth="1"/>
    <col min="2570" max="2571" width="15.83203125" style="869" customWidth="1"/>
    <col min="2572" max="2816" width="9.33203125" style="869"/>
    <col min="2817" max="2817" width="12.5" style="869" customWidth="1"/>
    <col min="2818" max="2818" width="62" style="869" customWidth="1"/>
    <col min="2819" max="2819" width="15.83203125" style="869" customWidth="1"/>
    <col min="2820" max="2825" width="14.83203125" style="869" customWidth="1"/>
    <col min="2826" max="2827" width="15.83203125" style="869" customWidth="1"/>
    <col min="2828" max="3072" width="9.33203125" style="869"/>
    <col min="3073" max="3073" width="12.5" style="869" customWidth="1"/>
    <col min="3074" max="3074" width="62" style="869" customWidth="1"/>
    <col min="3075" max="3075" width="15.83203125" style="869" customWidth="1"/>
    <col min="3076" max="3081" width="14.83203125" style="869" customWidth="1"/>
    <col min="3082" max="3083" width="15.83203125" style="869" customWidth="1"/>
    <col min="3084" max="3328" width="9.33203125" style="869"/>
    <col min="3329" max="3329" width="12.5" style="869" customWidth="1"/>
    <col min="3330" max="3330" width="62" style="869" customWidth="1"/>
    <col min="3331" max="3331" width="15.83203125" style="869" customWidth="1"/>
    <col min="3332" max="3337" width="14.83203125" style="869" customWidth="1"/>
    <col min="3338" max="3339" width="15.83203125" style="869" customWidth="1"/>
    <col min="3340" max="3584" width="9.33203125" style="869"/>
    <col min="3585" max="3585" width="12.5" style="869" customWidth="1"/>
    <col min="3586" max="3586" width="62" style="869" customWidth="1"/>
    <col min="3587" max="3587" width="15.83203125" style="869" customWidth="1"/>
    <col min="3588" max="3593" width="14.83203125" style="869" customWidth="1"/>
    <col min="3594" max="3595" width="15.83203125" style="869" customWidth="1"/>
    <col min="3596" max="3840" width="9.33203125" style="869"/>
    <col min="3841" max="3841" width="12.5" style="869" customWidth="1"/>
    <col min="3842" max="3842" width="62" style="869" customWidth="1"/>
    <col min="3843" max="3843" width="15.83203125" style="869" customWidth="1"/>
    <col min="3844" max="3849" width="14.83203125" style="869" customWidth="1"/>
    <col min="3850" max="3851" width="15.83203125" style="869" customWidth="1"/>
    <col min="3852" max="4096" width="9.33203125" style="869"/>
    <col min="4097" max="4097" width="12.5" style="869" customWidth="1"/>
    <col min="4098" max="4098" width="62" style="869" customWidth="1"/>
    <col min="4099" max="4099" width="15.83203125" style="869" customWidth="1"/>
    <col min="4100" max="4105" width="14.83203125" style="869" customWidth="1"/>
    <col min="4106" max="4107" width="15.83203125" style="869" customWidth="1"/>
    <col min="4108" max="4352" width="9.33203125" style="869"/>
    <col min="4353" max="4353" width="12.5" style="869" customWidth="1"/>
    <col min="4354" max="4354" width="62" style="869" customWidth="1"/>
    <col min="4355" max="4355" width="15.83203125" style="869" customWidth="1"/>
    <col min="4356" max="4361" width="14.83203125" style="869" customWidth="1"/>
    <col min="4362" max="4363" width="15.83203125" style="869" customWidth="1"/>
    <col min="4364" max="4608" width="9.33203125" style="869"/>
    <col min="4609" max="4609" width="12.5" style="869" customWidth="1"/>
    <col min="4610" max="4610" width="62" style="869" customWidth="1"/>
    <col min="4611" max="4611" width="15.83203125" style="869" customWidth="1"/>
    <col min="4612" max="4617" width="14.83203125" style="869" customWidth="1"/>
    <col min="4618" max="4619" width="15.83203125" style="869" customWidth="1"/>
    <col min="4620" max="4864" width="9.33203125" style="869"/>
    <col min="4865" max="4865" width="12.5" style="869" customWidth="1"/>
    <col min="4866" max="4866" width="62" style="869" customWidth="1"/>
    <col min="4867" max="4867" width="15.83203125" style="869" customWidth="1"/>
    <col min="4868" max="4873" width="14.83203125" style="869" customWidth="1"/>
    <col min="4874" max="4875" width="15.83203125" style="869" customWidth="1"/>
    <col min="4876" max="5120" width="9.33203125" style="869"/>
    <col min="5121" max="5121" width="12.5" style="869" customWidth="1"/>
    <col min="5122" max="5122" width="62" style="869" customWidth="1"/>
    <col min="5123" max="5123" width="15.83203125" style="869" customWidth="1"/>
    <col min="5124" max="5129" width="14.83203125" style="869" customWidth="1"/>
    <col min="5130" max="5131" width="15.83203125" style="869" customWidth="1"/>
    <col min="5132" max="5376" width="9.33203125" style="869"/>
    <col min="5377" max="5377" width="12.5" style="869" customWidth="1"/>
    <col min="5378" max="5378" width="62" style="869" customWidth="1"/>
    <col min="5379" max="5379" width="15.83203125" style="869" customWidth="1"/>
    <col min="5380" max="5385" width="14.83203125" style="869" customWidth="1"/>
    <col min="5386" max="5387" width="15.83203125" style="869" customWidth="1"/>
    <col min="5388" max="5632" width="9.33203125" style="869"/>
    <col min="5633" max="5633" width="12.5" style="869" customWidth="1"/>
    <col min="5634" max="5634" width="62" style="869" customWidth="1"/>
    <col min="5635" max="5635" width="15.83203125" style="869" customWidth="1"/>
    <col min="5636" max="5641" width="14.83203125" style="869" customWidth="1"/>
    <col min="5642" max="5643" width="15.83203125" style="869" customWidth="1"/>
    <col min="5644" max="5888" width="9.33203125" style="869"/>
    <col min="5889" max="5889" width="12.5" style="869" customWidth="1"/>
    <col min="5890" max="5890" width="62" style="869" customWidth="1"/>
    <col min="5891" max="5891" width="15.83203125" style="869" customWidth="1"/>
    <col min="5892" max="5897" width="14.83203125" style="869" customWidth="1"/>
    <col min="5898" max="5899" width="15.83203125" style="869" customWidth="1"/>
    <col min="5900" max="6144" width="9.33203125" style="869"/>
    <col min="6145" max="6145" width="12.5" style="869" customWidth="1"/>
    <col min="6146" max="6146" width="62" style="869" customWidth="1"/>
    <col min="6147" max="6147" width="15.83203125" style="869" customWidth="1"/>
    <col min="6148" max="6153" width="14.83203125" style="869" customWidth="1"/>
    <col min="6154" max="6155" width="15.83203125" style="869" customWidth="1"/>
    <col min="6156" max="6400" width="9.33203125" style="869"/>
    <col min="6401" max="6401" width="12.5" style="869" customWidth="1"/>
    <col min="6402" max="6402" width="62" style="869" customWidth="1"/>
    <col min="6403" max="6403" width="15.83203125" style="869" customWidth="1"/>
    <col min="6404" max="6409" width="14.83203125" style="869" customWidth="1"/>
    <col min="6410" max="6411" width="15.83203125" style="869" customWidth="1"/>
    <col min="6412" max="6656" width="9.33203125" style="869"/>
    <col min="6657" max="6657" width="12.5" style="869" customWidth="1"/>
    <col min="6658" max="6658" width="62" style="869" customWidth="1"/>
    <col min="6659" max="6659" width="15.83203125" style="869" customWidth="1"/>
    <col min="6660" max="6665" width="14.83203125" style="869" customWidth="1"/>
    <col min="6666" max="6667" width="15.83203125" style="869" customWidth="1"/>
    <col min="6668" max="6912" width="9.33203125" style="869"/>
    <col min="6913" max="6913" width="12.5" style="869" customWidth="1"/>
    <col min="6914" max="6914" width="62" style="869" customWidth="1"/>
    <col min="6915" max="6915" width="15.83203125" style="869" customWidth="1"/>
    <col min="6916" max="6921" width="14.83203125" style="869" customWidth="1"/>
    <col min="6922" max="6923" width="15.83203125" style="869" customWidth="1"/>
    <col min="6924" max="7168" width="9.33203125" style="869"/>
    <col min="7169" max="7169" width="12.5" style="869" customWidth="1"/>
    <col min="7170" max="7170" width="62" style="869" customWidth="1"/>
    <col min="7171" max="7171" width="15.83203125" style="869" customWidth="1"/>
    <col min="7172" max="7177" width="14.83203125" style="869" customWidth="1"/>
    <col min="7178" max="7179" width="15.83203125" style="869" customWidth="1"/>
    <col min="7180" max="7424" width="9.33203125" style="869"/>
    <col min="7425" max="7425" width="12.5" style="869" customWidth="1"/>
    <col min="7426" max="7426" width="62" style="869" customWidth="1"/>
    <col min="7427" max="7427" width="15.83203125" style="869" customWidth="1"/>
    <col min="7428" max="7433" width="14.83203125" style="869" customWidth="1"/>
    <col min="7434" max="7435" width="15.83203125" style="869" customWidth="1"/>
    <col min="7436" max="7680" width="9.33203125" style="869"/>
    <col min="7681" max="7681" width="12.5" style="869" customWidth="1"/>
    <col min="7682" max="7682" width="62" style="869" customWidth="1"/>
    <col min="7683" max="7683" width="15.83203125" style="869" customWidth="1"/>
    <col min="7684" max="7689" width="14.83203125" style="869" customWidth="1"/>
    <col min="7690" max="7691" width="15.83203125" style="869" customWidth="1"/>
    <col min="7692" max="7936" width="9.33203125" style="869"/>
    <col min="7937" max="7937" width="12.5" style="869" customWidth="1"/>
    <col min="7938" max="7938" width="62" style="869" customWidth="1"/>
    <col min="7939" max="7939" width="15.83203125" style="869" customWidth="1"/>
    <col min="7940" max="7945" width="14.83203125" style="869" customWidth="1"/>
    <col min="7946" max="7947" width="15.83203125" style="869" customWidth="1"/>
    <col min="7948" max="8192" width="9.33203125" style="869"/>
    <col min="8193" max="8193" width="12.5" style="869" customWidth="1"/>
    <col min="8194" max="8194" width="62" style="869" customWidth="1"/>
    <col min="8195" max="8195" width="15.83203125" style="869" customWidth="1"/>
    <col min="8196" max="8201" width="14.83203125" style="869" customWidth="1"/>
    <col min="8202" max="8203" width="15.83203125" style="869" customWidth="1"/>
    <col min="8204" max="8448" width="9.33203125" style="869"/>
    <col min="8449" max="8449" width="12.5" style="869" customWidth="1"/>
    <col min="8450" max="8450" width="62" style="869" customWidth="1"/>
    <col min="8451" max="8451" width="15.83203125" style="869" customWidth="1"/>
    <col min="8452" max="8457" width="14.83203125" style="869" customWidth="1"/>
    <col min="8458" max="8459" width="15.83203125" style="869" customWidth="1"/>
    <col min="8460" max="8704" width="9.33203125" style="869"/>
    <col min="8705" max="8705" width="12.5" style="869" customWidth="1"/>
    <col min="8706" max="8706" width="62" style="869" customWidth="1"/>
    <col min="8707" max="8707" width="15.83203125" style="869" customWidth="1"/>
    <col min="8708" max="8713" width="14.83203125" style="869" customWidth="1"/>
    <col min="8714" max="8715" width="15.83203125" style="869" customWidth="1"/>
    <col min="8716" max="8960" width="9.33203125" style="869"/>
    <col min="8961" max="8961" width="12.5" style="869" customWidth="1"/>
    <col min="8962" max="8962" width="62" style="869" customWidth="1"/>
    <col min="8963" max="8963" width="15.83203125" style="869" customWidth="1"/>
    <col min="8964" max="8969" width="14.83203125" style="869" customWidth="1"/>
    <col min="8970" max="8971" width="15.83203125" style="869" customWidth="1"/>
    <col min="8972" max="9216" width="9.33203125" style="869"/>
    <col min="9217" max="9217" width="12.5" style="869" customWidth="1"/>
    <col min="9218" max="9218" width="62" style="869" customWidth="1"/>
    <col min="9219" max="9219" width="15.83203125" style="869" customWidth="1"/>
    <col min="9220" max="9225" width="14.83203125" style="869" customWidth="1"/>
    <col min="9226" max="9227" width="15.83203125" style="869" customWidth="1"/>
    <col min="9228" max="9472" width="9.33203125" style="869"/>
    <col min="9473" max="9473" width="12.5" style="869" customWidth="1"/>
    <col min="9474" max="9474" width="62" style="869" customWidth="1"/>
    <col min="9475" max="9475" width="15.83203125" style="869" customWidth="1"/>
    <col min="9476" max="9481" width="14.83203125" style="869" customWidth="1"/>
    <col min="9482" max="9483" width="15.83203125" style="869" customWidth="1"/>
    <col min="9484" max="9728" width="9.33203125" style="869"/>
    <col min="9729" max="9729" width="12.5" style="869" customWidth="1"/>
    <col min="9730" max="9730" width="62" style="869" customWidth="1"/>
    <col min="9731" max="9731" width="15.83203125" style="869" customWidth="1"/>
    <col min="9732" max="9737" width="14.83203125" style="869" customWidth="1"/>
    <col min="9738" max="9739" width="15.83203125" style="869" customWidth="1"/>
    <col min="9740" max="9984" width="9.33203125" style="869"/>
    <col min="9985" max="9985" width="12.5" style="869" customWidth="1"/>
    <col min="9986" max="9986" width="62" style="869" customWidth="1"/>
    <col min="9987" max="9987" width="15.83203125" style="869" customWidth="1"/>
    <col min="9988" max="9993" width="14.83203125" style="869" customWidth="1"/>
    <col min="9994" max="9995" width="15.83203125" style="869" customWidth="1"/>
    <col min="9996" max="10240" width="9.33203125" style="869"/>
    <col min="10241" max="10241" width="12.5" style="869" customWidth="1"/>
    <col min="10242" max="10242" width="62" style="869" customWidth="1"/>
    <col min="10243" max="10243" width="15.83203125" style="869" customWidth="1"/>
    <col min="10244" max="10249" width="14.83203125" style="869" customWidth="1"/>
    <col min="10250" max="10251" width="15.83203125" style="869" customWidth="1"/>
    <col min="10252" max="10496" width="9.33203125" style="869"/>
    <col min="10497" max="10497" width="12.5" style="869" customWidth="1"/>
    <col min="10498" max="10498" width="62" style="869" customWidth="1"/>
    <col min="10499" max="10499" width="15.83203125" style="869" customWidth="1"/>
    <col min="10500" max="10505" width="14.83203125" style="869" customWidth="1"/>
    <col min="10506" max="10507" width="15.83203125" style="869" customWidth="1"/>
    <col min="10508" max="10752" width="9.33203125" style="869"/>
    <col min="10753" max="10753" width="12.5" style="869" customWidth="1"/>
    <col min="10754" max="10754" width="62" style="869" customWidth="1"/>
    <col min="10755" max="10755" width="15.83203125" style="869" customWidth="1"/>
    <col min="10756" max="10761" width="14.83203125" style="869" customWidth="1"/>
    <col min="10762" max="10763" width="15.83203125" style="869" customWidth="1"/>
    <col min="10764" max="11008" width="9.33203125" style="869"/>
    <col min="11009" max="11009" width="12.5" style="869" customWidth="1"/>
    <col min="11010" max="11010" width="62" style="869" customWidth="1"/>
    <col min="11011" max="11011" width="15.83203125" style="869" customWidth="1"/>
    <col min="11012" max="11017" width="14.83203125" style="869" customWidth="1"/>
    <col min="11018" max="11019" width="15.83203125" style="869" customWidth="1"/>
    <col min="11020" max="11264" width="9.33203125" style="869"/>
    <col min="11265" max="11265" width="12.5" style="869" customWidth="1"/>
    <col min="11266" max="11266" width="62" style="869" customWidth="1"/>
    <col min="11267" max="11267" width="15.83203125" style="869" customWidth="1"/>
    <col min="11268" max="11273" width="14.83203125" style="869" customWidth="1"/>
    <col min="11274" max="11275" width="15.83203125" style="869" customWidth="1"/>
    <col min="11276" max="11520" width="9.33203125" style="869"/>
    <col min="11521" max="11521" width="12.5" style="869" customWidth="1"/>
    <col min="11522" max="11522" width="62" style="869" customWidth="1"/>
    <col min="11523" max="11523" width="15.83203125" style="869" customWidth="1"/>
    <col min="11524" max="11529" width="14.83203125" style="869" customWidth="1"/>
    <col min="11530" max="11531" width="15.83203125" style="869" customWidth="1"/>
    <col min="11532" max="11776" width="9.33203125" style="869"/>
    <col min="11777" max="11777" width="12.5" style="869" customWidth="1"/>
    <col min="11778" max="11778" width="62" style="869" customWidth="1"/>
    <col min="11779" max="11779" width="15.83203125" style="869" customWidth="1"/>
    <col min="11780" max="11785" width="14.83203125" style="869" customWidth="1"/>
    <col min="11786" max="11787" width="15.83203125" style="869" customWidth="1"/>
    <col min="11788" max="12032" width="9.33203125" style="869"/>
    <col min="12033" max="12033" width="12.5" style="869" customWidth="1"/>
    <col min="12034" max="12034" width="62" style="869" customWidth="1"/>
    <col min="12035" max="12035" width="15.83203125" style="869" customWidth="1"/>
    <col min="12036" max="12041" width="14.83203125" style="869" customWidth="1"/>
    <col min="12042" max="12043" width="15.83203125" style="869" customWidth="1"/>
    <col min="12044" max="12288" width="9.33203125" style="869"/>
    <col min="12289" max="12289" width="12.5" style="869" customWidth="1"/>
    <col min="12290" max="12290" width="62" style="869" customWidth="1"/>
    <col min="12291" max="12291" width="15.83203125" style="869" customWidth="1"/>
    <col min="12292" max="12297" width="14.83203125" style="869" customWidth="1"/>
    <col min="12298" max="12299" width="15.83203125" style="869" customWidth="1"/>
    <col min="12300" max="12544" width="9.33203125" style="869"/>
    <col min="12545" max="12545" width="12.5" style="869" customWidth="1"/>
    <col min="12546" max="12546" width="62" style="869" customWidth="1"/>
    <col min="12547" max="12547" width="15.83203125" style="869" customWidth="1"/>
    <col min="12548" max="12553" width="14.83203125" style="869" customWidth="1"/>
    <col min="12554" max="12555" width="15.83203125" style="869" customWidth="1"/>
    <col min="12556" max="12800" width="9.33203125" style="869"/>
    <col min="12801" max="12801" width="12.5" style="869" customWidth="1"/>
    <col min="12802" max="12802" width="62" style="869" customWidth="1"/>
    <col min="12803" max="12803" width="15.83203125" style="869" customWidth="1"/>
    <col min="12804" max="12809" width="14.83203125" style="869" customWidth="1"/>
    <col min="12810" max="12811" width="15.83203125" style="869" customWidth="1"/>
    <col min="12812" max="13056" width="9.33203125" style="869"/>
    <col min="13057" max="13057" width="12.5" style="869" customWidth="1"/>
    <col min="13058" max="13058" width="62" style="869" customWidth="1"/>
    <col min="13059" max="13059" width="15.83203125" style="869" customWidth="1"/>
    <col min="13060" max="13065" width="14.83203125" style="869" customWidth="1"/>
    <col min="13066" max="13067" width="15.83203125" style="869" customWidth="1"/>
    <col min="13068" max="13312" width="9.33203125" style="869"/>
    <col min="13313" max="13313" width="12.5" style="869" customWidth="1"/>
    <col min="13314" max="13314" width="62" style="869" customWidth="1"/>
    <col min="13315" max="13315" width="15.83203125" style="869" customWidth="1"/>
    <col min="13316" max="13321" width="14.83203125" style="869" customWidth="1"/>
    <col min="13322" max="13323" width="15.83203125" style="869" customWidth="1"/>
    <col min="13324" max="13568" width="9.33203125" style="869"/>
    <col min="13569" max="13569" width="12.5" style="869" customWidth="1"/>
    <col min="13570" max="13570" width="62" style="869" customWidth="1"/>
    <col min="13571" max="13571" width="15.83203125" style="869" customWidth="1"/>
    <col min="13572" max="13577" width="14.83203125" style="869" customWidth="1"/>
    <col min="13578" max="13579" width="15.83203125" style="869" customWidth="1"/>
    <col min="13580" max="13824" width="9.33203125" style="869"/>
    <col min="13825" max="13825" width="12.5" style="869" customWidth="1"/>
    <col min="13826" max="13826" width="62" style="869" customWidth="1"/>
    <col min="13827" max="13827" width="15.83203125" style="869" customWidth="1"/>
    <col min="13828" max="13833" width="14.83203125" style="869" customWidth="1"/>
    <col min="13834" max="13835" width="15.83203125" style="869" customWidth="1"/>
    <col min="13836" max="14080" width="9.33203125" style="869"/>
    <col min="14081" max="14081" width="12.5" style="869" customWidth="1"/>
    <col min="14082" max="14082" width="62" style="869" customWidth="1"/>
    <col min="14083" max="14083" width="15.83203125" style="869" customWidth="1"/>
    <col min="14084" max="14089" width="14.83203125" style="869" customWidth="1"/>
    <col min="14090" max="14091" width="15.83203125" style="869" customWidth="1"/>
    <col min="14092" max="14336" width="9.33203125" style="869"/>
    <col min="14337" max="14337" width="12.5" style="869" customWidth="1"/>
    <col min="14338" max="14338" width="62" style="869" customWidth="1"/>
    <col min="14339" max="14339" width="15.83203125" style="869" customWidth="1"/>
    <col min="14340" max="14345" width="14.83203125" style="869" customWidth="1"/>
    <col min="14346" max="14347" width="15.83203125" style="869" customWidth="1"/>
    <col min="14348" max="14592" width="9.33203125" style="869"/>
    <col min="14593" max="14593" width="12.5" style="869" customWidth="1"/>
    <col min="14594" max="14594" width="62" style="869" customWidth="1"/>
    <col min="14595" max="14595" width="15.83203125" style="869" customWidth="1"/>
    <col min="14596" max="14601" width="14.83203125" style="869" customWidth="1"/>
    <col min="14602" max="14603" width="15.83203125" style="869" customWidth="1"/>
    <col min="14604" max="14848" width="9.33203125" style="869"/>
    <col min="14849" max="14849" width="12.5" style="869" customWidth="1"/>
    <col min="14850" max="14850" width="62" style="869" customWidth="1"/>
    <col min="14851" max="14851" width="15.83203125" style="869" customWidth="1"/>
    <col min="14852" max="14857" width="14.83203125" style="869" customWidth="1"/>
    <col min="14858" max="14859" width="15.83203125" style="869" customWidth="1"/>
    <col min="14860" max="15104" width="9.33203125" style="869"/>
    <col min="15105" max="15105" width="12.5" style="869" customWidth="1"/>
    <col min="15106" max="15106" width="62" style="869" customWidth="1"/>
    <col min="15107" max="15107" width="15.83203125" style="869" customWidth="1"/>
    <col min="15108" max="15113" width="14.83203125" style="869" customWidth="1"/>
    <col min="15114" max="15115" width="15.83203125" style="869" customWidth="1"/>
    <col min="15116" max="15360" width="9.33203125" style="869"/>
    <col min="15361" max="15361" width="12.5" style="869" customWidth="1"/>
    <col min="15362" max="15362" width="62" style="869" customWidth="1"/>
    <col min="15363" max="15363" width="15.83203125" style="869" customWidth="1"/>
    <col min="15364" max="15369" width="14.83203125" style="869" customWidth="1"/>
    <col min="15370" max="15371" width="15.83203125" style="869" customWidth="1"/>
    <col min="15372" max="15616" width="9.33203125" style="869"/>
    <col min="15617" max="15617" width="12.5" style="869" customWidth="1"/>
    <col min="15618" max="15618" width="62" style="869" customWidth="1"/>
    <col min="15619" max="15619" width="15.83203125" style="869" customWidth="1"/>
    <col min="15620" max="15625" width="14.83203125" style="869" customWidth="1"/>
    <col min="15626" max="15627" width="15.83203125" style="869" customWidth="1"/>
    <col min="15628" max="15872" width="9.33203125" style="869"/>
    <col min="15873" max="15873" width="12.5" style="869" customWidth="1"/>
    <col min="15874" max="15874" width="62" style="869" customWidth="1"/>
    <col min="15875" max="15875" width="15.83203125" style="869" customWidth="1"/>
    <col min="15876" max="15881" width="14.83203125" style="869" customWidth="1"/>
    <col min="15882" max="15883" width="15.83203125" style="869" customWidth="1"/>
    <col min="15884" max="16128" width="9.33203125" style="869"/>
    <col min="16129" max="16129" width="12.5" style="869" customWidth="1"/>
    <col min="16130" max="16130" width="62" style="869" customWidth="1"/>
    <col min="16131" max="16131" width="15.83203125" style="869" customWidth="1"/>
    <col min="16132" max="16137" width="14.83203125" style="869" customWidth="1"/>
    <col min="16138" max="16139" width="15.83203125" style="869" customWidth="1"/>
    <col min="16140" max="16384" width="9.33203125" style="869"/>
  </cols>
  <sheetData>
    <row r="1" spans="1:11" s="945" customFormat="1" ht="16.5" customHeight="1" thickBot="1" x14ac:dyDescent="0.3">
      <c r="A1" s="946"/>
      <c r="B1" s="1252" t="str">
        <f>CONCATENATE("6.1.3. melléklet ",[3]RM_ALAPADATOK!A7," ",[3]RM_ALAPADATOK!B7," ",[3]RM_ALAPADATOK!C7," ",[3]RM_ALAPADATOK!D7," ",[3]RM_ALAPADATOK!E7," ",[3]RM_ALAPADATOK!F7," ",[3]RM_ALAPADATOK!G7," ",[3]RM_ALAPADATOK!H7)</f>
        <v>6.1.3. melléklet a 13 / 2020 ( XI.11. ) önkormányzati rendelethez</v>
      </c>
      <c r="C1" s="1253"/>
      <c r="D1" s="1253"/>
      <c r="E1" s="1253"/>
      <c r="F1" s="1253"/>
      <c r="G1" s="1253"/>
      <c r="H1" s="1253"/>
      <c r="I1" s="1253"/>
      <c r="J1" s="1253"/>
      <c r="K1" s="1253"/>
    </row>
    <row r="2" spans="1:11" s="941" customFormat="1" ht="21.2" customHeight="1" thickBot="1" x14ac:dyDescent="0.25">
      <c r="A2" s="943" t="s">
        <v>59</v>
      </c>
      <c r="B2" s="1244" t="str">
        <f>CONCATENATE([3]RM_ALAPADATOK!A3)</f>
        <v>Závod Község Önkormányzata</v>
      </c>
      <c r="C2" s="1245"/>
      <c r="D2" s="1245"/>
      <c r="E2" s="1245"/>
      <c r="F2" s="1245"/>
      <c r="G2" s="1245"/>
      <c r="H2" s="1245"/>
      <c r="I2" s="1246"/>
      <c r="J2" s="1247"/>
      <c r="K2" s="950" t="s">
        <v>52</v>
      </c>
    </row>
    <row r="3" spans="1:11" s="941" customFormat="1" ht="36.75" thickBot="1" x14ac:dyDescent="0.25">
      <c r="A3" s="943" t="s">
        <v>190</v>
      </c>
      <c r="B3" s="1248" t="s">
        <v>699</v>
      </c>
      <c r="C3" s="1249"/>
      <c r="D3" s="1249"/>
      <c r="E3" s="1249"/>
      <c r="F3" s="1249"/>
      <c r="G3" s="1249"/>
      <c r="H3" s="1249"/>
      <c r="I3" s="1250"/>
      <c r="J3" s="1251"/>
      <c r="K3" s="942" t="s">
        <v>409</v>
      </c>
    </row>
    <row r="4" spans="1:11" s="936" customFormat="1" ht="15.95" customHeight="1" thickBot="1" x14ac:dyDescent="0.3">
      <c r="A4" s="940"/>
      <c r="B4" s="940"/>
      <c r="C4" s="939"/>
      <c r="D4" s="939"/>
      <c r="E4" s="939"/>
      <c r="F4" s="939"/>
      <c r="G4" s="939"/>
      <c r="H4" s="938"/>
      <c r="I4" s="938"/>
      <c r="J4" s="938"/>
      <c r="K4" s="937" t="str">
        <f>CONCATENATE('[3]RM_2.2.sz.mell.'!I2)</f>
        <v>Forintban!</v>
      </c>
    </row>
    <row r="5" spans="1:11" ht="40.5" customHeight="1" thickBot="1" x14ac:dyDescent="0.25">
      <c r="A5" s="935" t="s">
        <v>192</v>
      </c>
      <c r="B5" s="1101" t="s">
        <v>530</v>
      </c>
      <c r="C5" s="934" t="str">
        <f>CONCATENATE('[3]RM_1.1.sz.mell.'!C9:K9)</f>
        <v>Eredeti
előirányzat</v>
      </c>
      <c r="D5" s="933" t="str">
        <f>CONCATENATE('[3]RM_1.1.sz.mell.'!D9)</f>
        <v xml:space="preserve">1. sz. módosítás </v>
      </c>
      <c r="E5" s="933" t="str">
        <f>CONCATENATE('[3]RM_1.1.sz.mell.'!E9)</f>
        <v xml:space="preserve">2. sz. módosítás </v>
      </c>
      <c r="F5" s="933" t="str">
        <f>CONCATENATE('[3]RM_1.1.sz.mell.'!F9)</f>
        <v xml:space="preserve">3. sz. módosítás </v>
      </c>
      <c r="G5" s="933" t="str">
        <f>CONCATENATE('[3]RM_1.1.sz.mell.'!G9)</f>
        <v xml:space="preserve">4. sz. módosítás </v>
      </c>
      <c r="H5" s="933" t="str">
        <f>CONCATENATE('[3]RM_1.1.sz.mell.'!H9)</f>
        <v xml:space="preserve">5. sz. módosítás </v>
      </c>
      <c r="I5" s="933" t="str">
        <f>CONCATENATE('[3]RM_1.1.sz.mell.'!I9)</f>
        <v xml:space="preserve">6. sz. módosítás </v>
      </c>
      <c r="J5" s="933" t="s">
        <v>646</v>
      </c>
      <c r="K5" s="932" t="str">
        <f>CONCATENATE('[3]RM_6.1.2.sz.mell'!K5)</f>
        <v>….számú módosítás utáni előirányzat</v>
      </c>
    </row>
    <row r="6" spans="1:11" s="905" customFormat="1" ht="12.95" customHeight="1" thickBot="1" x14ac:dyDescent="0.25">
      <c r="A6" s="931" t="s">
        <v>465</v>
      </c>
      <c r="B6" s="930" t="s">
        <v>466</v>
      </c>
      <c r="C6" s="929" t="s">
        <v>467</v>
      </c>
      <c r="D6" s="929" t="s">
        <v>469</v>
      </c>
      <c r="E6" s="928" t="s">
        <v>468</v>
      </c>
      <c r="F6" s="928" t="s">
        <v>470</v>
      </c>
      <c r="G6" s="928" t="s">
        <v>471</v>
      </c>
      <c r="H6" s="928" t="s">
        <v>472</v>
      </c>
      <c r="I6" s="928" t="s">
        <v>645</v>
      </c>
      <c r="J6" s="928" t="s">
        <v>644</v>
      </c>
      <c r="K6" s="927" t="s">
        <v>643</v>
      </c>
    </row>
    <row r="7" spans="1:11" s="905" customFormat="1" ht="15.95" customHeight="1" thickBot="1" x14ac:dyDescent="0.25">
      <c r="A7" s="1241" t="s">
        <v>54</v>
      </c>
      <c r="B7" s="1242"/>
      <c r="C7" s="1242"/>
      <c r="D7" s="1242"/>
      <c r="E7" s="1242"/>
      <c r="F7" s="1242"/>
      <c r="G7" s="1242"/>
      <c r="H7" s="1242"/>
      <c r="I7" s="1242"/>
      <c r="J7" s="1242"/>
      <c r="K7" s="1243"/>
    </row>
    <row r="8" spans="1:11" s="905" customFormat="1" ht="12" customHeight="1" thickBot="1" x14ac:dyDescent="0.25">
      <c r="A8" s="613" t="s">
        <v>16</v>
      </c>
      <c r="B8" s="640" t="s">
        <v>232</v>
      </c>
      <c r="C8" s="531">
        <f>+C9+C10+C11+C12+C13+C14</f>
        <v>0</v>
      </c>
      <c r="D8" s="573">
        <f t="shared" ref="D8:I8" si="0">+D9+D10+D11+D12+D13+D14</f>
        <v>0</v>
      </c>
      <c r="E8" s="573">
        <f t="shared" si="0"/>
        <v>0</v>
      </c>
      <c r="F8" s="573">
        <f t="shared" si="0"/>
        <v>0</v>
      </c>
      <c r="G8" s="573">
        <f t="shared" si="0"/>
        <v>0</v>
      </c>
      <c r="H8" s="573">
        <f t="shared" si="0"/>
        <v>0</v>
      </c>
      <c r="I8" s="531">
        <f t="shared" si="0"/>
        <v>0</v>
      </c>
      <c r="J8" s="531">
        <f>+J9+J10+J11+J12+J13+J14</f>
        <v>0</v>
      </c>
      <c r="K8" s="893">
        <f>+K9+K10+K11+K12+K13+K14</f>
        <v>0</v>
      </c>
    </row>
    <row r="9" spans="1:11" s="910" customFormat="1" ht="12" customHeight="1" x14ac:dyDescent="0.2">
      <c r="A9" s="890" t="s">
        <v>96</v>
      </c>
      <c r="B9" s="402" t="s">
        <v>233</v>
      </c>
      <c r="C9" s="580"/>
      <c r="D9" s="581"/>
      <c r="E9" s="581"/>
      <c r="F9" s="581"/>
      <c r="G9" s="581"/>
      <c r="H9" s="581"/>
      <c r="I9" s="580"/>
      <c r="J9" s="574">
        <f>D9+E9+F9+G9+H9+I9</f>
        <v>0</v>
      </c>
      <c r="K9" s="894">
        <f t="shared" ref="K9:K14" si="1">C9+J9</f>
        <v>0</v>
      </c>
    </row>
    <row r="10" spans="1:11" s="906" customFormat="1" ht="12" customHeight="1" x14ac:dyDescent="0.2">
      <c r="A10" s="899" t="s">
        <v>97</v>
      </c>
      <c r="B10" s="633" t="s">
        <v>234</v>
      </c>
      <c r="C10" s="580"/>
      <c r="D10" s="559"/>
      <c r="E10" s="559"/>
      <c r="F10" s="559"/>
      <c r="G10" s="559"/>
      <c r="H10" s="559"/>
      <c r="I10" s="560"/>
      <c r="J10" s="574">
        <f t="shared" ref="J10:J64" si="2">D10+E10+F10+G10+H10+I10</f>
        <v>0</v>
      </c>
      <c r="K10" s="894">
        <f t="shared" si="1"/>
        <v>0</v>
      </c>
    </row>
    <row r="11" spans="1:11" s="906" customFormat="1" ht="12" customHeight="1" x14ac:dyDescent="0.2">
      <c r="A11" s="899" t="s">
        <v>98</v>
      </c>
      <c r="B11" s="633" t="s">
        <v>235</v>
      </c>
      <c r="C11" s="580"/>
      <c r="D11" s="559"/>
      <c r="E11" s="559"/>
      <c r="F11" s="559"/>
      <c r="G11" s="559"/>
      <c r="H11" s="559"/>
      <c r="I11" s="560"/>
      <c r="J11" s="574">
        <f t="shared" si="2"/>
        <v>0</v>
      </c>
      <c r="K11" s="894">
        <f t="shared" si="1"/>
        <v>0</v>
      </c>
    </row>
    <row r="12" spans="1:11" s="906" customFormat="1" ht="12" customHeight="1" x14ac:dyDescent="0.2">
      <c r="A12" s="899" t="s">
        <v>99</v>
      </c>
      <c r="B12" s="633" t="s">
        <v>236</v>
      </c>
      <c r="C12" s="580"/>
      <c r="D12" s="559"/>
      <c r="E12" s="559"/>
      <c r="F12" s="559"/>
      <c r="G12" s="559"/>
      <c r="H12" s="559"/>
      <c r="I12" s="560"/>
      <c r="J12" s="574">
        <f t="shared" si="2"/>
        <v>0</v>
      </c>
      <c r="K12" s="894">
        <f t="shared" si="1"/>
        <v>0</v>
      </c>
    </row>
    <row r="13" spans="1:11" s="906" customFormat="1" ht="12" customHeight="1" x14ac:dyDescent="0.2">
      <c r="A13" s="899" t="s">
        <v>144</v>
      </c>
      <c r="B13" s="633" t="s">
        <v>474</v>
      </c>
      <c r="C13" s="580"/>
      <c r="D13" s="559"/>
      <c r="E13" s="559"/>
      <c r="F13" s="559"/>
      <c r="G13" s="559"/>
      <c r="H13" s="559"/>
      <c r="I13" s="560"/>
      <c r="J13" s="574">
        <f t="shared" si="2"/>
        <v>0</v>
      </c>
      <c r="K13" s="894">
        <f t="shared" si="1"/>
        <v>0</v>
      </c>
    </row>
    <row r="14" spans="1:11" s="910" customFormat="1" ht="12" customHeight="1" thickBot="1" x14ac:dyDescent="0.25">
      <c r="A14" s="898" t="s">
        <v>100</v>
      </c>
      <c r="B14" s="651" t="s">
        <v>411</v>
      </c>
      <c r="C14" s="580"/>
      <c r="D14" s="559"/>
      <c r="E14" s="559"/>
      <c r="F14" s="559"/>
      <c r="G14" s="559"/>
      <c r="H14" s="559"/>
      <c r="I14" s="560"/>
      <c r="J14" s="574">
        <f t="shared" si="2"/>
        <v>0</v>
      </c>
      <c r="K14" s="894">
        <f t="shared" si="1"/>
        <v>0</v>
      </c>
    </row>
    <row r="15" spans="1:11" s="910" customFormat="1" ht="12" customHeight="1" thickBot="1" x14ac:dyDescent="0.25">
      <c r="A15" s="613" t="s">
        <v>17</v>
      </c>
      <c r="B15" s="626" t="s">
        <v>237</v>
      </c>
      <c r="C15" s="531">
        <f>+C16+C17+C18+C19+C20</f>
        <v>0</v>
      </c>
      <c r="D15" s="573">
        <f t="shared" ref="D15:K15" si="3">+D16+D17+D18+D19+D20</f>
        <v>0</v>
      </c>
      <c r="E15" s="573">
        <f t="shared" si="3"/>
        <v>0</v>
      </c>
      <c r="F15" s="573">
        <f t="shared" si="3"/>
        <v>0</v>
      </c>
      <c r="G15" s="573">
        <f t="shared" si="3"/>
        <v>0</v>
      </c>
      <c r="H15" s="573">
        <f t="shared" si="3"/>
        <v>0</v>
      </c>
      <c r="I15" s="531">
        <f t="shared" si="3"/>
        <v>0</v>
      </c>
      <c r="J15" s="531">
        <f t="shared" si="3"/>
        <v>0</v>
      </c>
      <c r="K15" s="893">
        <f t="shared" si="3"/>
        <v>0</v>
      </c>
    </row>
    <row r="16" spans="1:11" s="910" customFormat="1" ht="12" customHeight="1" x14ac:dyDescent="0.2">
      <c r="A16" s="890" t="s">
        <v>102</v>
      </c>
      <c r="B16" s="402" t="s">
        <v>238</v>
      </c>
      <c r="C16" s="580"/>
      <c r="D16" s="581"/>
      <c r="E16" s="581"/>
      <c r="F16" s="581"/>
      <c r="G16" s="581"/>
      <c r="H16" s="581"/>
      <c r="I16" s="580"/>
      <c r="J16" s="574">
        <f t="shared" si="2"/>
        <v>0</v>
      </c>
      <c r="K16" s="894">
        <f t="shared" ref="K16:K21" si="4">C16+J16</f>
        <v>0</v>
      </c>
    </row>
    <row r="17" spans="1:11" s="910" customFormat="1" ht="12" customHeight="1" x14ac:dyDescent="0.2">
      <c r="A17" s="899" t="s">
        <v>103</v>
      </c>
      <c r="B17" s="633" t="s">
        <v>239</v>
      </c>
      <c r="C17" s="580"/>
      <c r="D17" s="559"/>
      <c r="E17" s="559"/>
      <c r="F17" s="559"/>
      <c r="G17" s="559"/>
      <c r="H17" s="559"/>
      <c r="I17" s="560"/>
      <c r="J17" s="564">
        <f t="shared" si="2"/>
        <v>0</v>
      </c>
      <c r="K17" s="889">
        <f t="shared" si="4"/>
        <v>0</v>
      </c>
    </row>
    <row r="18" spans="1:11" s="910" customFormat="1" ht="12" customHeight="1" x14ac:dyDescent="0.2">
      <c r="A18" s="899" t="s">
        <v>104</v>
      </c>
      <c r="B18" s="633" t="s">
        <v>400</v>
      </c>
      <c r="C18" s="580"/>
      <c r="D18" s="559"/>
      <c r="E18" s="559"/>
      <c r="F18" s="559"/>
      <c r="G18" s="559"/>
      <c r="H18" s="559"/>
      <c r="I18" s="560"/>
      <c r="J18" s="564">
        <f t="shared" si="2"/>
        <v>0</v>
      </c>
      <c r="K18" s="889">
        <f t="shared" si="4"/>
        <v>0</v>
      </c>
    </row>
    <row r="19" spans="1:11" s="910" customFormat="1" ht="12" customHeight="1" x14ac:dyDescent="0.2">
      <c r="A19" s="899" t="s">
        <v>105</v>
      </c>
      <c r="B19" s="633" t="s">
        <v>401</v>
      </c>
      <c r="C19" s="580"/>
      <c r="D19" s="559"/>
      <c r="E19" s="559"/>
      <c r="F19" s="559"/>
      <c r="G19" s="559"/>
      <c r="H19" s="559"/>
      <c r="I19" s="560"/>
      <c r="J19" s="564">
        <f t="shared" si="2"/>
        <v>0</v>
      </c>
      <c r="K19" s="889">
        <f t="shared" si="4"/>
        <v>0</v>
      </c>
    </row>
    <row r="20" spans="1:11" s="910" customFormat="1" ht="12" customHeight="1" x14ac:dyDescent="0.2">
      <c r="A20" s="899" t="s">
        <v>106</v>
      </c>
      <c r="B20" s="633" t="s">
        <v>240</v>
      </c>
      <c r="C20" s="580"/>
      <c r="D20" s="559"/>
      <c r="E20" s="559"/>
      <c r="F20" s="559"/>
      <c r="G20" s="559"/>
      <c r="H20" s="559"/>
      <c r="I20" s="560"/>
      <c r="J20" s="564">
        <f t="shared" si="2"/>
        <v>0</v>
      </c>
      <c r="K20" s="889">
        <f t="shared" si="4"/>
        <v>0</v>
      </c>
    </row>
    <row r="21" spans="1:11" s="906" customFormat="1" ht="12" customHeight="1" thickBot="1" x14ac:dyDescent="0.25">
      <c r="A21" s="898" t="s">
        <v>115</v>
      </c>
      <c r="B21" s="651" t="s">
        <v>241</v>
      </c>
      <c r="C21" s="580"/>
      <c r="D21" s="558"/>
      <c r="E21" s="558"/>
      <c r="F21" s="558"/>
      <c r="G21" s="558"/>
      <c r="H21" s="558"/>
      <c r="I21" s="557"/>
      <c r="J21" s="556">
        <f t="shared" si="2"/>
        <v>0</v>
      </c>
      <c r="K21" s="886">
        <f t="shared" si="4"/>
        <v>0</v>
      </c>
    </row>
    <row r="22" spans="1:11" s="906" customFormat="1" ht="12" customHeight="1" thickBot="1" x14ac:dyDescent="0.25">
      <c r="A22" s="613" t="s">
        <v>18</v>
      </c>
      <c r="B22" s="640" t="s">
        <v>242</v>
      </c>
      <c r="C22" s="531">
        <f>+C23+C24+C25+C26+C27</f>
        <v>0</v>
      </c>
      <c r="D22" s="573">
        <f t="shared" ref="D22:K22" si="5">+D23+D24+D25+D26+D27</f>
        <v>0</v>
      </c>
      <c r="E22" s="573">
        <f t="shared" si="5"/>
        <v>0</v>
      </c>
      <c r="F22" s="573">
        <f t="shared" si="5"/>
        <v>0</v>
      </c>
      <c r="G22" s="573">
        <f t="shared" si="5"/>
        <v>0</v>
      </c>
      <c r="H22" s="573">
        <f t="shared" si="5"/>
        <v>0</v>
      </c>
      <c r="I22" s="531">
        <f t="shared" si="5"/>
        <v>0</v>
      </c>
      <c r="J22" s="531">
        <f t="shared" si="5"/>
        <v>0</v>
      </c>
      <c r="K22" s="893">
        <f t="shared" si="5"/>
        <v>0</v>
      </c>
    </row>
    <row r="23" spans="1:11" s="906" customFormat="1" ht="12" customHeight="1" x14ac:dyDescent="0.2">
      <c r="A23" s="890" t="s">
        <v>85</v>
      </c>
      <c r="B23" s="402" t="s">
        <v>243</v>
      </c>
      <c r="C23" s="580"/>
      <c r="D23" s="581"/>
      <c r="E23" s="581"/>
      <c r="F23" s="581"/>
      <c r="G23" s="581"/>
      <c r="H23" s="581"/>
      <c r="I23" s="580"/>
      <c r="J23" s="574">
        <f t="shared" si="2"/>
        <v>0</v>
      </c>
      <c r="K23" s="894">
        <f t="shared" ref="K23:K28" si="6">C23+J23</f>
        <v>0</v>
      </c>
    </row>
    <row r="24" spans="1:11" s="910" customFormat="1" ht="12" customHeight="1" x14ac:dyDescent="0.2">
      <c r="A24" s="899" t="s">
        <v>86</v>
      </c>
      <c r="B24" s="633" t="s">
        <v>244</v>
      </c>
      <c r="C24" s="560"/>
      <c r="D24" s="559"/>
      <c r="E24" s="559"/>
      <c r="F24" s="559"/>
      <c r="G24" s="559"/>
      <c r="H24" s="559"/>
      <c r="I24" s="560"/>
      <c r="J24" s="564">
        <f t="shared" si="2"/>
        <v>0</v>
      </c>
      <c r="K24" s="889">
        <f t="shared" si="6"/>
        <v>0</v>
      </c>
    </row>
    <row r="25" spans="1:11" s="906" customFormat="1" ht="12" customHeight="1" x14ac:dyDescent="0.2">
      <c r="A25" s="899" t="s">
        <v>87</v>
      </c>
      <c r="B25" s="633" t="s">
        <v>402</v>
      </c>
      <c r="C25" s="560"/>
      <c r="D25" s="559"/>
      <c r="E25" s="559"/>
      <c r="F25" s="559"/>
      <c r="G25" s="559"/>
      <c r="H25" s="559"/>
      <c r="I25" s="560"/>
      <c r="J25" s="564">
        <f t="shared" si="2"/>
        <v>0</v>
      </c>
      <c r="K25" s="889">
        <f t="shared" si="6"/>
        <v>0</v>
      </c>
    </row>
    <row r="26" spans="1:11" s="906" customFormat="1" ht="12" customHeight="1" x14ac:dyDescent="0.2">
      <c r="A26" s="899" t="s">
        <v>88</v>
      </c>
      <c r="B26" s="633" t="s">
        <v>403</v>
      </c>
      <c r="C26" s="560"/>
      <c r="D26" s="559"/>
      <c r="E26" s="559"/>
      <c r="F26" s="559"/>
      <c r="G26" s="559"/>
      <c r="H26" s="559"/>
      <c r="I26" s="560"/>
      <c r="J26" s="564">
        <f t="shared" si="2"/>
        <v>0</v>
      </c>
      <c r="K26" s="889">
        <f t="shared" si="6"/>
        <v>0</v>
      </c>
    </row>
    <row r="27" spans="1:11" s="906" customFormat="1" ht="12" customHeight="1" x14ac:dyDescent="0.2">
      <c r="A27" s="899" t="s">
        <v>164</v>
      </c>
      <c r="B27" s="633" t="s">
        <v>245</v>
      </c>
      <c r="C27" s="560"/>
      <c r="D27" s="559"/>
      <c r="E27" s="559"/>
      <c r="F27" s="559"/>
      <c r="G27" s="559"/>
      <c r="H27" s="559"/>
      <c r="I27" s="560"/>
      <c r="J27" s="564">
        <f t="shared" si="2"/>
        <v>0</v>
      </c>
      <c r="K27" s="889">
        <f t="shared" si="6"/>
        <v>0</v>
      </c>
    </row>
    <row r="28" spans="1:11" s="906" customFormat="1" ht="12" customHeight="1" thickBot="1" x14ac:dyDescent="0.25">
      <c r="A28" s="898" t="s">
        <v>165</v>
      </c>
      <c r="B28" s="651" t="s">
        <v>246</v>
      </c>
      <c r="C28" s="557"/>
      <c r="D28" s="558"/>
      <c r="E28" s="558"/>
      <c r="F28" s="558"/>
      <c r="G28" s="558"/>
      <c r="H28" s="558"/>
      <c r="I28" s="557"/>
      <c r="J28" s="556">
        <f t="shared" si="2"/>
        <v>0</v>
      </c>
      <c r="K28" s="886">
        <f t="shared" si="6"/>
        <v>0</v>
      </c>
    </row>
    <row r="29" spans="1:11" s="906" customFormat="1" ht="12" customHeight="1" thickBot="1" x14ac:dyDescent="0.25">
      <c r="A29" s="613" t="s">
        <v>166</v>
      </c>
      <c r="B29" s="640" t="s">
        <v>528</v>
      </c>
      <c r="C29" s="570">
        <f>+C30+C31+C32+C33+C34+C35+C36</f>
        <v>0</v>
      </c>
      <c r="D29" s="570">
        <f t="shared" ref="D29:K29" si="7">+D30+D31+D32+D33+D34+D35+D36</f>
        <v>0</v>
      </c>
      <c r="E29" s="570">
        <f t="shared" si="7"/>
        <v>0</v>
      </c>
      <c r="F29" s="570">
        <f t="shared" si="7"/>
        <v>0</v>
      </c>
      <c r="G29" s="570">
        <f t="shared" si="7"/>
        <v>0</v>
      </c>
      <c r="H29" s="570">
        <f t="shared" si="7"/>
        <v>0</v>
      </c>
      <c r="I29" s="570">
        <f t="shared" si="7"/>
        <v>0</v>
      </c>
      <c r="J29" s="570">
        <f t="shared" si="7"/>
        <v>0</v>
      </c>
      <c r="K29" s="892">
        <f t="shared" si="7"/>
        <v>0</v>
      </c>
    </row>
    <row r="30" spans="1:11" s="906" customFormat="1" ht="12" customHeight="1" x14ac:dyDescent="0.2">
      <c r="A30" s="890" t="s">
        <v>248</v>
      </c>
      <c r="B30" s="402" t="str">
        <f>'[3]RM_1.1.sz.mell.'!B33</f>
        <v>Építményadó</v>
      </c>
      <c r="C30" s="580"/>
      <c r="D30" s="580"/>
      <c r="E30" s="580"/>
      <c r="F30" s="580"/>
      <c r="G30" s="580"/>
      <c r="H30" s="580"/>
      <c r="I30" s="580"/>
      <c r="J30" s="574">
        <f t="shared" si="2"/>
        <v>0</v>
      </c>
      <c r="K30" s="894">
        <f t="shared" ref="K30:K36" si="8">C30+J30</f>
        <v>0</v>
      </c>
    </row>
    <row r="31" spans="1:11" s="906" customFormat="1" ht="12" customHeight="1" x14ac:dyDescent="0.2">
      <c r="A31" s="899" t="s">
        <v>249</v>
      </c>
      <c r="B31" s="402" t="str">
        <f>'[3]RM_1.1.sz.mell.'!B34</f>
        <v>Idegenforgalmi adó</v>
      </c>
      <c r="C31" s="560"/>
      <c r="D31" s="560"/>
      <c r="E31" s="560"/>
      <c r="F31" s="560"/>
      <c r="G31" s="560"/>
      <c r="H31" s="560"/>
      <c r="I31" s="560"/>
      <c r="J31" s="564">
        <f t="shared" si="2"/>
        <v>0</v>
      </c>
      <c r="K31" s="889">
        <f t="shared" si="8"/>
        <v>0</v>
      </c>
    </row>
    <row r="32" spans="1:11" s="906" customFormat="1" ht="12" customHeight="1" x14ac:dyDescent="0.2">
      <c r="A32" s="899" t="s">
        <v>250</v>
      </c>
      <c r="B32" s="402" t="str">
        <f>'[3]RM_1.1.sz.mell.'!B35</f>
        <v>Iparűzési adó</v>
      </c>
      <c r="C32" s="560"/>
      <c r="D32" s="560"/>
      <c r="E32" s="560"/>
      <c r="F32" s="560"/>
      <c r="G32" s="560"/>
      <c r="H32" s="560"/>
      <c r="I32" s="560"/>
      <c r="J32" s="564">
        <f t="shared" si="2"/>
        <v>0</v>
      </c>
      <c r="K32" s="889">
        <f t="shared" si="8"/>
        <v>0</v>
      </c>
    </row>
    <row r="33" spans="1:11" s="906" customFormat="1" ht="12" customHeight="1" x14ac:dyDescent="0.2">
      <c r="A33" s="899" t="s">
        <v>251</v>
      </c>
      <c r="B33" s="402" t="str">
        <f>'[3]RM_1.1.sz.mell.'!B36</f>
        <v>Talajterhelési díj</v>
      </c>
      <c r="C33" s="560"/>
      <c r="D33" s="560"/>
      <c r="E33" s="560"/>
      <c r="F33" s="560"/>
      <c r="G33" s="560"/>
      <c r="H33" s="560"/>
      <c r="I33" s="560"/>
      <c r="J33" s="564">
        <f t="shared" si="2"/>
        <v>0</v>
      </c>
      <c r="K33" s="889">
        <f t="shared" si="8"/>
        <v>0</v>
      </c>
    </row>
    <row r="34" spans="1:11" s="906" customFormat="1" ht="12" customHeight="1" x14ac:dyDescent="0.2">
      <c r="A34" s="899" t="s">
        <v>520</v>
      </c>
      <c r="B34" s="402" t="str">
        <f>'[3]RM_1.1.sz.mell.'!B37</f>
        <v>Gépjárműadó</v>
      </c>
      <c r="C34" s="560"/>
      <c r="D34" s="560"/>
      <c r="E34" s="560"/>
      <c r="F34" s="560"/>
      <c r="G34" s="560"/>
      <c r="H34" s="560"/>
      <c r="I34" s="560"/>
      <c r="J34" s="564">
        <f t="shared" si="2"/>
        <v>0</v>
      </c>
      <c r="K34" s="889">
        <f t="shared" si="8"/>
        <v>0</v>
      </c>
    </row>
    <row r="35" spans="1:11" s="906" customFormat="1" ht="12" customHeight="1" x14ac:dyDescent="0.2">
      <c r="A35" s="899" t="s">
        <v>521</v>
      </c>
      <c r="B35" s="402" t="str">
        <f>'[3]RM_1.1.sz.mell.'!B38</f>
        <v>Telekadó</v>
      </c>
      <c r="C35" s="560"/>
      <c r="D35" s="560"/>
      <c r="E35" s="560"/>
      <c r="F35" s="560"/>
      <c r="G35" s="560"/>
      <c r="H35" s="560"/>
      <c r="I35" s="560"/>
      <c r="J35" s="564">
        <f t="shared" si="2"/>
        <v>0</v>
      </c>
      <c r="K35" s="889">
        <f t="shared" si="8"/>
        <v>0</v>
      </c>
    </row>
    <row r="36" spans="1:11" s="906" customFormat="1" ht="12" customHeight="1" thickBot="1" x14ac:dyDescent="0.25">
      <c r="A36" s="898" t="s">
        <v>522</v>
      </c>
      <c r="B36" s="402" t="str">
        <f>'[3]RM_1.1.sz.mell.'!B39</f>
        <v>Kommunális adó</v>
      </c>
      <c r="C36" s="557"/>
      <c r="D36" s="557"/>
      <c r="E36" s="557"/>
      <c r="F36" s="557"/>
      <c r="G36" s="557"/>
      <c r="H36" s="557"/>
      <c r="I36" s="557"/>
      <c r="J36" s="556">
        <f t="shared" si="2"/>
        <v>0</v>
      </c>
      <c r="K36" s="886">
        <f t="shared" si="8"/>
        <v>0</v>
      </c>
    </row>
    <row r="37" spans="1:11" s="906" customFormat="1" ht="12" customHeight="1" thickBot="1" x14ac:dyDescent="0.25">
      <c r="A37" s="613" t="s">
        <v>20</v>
      </c>
      <c r="B37" s="640" t="s">
        <v>412</v>
      </c>
      <c r="C37" s="531">
        <f>SUM(C38:C48)</f>
        <v>0</v>
      </c>
      <c r="D37" s="573">
        <f t="shared" ref="D37:K37" si="9">SUM(D38:D48)</f>
        <v>0</v>
      </c>
      <c r="E37" s="573">
        <f t="shared" si="9"/>
        <v>0</v>
      </c>
      <c r="F37" s="573">
        <f t="shared" si="9"/>
        <v>0</v>
      </c>
      <c r="G37" s="573">
        <f t="shared" si="9"/>
        <v>0</v>
      </c>
      <c r="H37" s="573">
        <f t="shared" si="9"/>
        <v>0</v>
      </c>
      <c r="I37" s="531">
        <f t="shared" si="9"/>
        <v>0</v>
      </c>
      <c r="J37" s="531">
        <f t="shared" si="9"/>
        <v>0</v>
      </c>
      <c r="K37" s="893">
        <f t="shared" si="9"/>
        <v>0</v>
      </c>
    </row>
    <row r="38" spans="1:11" s="906" customFormat="1" ht="12" customHeight="1" x14ac:dyDescent="0.2">
      <c r="A38" s="890" t="s">
        <v>89</v>
      </c>
      <c r="B38" s="402" t="s">
        <v>255</v>
      </c>
      <c r="C38" s="580"/>
      <c r="D38" s="581"/>
      <c r="E38" s="581"/>
      <c r="F38" s="581"/>
      <c r="G38" s="581"/>
      <c r="H38" s="581"/>
      <c r="I38" s="580"/>
      <c r="J38" s="574">
        <f t="shared" si="2"/>
        <v>0</v>
      </c>
      <c r="K38" s="894">
        <f t="shared" ref="K38:K48" si="10">C38+J38</f>
        <v>0</v>
      </c>
    </row>
    <row r="39" spans="1:11" s="906" customFormat="1" ht="12" customHeight="1" x14ac:dyDescent="0.2">
      <c r="A39" s="899" t="s">
        <v>90</v>
      </c>
      <c r="B39" s="633" t="s">
        <v>256</v>
      </c>
      <c r="C39" s="560"/>
      <c r="D39" s="559"/>
      <c r="E39" s="559"/>
      <c r="F39" s="559"/>
      <c r="G39" s="559"/>
      <c r="H39" s="559"/>
      <c r="I39" s="560"/>
      <c r="J39" s="564">
        <f t="shared" si="2"/>
        <v>0</v>
      </c>
      <c r="K39" s="889">
        <f t="shared" si="10"/>
        <v>0</v>
      </c>
    </row>
    <row r="40" spans="1:11" s="906" customFormat="1" ht="12" customHeight="1" x14ac:dyDescent="0.2">
      <c r="A40" s="899" t="s">
        <v>91</v>
      </c>
      <c r="B40" s="633" t="s">
        <v>257</v>
      </c>
      <c r="C40" s="560"/>
      <c r="D40" s="559"/>
      <c r="E40" s="559"/>
      <c r="F40" s="559"/>
      <c r="G40" s="559"/>
      <c r="H40" s="559"/>
      <c r="I40" s="560"/>
      <c r="J40" s="564">
        <f t="shared" si="2"/>
        <v>0</v>
      </c>
      <c r="K40" s="889">
        <f t="shared" si="10"/>
        <v>0</v>
      </c>
    </row>
    <row r="41" spans="1:11" s="906" customFormat="1" ht="12" customHeight="1" x14ac:dyDescent="0.2">
      <c r="A41" s="899" t="s">
        <v>168</v>
      </c>
      <c r="B41" s="633" t="s">
        <v>258</v>
      </c>
      <c r="C41" s="560"/>
      <c r="D41" s="559"/>
      <c r="E41" s="559"/>
      <c r="F41" s="559"/>
      <c r="G41" s="559"/>
      <c r="H41" s="559"/>
      <c r="I41" s="560"/>
      <c r="J41" s="564">
        <f t="shared" si="2"/>
        <v>0</v>
      </c>
      <c r="K41" s="889">
        <f t="shared" si="10"/>
        <v>0</v>
      </c>
    </row>
    <row r="42" spans="1:11" s="906" customFormat="1" ht="12" customHeight="1" x14ac:dyDescent="0.2">
      <c r="A42" s="899" t="s">
        <v>169</v>
      </c>
      <c r="B42" s="633" t="s">
        <v>259</v>
      </c>
      <c r="C42" s="560"/>
      <c r="D42" s="559"/>
      <c r="E42" s="559"/>
      <c r="F42" s="559"/>
      <c r="G42" s="559"/>
      <c r="H42" s="559"/>
      <c r="I42" s="560"/>
      <c r="J42" s="564">
        <f t="shared" si="2"/>
        <v>0</v>
      </c>
      <c r="K42" s="889">
        <f t="shared" si="10"/>
        <v>0</v>
      </c>
    </row>
    <row r="43" spans="1:11" s="906" customFormat="1" ht="12" customHeight="1" x14ac:dyDescent="0.2">
      <c r="A43" s="899" t="s">
        <v>170</v>
      </c>
      <c r="B43" s="633" t="s">
        <v>260</v>
      </c>
      <c r="C43" s="560"/>
      <c r="D43" s="559"/>
      <c r="E43" s="559"/>
      <c r="F43" s="559"/>
      <c r="G43" s="559"/>
      <c r="H43" s="559"/>
      <c r="I43" s="560"/>
      <c r="J43" s="564">
        <f t="shared" si="2"/>
        <v>0</v>
      </c>
      <c r="K43" s="889">
        <f t="shared" si="10"/>
        <v>0</v>
      </c>
    </row>
    <row r="44" spans="1:11" s="906" customFormat="1" ht="12" customHeight="1" x14ac:dyDescent="0.2">
      <c r="A44" s="899" t="s">
        <v>171</v>
      </c>
      <c r="B44" s="633" t="s">
        <v>261</v>
      </c>
      <c r="C44" s="560"/>
      <c r="D44" s="559"/>
      <c r="E44" s="559"/>
      <c r="F44" s="559"/>
      <c r="G44" s="559"/>
      <c r="H44" s="559"/>
      <c r="I44" s="560"/>
      <c r="J44" s="564">
        <f t="shared" si="2"/>
        <v>0</v>
      </c>
      <c r="K44" s="889">
        <f t="shared" si="10"/>
        <v>0</v>
      </c>
    </row>
    <row r="45" spans="1:11" s="906" customFormat="1" ht="12" customHeight="1" x14ac:dyDescent="0.2">
      <c r="A45" s="899" t="s">
        <v>172</v>
      </c>
      <c r="B45" s="633" t="s">
        <v>262</v>
      </c>
      <c r="C45" s="560"/>
      <c r="D45" s="559"/>
      <c r="E45" s="559"/>
      <c r="F45" s="559"/>
      <c r="G45" s="559"/>
      <c r="H45" s="559"/>
      <c r="I45" s="560"/>
      <c r="J45" s="564">
        <f t="shared" si="2"/>
        <v>0</v>
      </c>
      <c r="K45" s="889">
        <f t="shared" si="10"/>
        <v>0</v>
      </c>
    </row>
    <row r="46" spans="1:11" s="906" customFormat="1" ht="12" customHeight="1" x14ac:dyDescent="0.2">
      <c r="A46" s="899" t="s">
        <v>253</v>
      </c>
      <c r="B46" s="633" t="s">
        <v>263</v>
      </c>
      <c r="C46" s="631"/>
      <c r="D46" s="920"/>
      <c r="E46" s="920"/>
      <c r="F46" s="920"/>
      <c r="G46" s="920"/>
      <c r="H46" s="920"/>
      <c r="I46" s="631"/>
      <c r="J46" s="630">
        <f t="shared" si="2"/>
        <v>0</v>
      </c>
      <c r="K46" s="913">
        <f t="shared" si="10"/>
        <v>0</v>
      </c>
    </row>
    <row r="47" spans="1:11" s="906" customFormat="1" ht="12" customHeight="1" x14ac:dyDescent="0.2">
      <c r="A47" s="898" t="s">
        <v>254</v>
      </c>
      <c r="B47" s="651" t="s">
        <v>414</v>
      </c>
      <c r="C47" s="647"/>
      <c r="D47" s="926"/>
      <c r="E47" s="926"/>
      <c r="F47" s="926"/>
      <c r="G47" s="926"/>
      <c r="H47" s="926"/>
      <c r="I47" s="647"/>
      <c r="J47" s="925">
        <f t="shared" si="2"/>
        <v>0</v>
      </c>
      <c r="K47" s="924">
        <f t="shared" si="10"/>
        <v>0</v>
      </c>
    </row>
    <row r="48" spans="1:11" s="906" customFormat="1" ht="12" customHeight="1" thickBot="1" x14ac:dyDescent="0.25">
      <c r="A48" s="898" t="s">
        <v>413</v>
      </c>
      <c r="B48" s="651" t="s">
        <v>264</v>
      </c>
      <c r="C48" s="647"/>
      <c r="D48" s="926"/>
      <c r="E48" s="926"/>
      <c r="F48" s="926"/>
      <c r="G48" s="926"/>
      <c r="H48" s="926"/>
      <c r="I48" s="647"/>
      <c r="J48" s="925">
        <f t="shared" si="2"/>
        <v>0</v>
      </c>
      <c r="K48" s="924">
        <f t="shared" si="10"/>
        <v>0</v>
      </c>
    </row>
    <row r="49" spans="1:11" s="906" customFormat="1" ht="12" customHeight="1" thickBot="1" x14ac:dyDescent="0.25">
      <c r="A49" s="613" t="s">
        <v>21</v>
      </c>
      <c r="B49" s="640" t="s">
        <v>265</v>
      </c>
      <c r="C49" s="531">
        <f>SUM(C50:C54)</f>
        <v>0</v>
      </c>
      <c r="D49" s="573">
        <f t="shared" ref="D49:K49" si="11">SUM(D50:D54)</f>
        <v>0</v>
      </c>
      <c r="E49" s="573">
        <f t="shared" si="11"/>
        <v>0</v>
      </c>
      <c r="F49" s="573">
        <f t="shared" si="11"/>
        <v>0</v>
      </c>
      <c r="G49" s="573">
        <f t="shared" si="11"/>
        <v>0</v>
      </c>
      <c r="H49" s="573">
        <f t="shared" si="11"/>
        <v>0</v>
      </c>
      <c r="I49" s="531">
        <f t="shared" si="11"/>
        <v>0</v>
      </c>
      <c r="J49" s="531">
        <f t="shared" si="11"/>
        <v>0</v>
      </c>
      <c r="K49" s="893">
        <f t="shared" si="11"/>
        <v>0</v>
      </c>
    </row>
    <row r="50" spans="1:11" s="906" customFormat="1" ht="12" customHeight="1" x14ac:dyDescent="0.2">
      <c r="A50" s="890" t="s">
        <v>92</v>
      </c>
      <c r="B50" s="402" t="s">
        <v>269</v>
      </c>
      <c r="C50" s="649"/>
      <c r="D50" s="923"/>
      <c r="E50" s="923"/>
      <c r="F50" s="923"/>
      <c r="G50" s="923"/>
      <c r="H50" s="923"/>
      <c r="I50" s="649"/>
      <c r="J50" s="648">
        <f t="shared" si="2"/>
        <v>0</v>
      </c>
      <c r="K50" s="922">
        <f>C50+J50</f>
        <v>0</v>
      </c>
    </row>
    <row r="51" spans="1:11" s="906" customFormat="1" ht="12" customHeight="1" x14ac:dyDescent="0.2">
      <c r="A51" s="899" t="s">
        <v>93</v>
      </c>
      <c r="B51" s="633" t="s">
        <v>270</v>
      </c>
      <c r="C51" s="631"/>
      <c r="D51" s="920"/>
      <c r="E51" s="920"/>
      <c r="F51" s="920"/>
      <c r="G51" s="920"/>
      <c r="H51" s="920"/>
      <c r="I51" s="631"/>
      <c r="J51" s="630">
        <f t="shared" si="2"/>
        <v>0</v>
      </c>
      <c r="K51" s="913">
        <f>C51+J51</f>
        <v>0</v>
      </c>
    </row>
    <row r="52" spans="1:11" s="906" customFormat="1" ht="12" customHeight="1" x14ac:dyDescent="0.2">
      <c r="A52" s="899" t="s">
        <v>266</v>
      </c>
      <c r="B52" s="633" t="s">
        <v>271</v>
      </c>
      <c r="C52" s="631"/>
      <c r="D52" s="920"/>
      <c r="E52" s="920"/>
      <c r="F52" s="920"/>
      <c r="G52" s="920"/>
      <c r="H52" s="920"/>
      <c r="I52" s="631"/>
      <c r="J52" s="630">
        <f t="shared" si="2"/>
        <v>0</v>
      </c>
      <c r="K52" s="913">
        <f>C52+J52</f>
        <v>0</v>
      </c>
    </row>
    <row r="53" spans="1:11" s="906" customFormat="1" ht="12" customHeight="1" x14ac:dyDescent="0.2">
      <c r="A53" s="899" t="s">
        <v>267</v>
      </c>
      <c r="B53" s="633" t="s">
        <v>272</v>
      </c>
      <c r="C53" s="631"/>
      <c r="D53" s="920"/>
      <c r="E53" s="920"/>
      <c r="F53" s="920"/>
      <c r="G53" s="920"/>
      <c r="H53" s="920"/>
      <c r="I53" s="631"/>
      <c r="J53" s="630">
        <f t="shared" si="2"/>
        <v>0</v>
      </c>
      <c r="K53" s="913">
        <f>C53+J53</f>
        <v>0</v>
      </c>
    </row>
    <row r="54" spans="1:11" s="906" customFormat="1" ht="12" customHeight="1" thickBot="1" x14ac:dyDescent="0.25">
      <c r="A54" s="897" t="s">
        <v>268</v>
      </c>
      <c r="B54" s="921" t="s">
        <v>273</v>
      </c>
      <c r="C54" s="638"/>
      <c r="D54" s="918"/>
      <c r="E54" s="918"/>
      <c r="F54" s="918"/>
      <c r="G54" s="918"/>
      <c r="H54" s="918"/>
      <c r="I54" s="638"/>
      <c r="J54" s="637">
        <f t="shared" si="2"/>
        <v>0</v>
      </c>
      <c r="K54" s="917">
        <f>C54+J54</f>
        <v>0</v>
      </c>
    </row>
    <row r="55" spans="1:11" s="906" customFormat="1" ht="12" customHeight="1" thickBot="1" x14ac:dyDescent="0.25">
      <c r="A55" s="613" t="s">
        <v>173</v>
      </c>
      <c r="B55" s="640" t="s">
        <v>274</v>
      </c>
      <c r="C55" s="531">
        <f>SUM(C56:C58)</f>
        <v>0</v>
      </c>
      <c r="D55" s="573">
        <f t="shared" ref="D55:K55" si="12">SUM(D56:D58)</f>
        <v>0</v>
      </c>
      <c r="E55" s="573">
        <f t="shared" si="12"/>
        <v>0</v>
      </c>
      <c r="F55" s="573">
        <f t="shared" si="12"/>
        <v>0</v>
      </c>
      <c r="G55" s="573">
        <f t="shared" si="12"/>
        <v>0</v>
      </c>
      <c r="H55" s="573">
        <f t="shared" si="12"/>
        <v>0</v>
      </c>
      <c r="I55" s="531">
        <f t="shared" si="12"/>
        <v>0</v>
      </c>
      <c r="J55" s="531">
        <f t="shared" si="12"/>
        <v>0</v>
      </c>
      <c r="K55" s="893">
        <f t="shared" si="12"/>
        <v>0</v>
      </c>
    </row>
    <row r="56" spans="1:11" s="906" customFormat="1" ht="12" customHeight="1" x14ac:dyDescent="0.2">
      <c r="A56" s="890" t="s">
        <v>94</v>
      </c>
      <c r="B56" s="402" t="s">
        <v>275</v>
      </c>
      <c r="C56" s="580"/>
      <c r="D56" s="581"/>
      <c r="E56" s="581"/>
      <c r="F56" s="581"/>
      <c r="G56" s="581"/>
      <c r="H56" s="581"/>
      <c r="I56" s="580"/>
      <c r="J56" s="574">
        <f t="shared" si="2"/>
        <v>0</v>
      </c>
      <c r="K56" s="894">
        <f>C56+J56</f>
        <v>0</v>
      </c>
    </row>
    <row r="57" spans="1:11" s="906" customFormat="1" ht="12" customHeight="1" x14ac:dyDescent="0.2">
      <c r="A57" s="899" t="s">
        <v>95</v>
      </c>
      <c r="B57" s="633" t="s">
        <v>404</v>
      </c>
      <c r="C57" s="560"/>
      <c r="D57" s="559"/>
      <c r="E57" s="559"/>
      <c r="F57" s="559"/>
      <c r="G57" s="559"/>
      <c r="H57" s="559"/>
      <c r="I57" s="560"/>
      <c r="J57" s="564">
        <f t="shared" si="2"/>
        <v>0</v>
      </c>
      <c r="K57" s="889">
        <f>C57+J57</f>
        <v>0</v>
      </c>
    </row>
    <row r="58" spans="1:11" s="906" customFormat="1" ht="12" customHeight="1" x14ac:dyDescent="0.2">
      <c r="A58" s="899" t="s">
        <v>278</v>
      </c>
      <c r="B58" s="633" t="s">
        <v>276</v>
      </c>
      <c r="C58" s="560"/>
      <c r="D58" s="559"/>
      <c r="E58" s="559"/>
      <c r="F58" s="559"/>
      <c r="G58" s="559"/>
      <c r="H58" s="559"/>
      <c r="I58" s="560"/>
      <c r="J58" s="564">
        <f t="shared" si="2"/>
        <v>0</v>
      </c>
      <c r="K58" s="889">
        <f>C58+J58</f>
        <v>0</v>
      </c>
    </row>
    <row r="59" spans="1:11" s="906" customFormat="1" ht="12" customHeight="1" thickBot="1" x14ac:dyDescent="0.25">
      <c r="A59" s="898" t="s">
        <v>279</v>
      </c>
      <c r="B59" s="651" t="s">
        <v>277</v>
      </c>
      <c r="C59" s="557"/>
      <c r="D59" s="558"/>
      <c r="E59" s="558"/>
      <c r="F59" s="558"/>
      <c r="G59" s="558"/>
      <c r="H59" s="558"/>
      <c r="I59" s="557"/>
      <c r="J59" s="556">
        <f t="shared" si="2"/>
        <v>0</v>
      </c>
      <c r="K59" s="886">
        <f>C59+J59</f>
        <v>0</v>
      </c>
    </row>
    <row r="60" spans="1:11" s="906" customFormat="1" ht="12" customHeight="1" thickBot="1" x14ac:dyDescent="0.25">
      <c r="A60" s="613" t="s">
        <v>23</v>
      </c>
      <c r="B60" s="626" t="s">
        <v>280</v>
      </c>
      <c r="C60" s="531">
        <f>SUM(C61:C63)</f>
        <v>0</v>
      </c>
      <c r="D60" s="573">
        <f t="shared" ref="D60:K60" si="13">SUM(D61:D63)</f>
        <v>0</v>
      </c>
      <c r="E60" s="573">
        <f t="shared" si="13"/>
        <v>0</v>
      </c>
      <c r="F60" s="573">
        <f t="shared" si="13"/>
        <v>0</v>
      </c>
      <c r="G60" s="573">
        <f t="shared" si="13"/>
        <v>0</v>
      </c>
      <c r="H60" s="573">
        <f t="shared" si="13"/>
        <v>0</v>
      </c>
      <c r="I60" s="531">
        <f t="shared" si="13"/>
        <v>0</v>
      </c>
      <c r="J60" s="531">
        <f t="shared" si="13"/>
        <v>0</v>
      </c>
      <c r="K60" s="893">
        <f t="shared" si="13"/>
        <v>0</v>
      </c>
    </row>
    <row r="61" spans="1:11" s="906" customFormat="1" ht="12" customHeight="1" x14ac:dyDescent="0.2">
      <c r="A61" s="890" t="s">
        <v>174</v>
      </c>
      <c r="B61" s="402" t="s">
        <v>282</v>
      </c>
      <c r="C61" s="631"/>
      <c r="D61" s="920"/>
      <c r="E61" s="920"/>
      <c r="F61" s="920"/>
      <c r="G61" s="920"/>
      <c r="H61" s="920"/>
      <c r="I61" s="631"/>
      <c r="J61" s="630">
        <f t="shared" si="2"/>
        <v>0</v>
      </c>
      <c r="K61" s="913">
        <f>C61+J61</f>
        <v>0</v>
      </c>
    </row>
    <row r="62" spans="1:11" s="906" customFormat="1" ht="12" customHeight="1" x14ac:dyDescent="0.2">
      <c r="A62" s="899" t="s">
        <v>175</v>
      </c>
      <c r="B62" s="633" t="s">
        <v>405</v>
      </c>
      <c r="C62" s="631"/>
      <c r="D62" s="920"/>
      <c r="E62" s="920"/>
      <c r="F62" s="920"/>
      <c r="G62" s="920"/>
      <c r="H62" s="920"/>
      <c r="I62" s="631"/>
      <c r="J62" s="630">
        <f t="shared" si="2"/>
        <v>0</v>
      </c>
      <c r="K62" s="913">
        <f>C62+J62</f>
        <v>0</v>
      </c>
    </row>
    <row r="63" spans="1:11" s="906" customFormat="1" ht="12" customHeight="1" x14ac:dyDescent="0.2">
      <c r="A63" s="899" t="s">
        <v>215</v>
      </c>
      <c r="B63" s="633" t="s">
        <v>283</v>
      </c>
      <c r="C63" s="631"/>
      <c r="D63" s="920"/>
      <c r="E63" s="920"/>
      <c r="F63" s="920"/>
      <c r="G63" s="920"/>
      <c r="H63" s="920"/>
      <c r="I63" s="631"/>
      <c r="J63" s="630">
        <f t="shared" si="2"/>
        <v>0</v>
      </c>
      <c r="K63" s="913">
        <f>C63+J63</f>
        <v>0</v>
      </c>
    </row>
    <row r="64" spans="1:11" s="906" customFormat="1" ht="12" customHeight="1" thickBot="1" x14ac:dyDescent="0.25">
      <c r="A64" s="898" t="s">
        <v>281</v>
      </c>
      <c r="B64" s="651" t="s">
        <v>284</v>
      </c>
      <c r="C64" s="631"/>
      <c r="D64" s="920"/>
      <c r="E64" s="920"/>
      <c r="F64" s="920"/>
      <c r="G64" s="920"/>
      <c r="H64" s="920"/>
      <c r="I64" s="631"/>
      <c r="J64" s="630">
        <f t="shared" si="2"/>
        <v>0</v>
      </c>
      <c r="K64" s="913">
        <f>C64+J64</f>
        <v>0</v>
      </c>
    </row>
    <row r="65" spans="1:11" s="906" customFormat="1" ht="12" customHeight="1" thickBot="1" x14ac:dyDescent="0.25">
      <c r="A65" s="613" t="s">
        <v>24</v>
      </c>
      <c r="B65" s="640" t="s">
        <v>285</v>
      </c>
      <c r="C65" s="570">
        <f>+C8+C15+C22+C29+C37+C49+C55+C60</f>
        <v>0</v>
      </c>
      <c r="D65" s="571">
        <f t="shared" ref="D65:K65" si="14">+D8+D15+D22+D29+D37+D49+D55+D60</f>
        <v>0</v>
      </c>
      <c r="E65" s="571">
        <f t="shared" si="14"/>
        <v>0</v>
      </c>
      <c r="F65" s="571">
        <f t="shared" si="14"/>
        <v>0</v>
      </c>
      <c r="G65" s="571">
        <f t="shared" si="14"/>
        <v>0</v>
      </c>
      <c r="H65" s="571">
        <f t="shared" si="14"/>
        <v>0</v>
      </c>
      <c r="I65" s="570">
        <f t="shared" si="14"/>
        <v>0</v>
      </c>
      <c r="J65" s="570">
        <f t="shared" si="14"/>
        <v>0</v>
      </c>
      <c r="K65" s="892">
        <f t="shared" si="14"/>
        <v>0</v>
      </c>
    </row>
    <row r="66" spans="1:11" s="906" customFormat="1" ht="12" customHeight="1" thickBot="1" x14ac:dyDescent="0.2">
      <c r="A66" s="912" t="s">
        <v>372</v>
      </c>
      <c r="B66" s="626" t="s">
        <v>287</v>
      </c>
      <c r="C66" s="531">
        <f>SUM(C67:C69)</f>
        <v>0</v>
      </c>
      <c r="D66" s="573">
        <f t="shared" ref="D66:K66" si="15">SUM(D67:D69)</f>
        <v>0</v>
      </c>
      <c r="E66" s="573">
        <f t="shared" si="15"/>
        <v>0</v>
      </c>
      <c r="F66" s="573">
        <f t="shared" si="15"/>
        <v>0</v>
      </c>
      <c r="G66" s="573">
        <f t="shared" si="15"/>
        <v>0</v>
      </c>
      <c r="H66" s="573">
        <f t="shared" si="15"/>
        <v>0</v>
      </c>
      <c r="I66" s="531">
        <f t="shared" si="15"/>
        <v>0</v>
      </c>
      <c r="J66" s="531">
        <f t="shared" si="15"/>
        <v>0</v>
      </c>
      <c r="K66" s="893">
        <f t="shared" si="15"/>
        <v>0</v>
      </c>
    </row>
    <row r="67" spans="1:11" s="906" customFormat="1" ht="12" customHeight="1" x14ac:dyDescent="0.2">
      <c r="A67" s="890" t="s">
        <v>315</v>
      </c>
      <c r="B67" s="402" t="s">
        <v>288</v>
      </c>
      <c r="C67" s="631"/>
      <c r="D67" s="920"/>
      <c r="E67" s="920"/>
      <c r="F67" s="920"/>
      <c r="G67" s="920"/>
      <c r="H67" s="920"/>
      <c r="I67" s="631"/>
      <c r="J67" s="630">
        <f>D67+E67+F67+G67+H67+I67</f>
        <v>0</v>
      </c>
      <c r="K67" s="913">
        <f>C67+J67</f>
        <v>0</v>
      </c>
    </row>
    <row r="68" spans="1:11" s="906" customFormat="1" ht="12" customHeight="1" x14ac:dyDescent="0.2">
      <c r="A68" s="899" t="s">
        <v>324</v>
      </c>
      <c r="B68" s="633" t="s">
        <v>289</v>
      </c>
      <c r="C68" s="631"/>
      <c r="D68" s="920"/>
      <c r="E68" s="920"/>
      <c r="F68" s="920"/>
      <c r="G68" s="920"/>
      <c r="H68" s="920"/>
      <c r="I68" s="631"/>
      <c r="J68" s="630">
        <f>D68+E68+F68+G68+H68+I68</f>
        <v>0</v>
      </c>
      <c r="K68" s="913">
        <f>C68+J68</f>
        <v>0</v>
      </c>
    </row>
    <row r="69" spans="1:11" s="906" customFormat="1" ht="12" customHeight="1" thickBot="1" x14ac:dyDescent="0.25">
      <c r="A69" s="897" t="s">
        <v>325</v>
      </c>
      <c r="B69" s="919" t="s">
        <v>290</v>
      </c>
      <c r="C69" s="638"/>
      <c r="D69" s="918"/>
      <c r="E69" s="918"/>
      <c r="F69" s="918"/>
      <c r="G69" s="918"/>
      <c r="H69" s="918"/>
      <c r="I69" s="638"/>
      <c r="J69" s="637">
        <f>D69+E69+F69+G69+H69+I69</f>
        <v>0</v>
      </c>
      <c r="K69" s="917">
        <f>C69+J69</f>
        <v>0</v>
      </c>
    </row>
    <row r="70" spans="1:11" s="906" customFormat="1" ht="12" customHeight="1" thickBot="1" x14ac:dyDescent="0.2">
      <c r="A70" s="912" t="s">
        <v>291</v>
      </c>
      <c r="B70" s="626" t="s">
        <v>292</v>
      </c>
      <c r="C70" s="531">
        <f>SUM(C71:C74)</f>
        <v>0</v>
      </c>
      <c r="D70" s="531">
        <f t="shared" ref="D70:K70" si="16">SUM(D71:D74)</f>
        <v>0</v>
      </c>
      <c r="E70" s="531">
        <f t="shared" si="16"/>
        <v>0</v>
      </c>
      <c r="F70" s="531">
        <f t="shared" si="16"/>
        <v>0</v>
      </c>
      <c r="G70" s="531">
        <f t="shared" si="16"/>
        <v>0</v>
      </c>
      <c r="H70" s="531">
        <f t="shared" si="16"/>
        <v>0</v>
      </c>
      <c r="I70" s="531">
        <f t="shared" si="16"/>
        <v>0</v>
      </c>
      <c r="J70" s="531">
        <f t="shared" si="16"/>
        <v>0</v>
      </c>
      <c r="K70" s="893">
        <f t="shared" si="16"/>
        <v>0</v>
      </c>
    </row>
    <row r="71" spans="1:11" s="906" customFormat="1" ht="12" customHeight="1" x14ac:dyDescent="0.2">
      <c r="A71" s="890" t="s">
        <v>145</v>
      </c>
      <c r="B71" s="402" t="s">
        <v>293</v>
      </c>
      <c r="C71" s="631"/>
      <c r="D71" s="631"/>
      <c r="E71" s="631"/>
      <c r="F71" s="631"/>
      <c r="G71" s="631"/>
      <c r="H71" s="631"/>
      <c r="I71" s="631"/>
      <c r="J71" s="630">
        <f>D71+E71+F71+G71+H71+I71</f>
        <v>0</v>
      </c>
      <c r="K71" s="913">
        <f>C71+J71</f>
        <v>0</v>
      </c>
    </row>
    <row r="72" spans="1:11" s="906" customFormat="1" ht="12" customHeight="1" x14ac:dyDescent="0.2">
      <c r="A72" s="899" t="s">
        <v>146</v>
      </c>
      <c r="B72" s="402" t="s">
        <v>536</v>
      </c>
      <c r="C72" s="631"/>
      <c r="D72" s="631"/>
      <c r="E72" s="631"/>
      <c r="F72" s="631"/>
      <c r="G72" s="631"/>
      <c r="H72" s="631"/>
      <c r="I72" s="631"/>
      <c r="J72" s="630">
        <f>D72+E72+F72+G72+H72+I72</f>
        <v>0</v>
      </c>
      <c r="K72" s="913">
        <f>C72+J72</f>
        <v>0</v>
      </c>
    </row>
    <row r="73" spans="1:11" s="906" customFormat="1" ht="12" customHeight="1" x14ac:dyDescent="0.2">
      <c r="A73" s="899" t="s">
        <v>316</v>
      </c>
      <c r="B73" s="402" t="s">
        <v>294</v>
      </c>
      <c r="C73" s="631"/>
      <c r="D73" s="631"/>
      <c r="E73" s="631"/>
      <c r="F73" s="631"/>
      <c r="G73" s="631"/>
      <c r="H73" s="631"/>
      <c r="I73" s="631"/>
      <c r="J73" s="630">
        <f>D73+E73+F73+G73+H73+I73</f>
        <v>0</v>
      </c>
      <c r="K73" s="913">
        <f>C73+J73</f>
        <v>0</v>
      </c>
    </row>
    <row r="74" spans="1:11" s="906" customFormat="1" ht="12" customHeight="1" thickBot="1" x14ac:dyDescent="0.25">
      <c r="A74" s="898" t="s">
        <v>317</v>
      </c>
      <c r="B74" s="403" t="s">
        <v>537</v>
      </c>
      <c r="C74" s="631"/>
      <c r="D74" s="631"/>
      <c r="E74" s="631"/>
      <c r="F74" s="631"/>
      <c r="G74" s="631"/>
      <c r="H74" s="631"/>
      <c r="I74" s="631"/>
      <c r="J74" s="630">
        <f>D74+E74+F74+G74+H74+I74</f>
        <v>0</v>
      </c>
      <c r="K74" s="913">
        <f>C74+J74</f>
        <v>0</v>
      </c>
    </row>
    <row r="75" spans="1:11" s="906" customFormat="1" ht="12" customHeight="1" thickBot="1" x14ac:dyDescent="0.2">
      <c r="A75" s="912" t="s">
        <v>295</v>
      </c>
      <c r="B75" s="626" t="s">
        <v>296</v>
      </c>
      <c r="C75" s="531">
        <f>SUM(C76:C77)</f>
        <v>0</v>
      </c>
      <c r="D75" s="531">
        <f t="shared" ref="D75:K75" si="17">SUM(D76:D77)</f>
        <v>0</v>
      </c>
      <c r="E75" s="531">
        <f t="shared" si="17"/>
        <v>0</v>
      </c>
      <c r="F75" s="531">
        <f t="shared" si="17"/>
        <v>0</v>
      </c>
      <c r="G75" s="531">
        <f t="shared" si="17"/>
        <v>0</v>
      </c>
      <c r="H75" s="531">
        <f t="shared" si="17"/>
        <v>0</v>
      </c>
      <c r="I75" s="531">
        <f t="shared" si="17"/>
        <v>0</v>
      </c>
      <c r="J75" s="531">
        <f t="shared" si="17"/>
        <v>0</v>
      </c>
      <c r="K75" s="893">
        <f t="shared" si="17"/>
        <v>0</v>
      </c>
    </row>
    <row r="76" spans="1:11" s="906" customFormat="1" ht="12" customHeight="1" x14ac:dyDescent="0.2">
      <c r="A76" s="890" t="s">
        <v>318</v>
      </c>
      <c r="B76" s="402" t="s">
        <v>297</v>
      </c>
      <c r="C76" s="631"/>
      <c r="D76" s="631"/>
      <c r="E76" s="631"/>
      <c r="F76" s="631"/>
      <c r="G76" s="631"/>
      <c r="H76" s="631"/>
      <c r="I76" s="631"/>
      <c r="J76" s="630">
        <f>D76+E76+F76+G76+H76+I76</f>
        <v>0</v>
      </c>
      <c r="K76" s="913">
        <f>C76+J76</f>
        <v>0</v>
      </c>
    </row>
    <row r="77" spans="1:11" s="906" customFormat="1" ht="12" customHeight="1" thickBot="1" x14ac:dyDescent="0.25">
      <c r="A77" s="898" t="s">
        <v>319</v>
      </c>
      <c r="B77" s="651" t="s">
        <v>298</v>
      </c>
      <c r="C77" s="631"/>
      <c r="D77" s="631"/>
      <c r="E77" s="631"/>
      <c r="F77" s="631"/>
      <c r="G77" s="631"/>
      <c r="H77" s="631"/>
      <c r="I77" s="631"/>
      <c r="J77" s="630">
        <f>D77+E77+F77+G77+H77+I77</f>
        <v>0</v>
      </c>
      <c r="K77" s="913">
        <f>C77+J77</f>
        <v>0</v>
      </c>
    </row>
    <row r="78" spans="1:11" s="910" customFormat="1" ht="12" customHeight="1" thickBot="1" x14ac:dyDescent="0.2">
      <c r="A78" s="912" t="s">
        <v>299</v>
      </c>
      <c r="B78" s="626" t="s">
        <v>300</v>
      </c>
      <c r="C78" s="531">
        <f>SUM(C79:C81)</f>
        <v>0</v>
      </c>
      <c r="D78" s="531">
        <f t="shared" ref="D78:K78" si="18">SUM(D79:D81)</f>
        <v>0</v>
      </c>
      <c r="E78" s="531">
        <f t="shared" si="18"/>
        <v>0</v>
      </c>
      <c r="F78" s="531">
        <f t="shared" si="18"/>
        <v>0</v>
      </c>
      <c r="G78" s="531">
        <f t="shared" si="18"/>
        <v>0</v>
      </c>
      <c r="H78" s="531">
        <f t="shared" si="18"/>
        <v>0</v>
      </c>
      <c r="I78" s="531">
        <f t="shared" si="18"/>
        <v>0</v>
      </c>
      <c r="J78" s="531">
        <f t="shared" si="18"/>
        <v>0</v>
      </c>
      <c r="K78" s="893">
        <f t="shared" si="18"/>
        <v>0</v>
      </c>
    </row>
    <row r="79" spans="1:11" s="906" customFormat="1" ht="12" customHeight="1" x14ac:dyDescent="0.2">
      <c r="A79" s="890" t="s">
        <v>320</v>
      </c>
      <c r="B79" s="402" t="s">
        <v>301</v>
      </c>
      <c r="C79" s="631"/>
      <c r="D79" s="631"/>
      <c r="E79" s="631"/>
      <c r="F79" s="631"/>
      <c r="G79" s="631"/>
      <c r="H79" s="631"/>
      <c r="I79" s="631"/>
      <c r="J79" s="630">
        <f>D79+E79+F79+G79+H79+I79</f>
        <v>0</v>
      </c>
      <c r="K79" s="913">
        <f>C79+J79</f>
        <v>0</v>
      </c>
    </row>
    <row r="80" spans="1:11" s="906" customFormat="1" ht="12" customHeight="1" x14ac:dyDescent="0.2">
      <c r="A80" s="899" t="s">
        <v>321</v>
      </c>
      <c r="B80" s="633" t="s">
        <v>302</v>
      </c>
      <c r="C80" s="631"/>
      <c r="D80" s="631"/>
      <c r="E80" s="631"/>
      <c r="F80" s="631"/>
      <c r="G80" s="631"/>
      <c r="H80" s="631"/>
      <c r="I80" s="631"/>
      <c r="J80" s="630">
        <f>D80+E80+F80+G80+H80+I80</f>
        <v>0</v>
      </c>
      <c r="K80" s="913">
        <f>C80+J80</f>
        <v>0</v>
      </c>
    </row>
    <row r="81" spans="1:11" s="906" customFormat="1" ht="12" customHeight="1" thickBot="1" x14ac:dyDescent="0.25">
      <c r="A81" s="898" t="s">
        <v>322</v>
      </c>
      <c r="B81" s="579" t="s">
        <v>649</v>
      </c>
      <c r="C81" s="631"/>
      <c r="D81" s="631"/>
      <c r="E81" s="631"/>
      <c r="F81" s="631"/>
      <c r="G81" s="631"/>
      <c r="H81" s="631"/>
      <c r="I81" s="631"/>
      <c r="J81" s="630">
        <f>D81+E81+F81+G81+H81+I81</f>
        <v>0</v>
      </c>
      <c r="K81" s="913">
        <f>C81+J81</f>
        <v>0</v>
      </c>
    </row>
    <row r="82" spans="1:11" s="906" customFormat="1" ht="12" customHeight="1" thickBot="1" x14ac:dyDescent="0.2">
      <c r="A82" s="912" t="s">
        <v>303</v>
      </c>
      <c r="B82" s="626" t="s">
        <v>323</v>
      </c>
      <c r="C82" s="531">
        <f>SUM(C83:C86)</f>
        <v>0</v>
      </c>
      <c r="D82" s="531">
        <f t="shared" ref="D82:K82" si="19">SUM(D83:D86)</f>
        <v>0</v>
      </c>
      <c r="E82" s="531">
        <f t="shared" si="19"/>
        <v>0</v>
      </c>
      <c r="F82" s="531">
        <f t="shared" si="19"/>
        <v>0</v>
      </c>
      <c r="G82" s="531">
        <f t="shared" si="19"/>
        <v>0</v>
      </c>
      <c r="H82" s="531">
        <f t="shared" si="19"/>
        <v>0</v>
      </c>
      <c r="I82" s="531">
        <f t="shared" si="19"/>
        <v>0</v>
      </c>
      <c r="J82" s="531">
        <f t="shared" si="19"/>
        <v>0</v>
      </c>
      <c r="K82" s="893">
        <f t="shared" si="19"/>
        <v>0</v>
      </c>
    </row>
    <row r="83" spans="1:11" s="906" customFormat="1" ht="12" customHeight="1" x14ac:dyDescent="0.2">
      <c r="A83" s="916" t="s">
        <v>304</v>
      </c>
      <c r="B83" s="402" t="s">
        <v>305</v>
      </c>
      <c r="C83" s="631"/>
      <c r="D83" s="631"/>
      <c r="E83" s="631"/>
      <c r="F83" s="631"/>
      <c r="G83" s="631"/>
      <c r="H83" s="631"/>
      <c r="I83" s="631"/>
      <c r="J83" s="630">
        <f t="shared" ref="J83:J88" si="20">D83+E83+F83+G83+H83+I83</f>
        <v>0</v>
      </c>
      <c r="K83" s="913">
        <f t="shared" ref="K83:K88" si="21">C83+J83</f>
        <v>0</v>
      </c>
    </row>
    <row r="84" spans="1:11" s="906" customFormat="1" ht="12" customHeight="1" x14ac:dyDescent="0.2">
      <c r="A84" s="915" t="s">
        <v>306</v>
      </c>
      <c r="B84" s="633" t="s">
        <v>307</v>
      </c>
      <c r="C84" s="631"/>
      <c r="D84" s="631"/>
      <c r="E84" s="631"/>
      <c r="F84" s="631"/>
      <c r="G84" s="631"/>
      <c r="H84" s="631"/>
      <c r="I84" s="631"/>
      <c r="J84" s="630">
        <f t="shared" si="20"/>
        <v>0</v>
      </c>
      <c r="K84" s="913">
        <f t="shared" si="21"/>
        <v>0</v>
      </c>
    </row>
    <row r="85" spans="1:11" s="906" customFormat="1" ht="12" customHeight="1" x14ac:dyDescent="0.2">
      <c r="A85" s="915" t="s">
        <v>308</v>
      </c>
      <c r="B85" s="633" t="s">
        <v>309</v>
      </c>
      <c r="C85" s="631"/>
      <c r="D85" s="631"/>
      <c r="E85" s="631"/>
      <c r="F85" s="631"/>
      <c r="G85" s="631"/>
      <c r="H85" s="631"/>
      <c r="I85" s="631"/>
      <c r="J85" s="630">
        <f t="shared" si="20"/>
        <v>0</v>
      </c>
      <c r="K85" s="913">
        <f t="shared" si="21"/>
        <v>0</v>
      </c>
    </row>
    <row r="86" spans="1:11" s="910" customFormat="1" ht="12" customHeight="1" thickBot="1" x14ac:dyDescent="0.25">
      <c r="A86" s="914" t="s">
        <v>310</v>
      </c>
      <c r="B86" s="651" t="s">
        <v>311</v>
      </c>
      <c r="C86" s="631"/>
      <c r="D86" s="631"/>
      <c r="E86" s="631"/>
      <c r="F86" s="631"/>
      <c r="G86" s="631"/>
      <c r="H86" s="631"/>
      <c r="I86" s="631"/>
      <c r="J86" s="630">
        <f t="shared" si="20"/>
        <v>0</v>
      </c>
      <c r="K86" s="913">
        <f t="shared" si="21"/>
        <v>0</v>
      </c>
    </row>
    <row r="87" spans="1:11" s="910" customFormat="1" ht="12" customHeight="1" thickBot="1" x14ac:dyDescent="0.2">
      <c r="A87" s="912" t="s">
        <v>312</v>
      </c>
      <c r="B87" s="626" t="s">
        <v>453</v>
      </c>
      <c r="C87" s="628"/>
      <c r="D87" s="628"/>
      <c r="E87" s="628"/>
      <c r="F87" s="628"/>
      <c r="G87" s="628"/>
      <c r="H87" s="628"/>
      <c r="I87" s="628"/>
      <c r="J87" s="531">
        <f t="shared" si="20"/>
        <v>0</v>
      </c>
      <c r="K87" s="893">
        <f t="shared" si="21"/>
        <v>0</v>
      </c>
    </row>
    <row r="88" spans="1:11" s="910" customFormat="1" ht="12" customHeight="1" thickBot="1" x14ac:dyDescent="0.2">
      <c r="A88" s="912" t="s">
        <v>475</v>
      </c>
      <c r="B88" s="626" t="s">
        <v>313</v>
      </c>
      <c r="C88" s="628"/>
      <c r="D88" s="628"/>
      <c r="E88" s="628"/>
      <c r="F88" s="628"/>
      <c r="G88" s="628"/>
      <c r="H88" s="628"/>
      <c r="I88" s="628"/>
      <c r="J88" s="531">
        <f t="shared" si="20"/>
        <v>0</v>
      </c>
      <c r="K88" s="893">
        <f t="shared" si="21"/>
        <v>0</v>
      </c>
    </row>
    <row r="89" spans="1:11" s="910" customFormat="1" ht="12" customHeight="1" thickBot="1" x14ac:dyDescent="0.2">
      <c r="A89" s="912" t="s">
        <v>476</v>
      </c>
      <c r="B89" s="626" t="s">
        <v>456</v>
      </c>
      <c r="C89" s="570">
        <f>+C66+C70+C75+C78+C82+C88+C87</f>
        <v>0</v>
      </c>
      <c r="D89" s="570">
        <f t="shared" ref="D89:K89" si="22">+D66+D70+D75+D78+D82+D88+D87</f>
        <v>0</v>
      </c>
      <c r="E89" s="570">
        <f t="shared" si="22"/>
        <v>0</v>
      </c>
      <c r="F89" s="570">
        <f t="shared" si="22"/>
        <v>0</v>
      </c>
      <c r="G89" s="570">
        <f t="shared" si="22"/>
        <v>0</v>
      </c>
      <c r="H89" s="570">
        <f t="shared" si="22"/>
        <v>0</v>
      </c>
      <c r="I89" s="570">
        <f t="shared" si="22"/>
        <v>0</v>
      </c>
      <c r="J89" s="570">
        <f t="shared" si="22"/>
        <v>0</v>
      </c>
      <c r="K89" s="892">
        <f t="shared" si="22"/>
        <v>0</v>
      </c>
    </row>
    <row r="90" spans="1:11" s="910" customFormat="1" ht="12" customHeight="1" thickBot="1" x14ac:dyDescent="0.2">
      <c r="A90" s="911" t="s">
        <v>477</v>
      </c>
      <c r="B90" s="624" t="s">
        <v>478</v>
      </c>
      <c r="C90" s="570">
        <f>+C65+C89</f>
        <v>0</v>
      </c>
      <c r="D90" s="570">
        <f t="shared" ref="D90:K90" si="23">+D65+D89</f>
        <v>0</v>
      </c>
      <c r="E90" s="570">
        <f t="shared" si="23"/>
        <v>0</v>
      </c>
      <c r="F90" s="570">
        <f t="shared" si="23"/>
        <v>0</v>
      </c>
      <c r="G90" s="570">
        <f t="shared" si="23"/>
        <v>0</v>
      </c>
      <c r="H90" s="570">
        <f t="shared" si="23"/>
        <v>0</v>
      </c>
      <c r="I90" s="570">
        <f t="shared" si="23"/>
        <v>0</v>
      </c>
      <c r="J90" s="570">
        <f t="shared" si="23"/>
        <v>0</v>
      </c>
      <c r="K90" s="892">
        <f t="shared" si="23"/>
        <v>0</v>
      </c>
    </row>
    <row r="91" spans="1:11" s="906" customFormat="1" ht="15.2" customHeight="1" thickBot="1" x14ac:dyDescent="0.25">
      <c r="A91" s="909"/>
      <c r="B91" s="908"/>
      <c r="C91" s="907"/>
      <c r="D91" s="907"/>
      <c r="E91" s="907"/>
      <c r="F91" s="907"/>
      <c r="G91" s="907"/>
    </row>
    <row r="92" spans="1:11" s="905" customFormat="1" ht="16.5" customHeight="1" thickBot="1" x14ac:dyDescent="0.25">
      <c r="A92" s="1241" t="s">
        <v>55</v>
      </c>
      <c r="B92" s="1242"/>
      <c r="C92" s="1242"/>
      <c r="D92" s="1242"/>
      <c r="E92" s="1242"/>
      <c r="F92" s="1242"/>
      <c r="G92" s="1242"/>
      <c r="H92" s="1242"/>
      <c r="I92" s="1242"/>
      <c r="J92" s="1242"/>
      <c r="K92" s="1243"/>
    </row>
    <row r="93" spans="1:11" s="888" customFormat="1" ht="12" customHeight="1" thickBot="1" x14ac:dyDescent="0.25">
      <c r="A93" s="653" t="s">
        <v>16</v>
      </c>
      <c r="B93" s="606" t="s">
        <v>482</v>
      </c>
      <c r="C93" s="605">
        <f>+C94+C95+C96+C97+C98+C111</f>
        <v>0</v>
      </c>
      <c r="D93" s="904">
        <f t="shared" ref="D93:K93" si="24">+D94+D95+D96+D97+D98+D111</f>
        <v>0</v>
      </c>
      <c r="E93" s="904">
        <f t="shared" si="24"/>
        <v>0</v>
      </c>
      <c r="F93" s="904">
        <f t="shared" si="24"/>
        <v>0</v>
      </c>
      <c r="G93" s="904">
        <f t="shared" si="24"/>
        <v>0</v>
      </c>
      <c r="H93" s="904">
        <f t="shared" si="24"/>
        <v>0</v>
      </c>
      <c r="I93" s="605">
        <f t="shared" si="24"/>
        <v>0</v>
      </c>
      <c r="J93" s="605">
        <f t="shared" si="24"/>
        <v>0</v>
      </c>
      <c r="K93" s="903">
        <f t="shared" si="24"/>
        <v>0</v>
      </c>
    </row>
    <row r="94" spans="1:11" ht="12" customHeight="1" x14ac:dyDescent="0.2">
      <c r="A94" s="902" t="s">
        <v>96</v>
      </c>
      <c r="B94" s="602" t="s">
        <v>47</v>
      </c>
      <c r="C94" s="600"/>
      <c r="D94" s="901"/>
      <c r="E94" s="901"/>
      <c r="F94" s="901"/>
      <c r="G94" s="901"/>
      <c r="H94" s="901"/>
      <c r="I94" s="600"/>
      <c r="J94" s="599">
        <f t="shared" ref="J94:J113" si="25">D94+E94+F94+G94+H94+I94</f>
        <v>0</v>
      </c>
      <c r="K94" s="900">
        <f t="shared" ref="K94:K113" si="26">C94+J94</f>
        <v>0</v>
      </c>
    </row>
    <row r="95" spans="1:11" ht="12" customHeight="1" x14ac:dyDescent="0.2">
      <c r="A95" s="899" t="s">
        <v>97</v>
      </c>
      <c r="B95" s="582" t="s">
        <v>176</v>
      </c>
      <c r="C95" s="560"/>
      <c r="D95" s="560"/>
      <c r="E95" s="560"/>
      <c r="F95" s="560"/>
      <c r="G95" s="560"/>
      <c r="H95" s="560"/>
      <c r="I95" s="560"/>
      <c r="J95" s="564">
        <f t="shared" si="25"/>
        <v>0</v>
      </c>
      <c r="K95" s="889">
        <f t="shared" si="26"/>
        <v>0</v>
      </c>
    </row>
    <row r="96" spans="1:11" ht="12" customHeight="1" x14ac:dyDescent="0.2">
      <c r="A96" s="899" t="s">
        <v>98</v>
      </c>
      <c r="B96" s="582" t="s">
        <v>136</v>
      </c>
      <c r="C96" s="557"/>
      <c r="D96" s="557"/>
      <c r="E96" s="557"/>
      <c r="F96" s="557"/>
      <c r="G96" s="557"/>
      <c r="H96" s="560"/>
      <c r="I96" s="557"/>
      <c r="J96" s="556">
        <f t="shared" si="25"/>
        <v>0</v>
      </c>
      <c r="K96" s="886">
        <f t="shared" si="26"/>
        <v>0</v>
      </c>
    </row>
    <row r="97" spans="1:11" ht="12" customHeight="1" x14ac:dyDescent="0.2">
      <c r="A97" s="899" t="s">
        <v>99</v>
      </c>
      <c r="B97" s="593" t="s">
        <v>177</v>
      </c>
      <c r="C97" s="557"/>
      <c r="D97" s="557"/>
      <c r="E97" s="557"/>
      <c r="F97" s="557"/>
      <c r="G97" s="557"/>
      <c r="H97" s="557"/>
      <c r="I97" s="557"/>
      <c r="J97" s="556">
        <f t="shared" si="25"/>
        <v>0</v>
      </c>
      <c r="K97" s="886">
        <f t="shared" si="26"/>
        <v>0</v>
      </c>
    </row>
    <row r="98" spans="1:11" ht="12" customHeight="1" x14ac:dyDescent="0.2">
      <c r="A98" s="899" t="s">
        <v>110</v>
      </c>
      <c r="B98" s="597" t="s">
        <v>178</v>
      </c>
      <c r="C98" s="557"/>
      <c r="D98" s="557"/>
      <c r="E98" s="557"/>
      <c r="F98" s="557"/>
      <c r="G98" s="557"/>
      <c r="H98" s="557"/>
      <c r="I98" s="557"/>
      <c r="J98" s="556">
        <f t="shared" si="25"/>
        <v>0</v>
      </c>
      <c r="K98" s="886">
        <f t="shared" si="26"/>
        <v>0</v>
      </c>
    </row>
    <row r="99" spans="1:11" ht="12" customHeight="1" x14ac:dyDescent="0.2">
      <c r="A99" s="899" t="s">
        <v>100</v>
      </c>
      <c r="B99" s="582" t="s">
        <v>479</v>
      </c>
      <c r="C99" s="557"/>
      <c r="D99" s="557"/>
      <c r="E99" s="557"/>
      <c r="F99" s="557"/>
      <c r="G99" s="557"/>
      <c r="H99" s="557"/>
      <c r="I99" s="557"/>
      <c r="J99" s="556">
        <f t="shared" si="25"/>
        <v>0</v>
      </c>
      <c r="K99" s="886">
        <f t="shared" si="26"/>
        <v>0</v>
      </c>
    </row>
    <row r="100" spans="1:11" ht="12" customHeight="1" x14ac:dyDescent="0.2">
      <c r="A100" s="899" t="s">
        <v>101</v>
      </c>
      <c r="B100" s="596" t="s">
        <v>419</v>
      </c>
      <c r="C100" s="557"/>
      <c r="D100" s="557"/>
      <c r="E100" s="557"/>
      <c r="F100" s="557"/>
      <c r="G100" s="557"/>
      <c r="H100" s="557"/>
      <c r="I100" s="557"/>
      <c r="J100" s="556">
        <f t="shared" si="25"/>
        <v>0</v>
      </c>
      <c r="K100" s="886">
        <f t="shared" si="26"/>
        <v>0</v>
      </c>
    </row>
    <row r="101" spans="1:11" ht="12" customHeight="1" x14ac:dyDescent="0.2">
      <c r="A101" s="899" t="s">
        <v>111</v>
      </c>
      <c r="B101" s="596" t="s">
        <v>418</v>
      </c>
      <c r="C101" s="557"/>
      <c r="D101" s="557"/>
      <c r="E101" s="557"/>
      <c r="F101" s="557"/>
      <c r="G101" s="557"/>
      <c r="H101" s="557"/>
      <c r="I101" s="557"/>
      <c r="J101" s="556">
        <f t="shared" si="25"/>
        <v>0</v>
      </c>
      <c r="K101" s="886">
        <f t="shared" si="26"/>
        <v>0</v>
      </c>
    </row>
    <row r="102" spans="1:11" ht="12" customHeight="1" x14ac:dyDescent="0.2">
      <c r="A102" s="899" t="s">
        <v>112</v>
      </c>
      <c r="B102" s="596" t="s">
        <v>329</v>
      </c>
      <c r="C102" s="557"/>
      <c r="D102" s="557"/>
      <c r="E102" s="557"/>
      <c r="F102" s="557"/>
      <c r="G102" s="557"/>
      <c r="H102" s="557"/>
      <c r="I102" s="557"/>
      <c r="J102" s="556">
        <f t="shared" si="25"/>
        <v>0</v>
      </c>
      <c r="K102" s="886">
        <f t="shared" si="26"/>
        <v>0</v>
      </c>
    </row>
    <row r="103" spans="1:11" ht="12" customHeight="1" x14ac:dyDescent="0.2">
      <c r="A103" s="899" t="s">
        <v>113</v>
      </c>
      <c r="B103" s="576" t="s">
        <v>330</v>
      </c>
      <c r="C103" s="557"/>
      <c r="D103" s="557"/>
      <c r="E103" s="557"/>
      <c r="F103" s="557"/>
      <c r="G103" s="557"/>
      <c r="H103" s="557"/>
      <c r="I103" s="557"/>
      <c r="J103" s="556">
        <f t="shared" si="25"/>
        <v>0</v>
      </c>
      <c r="K103" s="886">
        <f t="shared" si="26"/>
        <v>0</v>
      </c>
    </row>
    <row r="104" spans="1:11" ht="12" customHeight="1" x14ac:dyDescent="0.2">
      <c r="A104" s="899" t="s">
        <v>114</v>
      </c>
      <c r="B104" s="576" t="s">
        <v>331</v>
      </c>
      <c r="C104" s="557"/>
      <c r="D104" s="557"/>
      <c r="E104" s="557"/>
      <c r="F104" s="557"/>
      <c r="G104" s="557"/>
      <c r="H104" s="557"/>
      <c r="I104" s="557"/>
      <c r="J104" s="556">
        <f t="shared" si="25"/>
        <v>0</v>
      </c>
      <c r="K104" s="886">
        <f t="shared" si="26"/>
        <v>0</v>
      </c>
    </row>
    <row r="105" spans="1:11" ht="12" customHeight="1" x14ac:dyDescent="0.2">
      <c r="A105" s="899" t="s">
        <v>116</v>
      </c>
      <c r="B105" s="596" t="s">
        <v>332</v>
      </c>
      <c r="C105" s="557"/>
      <c r="D105" s="557"/>
      <c r="E105" s="557"/>
      <c r="F105" s="557"/>
      <c r="G105" s="557"/>
      <c r="H105" s="557"/>
      <c r="I105" s="557"/>
      <c r="J105" s="556">
        <f t="shared" si="25"/>
        <v>0</v>
      </c>
      <c r="K105" s="886">
        <f t="shared" si="26"/>
        <v>0</v>
      </c>
    </row>
    <row r="106" spans="1:11" ht="12" customHeight="1" x14ac:dyDescent="0.2">
      <c r="A106" s="899" t="s">
        <v>179</v>
      </c>
      <c r="B106" s="596" t="s">
        <v>333</v>
      </c>
      <c r="C106" s="557"/>
      <c r="D106" s="557"/>
      <c r="E106" s="557"/>
      <c r="F106" s="557"/>
      <c r="G106" s="557"/>
      <c r="H106" s="557"/>
      <c r="I106" s="557"/>
      <c r="J106" s="556">
        <f t="shared" si="25"/>
        <v>0</v>
      </c>
      <c r="K106" s="886">
        <f t="shared" si="26"/>
        <v>0</v>
      </c>
    </row>
    <row r="107" spans="1:11" ht="12" customHeight="1" x14ac:dyDescent="0.2">
      <c r="A107" s="899" t="s">
        <v>327</v>
      </c>
      <c r="B107" s="576" t="s">
        <v>334</v>
      </c>
      <c r="C107" s="560"/>
      <c r="D107" s="557"/>
      <c r="E107" s="557"/>
      <c r="F107" s="557"/>
      <c r="G107" s="557"/>
      <c r="H107" s="557"/>
      <c r="I107" s="557"/>
      <c r="J107" s="556">
        <f t="shared" si="25"/>
        <v>0</v>
      </c>
      <c r="K107" s="886">
        <f t="shared" si="26"/>
        <v>0</v>
      </c>
    </row>
    <row r="108" spans="1:11" ht="12" customHeight="1" x14ac:dyDescent="0.2">
      <c r="A108" s="887" t="s">
        <v>328</v>
      </c>
      <c r="B108" s="594" t="s">
        <v>335</v>
      </c>
      <c r="C108" s="557"/>
      <c r="D108" s="557"/>
      <c r="E108" s="557"/>
      <c r="F108" s="557"/>
      <c r="G108" s="557"/>
      <c r="H108" s="557"/>
      <c r="I108" s="557"/>
      <c r="J108" s="556">
        <f t="shared" si="25"/>
        <v>0</v>
      </c>
      <c r="K108" s="886">
        <f t="shared" si="26"/>
        <v>0</v>
      </c>
    </row>
    <row r="109" spans="1:11" ht="12" customHeight="1" x14ac:dyDescent="0.2">
      <c r="A109" s="899" t="s">
        <v>416</v>
      </c>
      <c r="B109" s="594" t="s">
        <v>336</v>
      </c>
      <c r="C109" s="557"/>
      <c r="D109" s="557"/>
      <c r="E109" s="557"/>
      <c r="F109" s="557"/>
      <c r="G109" s="557"/>
      <c r="H109" s="557"/>
      <c r="I109" s="557"/>
      <c r="J109" s="556">
        <f t="shared" si="25"/>
        <v>0</v>
      </c>
      <c r="K109" s="886">
        <f t="shared" si="26"/>
        <v>0</v>
      </c>
    </row>
    <row r="110" spans="1:11" ht="12" customHeight="1" x14ac:dyDescent="0.2">
      <c r="A110" s="899" t="s">
        <v>417</v>
      </c>
      <c r="B110" s="576" t="s">
        <v>337</v>
      </c>
      <c r="C110" s="560"/>
      <c r="D110" s="560"/>
      <c r="E110" s="560"/>
      <c r="F110" s="560"/>
      <c r="G110" s="560"/>
      <c r="H110" s="560"/>
      <c r="I110" s="560"/>
      <c r="J110" s="564">
        <f t="shared" si="25"/>
        <v>0</v>
      </c>
      <c r="K110" s="889">
        <f t="shared" si="26"/>
        <v>0</v>
      </c>
    </row>
    <row r="111" spans="1:11" ht="12" customHeight="1" x14ac:dyDescent="0.2">
      <c r="A111" s="899" t="s">
        <v>421</v>
      </c>
      <c r="B111" s="593" t="s">
        <v>48</v>
      </c>
      <c r="C111" s="560"/>
      <c r="D111" s="560"/>
      <c r="E111" s="560"/>
      <c r="F111" s="560"/>
      <c r="G111" s="560"/>
      <c r="H111" s="560"/>
      <c r="I111" s="560"/>
      <c r="J111" s="564">
        <f t="shared" si="25"/>
        <v>0</v>
      </c>
      <c r="K111" s="889">
        <f t="shared" si="26"/>
        <v>0</v>
      </c>
    </row>
    <row r="112" spans="1:11" ht="12" customHeight="1" x14ac:dyDescent="0.2">
      <c r="A112" s="898" t="s">
        <v>422</v>
      </c>
      <c r="B112" s="582" t="s">
        <v>480</v>
      </c>
      <c r="C112" s="557"/>
      <c r="D112" s="557"/>
      <c r="E112" s="557"/>
      <c r="F112" s="557"/>
      <c r="G112" s="557"/>
      <c r="H112" s="557"/>
      <c r="I112" s="557"/>
      <c r="J112" s="556">
        <f t="shared" si="25"/>
        <v>0</v>
      </c>
      <c r="K112" s="886">
        <f t="shared" si="26"/>
        <v>0</v>
      </c>
    </row>
    <row r="113" spans="1:11" ht="12" customHeight="1" thickBot="1" x14ac:dyDescent="0.25">
      <c r="A113" s="897" t="s">
        <v>423</v>
      </c>
      <c r="B113" s="896" t="s">
        <v>481</v>
      </c>
      <c r="C113" s="589"/>
      <c r="D113" s="589"/>
      <c r="E113" s="589"/>
      <c r="F113" s="589"/>
      <c r="G113" s="589"/>
      <c r="H113" s="589"/>
      <c r="I113" s="589"/>
      <c r="J113" s="588">
        <f t="shared" si="25"/>
        <v>0</v>
      </c>
      <c r="K113" s="895">
        <f t="shared" si="26"/>
        <v>0</v>
      </c>
    </row>
    <row r="114" spans="1:11" ht="12" customHeight="1" thickBot="1" x14ac:dyDescent="0.25">
      <c r="A114" s="613" t="s">
        <v>17</v>
      </c>
      <c r="B114" s="532" t="s">
        <v>338</v>
      </c>
      <c r="C114" s="531">
        <f>+C115+C117+C119</f>
        <v>0</v>
      </c>
      <c r="D114" s="531">
        <f t="shared" ref="D114:K114" si="27">+D115+D117+D119</f>
        <v>0</v>
      </c>
      <c r="E114" s="531">
        <f t="shared" si="27"/>
        <v>0</v>
      </c>
      <c r="F114" s="531">
        <f t="shared" si="27"/>
        <v>0</v>
      </c>
      <c r="G114" s="531">
        <f t="shared" si="27"/>
        <v>0</v>
      </c>
      <c r="H114" s="531">
        <f t="shared" si="27"/>
        <v>0</v>
      </c>
      <c r="I114" s="531">
        <f t="shared" si="27"/>
        <v>0</v>
      </c>
      <c r="J114" s="531">
        <f t="shared" si="27"/>
        <v>0</v>
      </c>
      <c r="K114" s="893">
        <f t="shared" si="27"/>
        <v>0</v>
      </c>
    </row>
    <row r="115" spans="1:11" ht="12" customHeight="1" x14ac:dyDescent="0.2">
      <c r="A115" s="890" t="s">
        <v>102</v>
      </c>
      <c r="B115" s="582" t="s">
        <v>214</v>
      </c>
      <c r="C115" s="580"/>
      <c r="D115" s="580"/>
      <c r="E115" s="580"/>
      <c r="F115" s="580"/>
      <c r="G115" s="580"/>
      <c r="H115" s="580"/>
      <c r="I115" s="580"/>
      <c r="J115" s="574">
        <f t="shared" ref="J115:J127" si="28">D115+E115+F115+G115+H115+I115</f>
        <v>0</v>
      </c>
      <c r="K115" s="894">
        <f t="shared" ref="K115:K127" si="29">C115+J115</f>
        <v>0</v>
      </c>
    </row>
    <row r="116" spans="1:11" ht="12" customHeight="1" x14ac:dyDescent="0.2">
      <c r="A116" s="890" t="s">
        <v>103</v>
      </c>
      <c r="B116" s="575" t="s">
        <v>342</v>
      </c>
      <c r="C116" s="580"/>
      <c r="D116" s="580"/>
      <c r="E116" s="580"/>
      <c r="F116" s="580"/>
      <c r="G116" s="580"/>
      <c r="H116" s="580"/>
      <c r="I116" s="580"/>
      <c r="J116" s="574">
        <f t="shared" si="28"/>
        <v>0</v>
      </c>
      <c r="K116" s="894">
        <f t="shared" si="29"/>
        <v>0</v>
      </c>
    </row>
    <row r="117" spans="1:11" ht="12" customHeight="1" x14ac:dyDescent="0.2">
      <c r="A117" s="890" t="s">
        <v>104</v>
      </c>
      <c r="B117" s="575" t="s">
        <v>180</v>
      </c>
      <c r="C117" s="560"/>
      <c r="D117" s="560"/>
      <c r="E117" s="560"/>
      <c r="F117" s="560"/>
      <c r="G117" s="560"/>
      <c r="H117" s="560"/>
      <c r="I117" s="560"/>
      <c r="J117" s="564">
        <f t="shared" si="28"/>
        <v>0</v>
      </c>
      <c r="K117" s="889">
        <f t="shared" si="29"/>
        <v>0</v>
      </c>
    </row>
    <row r="118" spans="1:11" ht="12" customHeight="1" x14ac:dyDescent="0.2">
      <c r="A118" s="890" t="s">
        <v>105</v>
      </c>
      <c r="B118" s="575" t="s">
        <v>343</v>
      </c>
      <c r="C118" s="560"/>
      <c r="D118" s="560"/>
      <c r="E118" s="560"/>
      <c r="F118" s="560"/>
      <c r="G118" s="560"/>
      <c r="H118" s="560"/>
      <c r="I118" s="560"/>
      <c r="J118" s="564">
        <f t="shared" si="28"/>
        <v>0</v>
      </c>
      <c r="K118" s="889">
        <f t="shared" si="29"/>
        <v>0</v>
      </c>
    </row>
    <row r="119" spans="1:11" ht="12" customHeight="1" x14ac:dyDescent="0.2">
      <c r="A119" s="890" t="s">
        <v>106</v>
      </c>
      <c r="B119" s="579" t="s">
        <v>216</v>
      </c>
      <c r="C119" s="560"/>
      <c r="D119" s="560"/>
      <c r="E119" s="560"/>
      <c r="F119" s="560"/>
      <c r="G119" s="560"/>
      <c r="H119" s="560"/>
      <c r="I119" s="560"/>
      <c r="J119" s="564">
        <f t="shared" si="28"/>
        <v>0</v>
      </c>
      <c r="K119" s="889">
        <f t="shared" si="29"/>
        <v>0</v>
      </c>
    </row>
    <row r="120" spans="1:11" ht="12" customHeight="1" x14ac:dyDescent="0.2">
      <c r="A120" s="890" t="s">
        <v>115</v>
      </c>
      <c r="B120" s="578" t="s">
        <v>406</v>
      </c>
      <c r="C120" s="560"/>
      <c r="D120" s="560"/>
      <c r="E120" s="560"/>
      <c r="F120" s="560"/>
      <c r="G120" s="560"/>
      <c r="H120" s="560"/>
      <c r="I120" s="560"/>
      <c r="J120" s="564">
        <f t="shared" si="28"/>
        <v>0</v>
      </c>
      <c r="K120" s="889">
        <f t="shared" si="29"/>
        <v>0</v>
      </c>
    </row>
    <row r="121" spans="1:11" ht="12" customHeight="1" x14ac:dyDescent="0.2">
      <c r="A121" s="890" t="s">
        <v>117</v>
      </c>
      <c r="B121" s="577" t="s">
        <v>348</v>
      </c>
      <c r="C121" s="560"/>
      <c r="D121" s="560"/>
      <c r="E121" s="560"/>
      <c r="F121" s="560"/>
      <c r="G121" s="560"/>
      <c r="H121" s="560"/>
      <c r="I121" s="560"/>
      <c r="J121" s="564">
        <f t="shared" si="28"/>
        <v>0</v>
      </c>
      <c r="K121" s="889">
        <f t="shared" si="29"/>
        <v>0</v>
      </c>
    </row>
    <row r="122" spans="1:11" ht="12" customHeight="1" x14ac:dyDescent="0.2">
      <c r="A122" s="890" t="s">
        <v>181</v>
      </c>
      <c r="B122" s="576" t="s">
        <v>331</v>
      </c>
      <c r="C122" s="560"/>
      <c r="D122" s="560"/>
      <c r="E122" s="560"/>
      <c r="F122" s="560"/>
      <c r="G122" s="560"/>
      <c r="H122" s="560"/>
      <c r="I122" s="560"/>
      <c r="J122" s="564">
        <f t="shared" si="28"/>
        <v>0</v>
      </c>
      <c r="K122" s="889">
        <f t="shared" si="29"/>
        <v>0</v>
      </c>
    </row>
    <row r="123" spans="1:11" ht="12" customHeight="1" x14ac:dyDescent="0.2">
      <c r="A123" s="890" t="s">
        <v>182</v>
      </c>
      <c r="B123" s="576" t="s">
        <v>347</v>
      </c>
      <c r="C123" s="560"/>
      <c r="D123" s="560"/>
      <c r="E123" s="560"/>
      <c r="F123" s="560"/>
      <c r="G123" s="560"/>
      <c r="H123" s="560"/>
      <c r="I123" s="560"/>
      <c r="J123" s="564">
        <f t="shared" si="28"/>
        <v>0</v>
      </c>
      <c r="K123" s="889">
        <f t="shared" si="29"/>
        <v>0</v>
      </c>
    </row>
    <row r="124" spans="1:11" ht="12" customHeight="1" x14ac:dyDescent="0.2">
      <c r="A124" s="890" t="s">
        <v>183</v>
      </c>
      <c r="B124" s="576" t="s">
        <v>346</v>
      </c>
      <c r="C124" s="560"/>
      <c r="D124" s="560"/>
      <c r="E124" s="560"/>
      <c r="F124" s="560"/>
      <c r="G124" s="560"/>
      <c r="H124" s="560"/>
      <c r="I124" s="560"/>
      <c r="J124" s="564">
        <f t="shared" si="28"/>
        <v>0</v>
      </c>
      <c r="K124" s="889">
        <f t="shared" si="29"/>
        <v>0</v>
      </c>
    </row>
    <row r="125" spans="1:11" ht="12" customHeight="1" x14ac:dyDescent="0.2">
      <c r="A125" s="890" t="s">
        <v>339</v>
      </c>
      <c r="B125" s="576" t="s">
        <v>334</v>
      </c>
      <c r="C125" s="560"/>
      <c r="D125" s="560"/>
      <c r="E125" s="560"/>
      <c r="F125" s="560"/>
      <c r="G125" s="560"/>
      <c r="H125" s="560"/>
      <c r="I125" s="560"/>
      <c r="J125" s="564">
        <f t="shared" si="28"/>
        <v>0</v>
      </c>
      <c r="K125" s="889">
        <f t="shared" si="29"/>
        <v>0</v>
      </c>
    </row>
    <row r="126" spans="1:11" ht="12" customHeight="1" x14ac:dyDescent="0.2">
      <c r="A126" s="890" t="s">
        <v>340</v>
      </c>
      <c r="B126" s="576" t="s">
        <v>345</v>
      </c>
      <c r="C126" s="560"/>
      <c r="D126" s="560"/>
      <c r="E126" s="560"/>
      <c r="F126" s="560"/>
      <c r="G126" s="560"/>
      <c r="H126" s="560"/>
      <c r="I126" s="560"/>
      <c r="J126" s="564">
        <f t="shared" si="28"/>
        <v>0</v>
      </c>
      <c r="K126" s="889">
        <f t="shared" si="29"/>
        <v>0</v>
      </c>
    </row>
    <row r="127" spans="1:11" ht="12" customHeight="1" thickBot="1" x14ac:dyDescent="0.25">
      <c r="A127" s="887" t="s">
        <v>341</v>
      </c>
      <c r="B127" s="576" t="s">
        <v>344</v>
      </c>
      <c r="C127" s="557"/>
      <c r="D127" s="557"/>
      <c r="E127" s="557"/>
      <c r="F127" s="557"/>
      <c r="G127" s="557"/>
      <c r="H127" s="557"/>
      <c r="I127" s="557"/>
      <c r="J127" s="556">
        <f t="shared" si="28"/>
        <v>0</v>
      </c>
      <c r="K127" s="886">
        <f t="shared" si="29"/>
        <v>0</v>
      </c>
    </row>
    <row r="128" spans="1:11" ht="12" customHeight="1" thickBot="1" x14ac:dyDescent="0.25">
      <c r="A128" s="613" t="s">
        <v>18</v>
      </c>
      <c r="B128" s="547" t="s">
        <v>426</v>
      </c>
      <c r="C128" s="531">
        <f>+C93+C114</f>
        <v>0</v>
      </c>
      <c r="D128" s="531">
        <f t="shared" ref="D128:K128" si="30">+D93+D114</f>
        <v>0</v>
      </c>
      <c r="E128" s="531">
        <f t="shared" si="30"/>
        <v>0</v>
      </c>
      <c r="F128" s="531">
        <f t="shared" si="30"/>
        <v>0</v>
      </c>
      <c r="G128" s="531">
        <f t="shared" si="30"/>
        <v>0</v>
      </c>
      <c r="H128" s="531">
        <f t="shared" si="30"/>
        <v>0</v>
      </c>
      <c r="I128" s="531">
        <f t="shared" si="30"/>
        <v>0</v>
      </c>
      <c r="J128" s="531">
        <f t="shared" si="30"/>
        <v>0</v>
      </c>
      <c r="K128" s="893">
        <f t="shared" si="30"/>
        <v>0</v>
      </c>
    </row>
    <row r="129" spans="1:17" ht="12" customHeight="1" thickBot="1" x14ac:dyDescent="0.25">
      <c r="A129" s="613" t="s">
        <v>19</v>
      </c>
      <c r="B129" s="547" t="s">
        <v>427</v>
      </c>
      <c r="C129" s="531">
        <f>+C130+C131+C132</f>
        <v>0</v>
      </c>
      <c r="D129" s="531">
        <f t="shared" ref="D129:K129" si="31">+D130+D131+D132</f>
        <v>0</v>
      </c>
      <c r="E129" s="531">
        <f t="shared" si="31"/>
        <v>0</v>
      </c>
      <c r="F129" s="531">
        <f t="shared" si="31"/>
        <v>0</v>
      </c>
      <c r="G129" s="531">
        <f t="shared" si="31"/>
        <v>0</v>
      </c>
      <c r="H129" s="531">
        <f t="shared" si="31"/>
        <v>0</v>
      </c>
      <c r="I129" s="531">
        <f t="shared" si="31"/>
        <v>0</v>
      </c>
      <c r="J129" s="531">
        <f t="shared" si="31"/>
        <v>0</v>
      </c>
      <c r="K129" s="893">
        <f t="shared" si="31"/>
        <v>0</v>
      </c>
    </row>
    <row r="130" spans="1:17" s="888" customFormat="1" ht="12" customHeight="1" x14ac:dyDescent="0.2">
      <c r="A130" s="890" t="s">
        <v>248</v>
      </c>
      <c r="B130" s="561" t="s">
        <v>485</v>
      </c>
      <c r="C130" s="560"/>
      <c r="D130" s="560"/>
      <c r="E130" s="560"/>
      <c r="F130" s="560"/>
      <c r="G130" s="560"/>
      <c r="H130" s="560"/>
      <c r="I130" s="560"/>
      <c r="J130" s="564">
        <f>D130+E130+F130+G130+H130+I130</f>
        <v>0</v>
      </c>
      <c r="K130" s="889">
        <f>C130+J130</f>
        <v>0</v>
      </c>
    </row>
    <row r="131" spans="1:17" ht="12" customHeight="1" x14ac:dyDescent="0.2">
      <c r="A131" s="890" t="s">
        <v>249</v>
      </c>
      <c r="B131" s="561" t="s">
        <v>435</v>
      </c>
      <c r="C131" s="560"/>
      <c r="D131" s="560"/>
      <c r="E131" s="560"/>
      <c r="F131" s="560"/>
      <c r="G131" s="560"/>
      <c r="H131" s="560"/>
      <c r="I131" s="560"/>
      <c r="J131" s="564">
        <f>D131+E131+F131+G131+H131+I131</f>
        <v>0</v>
      </c>
      <c r="K131" s="889">
        <f>C131+J131</f>
        <v>0</v>
      </c>
    </row>
    <row r="132" spans="1:17" ht="12" customHeight="1" thickBot="1" x14ac:dyDescent="0.25">
      <c r="A132" s="887" t="s">
        <v>250</v>
      </c>
      <c r="B132" s="567" t="s">
        <v>484</v>
      </c>
      <c r="C132" s="560"/>
      <c r="D132" s="560"/>
      <c r="E132" s="560"/>
      <c r="F132" s="560"/>
      <c r="G132" s="560"/>
      <c r="H132" s="560"/>
      <c r="I132" s="560"/>
      <c r="J132" s="564">
        <f>D132+E132+F132+G132+H132+I132</f>
        <v>0</v>
      </c>
      <c r="K132" s="889">
        <f>C132+J132</f>
        <v>0</v>
      </c>
    </row>
    <row r="133" spans="1:17" ht="12" customHeight="1" thickBot="1" x14ac:dyDescent="0.25">
      <c r="A133" s="613" t="s">
        <v>20</v>
      </c>
      <c r="B133" s="547" t="s">
        <v>428</v>
      </c>
      <c r="C133" s="531">
        <f>+C134+C135+C136+C137+C138+C139</f>
        <v>0</v>
      </c>
      <c r="D133" s="531">
        <f t="shared" ref="D133:K133" si="32">+D134+D135+D136+D137+D138+D139</f>
        <v>0</v>
      </c>
      <c r="E133" s="531">
        <f t="shared" si="32"/>
        <v>0</v>
      </c>
      <c r="F133" s="531">
        <f t="shared" si="32"/>
        <v>0</v>
      </c>
      <c r="G133" s="531">
        <f t="shared" si="32"/>
        <v>0</v>
      </c>
      <c r="H133" s="531">
        <f t="shared" si="32"/>
        <v>0</v>
      </c>
      <c r="I133" s="531">
        <f t="shared" si="32"/>
        <v>0</v>
      </c>
      <c r="J133" s="531">
        <f t="shared" si="32"/>
        <v>0</v>
      </c>
      <c r="K133" s="893">
        <f t="shared" si="32"/>
        <v>0</v>
      </c>
    </row>
    <row r="134" spans="1:17" ht="12" customHeight="1" x14ac:dyDescent="0.2">
      <c r="A134" s="890" t="s">
        <v>89</v>
      </c>
      <c r="B134" s="561" t="s">
        <v>437</v>
      </c>
      <c r="C134" s="560"/>
      <c r="D134" s="560"/>
      <c r="E134" s="560"/>
      <c r="F134" s="560"/>
      <c r="G134" s="560"/>
      <c r="H134" s="560"/>
      <c r="I134" s="560"/>
      <c r="J134" s="564">
        <f t="shared" ref="J134:J139" si="33">D134+E134+F134+G134+H134+I134</f>
        <v>0</v>
      </c>
      <c r="K134" s="889">
        <f t="shared" ref="K134:K139" si="34">C134+J134</f>
        <v>0</v>
      </c>
    </row>
    <row r="135" spans="1:17" ht="12" customHeight="1" x14ac:dyDescent="0.2">
      <c r="A135" s="890" t="s">
        <v>90</v>
      </c>
      <c r="B135" s="561" t="s">
        <v>429</v>
      </c>
      <c r="C135" s="560"/>
      <c r="D135" s="560"/>
      <c r="E135" s="560"/>
      <c r="F135" s="560"/>
      <c r="G135" s="560"/>
      <c r="H135" s="560"/>
      <c r="I135" s="560"/>
      <c r="J135" s="564">
        <f t="shared" si="33"/>
        <v>0</v>
      </c>
      <c r="K135" s="889">
        <f t="shared" si="34"/>
        <v>0</v>
      </c>
    </row>
    <row r="136" spans="1:17" ht="12" customHeight="1" x14ac:dyDescent="0.2">
      <c r="A136" s="890" t="s">
        <v>91</v>
      </c>
      <c r="B136" s="561" t="s">
        <v>430</v>
      </c>
      <c r="C136" s="560"/>
      <c r="D136" s="560"/>
      <c r="E136" s="560"/>
      <c r="F136" s="560"/>
      <c r="G136" s="560"/>
      <c r="H136" s="560"/>
      <c r="I136" s="560"/>
      <c r="J136" s="564">
        <f t="shared" si="33"/>
        <v>0</v>
      </c>
      <c r="K136" s="889">
        <f t="shared" si="34"/>
        <v>0</v>
      </c>
    </row>
    <row r="137" spans="1:17" ht="12" customHeight="1" x14ac:dyDescent="0.2">
      <c r="A137" s="890" t="s">
        <v>168</v>
      </c>
      <c r="B137" s="561" t="s">
        <v>483</v>
      </c>
      <c r="C137" s="560"/>
      <c r="D137" s="560"/>
      <c r="E137" s="560"/>
      <c r="F137" s="560"/>
      <c r="G137" s="560"/>
      <c r="H137" s="560"/>
      <c r="I137" s="560"/>
      <c r="J137" s="564">
        <f t="shared" si="33"/>
        <v>0</v>
      </c>
      <c r="K137" s="889">
        <f t="shared" si="34"/>
        <v>0</v>
      </c>
    </row>
    <row r="138" spans="1:17" ht="12" customHeight="1" x14ac:dyDescent="0.2">
      <c r="A138" s="890" t="s">
        <v>169</v>
      </c>
      <c r="B138" s="561" t="s">
        <v>432</v>
      </c>
      <c r="C138" s="560"/>
      <c r="D138" s="560"/>
      <c r="E138" s="560"/>
      <c r="F138" s="560"/>
      <c r="G138" s="560"/>
      <c r="H138" s="560"/>
      <c r="I138" s="560"/>
      <c r="J138" s="564">
        <f t="shared" si="33"/>
        <v>0</v>
      </c>
      <c r="K138" s="889">
        <f t="shared" si="34"/>
        <v>0</v>
      </c>
    </row>
    <row r="139" spans="1:17" s="888" customFormat="1" ht="12" customHeight="1" thickBot="1" x14ac:dyDescent="0.25">
      <c r="A139" s="887" t="s">
        <v>170</v>
      </c>
      <c r="B139" s="567" t="s">
        <v>433</v>
      </c>
      <c r="C139" s="560"/>
      <c r="D139" s="560"/>
      <c r="E139" s="560"/>
      <c r="F139" s="560"/>
      <c r="G139" s="560"/>
      <c r="H139" s="560"/>
      <c r="I139" s="560"/>
      <c r="J139" s="564">
        <f t="shared" si="33"/>
        <v>0</v>
      </c>
      <c r="K139" s="889">
        <f t="shared" si="34"/>
        <v>0</v>
      </c>
    </row>
    <row r="140" spans="1:17" ht="12" customHeight="1" thickBot="1" x14ac:dyDescent="0.25">
      <c r="A140" s="613" t="s">
        <v>21</v>
      </c>
      <c r="B140" s="547" t="s">
        <v>509</v>
      </c>
      <c r="C140" s="570">
        <f>+C141+C142+C144+C145+C143</f>
        <v>0</v>
      </c>
      <c r="D140" s="570">
        <f t="shared" ref="D140:K140" si="35">+D141+D142+D144+D145+D143</f>
        <v>0</v>
      </c>
      <c r="E140" s="570">
        <f t="shared" si="35"/>
        <v>0</v>
      </c>
      <c r="F140" s="570">
        <f t="shared" si="35"/>
        <v>0</v>
      </c>
      <c r="G140" s="570">
        <f t="shared" si="35"/>
        <v>0</v>
      </c>
      <c r="H140" s="570">
        <f t="shared" si="35"/>
        <v>0</v>
      </c>
      <c r="I140" s="570">
        <f t="shared" si="35"/>
        <v>0</v>
      </c>
      <c r="J140" s="570">
        <f t="shared" si="35"/>
        <v>0</v>
      </c>
      <c r="K140" s="892">
        <f t="shared" si="35"/>
        <v>0</v>
      </c>
      <c r="Q140" s="891"/>
    </row>
    <row r="141" spans="1:17" x14ac:dyDescent="0.2">
      <c r="A141" s="890" t="s">
        <v>92</v>
      </c>
      <c r="B141" s="561" t="s">
        <v>349</v>
      </c>
      <c r="C141" s="560"/>
      <c r="D141" s="560"/>
      <c r="E141" s="560"/>
      <c r="F141" s="560"/>
      <c r="G141" s="560"/>
      <c r="H141" s="560"/>
      <c r="I141" s="560"/>
      <c r="J141" s="564">
        <f>D141+E141+F141+G141+H141+I141</f>
        <v>0</v>
      </c>
      <c r="K141" s="889">
        <f>C141+J141</f>
        <v>0</v>
      </c>
    </row>
    <row r="142" spans="1:17" ht="12" customHeight="1" x14ac:dyDescent="0.2">
      <c r="A142" s="890" t="s">
        <v>93</v>
      </c>
      <c r="B142" s="561" t="s">
        <v>350</v>
      </c>
      <c r="C142" s="560"/>
      <c r="D142" s="560"/>
      <c r="E142" s="560"/>
      <c r="F142" s="560"/>
      <c r="G142" s="560"/>
      <c r="H142" s="560"/>
      <c r="I142" s="560"/>
      <c r="J142" s="564">
        <f>D142+E142+F142+G142+H142+I142</f>
        <v>0</v>
      </c>
      <c r="K142" s="889">
        <f>C142+J142</f>
        <v>0</v>
      </c>
    </row>
    <row r="143" spans="1:17" ht="12" customHeight="1" x14ac:dyDescent="0.2">
      <c r="A143" s="890" t="s">
        <v>266</v>
      </c>
      <c r="B143" s="561" t="s">
        <v>508</v>
      </c>
      <c r="C143" s="560"/>
      <c r="D143" s="560"/>
      <c r="E143" s="560"/>
      <c r="F143" s="560"/>
      <c r="G143" s="560"/>
      <c r="H143" s="560"/>
      <c r="I143" s="560"/>
      <c r="J143" s="564">
        <f>D143+E143+F143+G143+H143+I143</f>
        <v>0</v>
      </c>
      <c r="K143" s="889">
        <f>C143+J143</f>
        <v>0</v>
      </c>
    </row>
    <row r="144" spans="1:17" s="888" customFormat="1" ht="12" customHeight="1" x14ac:dyDescent="0.2">
      <c r="A144" s="890" t="s">
        <v>267</v>
      </c>
      <c r="B144" s="561" t="s">
        <v>442</v>
      </c>
      <c r="C144" s="560"/>
      <c r="D144" s="560"/>
      <c r="E144" s="560"/>
      <c r="F144" s="560"/>
      <c r="G144" s="560"/>
      <c r="H144" s="560"/>
      <c r="I144" s="560"/>
      <c r="J144" s="564">
        <f>D144+E144+F144+G144+H144+I144</f>
        <v>0</v>
      </c>
      <c r="K144" s="889">
        <f>C144+J144</f>
        <v>0</v>
      </c>
    </row>
    <row r="145" spans="1:11" s="888" customFormat="1" ht="12" customHeight="1" thickBot="1" x14ac:dyDescent="0.25">
      <c r="A145" s="887" t="s">
        <v>268</v>
      </c>
      <c r="B145" s="567" t="s">
        <v>368</v>
      </c>
      <c r="C145" s="560"/>
      <c r="D145" s="560"/>
      <c r="E145" s="560"/>
      <c r="F145" s="560"/>
      <c r="G145" s="560"/>
      <c r="H145" s="560"/>
      <c r="I145" s="560"/>
      <c r="J145" s="564">
        <f>D145+E145+F145+G145+H145+I145</f>
        <v>0</v>
      </c>
      <c r="K145" s="889">
        <f>C145+J145</f>
        <v>0</v>
      </c>
    </row>
    <row r="146" spans="1:11" s="888" customFormat="1" ht="12" customHeight="1" thickBot="1" x14ac:dyDescent="0.25">
      <c r="A146" s="613" t="s">
        <v>22</v>
      </c>
      <c r="B146" s="547" t="s">
        <v>443</v>
      </c>
      <c r="C146" s="554">
        <f>+C147+C148+C149+C150+C151</f>
        <v>0</v>
      </c>
      <c r="D146" s="554">
        <f t="shared" ref="D146:K146" si="36">+D147+D148+D149+D150+D151</f>
        <v>0</v>
      </c>
      <c r="E146" s="554">
        <f t="shared" si="36"/>
        <v>0</v>
      </c>
      <c r="F146" s="554">
        <f t="shared" si="36"/>
        <v>0</v>
      </c>
      <c r="G146" s="554">
        <f t="shared" si="36"/>
        <v>0</v>
      </c>
      <c r="H146" s="554">
        <f t="shared" si="36"/>
        <v>0</v>
      </c>
      <c r="I146" s="554">
        <f t="shared" si="36"/>
        <v>0</v>
      </c>
      <c r="J146" s="554">
        <f t="shared" si="36"/>
        <v>0</v>
      </c>
      <c r="K146" s="873">
        <f t="shared" si="36"/>
        <v>0</v>
      </c>
    </row>
    <row r="147" spans="1:11" s="888" customFormat="1" ht="12" customHeight="1" x14ac:dyDescent="0.2">
      <c r="A147" s="890" t="s">
        <v>94</v>
      </c>
      <c r="B147" s="561" t="s">
        <v>438</v>
      </c>
      <c r="C147" s="560"/>
      <c r="D147" s="560"/>
      <c r="E147" s="560"/>
      <c r="F147" s="560"/>
      <c r="G147" s="560"/>
      <c r="H147" s="560"/>
      <c r="I147" s="560"/>
      <c r="J147" s="564">
        <f t="shared" ref="J147:J153" si="37">D147+E147+F147+G147+H147+I147</f>
        <v>0</v>
      </c>
      <c r="K147" s="889">
        <f t="shared" ref="K147:K153" si="38">C147+J147</f>
        <v>0</v>
      </c>
    </row>
    <row r="148" spans="1:11" s="888" customFormat="1" ht="12" customHeight="1" x14ac:dyDescent="0.2">
      <c r="A148" s="890" t="s">
        <v>95</v>
      </c>
      <c r="B148" s="561" t="s">
        <v>445</v>
      </c>
      <c r="C148" s="560"/>
      <c r="D148" s="560"/>
      <c r="E148" s="560"/>
      <c r="F148" s="560"/>
      <c r="G148" s="560"/>
      <c r="H148" s="560"/>
      <c r="I148" s="560"/>
      <c r="J148" s="564">
        <f t="shared" si="37"/>
        <v>0</v>
      </c>
      <c r="K148" s="889">
        <f t="shared" si="38"/>
        <v>0</v>
      </c>
    </row>
    <row r="149" spans="1:11" s="888" customFormat="1" ht="12" customHeight="1" x14ac:dyDescent="0.2">
      <c r="A149" s="890" t="s">
        <v>278</v>
      </c>
      <c r="B149" s="561" t="s">
        <v>440</v>
      </c>
      <c r="C149" s="560"/>
      <c r="D149" s="560"/>
      <c r="E149" s="560"/>
      <c r="F149" s="560"/>
      <c r="G149" s="560"/>
      <c r="H149" s="560"/>
      <c r="I149" s="560"/>
      <c r="J149" s="564">
        <f t="shared" si="37"/>
        <v>0</v>
      </c>
      <c r="K149" s="889">
        <f t="shared" si="38"/>
        <v>0</v>
      </c>
    </row>
    <row r="150" spans="1:11" s="888" customFormat="1" ht="12" customHeight="1" x14ac:dyDescent="0.2">
      <c r="A150" s="890" t="s">
        <v>279</v>
      </c>
      <c r="B150" s="561" t="s">
        <v>486</v>
      </c>
      <c r="C150" s="560"/>
      <c r="D150" s="560"/>
      <c r="E150" s="560"/>
      <c r="F150" s="560"/>
      <c r="G150" s="560"/>
      <c r="H150" s="560"/>
      <c r="I150" s="560"/>
      <c r="J150" s="564">
        <f t="shared" si="37"/>
        <v>0</v>
      </c>
      <c r="K150" s="889">
        <f t="shared" si="38"/>
        <v>0</v>
      </c>
    </row>
    <row r="151" spans="1:11" ht="12.75" customHeight="1" thickBot="1" x14ac:dyDescent="0.25">
      <c r="A151" s="887" t="s">
        <v>444</v>
      </c>
      <c r="B151" s="567" t="s">
        <v>447</v>
      </c>
      <c r="C151" s="557"/>
      <c r="D151" s="557"/>
      <c r="E151" s="557"/>
      <c r="F151" s="557"/>
      <c r="G151" s="557"/>
      <c r="H151" s="557"/>
      <c r="I151" s="557"/>
      <c r="J151" s="556">
        <f t="shared" si="37"/>
        <v>0</v>
      </c>
      <c r="K151" s="886">
        <f t="shared" si="38"/>
        <v>0</v>
      </c>
    </row>
    <row r="152" spans="1:11" ht="12.75" customHeight="1" thickBot="1" x14ac:dyDescent="0.25">
      <c r="A152" s="885" t="s">
        <v>23</v>
      </c>
      <c r="B152" s="547" t="s">
        <v>448</v>
      </c>
      <c r="C152" s="353"/>
      <c r="D152" s="353"/>
      <c r="E152" s="353"/>
      <c r="F152" s="353"/>
      <c r="G152" s="353"/>
      <c r="H152" s="353"/>
      <c r="I152" s="353"/>
      <c r="J152" s="554">
        <f t="shared" si="37"/>
        <v>0</v>
      </c>
      <c r="K152" s="873">
        <f t="shared" si="38"/>
        <v>0</v>
      </c>
    </row>
    <row r="153" spans="1:11" ht="12.75" customHeight="1" thickBot="1" x14ac:dyDescent="0.25">
      <c r="A153" s="885" t="s">
        <v>24</v>
      </c>
      <c r="B153" s="547" t="s">
        <v>449</v>
      </c>
      <c r="C153" s="353"/>
      <c r="D153" s="353"/>
      <c r="E153" s="353"/>
      <c r="F153" s="353"/>
      <c r="G153" s="353"/>
      <c r="H153" s="353"/>
      <c r="I153" s="353"/>
      <c r="J153" s="554">
        <f t="shared" si="37"/>
        <v>0</v>
      </c>
      <c r="K153" s="873">
        <f t="shared" si="38"/>
        <v>0</v>
      </c>
    </row>
    <row r="154" spans="1:11" ht="12" customHeight="1" thickBot="1" x14ac:dyDescent="0.25">
      <c r="A154" s="613" t="s">
        <v>25</v>
      </c>
      <c r="B154" s="547" t="s">
        <v>451</v>
      </c>
      <c r="C154" s="541">
        <f>+C129+C133+C140+C146+C152+C153</f>
        <v>0</v>
      </c>
      <c r="D154" s="541">
        <f t="shared" ref="D154:K154" si="39">+D129+D133+D140+D146+D152+D153</f>
        <v>0</v>
      </c>
      <c r="E154" s="541">
        <f t="shared" si="39"/>
        <v>0</v>
      </c>
      <c r="F154" s="541">
        <f t="shared" si="39"/>
        <v>0</v>
      </c>
      <c r="G154" s="541">
        <f t="shared" si="39"/>
        <v>0</v>
      </c>
      <c r="H154" s="541">
        <f t="shared" si="39"/>
        <v>0</v>
      </c>
      <c r="I154" s="541">
        <f t="shared" si="39"/>
        <v>0</v>
      </c>
      <c r="J154" s="541">
        <f t="shared" si="39"/>
        <v>0</v>
      </c>
      <c r="K154" s="883">
        <f t="shared" si="39"/>
        <v>0</v>
      </c>
    </row>
    <row r="155" spans="1:11" ht="15.2" customHeight="1" thickBot="1" x14ac:dyDescent="0.25">
      <c r="A155" s="884" t="s">
        <v>26</v>
      </c>
      <c r="B155" s="543" t="s">
        <v>450</v>
      </c>
      <c r="C155" s="541">
        <f>+C128+C154</f>
        <v>0</v>
      </c>
      <c r="D155" s="541">
        <f t="shared" ref="D155:K155" si="40">+D128+D154</f>
        <v>0</v>
      </c>
      <c r="E155" s="541">
        <f t="shared" si="40"/>
        <v>0</v>
      </c>
      <c r="F155" s="541">
        <f t="shared" si="40"/>
        <v>0</v>
      </c>
      <c r="G155" s="541">
        <f t="shared" si="40"/>
        <v>0</v>
      </c>
      <c r="H155" s="541">
        <f t="shared" si="40"/>
        <v>0</v>
      </c>
      <c r="I155" s="541">
        <f t="shared" si="40"/>
        <v>0</v>
      </c>
      <c r="J155" s="541">
        <f t="shared" si="40"/>
        <v>0</v>
      </c>
      <c r="K155" s="883">
        <f t="shared" si="40"/>
        <v>0</v>
      </c>
    </row>
    <row r="156" spans="1:11" ht="13.5" thickBot="1" x14ac:dyDescent="0.25">
      <c r="C156" s="882">
        <f>C90-C155</f>
        <v>0</v>
      </c>
      <c r="D156" s="881"/>
      <c r="E156" s="881"/>
      <c r="F156" s="881"/>
      <c r="G156" s="881"/>
      <c r="H156" s="881"/>
      <c r="I156" s="880"/>
      <c r="J156" s="880"/>
      <c r="K156" s="879">
        <f>K90-K155</f>
        <v>0</v>
      </c>
    </row>
    <row r="157" spans="1:11" ht="15.2" customHeight="1" thickBot="1" x14ac:dyDescent="0.25">
      <c r="A157" s="878" t="s">
        <v>487</v>
      </c>
      <c r="B157" s="877"/>
      <c r="C157" s="875"/>
      <c r="D157" s="876"/>
      <c r="E157" s="876"/>
      <c r="F157" s="876"/>
      <c r="G157" s="876"/>
      <c r="H157" s="876"/>
      <c r="I157" s="875"/>
      <c r="J157" s="874">
        <f>D157+E157+F157+G157+H157+I157</f>
        <v>0</v>
      </c>
      <c r="K157" s="873">
        <f>C157+J157</f>
        <v>0</v>
      </c>
    </row>
    <row r="158" spans="1:11" ht="14.45" customHeight="1" thickBot="1" x14ac:dyDescent="0.25">
      <c r="A158" s="878" t="s">
        <v>193</v>
      </c>
      <c r="B158" s="877"/>
      <c r="C158" s="875"/>
      <c r="D158" s="876"/>
      <c r="E158" s="876"/>
      <c r="F158" s="876"/>
      <c r="G158" s="876"/>
      <c r="H158" s="876"/>
      <c r="I158" s="875"/>
      <c r="J158" s="874">
        <f>D158+E158+F158+G158+H158+I158</f>
        <v>0</v>
      </c>
      <c r="K158" s="873">
        <f>C158+J158</f>
        <v>0</v>
      </c>
    </row>
  </sheetData>
  <sheetProtection sheet="1" formatCells="0"/>
  <mergeCells count="5">
    <mergeCell ref="B1:K1"/>
    <mergeCell ref="B2:J2"/>
    <mergeCell ref="B3:J3"/>
    <mergeCell ref="A7:K7"/>
    <mergeCell ref="A92:K92"/>
  </mergeCells>
  <printOptions horizontalCentered="1"/>
  <pageMargins left="0.39370078740157483" right="0.39370078740157483" top="0.59055118110236227" bottom="0.59055118110236227" header="0.39370078740157483" footer="0.39370078740157483"/>
  <pageSetup paperSize="9" scale="71" orientation="landscape" r:id="rId1"/>
  <headerFooter alignWithMargins="0"/>
  <rowBreaks count="3" manualBreakCount="3">
    <brk id="54" max="16383" man="1"/>
    <brk id="91" max="16383" man="1"/>
    <brk id="12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K61"/>
  <sheetViews>
    <sheetView zoomScale="120" zoomScaleNormal="120" workbookViewId="0">
      <selection activeCell="A5" sqref="A5:A7"/>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CONCATENATE("6.2. melléklet ",[1]RM_ALAPADATOK!A7," ",[1]RM_ALAPADATOK!B7," ",[1]RM_ALAPADATOK!C7," ",[1]RM_ALAPADATOK!D7," ",[1]RM_ALAPADATOK!E7," ",[1]RM_ALAPADATOK!F7," ",[1]RM_ALAPADATOK!G7," ",[1]RM_ALAPADATOK!H7)</f>
        <v>6.2. melléklet a 13 / 2020 ( XI.11. ) önkormányzati rendelethez</v>
      </c>
    </row>
    <row r="2" spans="1:11" s="1007" customFormat="1" ht="36" x14ac:dyDescent="0.2">
      <c r="A2" s="1015" t="s">
        <v>191</v>
      </c>
      <c r="B2" s="1265" t="str">
        <f>[1]RM_ALAPADATOK!A11</f>
        <v>……………………. Polgármesteri /Közös Önkormányzati Hivatal</v>
      </c>
      <c r="C2" s="1266"/>
      <c r="D2" s="1266"/>
      <c r="E2" s="1266"/>
      <c r="F2" s="1266"/>
      <c r="G2" s="1266"/>
      <c r="H2" s="1266"/>
      <c r="I2" s="1266"/>
      <c r="J2" s="1266"/>
      <c r="K2" s="1014" t="s">
        <v>57</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CONCATENATE(#REF!)</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+C29+C30+C31</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243</v>
      </c>
      <c r="C29" s="984"/>
      <c r="D29" s="984"/>
      <c r="E29" s="984"/>
      <c r="F29" s="984"/>
      <c r="G29" s="984"/>
      <c r="H29" s="984"/>
      <c r="I29" s="984"/>
      <c r="J29" s="976">
        <f>D29+E29+F29+G29+H29+I29</f>
        <v>0</v>
      </c>
      <c r="K29" s="983">
        <f>C29+J29</f>
        <v>0</v>
      </c>
    </row>
    <row r="30" spans="1:11" s="906" customFormat="1" ht="12" customHeight="1" x14ac:dyDescent="0.2">
      <c r="A30" s="982" t="s">
        <v>249</v>
      </c>
      <c r="B30" s="985" t="s">
        <v>380</v>
      </c>
      <c r="C30" s="980"/>
      <c r="D30" s="980"/>
      <c r="E30" s="980"/>
      <c r="F30" s="980"/>
      <c r="G30" s="980"/>
      <c r="H30" s="980"/>
      <c r="I30" s="980"/>
      <c r="J30" s="976">
        <f>D30+E30+F30+G30+H30+I30</f>
        <v>0</v>
      </c>
      <c r="K30" s="983">
        <f>C30+J30</f>
        <v>0</v>
      </c>
    </row>
    <row r="31" spans="1:11" s="906" customFormat="1" ht="12" customHeight="1" x14ac:dyDescent="0.2">
      <c r="A31" s="982" t="s">
        <v>250</v>
      </c>
      <c r="B31" s="981" t="s">
        <v>383</v>
      </c>
      <c r="C31" s="980"/>
      <c r="D31" s="980"/>
      <c r="E31" s="980"/>
      <c r="F31" s="980"/>
      <c r="G31" s="980"/>
      <c r="H31" s="980"/>
      <c r="I31" s="980"/>
      <c r="J31" s="976">
        <f>D31+E31+F31+G31+H31+I31</f>
        <v>0</v>
      </c>
      <c r="K31" s="983">
        <f>C31+J31</f>
        <v>0</v>
      </c>
    </row>
    <row r="32" spans="1:11" s="906" customFormat="1" ht="12" customHeight="1" thickBot="1" x14ac:dyDescent="0.25">
      <c r="A32" s="968" t="s">
        <v>251</v>
      </c>
      <c r="B32" s="991" t="s">
        <v>491</v>
      </c>
      <c r="C32" s="990"/>
      <c r="D32" s="990"/>
      <c r="E32" s="990"/>
      <c r="F32" s="990"/>
      <c r="G32" s="990"/>
      <c r="H32" s="990"/>
      <c r="I32" s="990"/>
      <c r="J32" s="976">
        <f>D32+E32+F32+G32+H32+I32</f>
        <v>0</v>
      </c>
      <c r="K32" s="983">
        <f>C32+J32</f>
        <v>0</v>
      </c>
    </row>
    <row r="33" spans="1:11" s="906" customFormat="1" ht="12" customHeight="1" thickBot="1" x14ac:dyDescent="0.25">
      <c r="A33" s="961" t="s">
        <v>20</v>
      </c>
      <c r="B33" s="547" t="s">
        <v>384</v>
      </c>
      <c r="C33" s="972">
        <f t="shared" ref="C33:K33" si="5">+C34+C35+C36</f>
        <v>0</v>
      </c>
      <c r="D33" s="672">
        <f t="shared" si="5"/>
        <v>0</v>
      </c>
      <c r="E33" s="672">
        <f t="shared" si="5"/>
        <v>0</v>
      </c>
      <c r="F33" s="672">
        <f t="shared" si="5"/>
        <v>0</v>
      </c>
      <c r="G33" s="672">
        <f t="shared" si="5"/>
        <v>0</v>
      </c>
      <c r="H33" s="672">
        <f t="shared" si="5"/>
        <v>0</v>
      </c>
      <c r="I33" s="672">
        <f t="shared" si="5"/>
        <v>0</v>
      </c>
      <c r="J33" s="672">
        <f t="shared" si="5"/>
        <v>0</v>
      </c>
      <c r="K33" s="671">
        <f t="shared" si="5"/>
        <v>0</v>
      </c>
    </row>
    <row r="34" spans="1:11" s="906" customFormat="1" ht="12" customHeight="1" x14ac:dyDescent="0.2">
      <c r="A34" s="982" t="s">
        <v>89</v>
      </c>
      <c r="B34" s="985" t="s">
        <v>269</v>
      </c>
      <c r="C34" s="984"/>
      <c r="D34" s="984"/>
      <c r="E34" s="984"/>
      <c r="F34" s="984"/>
      <c r="G34" s="984"/>
      <c r="H34" s="984"/>
      <c r="I34" s="984"/>
      <c r="J34" s="976">
        <f>D34+E34+F34+G34+H34+I34</f>
        <v>0</v>
      </c>
      <c r="K34" s="983">
        <f>C34+J34</f>
        <v>0</v>
      </c>
    </row>
    <row r="35" spans="1:11" s="906" customFormat="1" ht="12" customHeight="1" x14ac:dyDescent="0.2">
      <c r="A35" s="982" t="s">
        <v>90</v>
      </c>
      <c r="B35" s="981" t="s">
        <v>270</v>
      </c>
      <c r="C35" s="980"/>
      <c r="D35" s="980"/>
      <c r="E35" s="980"/>
      <c r="F35" s="980"/>
      <c r="G35" s="980"/>
      <c r="H35" s="980"/>
      <c r="I35" s="980"/>
      <c r="J35" s="976">
        <f>D35+E35+F35+G35+H35+I35</f>
        <v>0</v>
      </c>
      <c r="K35" s="983">
        <f>C35+J35</f>
        <v>0</v>
      </c>
    </row>
    <row r="36" spans="1:11" s="906" customFormat="1" ht="12" customHeight="1" thickBot="1" x14ac:dyDescent="0.25">
      <c r="A36" s="968" t="s">
        <v>91</v>
      </c>
      <c r="B36" s="991" t="s">
        <v>271</v>
      </c>
      <c r="C36" s="990"/>
      <c r="D36" s="990"/>
      <c r="E36" s="990"/>
      <c r="F36" s="990"/>
      <c r="G36" s="990"/>
      <c r="H36" s="990"/>
      <c r="I36" s="990"/>
      <c r="J36" s="976">
        <f>D36+E36+F36+G36+H36+I36</f>
        <v>0</v>
      </c>
      <c r="K36" s="989">
        <f>C36+J36</f>
        <v>0</v>
      </c>
    </row>
    <row r="37" spans="1:11" s="910" customFormat="1" ht="12" customHeight="1" thickBot="1" x14ac:dyDescent="0.25">
      <c r="A37" s="961" t="s">
        <v>21</v>
      </c>
      <c r="B37" s="547" t="s">
        <v>354</v>
      </c>
      <c r="C37" s="988"/>
      <c r="D37" s="988"/>
      <c r="E37" s="988"/>
      <c r="F37" s="988"/>
      <c r="G37" s="988"/>
      <c r="H37" s="988"/>
      <c r="I37" s="988"/>
      <c r="J37" s="672">
        <f>D37+E37+F37+G37+H37+I37</f>
        <v>0</v>
      </c>
      <c r="K37" s="962">
        <f>C37+J37</f>
        <v>0</v>
      </c>
    </row>
    <row r="38" spans="1:11" s="910" customFormat="1" ht="12" customHeight="1" thickBot="1" x14ac:dyDescent="0.25">
      <c r="A38" s="961" t="s">
        <v>22</v>
      </c>
      <c r="B38" s="547" t="s">
        <v>385</v>
      </c>
      <c r="C38" s="988"/>
      <c r="D38" s="988"/>
      <c r="E38" s="988"/>
      <c r="F38" s="988"/>
      <c r="G38" s="988"/>
      <c r="H38" s="988"/>
      <c r="I38" s="988"/>
      <c r="J38" s="987">
        <f>D38+E38+F38+G38+H38+I38</f>
        <v>0</v>
      </c>
      <c r="K38" s="983">
        <f>C38+J38</f>
        <v>0</v>
      </c>
    </row>
    <row r="39" spans="1:11" s="910" customFormat="1" ht="12" customHeight="1" thickBot="1" x14ac:dyDescent="0.25">
      <c r="A39" s="986" t="s">
        <v>23</v>
      </c>
      <c r="B39" s="547" t="s">
        <v>386</v>
      </c>
      <c r="C39" s="972">
        <f t="shared" ref="C39:K39" si="6">+C10+C22+C27+C28+C33+C37+C38</f>
        <v>0</v>
      </c>
      <c r="D39" s="672">
        <f t="shared" si="6"/>
        <v>0</v>
      </c>
      <c r="E39" s="672">
        <f t="shared" si="6"/>
        <v>0</v>
      </c>
      <c r="F39" s="672">
        <f t="shared" si="6"/>
        <v>0</v>
      </c>
      <c r="G39" s="672">
        <f t="shared" si="6"/>
        <v>0</v>
      </c>
      <c r="H39" s="672">
        <f t="shared" si="6"/>
        <v>0</v>
      </c>
      <c r="I39" s="672">
        <f t="shared" si="6"/>
        <v>0</v>
      </c>
      <c r="J39" s="672">
        <f t="shared" si="6"/>
        <v>0</v>
      </c>
      <c r="K39" s="671">
        <f t="shared" si="6"/>
        <v>0</v>
      </c>
    </row>
    <row r="40" spans="1:11" s="910" customFormat="1" ht="12" customHeight="1" thickBot="1" x14ac:dyDescent="0.25">
      <c r="A40" s="974" t="s">
        <v>24</v>
      </c>
      <c r="B40" s="547" t="s">
        <v>387</v>
      </c>
      <c r="C40" s="972">
        <f t="shared" ref="C40:K40" si="7">+C41+C42+C43</f>
        <v>0</v>
      </c>
      <c r="D40" s="672">
        <f t="shared" si="7"/>
        <v>0</v>
      </c>
      <c r="E40" s="672">
        <f t="shared" si="7"/>
        <v>0</v>
      </c>
      <c r="F40" s="672">
        <f t="shared" si="7"/>
        <v>0</v>
      </c>
      <c r="G40" s="672">
        <f t="shared" si="7"/>
        <v>0</v>
      </c>
      <c r="H40" s="672">
        <f t="shared" si="7"/>
        <v>0</v>
      </c>
      <c r="I40" s="672">
        <f t="shared" si="7"/>
        <v>0</v>
      </c>
      <c r="J40" s="672">
        <f t="shared" si="7"/>
        <v>0</v>
      </c>
      <c r="K40" s="671">
        <f t="shared" si="7"/>
        <v>0</v>
      </c>
    </row>
    <row r="41" spans="1:11" s="910" customFormat="1" ht="12" customHeight="1" x14ac:dyDescent="0.2">
      <c r="A41" s="982" t="s">
        <v>388</v>
      </c>
      <c r="B41" s="985" t="s">
        <v>220</v>
      </c>
      <c r="C41" s="984"/>
      <c r="D41" s="984"/>
      <c r="E41" s="984"/>
      <c r="F41" s="984"/>
      <c r="G41" s="984"/>
      <c r="H41" s="984"/>
      <c r="I41" s="984"/>
      <c r="J41" s="976">
        <f>D41+E41+F41+G41+H41+I41</f>
        <v>0</v>
      </c>
      <c r="K41" s="983">
        <f>C41+J41</f>
        <v>0</v>
      </c>
    </row>
    <row r="42" spans="1:11" s="910" customFormat="1" ht="12" customHeight="1" x14ac:dyDescent="0.2">
      <c r="A42" s="982" t="s">
        <v>389</v>
      </c>
      <c r="B42" s="981" t="s">
        <v>0</v>
      </c>
      <c r="C42" s="980"/>
      <c r="D42" s="980"/>
      <c r="E42" s="980"/>
      <c r="F42" s="980"/>
      <c r="G42" s="980"/>
      <c r="H42" s="980"/>
      <c r="I42" s="980"/>
      <c r="J42" s="976">
        <f>D42+E42+F42+G42+H42+I42</f>
        <v>0</v>
      </c>
      <c r="K42" s="979">
        <f>C42+J42</f>
        <v>0</v>
      </c>
    </row>
    <row r="43" spans="1:11" s="906" customFormat="1" ht="12" customHeight="1" thickBot="1" x14ac:dyDescent="0.25">
      <c r="A43" s="968" t="s">
        <v>390</v>
      </c>
      <c r="B43" s="978" t="s">
        <v>391</v>
      </c>
      <c r="C43" s="977"/>
      <c r="D43" s="977"/>
      <c r="E43" s="977"/>
      <c r="F43" s="977"/>
      <c r="G43" s="977"/>
      <c r="H43" s="977"/>
      <c r="I43" s="977"/>
      <c r="J43" s="976">
        <f>D43+E43+F43+G43+H43+I43</f>
        <v>0</v>
      </c>
      <c r="K43" s="975">
        <f>C43+J43</f>
        <v>0</v>
      </c>
    </row>
    <row r="44" spans="1:11" s="906" customFormat="1" ht="12.95" customHeight="1" thickBot="1" x14ac:dyDescent="0.25">
      <c r="A44" s="974" t="s">
        <v>25</v>
      </c>
      <c r="B44" s="973" t="s">
        <v>392</v>
      </c>
      <c r="C44" s="972">
        <f t="shared" ref="C44:K44" si="8">+C39+C40</f>
        <v>0</v>
      </c>
      <c r="D44" s="672">
        <f t="shared" si="8"/>
        <v>0</v>
      </c>
      <c r="E44" s="672">
        <f t="shared" si="8"/>
        <v>0</v>
      </c>
      <c r="F44" s="672">
        <f t="shared" si="8"/>
        <v>0</v>
      </c>
      <c r="G44" s="672">
        <f t="shared" si="8"/>
        <v>0</v>
      </c>
      <c r="H44" s="672">
        <f t="shared" si="8"/>
        <v>0</v>
      </c>
      <c r="I44" s="672">
        <f t="shared" si="8"/>
        <v>0</v>
      </c>
      <c r="J44" s="672">
        <f t="shared" si="8"/>
        <v>0</v>
      </c>
      <c r="K44" s="671">
        <f t="shared" si="8"/>
        <v>0</v>
      </c>
    </row>
    <row r="45" spans="1:11" s="905" customFormat="1" ht="14.1" customHeight="1" thickBot="1" x14ac:dyDescent="0.25">
      <c r="A45" s="1241" t="s">
        <v>55</v>
      </c>
      <c r="B45" s="1260"/>
      <c r="C45" s="1260"/>
      <c r="D45" s="1260"/>
      <c r="E45" s="1260"/>
      <c r="F45" s="1260"/>
      <c r="G45" s="1260"/>
      <c r="H45" s="1260"/>
      <c r="I45" s="1260"/>
      <c r="J45" s="1260"/>
      <c r="K45" s="1261"/>
    </row>
    <row r="46" spans="1:11" s="888" customFormat="1" ht="12" customHeight="1" thickBot="1" x14ac:dyDescent="0.25">
      <c r="A46" s="961" t="s">
        <v>16</v>
      </c>
      <c r="B46" s="547" t="s">
        <v>393</v>
      </c>
      <c r="C46" s="963">
        <f t="shared" ref="C46:K46" si="9">SUM(C47:C51)</f>
        <v>0</v>
      </c>
      <c r="D46" s="963">
        <f t="shared" si="9"/>
        <v>0</v>
      </c>
      <c r="E46" s="963">
        <f t="shared" si="9"/>
        <v>0</v>
      </c>
      <c r="F46" s="963">
        <f t="shared" si="9"/>
        <v>0</v>
      </c>
      <c r="G46" s="963">
        <f t="shared" si="9"/>
        <v>0</v>
      </c>
      <c r="H46" s="963">
        <f t="shared" si="9"/>
        <v>0</v>
      </c>
      <c r="I46" s="963">
        <f t="shared" si="9"/>
        <v>0</v>
      </c>
      <c r="J46" s="963">
        <f t="shared" si="9"/>
        <v>0</v>
      </c>
      <c r="K46" s="962">
        <f t="shared" si="9"/>
        <v>0</v>
      </c>
    </row>
    <row r="47" spans="1:11" ht="12" customHeight="1" x14ac:dyDescent="0.2">
      <c r="A47" s="968" t="s">
        <v>96</v>
      </c>
      <c r="B47" s="561" t="s">
        <v>47</v>
      </c>
      <c r="C47" s="971"/>
      <c r="D47" s="971"/>
      <c r="E47" s="971"/>
      <c r="F47" s="971"/>
      <c r="G47" s="971"/>
      <c r="H47" s="971"/>
      <c r="I47" s="971"/>
      <c r="J47" s="970">
        <f>D47+E47+F47+G47+H47+I47</f>
        <v>0</v>
      </c>
      <c r="K47" s="969">
        <f>C47+J47</f>
        <v>0</v>
      </c>
    </row>
    <row r="48" spans="1:11" ht="12" customHeight="1" x14ac:dyDescent="0.2">
      <c r="A48" s="968" t="s">
        <v>97</v>
      </c>
      <c r="B48" s="582" t="s">
        <v>176</v>
      </c>
      <c r="C48" s="967"/>
      <c r="D48" s="967"/>
      <c r="E48" s="967"/>
      <c r="F48" s="967"/>
      <c r="G48" s="967"/>
      <c r="H48" s="967"/>
      <c r="I48" s="967"/>
      <c r="J48" s="966">
        <f>D48+E48+F48+G48+H48+I48</f>
        <v>0</v>
      </c>
      <c r="K48" s="965">
        <f>C48+J48</f>
        <v>0</v>
      </c>
    </row>
    <row r="49" spans="1:11" ht="12" customHeight="1" x14ac:dyDescent="0.2">
      <c r="A49" s="968" t="s">
        <v>98</v>
      </c>
      <c r="B49" s="582" t="s">
        <v>136</v>
      </c>
      <c r="C49" s="967"/>
      <c r="D49" s="967"/>
      <c r="E49" s="967"/>
      <c r="F49" s="967"/>
      <c r="G49" s="967"/>
      <c r="H49" s="967"/>
      <c r="I49" s="967"/>
      <c r="J49" s="966">
        <f>D49+E49+F49+G49+H49+I49</f>
        <v>0</v>
      </c>
      <c r="K49" s="965">
        <f>C49+J49</f>
        <v>0</v>
      </c>
    </row>
    <row r="50" spans="1:11" ht="12" customHeight="1" x14ac:dyDescent="0.2">
      <c r="A50" s="968" t="s">
        <v>99</v>
      </c>
      <c r="B50" s="582" t="s">
        <v>177</v>
      </c>
      <c r="C50" s="967"/>
      <c r="D50" s="967"/>
      <c r="E50" s="967"/>
      <c r="F50" s="967"/>
      <c r="G50" s="967"/>
      <c r="H50" s="967"/>
      <c r="I50" s="967"/>
      <c r="J50" s="966">
        <f>D50+E50+F50+G50+H50+I50</f>
        <v>0</v>
      </c>
      <c r="K50" s="965">
        <f>C50+J50</f>
        <v>0</v>
      </c>
    </row>
    <row r="51" spans="1:11" ht="12" customHeight="1" thickBot="1" x14ac:dyDescent="0.25">
      <c r="A51" s="968" t="s">
        <v>144</v>
      </c>
      <c r="B51" s="582" t="s">
        <v>178</v>
      </c>
      <c r="C51" s="967"/>
      <c r="D51" s="967"/>
      <c r="E51" s="967"/>
      <c r="F51" s="967"/>
      <c r="G51" s="967"/>
      <c r="H51" s="967"/>
      <c r="I51" s="967"/>
      <c r="J51" s="966">
        <f>D51+E51+F51+G51+H51+I51</f>
        <v>0</v>
      </c>
      <c r="K51" s="965">
        <f>C51+J51</f>
        <v>0</v>
      </c>
    </row>
    <row r="52" spans="1:11" ht="12" customHeight="1" thickBot="1" x14ac:dyDescent="0.25">
      <c r="A52" s="961" t="s">
        <v>17</v>
      </c>
      <c r="B52" s="547" t="s">
        <v>394</v>
      </c>
      <c r="C52" s="963">
        <f t="shared" ref="C52:K52" si="10">SUM(C53:C55)</f>
        <v>0</v>
      </c>
      <c r="D52" s="963">
        <f t="shared" si="10"/>
        <v>0</v>
      </c>
      <c r="E52" s="963">
        <f t="shared" si="10"/>
        <v>0</v>
      </c>
      <c r="F52" s="963">
        <f t="shared" si="10"/>
        <v>0</v>
      </c>
      <c r="G52" s="963">
        <f t="shared" si="10"/>
        <v>0</v>
      </c>
      <c r="H52" s="963">
        <f t="shared" si="10"/>
        <v>0</v>
      </c>
      <c r="I52" s="963">
        <f t="shared" si="10"/>
        <v>0</v>
      </c>
      <c r="J52" s="963">
        <f t="shared" si="10"/>
        <v>0</v>
      </c>
      <c r="K52" s="962">
        <f t="shared" si="10"/>
        <v>0</v>
      </c>
    </row>
    <row r="53" spans="1:11" s="888" customFormat="1" ht="12" customHeight="1" x14ac:dyDescent="0.2">
      <c r="A53" s="968" t="s">
        <v>102</v>
      </c>
      <c r="B53" s="561" t="s">
        <v>214</v>
      </c>
      <c r="C53" s="971"/>
      <c r="D53" s="971"/>
      <c r="E53" s="971"/>
      <c r="F53" s="971"/>
      <c r="G53" s="971"/>
      <c r="H53" s="971"/>
      <c r="I53" s="971"/>
      <c r="J53" s="970">
        <f>D53+E53+F53+G53+H53+I53</f>
        <v>0</v>
      </c>
      <c r="K53" s="969">
        <f>C53+J53</f>
        <v>0</v>
      </c>
    </row>
    <row r="54" spans="1:11" ht="12" customHeight="1" x14ac:dyDescent="0.2">
      <c r="A54" s="968" t="s">
        <v>103</v>
      </c>
      <c r="B54" s="582" t="s">
        <v>180</v>
      </c>
      <c r="C54" s="967"/>
      <c r="D54" s="967"/>
      <c r="E54" s="967"/>
      <c r="F54" s="967"/>
      <c r="G54" s="967"/>
      <c r="H54" s="967"/>
      <c r="I54" s="967"/>
      <c r="J54" s="966">
        <f>D54+E54+F54+G54+H54+I54</f>
        <v>0</v>
      </c>
      <c r="K54" s="965">
        <f>C54+J54</f>
        <v>0</v>
      </c>
    </row>
    <row r="55" spans="1:11" ht="12" customHeight="1" x14ac:dyDescent="0.2">
      <c r="A55" s="968" t="s">
        <v>104</v>
      </c>
      <c r="B55" s="582" t="s">
        <v>56</v>
      </c>
      <c r="C55" s="967"/>
      <c r="D55" s="967"/>
      <c r="E55" s="967"/>
      <c r="F55" s="967"/>
      <c r="G55" s="967"/>
      <c r="H55" s="967"/>
      <c r="I55" s="967"/>
      <c r="J55" s="966">
        <f>D55+E55+F55+G55+H55+I55</f>
        <v>0</v>
      </c>
      <c r="K55" s="965">
        <f>C55+J55</f>
        <v>0</v>
      </c>
    </row>
    <row r="56" spans="1:11" ht="12" customHeight="1" thickBot="1" x14ac:dyDescent="0.25">
      <c r="A56" s="968" t="s">
        <v>105</v>
      </c>
      <c r="B56" s="582" t="s">
        <v>492</v>
      </c>
      <c r="C56" s="967"/>
      <c r="D56" s="967"/>
      <c r="E56" s="967"/>
      <c r="F56" s="967"/>
      <c r="G56" s="967"/>
      <c r="H56" s="967"/>
      <c r="I56" s="967"/>
      <c r="J56" s="966">
        <f>D56+E56+F56+G56+H56+I56</f>
        <v>0</v>
      </c>
      <c r="K56" s="965">
        <f>C56+J56</f>
        <v>0</v>
      </c>
    </row>
    <row r="57" spans="1:11" ht="12" customHeight="1" thickBot="1" x14ac:dyDescent="0.25">
      <c r="A57" s="961" t="s">
        <v>18</v>
      </c>
      <c r="B57" s="547" t="s">
        <v>11</v>
      </c>
      <c r="C57" s="964"/>
      <c r="D57" s="964"/>
      <c r="E57" s="964"/>
      <c r="F57" s="964"/>
      <c r="G57" s="964"/>
      <c r="H57" s="964"/>
      <c r="I57" s="964"/>
      <c r="J57" s="963">
        <f>D57+E57+F57+G57+H57+I57</f>
        <v>0</v>
      </c>
      <c r="K57" s="962">
        <f>C57+J57</f>
        <v>0</v>
      </c>
    </row>
    <row r="58" spans="1:11" ht="12.95" customHeight="1" thickBot="1" x14ac:dyDescent="0.25">
      <c r="A58" s="961" t="s">
        <v>19</v>
      </c>
      <c r="B58" s="960" t="s">
        <v>497</v>
      </c>
      <c r="C58" s="959">
        <f t="shared" ref="C58:K58" si="11">+C46+C52+C57</f>
        <v>0</v>
      </c>
      <c r="D58" s="959">
        <f t="shared" si="11"/>
        <v>0</v>
      </c>
      <c r="E58" s="959">
        <f t="shared" si="11"/>
        <v>0</v>
      </c>
      <c r="F58" s="959">
        <f t="shared" si="11"/>
        <v>0</v>
      </c>
      <c r="G58" s="959">
        <f t="shared" si="11"/>
        <v>0</v>
      </c>
      <c r="H58" s="959">
        <f t="shared" si="11"/>
        <v>0</v>
      </c>
      <c r="I58" s="959">
        <f t="shared" si="11"/>
        <v>0</v>
      </c>
      <c r="J58" s="959">
        <f t="shared" si="11"/>
        <v>0</v>
      </c>
      <c r="K58" s="958">
        <f t="shared" si="11"/>
        <v>0</v>
      </c>
    </row>
    <row r="59" spans="1:11" ht="14.1" customHeight="1" thickBot="1" x14ac:dyDescent="0.25">
      <c r="C59" s="957">
        <f>C44-C58</f>
        <v>0</v>
      </c>
      <c r="D59" s="956"/>
      <c r="E59" s="956"/>
      <c r="F59" s="956"/>
      <c r="G59" s="956"/>
      <c r="H59" s="956"/>
      <c r="I59" s="956"/>
      <c r="J59" s="956"/>
      <c r="K59" s="882">
        <f>K44-K58</f>
        <v>0</v>
      </c>
    </row>
    <row r="60" spans="1:11" ht="12.95" customHeight="1" thickBot="1" x14ac:dyDescent="0.25">
      <c r="A60" s="878" t="s">
        <v>487</v>
      </c>
      <c r="B60" s="877"/>
      <c r="C60" s="955"/>
      <c r="D60" s="955"/>
      <c r="E60" s="955"/>
      <c r="F60" s="955"/>
      <c r="G60" s="955"/>
      <c r="H60" s="955"/>
      <c r="I60" s="955"/>
      <c r="J60" s="954">
        <f>D60+E60+F60+G60+H60+I60</f>
        <v>0</v>
      </c>
      <c r="K60" s="953">
        <f>C60+J60</f>
        <v>0</v>
      </c>
    </row>
    <row r="61" spans="1:11" ht="12.95" customHeight="1" thickBot="1" x14ac:dyDescent="0.25">
      <c r="A61" s="878" t="s">
        <v>193</v>
      </c>
      <c r="B61" s="877"/>
      <c r="C61" s="955"/>
      <c r="D61" s="955"/>
      <c r="E61" s="955"/>
      <c r="F61" s="955"/>
      <c r="G61" s="955"/>
      <c r="H61" s="955"/>
      <c r="I61" s="955"/>
      <c r="J61" s="954">
        <f>D61+E61+F61+G61+H61+I61</f>
        <v>0</v>
      </c>
      <c r="K61" s="953">
        <f>C61+J61</f>
        <v>0</v>
      </c>
    </row>
  </sheetData>
  <sheetProtection sheet="1" formatCells="0"/>
  <mergeCells count="15">
    <mergeCell ref="B2:J2"/>
    <mergeCell ref="B3:J3"/>
    <mergeCell ref="B5:B7"/>
    <mergeCell ref="A5:A7"/>
    <mergeCell ref="C5:C7"/>
    <mergeCell ref="I5:I7"/>
    <mergeCell ref="J5:J7"/>
    <mergeCell ref="K5:K7"/>
    <mergeCell ref="A45:K45"/>
    <mergeCell ref="A9:K9"/>
    <mergeCell ref="D5:D7"/>
    <mergeCell ref="E5:E7"/>
    <mergeCell ref="F5:F7"/>
    <mergeCell ref="G5:G7"/>
    <mergeCell ref="H5:H7"/>
  </mergeCells>
  <printOptions horizontalCentered="1"/>
  <pageMargins left="0.51181102362204722" right="0.51181102362204722" top="0.35433070866141736" bottom="0.27559055118110237" header="0.31496062992125984" footer="0.31496062992125984"/>
  <pageSetup paperSize="9" scale="70"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DAD37-C577-4436-A600-82230D865E8D}">
  <sheetPr>
    <pageSetUpPr fitToPage="1"/>
  </sheetPr>
  <dimension ref="A1:R34"/>
  <sheetViews>
    <sheetView zoomScale="110" zoomScaleNormal="110" workbookViewId="0">
      <selection activeCell="A13" sqref="A13:I31"/>
    </sheetView>
  </sheetViews>
  <sheetFormatPr defaultRowHeight="12.75" x14ac:dyDescent="0.2"/>
  <cols>
    <col min="1" max="1" width="35.33203125" style="1093" customWidth="1"/>
    <col min="2" max="2" width="41.5" style="1093" customWidth="1"/>
    <col min="3" max="3" width="1.6640625" style="1093" bestFit="1" customWidth="1"/>
    <col min="4" max="4" width="5.33203125" style="1093" bestFit="1" customWidth="1"/>
    <col min="5" max="5" width="1.6640625" style="1093" bestFit="1" customWidth="1"/>
    <col min="6" max="6" width="18.5" style="1093" customWidth="1"/>
    <col min="7" max="7" width="1.6640625" style="1093" bestFit="1" customWidth="1"/>
    <col min="8" max="11" width="9.33203125" style="1093"/>
    <col min="12" max="14" width="0" style="1093" hidden="1" customWidth="1"/>
    <col min="15" max="15" width="12.6640625" style="1093" hidden="1" customWidth="1"/>
    <col min="16" max="18" width="0" style="1093" hidden="1" customWidth="1"/>
    <col min="19" max="256" width="9.33203125" style="1093"/>
    <col min="257" max="257" width="35.33203125" style="1093" customWidth="1"/>
    <col min="258" max="258" width="41.5" style="1093" customWidth="1"/>
    <col min="259" max="259" width="1.6640625" style="1093" bestFit="1" customWidth="1"/>
    <col min="260" max="260" width="5.33203125" style="1093" bestFit="1" customWidth="1"/>
    <col min="261" max="261" width="1.6640625" style="1093" bestFit="1" customWidth="1"/>
    <col min="262" max="262" width="18.5" style="1093" customWidth="1"/>
    <col min="263" max="263" width="1.6640625" style="1093" bestFit="1" customWidth="1"/>
    <col min="264" max="267" width="9.33203125" style="1093"/>
    <col min="268" max="274" width="0" style="1093" hidden="1" customWidth="1"/>
    <col min="275" max="512" width="9.33203125" style="1093"/>
    <col min="513" max="513" width="35.33203125" style="1093" customWidth="1"/>
    <col min="514" max="514" width="41.5" style="1093" customWidth="1"/>
    <col min="515" max="515" width="1.6640625" style="1093" bestFit="1" customWidth="1"/>
    <col min="516" max="516" width="5.33203125" style="1093" bestFit="1" customWidth="1"/>
    <col min="517" max="517" width="1.6640625" style="1093" bestFit="1" customWidth="1"/>
    <col min="518" max="518" width="18.5" style="1093" customWidth="1"/>
    <col min="519" max="519" width="1.6640625" style="1093" bestFit="1" customWidth="1"/>
    <col min="520" max="523" width="9.33203125" style="1093"/>
    <col min="524" max="530" width="0" style="1093" hidden="1" customWidth="1"/>
    <col min="531" max="768" width="9.33203125" style="1093"/>
    <col min="769" max="769" width="35.33203125" style="1093" customWidth="1"/>
    <col min="770" max="770" width="41.5" style="1093" customWidth="1"/>
    <col min="771" max="771" width="1.6640625" style="1093" bestFit="1" customWidth="1"/>
    <col min="772" max="772" width="5.33203125" style="1093" bestFit="1" customWidth="1"/>
    <col min="773" max="773" width="1.6640625" style="1093" bestFit="1" customWidth="1"/>
    <col min="774" max="774" width="18.5" style="1093" customWidth="1"/>
    <col min="775" max="775" width="1.6640625" style="1093" bestFit="1" customWidth="1"/>
    <col min="776" max="779" width="9.33203125" style="1093"/>
    <col min="780" max="786" width="0" style="1093" hidden="1" customWidth="1"/>
    <col min="787" max="1024" width="9.33203125" style="1093"/>
    <col min="1025" max="1025" width="35.33203125" style="1093" customWidth="1"/>
    <col min="1026" max="1026" width="41.5" style="1093" customWidth="1"/>
    <col min="1027" max="1027" width="1.6640625" style="1093" bestFit="1" customWidth="1"/>
    <col min="1028" max="1028" width="5.33203125" style="1093" bestFit="1" customWidth="1"/>
    <col min="1029" max="1029" width="1.6640625" style="1093" bestFit="1" customWidth="1"/>
    <col min="1030" max="1030" width="18.5" style="1093" customWidth="1"/>
    <col min="1031" max="1031" width="1.6640625" style="1093" bestFit="1" customWidth="1"/>
    <col min="1032" max="1035" width="9.33203125" style="1093"/>
    <col min="1036" max="1042" width="0" style="1093" hidden="1" customWidth="1"/>
    <col min="1043" max="1280" width="9.33203125" style="1093"/>
    <col min="1281" max="1281" width="35.33203125" style="1093" customWidth="1"/>
    <col min="1282" max="1282" width="41.5" style="1093" customWidth="1"/>
    <col min="1283" max="1283" width="1.6640625" style="1093" bestFit="1" customWidth="1"/>
    <col min="1284" max="1284" width="5.33203125" style="1093" bestFit="1" customWidth="1"/>
    <col min="1285" max="1285" width="1.6640625" style="1093" bestFit="1" customWidth="1"/>
    <col min="1286" max="1286" width="18.5" style="1093" customWidth="1"/>
    <col min="1287" max="1287" width="1.6640625" style="1093" bestFit="1" customWidth="1"/>
    <col min="1288" max="1291" width="9.33203125" style="1093"/>
    <col min="1292" max="1298" width="0" style="1093" hidden="1" customWidth="1"/>
    <col min="1299" max="1536" width="9.33203125" style="1093"/>
    <col min="1537" max="1537" width="35.33203125" style="1093" customWidth="1"/>
    <col min="1538" max="1538" width="41.5" style="1093" customWidth="1"/>
    <col min="1539" max="1539" width="1.6640625" style="1093" bestFit="1" customWidth="1"/>
    <col min="1540" max="1540" width="5.33203125" style="1093" bestFit="1" customWidth="1"/>
    <col min="1541" max="1541" width="1.6640625" style="1093" bestFit="1" customWidth="1"/>
    <col min="1542" max="1542" width="18.5" style="1093" customWidth="1"/>
    <col min="1543" max="1543" width="1.6640625" style="1093" bestFit="1" customWidth="1"/>
    <col min="1544" max="1547" width="9.33203125" style="1093"/>
    <col min="1548" max="1554" width="0" style="1093" hidden="1" customWidth="1"/>
    <col min="1555" max="1792" width="9.33203125" style="1093"/>
    <col min="1793" max="1793" width="35.33203125" style="1093" customWidth="1"/>
    <col min="1794" max="1794" width="41.5" style="1093" customWidth="1"/>
    <col min="1795" max="1795" width="1.6640625" style="1093" bestFit="1" customWidth="1"/>
    <col min="1796" max="1796" width="5.33203125" style="1093" bestFit="1" customWidth="1"/>
    <col min="1797" max="1797" width="1.6640625" style="1093" bestFit="1" customWidth="1"/>
    <col min="1798" max="1798" width="18.5" style="1093" customWidth="1"/>
    <col min="1799" max="1799" width="1.6640625" style="1093" bestFit="1" customWidth="1"/>
    <col min="1800" max="1803" width="9.33203125" style="1093"/>
    <col min="1804" max="1810" width="0" style="1093" hidden="1" customWidth="1"/>
    <col min="1811" max="2048" width="9.33203125" style="1093"/>
    <col min="2049" max="2049" width="35.33203125" style="1093" customWidth="1"/>
    <col min="2050" max="2050" width="41.5" style="1093" customWidth="1"/>
    <col min="2051" max="2051" width="1.6640625" style="1093" bestFit="1" customWidth="1"/>
    <col min="2052" max="2052" width="5.33203125" style="1093" bestFit="1" customWidth="1"/>
    <col min="2053" max="2053" width="1.6640625" style="1093" bestFit="1" customWidth="1"/>
    <col min="2054" max="2054" width="18.5" style="1093" customWidth="1"/>
    <col min="2055" max="2055" width="1.6640625" style="1093" bestFit="1" customWidth="1"/>
    <col min="2056" max="2059" width="9.33203125" style="1093"/>
    <col min="2060" max="2066" width="0" style="1093" hidden="1" customWidth="1"/>
    <col min="2067" max="2304" width="9.33203125" style="1093"/>
    <col min="2305" max="2305" width="35.33203125" style="1093" customWidth="1"/>
    <col min="2306" max="2306" width="41.5" style="1093" customWidth="1"/>
    <col min="2307" max="2307" width="1.6640625" style="1093" bestFit="1" customWidth="1"/>
    <col min="2308" max="2308" width="5.33203125" style="1093" bestFit="1" customWidth="1"/>
    <col min="2309" max="2309" width="1.6640625" style="1093" bestFit="1" customWidth="1"/>
    <col min="2310" max="2310" width="18.5" style="1093" customWidth="1"/>
    <col min="2311" max="2311" width="1.6640625" style="1093" bestFit="1" customWidth="1"/>
    <col min="2312" max="2315" width="9.33203125" style="1093"/>
    <col min="2316" max="2322" width="0" style="1093" hidden="1" customWidth="1"/>
    <col min="2323" max="2560" width="9.33203125" style="1093"/>
    <col min="2561" max="2561" width="35.33203125" style="1093" customWidth="1"/>
    <col min="2562" max="2562" width="41.5" style="1093" customWidth="1"/>
    <col min="2563" max="2563" width="1.6640625" style="1093" bestFit="1" customWidth="1"/>
    <col min="2564" max="2564" width="5.33203125" style="1093" bestFit="1" customWidth="1"/>
    <col min="2565" max="2565" width="1.6640625" style="1093" bestFit="1" customWidth="1"/>
    <col min="2566" max="2566" width="18.5" style="1093" customWidth="1"/>
    <col min="2567" max="2567" width="1.6640625" style="1093" bestFit="1" customWidth="1"/>
    <col min="2568" max="2571" width="9.33203125" style="1093"/>
    <col min="2572" max="2578" width="0" style="1093" hidden="1" customWidth="1"/>
    <col min="2579" max="2816" width="9.33203125" style="1093"/>
    <col min="2817" max="2817" width="35.33203125" style="1093" customWidth="1"/>
    <col min="2818" max="2818" width="41.5" style="1093" customWidth="1"/>
    <col min="2819" max="2819" width="1.6640625" style="1093" bestFit="1" customWidth="1"/>
    <col min="2820" max="2820" width="5.33203125" style="1093" bestFit="1" customWidth="1"/>
    <col min="2821" max="2821" width="1.6640625" style="1093" bestFit="1" customWidth="1"/>
    <col min="2822" max="2822" width="18.5" style="1093" customWidth="1"/>
    <col min="2823" max="2823" width="1.6640625" style="1093" bestFit="1" customWidth="1"/>
    <col min="2824" max="2827" width="9.33203125" style="1093"/>
    <col min="2828" max="2834" width="0" style="1093" hidden="1" customWidth="1"/>
    <col min="2835" max="3072" width="9.33203125" style="1093"/>
    <col min="3073" max="3073" width="35.33203125" style="1093" customWidth="1"/>
    <col min="3074" max="3074" width="41.5" style="1093" customWidth="1"/>
    <col min="3075" max="3075" width="1.6640625" style="1093" bestFit="1" customWidth="1"/>
    <col min="3076" max="3076" width="5.33203125" style="1093" bestFit="1" customWidth="1"/>
    <col min="3077" max="3077" width="1.6640625" style="1093" bestFit="1" customWidth="1"/>
    <col min="3078" max="3078" width="18.5" style="1093" customWidth="1"/>
    <col min="3079" max="3079" width="1.6640625" style="1093" bestFit="1" customWidth="1"/>
    <col min="3080" max="3083" width="9.33203125" style="1093"/>
    <col min="3084" max="3090" width="0" style="1093" hidden="1" customWidth="1"/>
    <col min="3091" max="3328" width="9.33203125" style="1093"/>
    <col min="3329" max="3329" width="35.33203125" style="1093" customWidth="1"/>
    <col min="3330" max="3330" width="41.5" style="1093" customWidth="1"/>
    <col min="3331" max="3331" width="1.6640625" style="1093" bestFit="1" customWidth="1"/>
    <col min="3332" max="3332" width="5.33203125" style="1093" bestFit="1" customWidth="1"/>
    <col min="3333" max="3333" width="1.6640625" style="1093" bestFit="1" customWidth="1"/>
    <col min="3334" max="3334" width="18.5" style="1093" customWidth="1"/>
    <col min="3335" max="3335" width="1.6640625" style="1093" bestFit="1" customWidth="1"/>
    <col min="3336" max="3339" width="9.33203125" style="1093"/>
    <col min="3340" max="3346" width="0" style="1093" hidden="1" customWidth="1"/>
    <col min="3347" max="3584" width="9.33203125" style="1093"/>
    <col min="3585" max="3585" width="35.33203125" style="1093" customWidth="1"/>
    <col min="3586" max="3586" width="41.5" style="1093" customWidth="1"/>
    <col min="3587" max="3587" width="1.6640625" style="1093" bestFit="1" customWidth="1"/>
    <col min="3588" max="3588" width="5.33203125" style="1093" bestFit="1" customWidth="1"/>
    <col min="3589" max="3589" width="1.6640625" style="1093" bestFit="1" customWidth="1"/>
    <col min="3590" max="3590" width="18.5" style="1093" customWidth="1"/>
    <col min="3591" max="3591" width="1.6640625" style="1093" bestFit="1" customWidth="1"/>
    <col min="3592" max="3595" width="9.33203125" style="1093"/>
    <col min="3596" max="3602" width="0" style="1093" hidden="1" customWidth="1"/>
    <col min="3603" max="3840" width="9.33203125" style="1093"/>
    <col min="3841" max="3841" width="35.33203125" style="1093" customWidth="1"/>
    <col min="3842" max="3842" width="41.5" style="1093" customWidth="1"/>
    <col min="3843" max="3843" width="1.6640625" style="1093" bestFit="1" customWidth="1"/>
    <col min="3844" max="3844" width="5.33203125" style="1093" bestFit="1" customWidth="1"/>
    <col min="3845" max="3845" width="1.6640625" style="1093" bestFit="1" customWidth="1"/>
    <col min="3846" max="3846" width="18.5" style="1093" customWidth="1"/>
    <col min="3847" max="3847" width="1.6640625" style="1093" bestFit="1" customWidth="1"/>
    <col min="3848" max="3851" width="9.33203125" style="1093"/>
    <col min="3852" max="3858" width="0" style="1093" hidden="1" customWidth="1"/>
    <col min="3859" max="4096" width="9.33203125" style="1093"/>
    <col min="4097" max="4097" width="35.33203125" style="1093" customWidth="1"/>
    <col min="4098" max="4098" width="41.5" style="1093" customWidth="1"/>
    <col min="4099" max="4099" width="1.6640625" style="1093" bestFit="1" customWidth="1"/>
    <col min="4100" max="4100" width="5.33203125" style="1093" bestFit="1" customWidth="1"/>
    <col min="4101" max="4101" width="1.6640625" style="1093" bestFit="1" customWidth="1"/>
    <col min="4102" max="4102" width="18.5" style="1093" customWidth="1"/>
    <col min="4103" max="4103" width="1.6640625" style="1093" bestFit="1" customWidth="1"/>
    <col min="4104" max="4107" width="9.33203125" style="1093"/>
    <col min="4108" max="4114" width="0" style="1093" hidden="1" customWidth="1"/>
    <col min="4115" max="4352" width="9.33203125" style="1093"/>
    <col min="4353" max="4353" width="35.33203125" style="1093" customWidth="1"/>
    <col min="4354" max="4354" width="41.5" style="1093" customWidth="1"/>
    <col min="4355" max="4355" width="1.6640625" style="1093" bestFit="1" customWidth="1"/>
    <col min="4356" max="4356" width="5.33203125" style="1093" bestFit="1" customWidth="1"/>
    <col min="4357" max="4357" width="1.6640625" style="1093" bestFit="1" customWidth="1"/>
    <col min="4358" max="4358" width="18.5" style="1093" customWidth="1"/>
    <col min="4359" max="4359" width="1.6640625" style="1093" bestFit="1" customWidth="1"/>
    <col min="4360" max="4363" width="9.33203125" style="1093"/>
    <col min="4364" max="4370" width="0" style="1093" hidden="1" customWidth="1"/>
    <col min="4371" max="4608" width="9.33203125" style="1093"/>
    <col min="4609" max="4609" width="35.33203125" style="1093" customWidth="1"/>
    <col min="4610" max="4610" width="41.5" style="1093" customWidth="1"/>
    <col min="4611" max="4611" width="1.6640625" style="1093" bestFit="1" customWidth="1"/>
    <col min="4612" max="4612" width="5.33203125" style="1093" bestFit="1" customWidth="1"/>
    <col min="4613" max="4613" width="1.6640625" style="1093" bestFit="1" customWidth="1"/>
    <col min="4614" max="4614" width="18.5" style="1093" customWidth="1"/>
    <col min="4615" max="4615" width="1.6640625" style="1093" bestFit="1" customWidth="1"/>
    <col min="4616" max="4619" width="9.33203125" style="1093"/>
    <col min="4620" max="4626" width="0" style="1093" hidden="1" customWidth="1"/>
    <col min="4627" max="4864" width="9.33203125" style="1093"/>
    <col min="4865" max="4865" width="35.33203125" style="1093" customWidth="1"/>
    <col min="4866" max="4866" width="41.5" style="1093" customWidth="1"/>
    <col min="4867" max="4867" width="1.6640625" style="1093" bestFit="1" customWidth="1"/>
    <col min="4868" max="4868" width="5.33203125" style="1093" bestFit="1" customWidth="1"/>
    <col min="4869" max="4869" width="1.6640625" style="1093" bestFit="1" customWidth="1"/>
    <col min="4870" max="4870" width="18.5" style="1093" customWidth="1"/>
    <col min="4871" max="4871" width="1.6640625" style="1093" bestFit="1" customWidth="1"/>
    <col min="4872" max="4875" width="9.33203125" style="1093"/>
    <col min="4876" max="4882" width="0" style="1093" hidden="1" customWidth="1"/>
    <col min="4883" max="5120" width="9.33203125" style="1093"/>
    <col min="5121" max="5121" width="35.33203125" style="1093" customWidth="1"/>
    <col min="5122" max="5122" width="41.5" style="1093" customWidth="1"/>
    <col min="5123" max="5123" width="1.6640625" style="1093" bestFit="1" customWidth="1"/>
    <col min="5124" max="5124" width="5.33203125" style="1093" bestFit="1" customWidth="1"/>
    <col min="5125" max="5125" width="1.6640625" style="1093" bestFit="1" customWidth="1"/>
    <col min="5126" max="5126" width="18.5" style="1093" customWidth="1"/>
    <col min="5127" max="5127" width="1.6640625" style="1093" bestFit="1" customWidth="1"/>
    <col min="5128" max="5131" width="9.33203125" style="1093"/>
    <col min="5132" max="5138" width="0" style="1093" hidden="1" customWidth="1"/>
    <col min="5139" max="5376" width="9.33203125" style="1093"/>
    <col min="5377" max="5377" width="35.33203125" style="1093" customWidth="1"/>
    <col min="5378" max="5378" width="41.5" style="1093" customWidth="1"/>
    <col min="5379" max="5379" width="1.6640625" style="1093" bestFit="1" customWidth="1"/>
    <col min="5380" max="5380" width="5.33203125" style="1093" bestFit="1" customWidth="1"/>
    <col min="5381" max="5381" width="1.6640625" style="1093" bestFit="1" customWidth="1"/>
    <col min="5382" max="5382" width="18.5" style="1093" customWidth="1"/>
    <col min="5383" max="5383" width="1.6640625" style="1093" bestFit="1" customWidth="1"/>
    <col min="5384" max="5387" width="9.33203125" style="1093"/>
    <col min="5388" max="5394" width="0" style="1093" hidden="1" customWidth="1"/>
    <col min="5395" max="5632" width="9.33203125" style="1093"/>
    <col min="5633" max="5633" width="35.33203125" style="1093" customWidth="1"/>
    <col min="5634" max="5634" width="41.5" style="1093" customWidth="1"/>
    <col min="5635" max="5635" width="1.6640625" style="1093" bestFit="1" customWidth="1"/>
    <col min="5636" max="5636" width="5.33203125" style="1093" bestFit="1" customWidth="1"/>
    <col min="5637" max="5637" width="1.6640625" style="1093" bestFit="1" customWidth="1"/>
    <col min="5638" max="5638" width="18.5" style="1093" customWidth="1"/>
    <col min="5639" max="5639" width="1.6640625" style="1093" bestFit="1" customWidth="1"/>
    <col min="5640" max="5643" width="9.33203125" style="1093"/>
    <col min="5644" max="5650" width="0" style="1093" hidden="1" customWidth="1"/>
    <col min="5651" max="5888" width="9.33203125" style="1093"/>
    <col min="5889" max="5889" width="35.33203125" style="1093" customWidth="1"/>
    <col min="5890" max="5890" width="41.5" style="1093" customWidth="1"/>
    <col min="5891" max="5891" width="1.6640625" style="1093" bestFit="1" customWidth="1"/>
    <col min="5892" max="5892" width="5.33203125" style="1093" bestFit="1" customWidth="1"/>
    <col min="5893" max="5893" width="1.6640625" style="1093" bestFit="1" customWidth="1"/>
    <col min="5894" max="5894" width="18.5" style="1093" customWidth="1"/>
    <col min="5895" max="5895" width="1.6640625" style="1093" bestFit="1" customWidth="1"/>
    <col min="5896" max="5899" width="9.33203125" style="1093"/>
    <col min="5900" max="5906" width="0" style="1093" hidden="1" customWidth="1"/>
    <col min="5907" max="6144" width="9.33203125" style="1093"/>
    <col min="6145" max="6145" width="35.33203125" style="1093" customWidth="1"/>
    <col min="6146" max="6146" width="41.5" style="1093" customWidth="1"/>
    <col min="6147" max="6147" width="1.6640625" style="1093" bestFit="1" customWidth="1"/>
    <col min="6148" max="6148" width="5.33203125" style="1093" bestFit="1" customWidth="1"/>
    <col min="6149" max="6149" width="1.6640625" style="1093" bestFit="1" customWidth="1"/>
    <col min="6150" max="6150" width="18.5" style="1093" customWidth="1"/>
    <col min="6151" max="6151" width="1.6640625" style="1093" bestFit="1" customWidth="1"/>
    <col min="6152" max="6155" width="9.33203125" style="1093"/>
    <col min="6156" max="6162" width="0" style="1093" hidden="1" customWidth="1"/>
    <col min="6163" max="6400" width="9.33203125" style="1093"/>
    <col min="6401" max="6401" width="35.33203125" style="1093" customWidth="1"/>
    <col min="6402" max="6402" width="41.5" style="1093" customWidth="1"/>
    <col min="6403" max="6403" width="1.6640625" style="1093" bestFit="1" customWidth="1"/>
    <col min="6404" max="6404" width="5.33203125" style="1093" bestFit="1" customWidth="1"/>
    <col min="6405" max="6405" width="1.6640625" style="1093" bestFit="1" customWidth="1"/>
    <col min="6406" max="6406" width="18.5" style="1093" customWidth="1"/>
    <col min="6407" max="6407" width="1.6640625" style="1093" bestFit="1" customWidth="1"/>
    <col min="6408" max="6411" width="9.33203125" style="1093"/>
    <col min="6412" max="6418" width="0" style="1093" hidden="1" customWidth="1"/>
    <col min="6419" max="6656" width="9.33203125" style="1093"/>
    <col min="6657" max="6657" width="35.33203125" style="1093" customWidth="1"/>
    <col min="6658" max="6658" width="41.5" style="1093" customWidth="1"/>
    <col min="6659" max="6659" width="1.6640625" style="1093" bestFit="1" customWidth="1"/>
    <col min="6660" max="6660" width="5.33203125" style="1093" bestFit="1" customWidth="1"/>
    <col min="6661" max="6661" width="1.6640625" style="1093" bestFit="1" customWidth="1"/>
    <col min="6662" max="6662" width="18.5" style="1093" customWidth="1"/>
    <col min="6663" max="6663" width="1.6640625" style="1093" bestFit="1" customWidth="1"/>
    <col min="6664" max="6667" width="9.33203125" style="1093"/>
    <col min="6668" max="6674" width="0" style="1093" hidden="1" customWidth="1"/>
    <col min="6675" max="6912" width="9.33203125" style="1093"/>
    <col min="6913" max="6913" width="35.33203125" style="1093" customWidth="1"/>
    <col min="6914" max="6914" width="41.5" style="1093" customWidth="1"/>
    <col min="6915" max="6915" width="1.6640625" style="1093" bestFit="1" customWidth="1"/>
    <col min="6916" max="6916" width="5.33203125" style="1093" bestFit="1" customWidth="1"/>
    <col min="6917" max="6917" width="1.6640625" style="1093" bestFit="1" customWidth="1"/>
    <col min="6918" max="6918" width="18.5" style="1093" customWidth="1"/>
    <col min="6919" max="6919" width="1.6640625" style="1093" bestFit="1" customWidth="1"/>
    <col min="6920" max="6923" width="9.33203125" style="1093"/>
    <col min="6924" max="6930" width="0" style="1093" hidden="1" customWidth="1"/>
    <col min="6931" max="7168" width="9.33203125" style="1093"/>
    <col min="7169" max="7169" width="35.33203125" style="1093" customWidth="1"/>
    <col min="7170" max="7170" width="41.5" style="1093" customWidth="1"/>
    <col min="7171" max="7171" width="1.6640625" style="1093" bestFit="1" customWidth="1"/>
    <col min="7172" max="7172" width="5.33203125" style="1093" bestFit="1" customWidth="1"/>
    <col min="7173" max="7173" width="1.6640625" style="1093" bestFit="1" customWidth="1"/>
    <col min="7174" max="7174" width="18.5" style="1093" customWidth="1"/>
    <col min="7175" max="7175" width="1.6640625" style="1093" bestFit="1" customWidth="1"/>
    <col min="7176" max="7179" width="9.33203125" style="1093"/>
    <col min="7180" max="7186" width="0" style="1093" hidden="1" customWidth="1"/>
    <col min="7187" max="7424" width="9.33203125" style="1093"/>
    <col min="7425" max="7425" width="35.33203125" style="1093" customWidth="1"/>
    <col min="7426" max="7426" width="41.5" style="1093" customWidth="1"/>
    <col min="7427" max="7427" width="1.6640625" style="1093" bestFit="1" customWidth="1"/>
    <col min="7428" max="7428" width="5.33203125" style="1093" bestFit="1" customWidth="1"/>
    <col min="7429" max="7429" width="1.6640625" style="1093" bestFit="1" customWidth="1"/>
    <col min="7430" max="7430" width="18.5" style="1093" customWidth="1"/>
    <col min="7431" max="7431" width="1.6640625" style="1093" bestFit="1" customWidth="1"/>
    <col min="7432" max="7435" width="9.33203125" style="1093"/>
    <col min="7436" max="7442" width="0" style="1093" hidden="1" customWidth="1"/>
    <col min="7443" max="7680" width="9.33203125" style="1093"/>
    <col min="7681" max="7681" width="35.33203125" style="1093" customWidth="1"/>
    <col min="7682" max="7682" width="41.5" style="1093" customWidth="1"/>
    <col min="7683" max="7683" width="1.6640625" style="1093" bestFit="1" customWidth="1"/>
    <col min="7684" max="7684" width="5.33203125" style="1093" bestFit="1" customWidth="1"/>
    <col min="7685" max="7685" width="1.6640625" style="1093" bestFit="1" customWidth="1"/>
    <col min="7686" max="7686" width="18.5" style="1093" customWidth="1"/>
    <col min="7687" max="7687" width="1.6640625" style="1093" bestFit="1" customWidth="1"/>
    <col min="7688" max="7691" width="9.33203125" style="1093"/>
    <col min="7692" max="7698" width="0" style="1093" hidden="1" customWidth="1"/>
    <col min="7699" max="7936" width="9.33203125" style="1093"/>
    <col min="7937" max="7937" width="35.33203125" style="1093" customWidth="1"/>
    <col min="7938" max="7938" width="41.5" style="1093" customWidth="1"/>
    <col min="7939" max="7939" width="1.6640625" style="1093" bestFit="1" customWidth="1"/>
    <col min="7940" max="7940" width="5.33203125" style="1093" bestFit="1" customWidth="1"/>
    <col min="7941" max="7941" width="1.6640625" style="1093" bestFit="1" customWidth="1"/>
    <col min="7942" max="7942" width="18.5" style="1093" customWidth="1"/>
    <col min="7943" max="7943" width="1.6640625" style="1093" bestFit="1" customWidth="1"/>
    <col min="7944" max="7947" width="9.33203125" style="1093"/>
    <col min="7948" max="7954" width="0" style="1093" hidden="1" customWidth="1"/>
    <col min="7955" max="8192" width="9.33203125" style="1093"/>
    <col min="8193" max="8193" width="35.33203125" style="1093" customWidth="1"/>
    <col min="8194" max="8194" width="41.5" style="1093" customWidth="1"/>
    <col min="8195" max="8195" width="1.6640625" style="1093" bestFit="1" customWidth="1"/>
    <col min="8196" max="8196" width="5.33203125" style="1093" bestFit="1" customWidth="1"/>
    <col min="8197" max="8197" width="1.6640625" style="1093" bestFit="1" customWidth="1"/>
    <col min="8198" max="8198" width="18.5" style="1093" customWidth="1"/>
    <col min="8199" max="8199" width="1.6640625" style="1093" bestFit="1" customWidth="1"/>
    <col min="8200" max="8203" width="9.33203125" style="1093"/>
    <col min="8204" max="8210" width="0" style="1093" hidden="1" customWidth="1"/>
    <col min="8211" max="8448" width="9.33203125" style="1093"/>
    <col min="8449" max="8449" width="35.33203125" style="1093" customWidth="1"/>
    <col min="8450" max="8450" width="41.5" style="1093" customWidth="1"/>
    <col min="8451" max="8451" width="1.6640625" style="1093" bestFit="1" customWidth="1"/>
    <col min="8452" max="8452" width="5.33203125" style="1093" bestFit="1" customWidth="1"/>
    <col min="8453" max="8453" width="1.6640625" style="1093" bestFit="1" customWidth="1"/>
    <col min="8454" max="8454" width="18.5" style="1093" customWidth="1"/>
    <col min="8455" max="8455" width="1.6640625" style="1093" bestFit="1" customWidth="1"/>
    <col min="8456" max="8459" width="9.33203125" style="1093"/>
    <col min="8460" max="8466" width="0" style="1093" hidden="1" customWidth="1"/>
    <col min="8467" max="8704" width="9.33203125" style="1093"/>
    <col min="8705" max="8705" width="35.33203125" style="1093" customWidth="1"/>
    <col min="8706" max="8706" width="41.5" style="1093" customWidth="1"/>
    <col min="8707" max="8707" width="1.6640625" style="1093" bestFit="1" customWidth="1"/>
    <col min="8708" max="8708" width="5.33203125" style="1093" bestFit="1" customWidth="1"/>
    <col min="8709" max="8709" width="1.6640625" style="1093" bestFit="1" customWidth="1"/>
    <col min="8710" max="8710" width="18.5" style="1093" customWidth="1"/>
    <col min="8711" max="8711" width="1.6640625" style="1093" bestFit="1" customWidth="1"/>
    <col min="8712" max="8715" width="9.33203125" style="1093"/>
    <col min="8716" max="8722" width="0" style="1093" hidden="1" customWidth="1"/>
    <col min="8723" max="8960" width="9.33203125" style="1093"/>
    <col min="8961" max="8961" width="35.33203125" style="1093" customWidth="1"/>
    <col min="8962" max="8962" width="41.5" style="1093" customWidth="1"/>
    <col min="8963" max="8963" width="1.6640625" style="1093" bestFit="1" customWidth="1"/>
    <col min="8964" max="8964" width="5.33203125" style="1093" bestFit="1" customWidth="1"/>
    <col min="8965" max="8965" width="1.6640625" style="1093" bestFit="1" customWidth="1"/>
    <col min="8966" max="8966" width="18.5" style="1093" customWidth="1"/>
    <col min="8967" max="8967" width="1.6640625" style="1093" bestFit="1" customWidth="1"/>
    <col min="8968" max="8971" width="9.33203125" style="1093"/>
    <col min="8972" max="8978" width="0" style="1093" hidden="1" customWidth="1"/>
    <col min="8979" max="9216" width="9.33203125" style="1093"/>
    <col min="9217" max="9217" width="35.33203125" style="1093" customWidth="1"/>
    <col min="9218" max="9218" width="41.5" style="1093" customWidth="1"/>
    <col min="9219" max="9219" width="1.6640625" style="1093" bestFit="1" customWidth="1"/>
    <col min="9220" max="9220" width="5.33203125" style="1093" bestFit="1" customWidth="1"/>
    <col min="9221" max="9221" width="1.6640625" style="1093" bestFit="1" customWidth="1"/>
    <col min="9222" max="9222" width="18.5" style="1093" customWidth="1"/>
    <col min="9223" max="9223" width="1.6640625" style="1093" bestFit="1" customWidth="1"/>
    <col min="9224" max="9227" width="9.33203125" style="1093"/>
    <col min="9228" max="9234" width="0" style="1093" hidden="1" customWidth="1"/>
    <col min="9235" max="9472" width="9.33203125" style="1093"/>
    <col min="9473" max="9473" width="35.33203125" style="1093" customWidth="1"/>
    <col min="9474" max="9474" width="41.5" style="1093" customWidth="1"/>
    <col min="9475" max="9475" width="1.6640625" style="1093" bestFit="1" customWidth="1"/>
    <col min="9476" max="9476" width="5.33203125" style="1093" bestFit="1" customWidth="1"/>
    <col min="9477" max="9477" width="1.6640625" style="1093" bestFit="1" customWidth="1"/>
    <col min="9478" max="9478" width="18.5" style="1093" customWidth="1"/>
    <col min="9479" max="9479" width="1.6640625" style="1093" bestFit="1" customWidth="1"/>
    <col min="9480" max="9483" width="9.33203125" style="1093"/>
    <col min="9484" max="9490" width="0" style="1093" hidden="1" customWidth="1"/>
    <col min="9491" max="9728" width="9.33203125" style="1093"/>
    <col min="9729" max="9729" width="35.33203125" style="1093" customWidth="1"/>
    <col min="9730" max="9730" width="41.5" style="1093" customWidth="1"/>
    <col min="9731" max="9731" width="1.6640625" style="1093" bestFit="1" customWidth="1"/>
    <col min="9732" max="9732" width="5.33203125" style="1093" bestFit="1" customWidth="1"/>
    <col min="9733" max="9733" width="1.6640625" style="1093" bestFit="1" customWidth="1"/>
    <col min="9734" max="9734" width="18.5" style="1093" customWidth="1"/>
    <col min="9735" max="9735" width="1.6640625" style="1093" bestFit="1" customWidth="1"/>
    <col min="9736" max="9739" width="9.33203125" style="1093"/>
    <col min="9740" max="9746" width="0" style="1093" hidden="1" customWidth="1"/>
    <col min="9747" max="9984" width="9.33203125" style="1093"/>
    <col min="9985" max="9985" width="35.33203125" style="1093" customWidth="1"/>
    <col min="9986" max="9986" width="41.5" style="1093" customWidth="1"/>
    <col min="9987" max="9987" width="1.6640625" style="1093" bestFit="1" customWidth="1"/>
    <col min="9988" max="9988" width="5.33203125" style="1093" bestFit="1" customWidth="1"/>
    <col min="9989" max="9989" width="1.6640625" style="1093" bestFit="1" customWidth="1"/>
    <col min="9990" max="9990" width="18.5" style="1093" customWidth="1"/>
    <col min="9991" max="9991" width="1.6640625" style="1093" bestFit="1" customWidth="1"/>
    <col min="9992" max="9995" width="9.33203125" style="1093"/>
    <col min="9996" max="10002" width="0" style="1093" hidden="1" customWidth="1"/>
    <col min="10003" max="10240" width="9.33203125" style="1093"/>
    <col min="10241" max="10241" width="35.33203125" style="1093" customWidth="1"/>
    <col min="10242" max="10242" width="41.5" style="1093" customWidth="1"/>
    <col min="10243" max="10243" width="1.6640625" style="1093" bestFit="1" customWidth="1"/>
    <col min="10244" max="10244" width="5.33203125" style="1093" bestFit="1" customWidth="1"/>
    <col min="10245" max="10245" width="1.6640625" style="1093" bestFit="1" customWidth="1"/>
    <col min="10246" max="10246" width="18.5" style="1093" customWidth="1"/>
    <col min="10247" max="10247" width="1.6640625" style="1093" bestFit="1" customWidth="1"/>
    <col min="10248" max="10251" width="9.33203125" style="1093"/>
    <col min="10252" max="10258" width="0" style="1093" hidden="1" customWidth="1"/>
    <col min="10259" max="10496" width="9.33203125" style="1093"/>
    <col min="10497" max="10497" width="35.33203125" style="1093" customWidth="1"/>
    <col min="10498" max="10498" width="41.5" style="1093" customWidth="1"/>
    <col min="10499" max="10499" width="1.6640625" style="1093" bestFit="1" customWidth="1"/>
    <col min="10500" max="10500" width="5.33203125" style="1093" bestFit="1" customWidth="1"/>
    <col min="10501" max="10501" width="1.6640625" style="1093" bestFit="1" customWidth="1"/>
    <col min="10502" max="10502" width="18.5" style="1093" customWidth="1"/>
    <col min="10503" max="10503" width="1.6640625" style="1093" bestFit="1" customWidth="1"/>
    <col min="10504" max="10507" width="9.33203125" style="1093"/>
    <col min="10508" max="10514" width="0" style="1093" hidden="1" customWidth="1"/>
    <col min="10515" max="10752" width="9.33203125" style="1093"/>
    <col min="10753" max="10753" width="35.33203125" style="1093" customWidth="1"/>
    <col min="10754" max="10754" width="41.5" style="1093" customWidth="1"/>
    <col min="10755" max="10755" width="1.6640625" style="1093" bestFit="1" customWidth="1"/>
    <col min="10756" max="10756" width="5.33203125" style="1093" bestFit="1" customWidth="1"/>
    <col min="10757" max="10757" width="1.6640625" style="1093" bestFit="1" customWidth="1"/>
    <col min="10758" max="10758" width="18.5" style="1093" customWidth="1"/>
    <col min="10759" max="10759" width="1.6640625" style="1093" bestFit="1" customWidth="1"/>
    <col min="10760" max="10763" width="9.33203125" style="1093"/>
    <col min="10764" max="10770" width="0" style="1093" hidden="1" customWidth="1"/>
    <col min="10771" max="11008" width="9.33203125" style="1093"/>
    <col min="11009" max="11009" width="35.33203125" style="1093" customWidth="1"/>
    <col min="11010" max="11010" width="41.5" style="1093" customWidth="1"/>
    <col min="11011" max="11011" width="1.6640625" style="1093" bestFit="1" customWidth="1"/>
    <col min="11012" max="11012" width="5.33203125" style="1093" bestFit="1" customWidth="1"/>
    <col min="11013" max="11013" width="1.6640625" style="1093" bestFit="1" customWidth="1"/>
    <col min="11014" max="11014" width="18.5" style="1093" customWidth="1"/>
    <col min="11015" max="11015" width="1.6640625" style="1093" bestFit="1" customWidth="1"/>
    <col min="11016" max="11019" width="9.33203125" style="1093"/>
    <col min="11020" max="11026" width="0" style="1093" hidden="1" customWidth="1"/>
    <col min="11027" max="11264" width="9.33203125" style="1093"/>
    <col min="11265" max="11265" width="35.33203125" style="1093" customWidth="1"/>
    <col min="11266" max="11266" width="41.5" style="1093" customWidth="1"/>
    <col min="11267" max="11267" width="1.6640625" style="1093" bestFit="1" customWidth="1"/>
    <col min="11268" max="11268" width="5.33203125" style="1093" bestFit="1" customWidth="1"/>
    <col min="11269" max="11269" width="1.6640625" style="1093" bestFit="1" customWidth="1"/>
    <col min="11270" max="11270" width="18.5" style="1093" customWidth="1"/>
    <col min="11271" max="11271" width="1.6640625" style="1093" bestFit="1" customWidth="1"/>
    <col min="11272" max="11275" width="9.33203125" style="1093"/>
    <col min="11276" max="11282" width="0" style="1093" hidden="1" customWidth="1"/>
    <col min="11283" max="11520" width="9.33203125" style="1093"/>
    <col min="11521" max="11521" width="35.33203125" style="1093" customWidth="1"/>
    <col min="11522" max="11522" width="41.5" style="1093" customWidth="1"/>
    <col min="11523" max="11523" width="1.6640625" style="1093" bestFit="1" customWidth="1"/>
    <col min="11524" max="11524" width="5.33203125" style="1093" bestFit="1" customWidth="1"/>
    <col min="11525" max="11525" width="1.6640625" style="1093" bestFit="1" customWidth="1"/>
    <col min="11526" max="11526" width="18.5" style="1093" customWidth="1"/>
    <col min="11527" max="11527" width="1.6640625" style="1093" bestFit="1" customWidth="1"/>
    <col min="11528" max="11531" width="9.33203125" style="1093"/>
    <col min="11532" max="11538" width="0" style="1093" hidden="1" customWidth="1"/>
    <col min="11539" max="11776" width="9.33203125" style="1093"/>
    <col min="11777" max="11777" width="35.33203125" style="1093" customWidth="1"/>
    <col min="11778" max="11778" width="41.5" style="1093" customWidth="1"/>
    <col min="11779" max="11779" width="1.6640625" style="1093" bestFit="1" customWidth="1"/>
    <col min="11780" max="11780" width="5.33203125" style="1093" bestFit="1" customWidth="1"/>
    <col min="11781" max="11781" width="1.6640625" style="1093" bestFit="1" customWidth="1"/>
    <col min="11782" max="11782" width="18.5" style="1093" customWidth="1"/>
    <col min="11783" max="11783" width="1.6640625" style="1093" bestFit="1" customWidth="1"/>
    <col min="11784" max="11787" width="9.33203125" style="1093"/>
    <col min="11788" max="11794" width="0" style="1093" hidden="1" customWidth="1"/>
    <col min="11795" max="12032" width="9.33203125" style="1093"/>
    <col min="12033" max="12033" width="35.33203125" style="1093" customWidth="1"/>
    <col min="12034" max="12034" width="41.5" style="1093" customWidth="1"/>
    <col min="12035" max="12035" width="1.6640625" style="1093" bestFit="1" customWidth="1"/>
    <col min="12036" max="12036" width="5.33203125" style="1093" bestFit="1" customWidth="1"/>
    <col min="12037" max="12037" width="1.6640625" style="1093" bestFit="1" customWidth="1"/>
    <col min="12038" max="12038" width="18.5" style="1093" customWidth="1"/>
    <col min="12039" max="12039" width="1.6640625" style="1093" bestFit="1" customWidth="1"/>
    <col min="12040" max="12043" width="9.33203125" style="1093"/>
    <col min="12044" max="12050" width="0" style="1093" hidden="1" customWidth="1"/>
    <col min="12051" max="12288" width="9.33203125" style="1093"/>
    <col min="12289" max="12289" width="35.33203125" style="1093" customWidth="1"/>
    <col min="12290" max="12290" width="41.5" style="1093" customWidth="1"/>
    <col min="12291" max="12291" width="1.6640625" style="1093" bestFit="1" customWidth="1"/>
    <col min="12292" max="12292" width="5.33203125" style="1093" bestFit="1" customWidth="1"/>
    <col min="12293" max="12293" width="1.6640625" style="1093" bestFit="1" customWidth="1"/>
    <col min="12294" max="12294" width="18.5" style="1093" customWidth="1"/>
    <col min="12295" max="12295" width="1.6640625" style="1093" bestFit="1" customWidth="1"/>
    <col min="12296" max="12299" width="9.33203125" style="1093"/>
    <col min="12300" max="12306" width="0" style="1093" hidden="1" customWidth="1"/>
    <col min="12307" max="12544" width="9.33203125" style="1093"/>
    <col min="12545" max="12545" width="35.33203125" style="1093" customWidth="1"/>
    <col min="12546" max="12546" width="41.5" style="1093" customWidth="1"/>
    <col min="12547" max="12547" width="1.6640625" style="1093" bestFit="1" customWidth="1"/>
    <col min="12548" max="12548" width="5.33203125" style="1093" bestFit="1" customWidth="1"/>
    <col min="12549" max="12549" width="1.6640625" style="1093" bestFit="1" customWidth="1"/>
    <col min="12550" max="12550" width="18.5" style="1093" customWidth="1"/>
    <col min="12551" max="12551" width="1.6640625" style="1093" bestFit="1" customWidth="1"/>
    <col min="12552" max="12555" width="9.33203125" style="1093"/>
    <col min="12556" max="12562" width="0" style="1093" hidden="1" customWidth="1"/>
    <col min="12563" max="12800" width="9.33203125" style="1093"/>
    <col min="12801" max="12801" width="35.33203125" style="1093" customWidth="1"/>
    <col min="12802" max="12802" width="41.5" style="1093" customWidth="1"/>
    <col min="12803" max="12803" width="1.6640625" style="1093" bestFit="1" customWidth="1"/>
    <col min="12804" max="12804" width="5.33203125" style="1093" bestFit="1" customWidth="1"/>
    <col min="12805" max="12805" width="1.6640625" style="1093" bestFit="1" customWidth="1"/>
    <col min="12806" max="12806" width="18.5" style="1093" customWidth="1"/>
    <col min="12807" max="12807" width="1.6640625" style="1093" bestFit="1" customWidth="1"/>
    <col min="12808" max="12811" width="9.33203125" style="1093"/>
    <col min="12812" max="12818" width="0" style="1093" hidden="1" customWidth="1"/>
    <col min="12819" max="13056" width="9.33203125" style="1093"/>
    <col min="13057" max="13057" width="35.33203125" style="1093" customWidth="1"/>
    <col min="13058" max="13058" width="41.5" style="1093" customWidth="1"/>
    <col min="13059" max="13059" width="1.6640625" style="1093" bestFit="1" customWidth="1"/>
    <col min="13060" max="13060" width="5.33203125" style="1093" bestFit="1" customWidth="1"/>
    <col min="13061" max="13061" width="1.6640625" style="1093" bestFit="1" customWidth="1"/>
    <col min="13062" max="13062" width="18.5" style="1093" customWidth="1"/>
    <col min="13063" max="13063" width="1.6640625" style="1093" bestFit="1" customWidth="1"/>
    <col min="13064" max="13067" width="9.33203125" style="1093"/>
    <col min="13068" max="13074" width="0" style="1093" hidden="1" customWidth="1"/>
    <col min="13075" max="13312" width="9.33203125" style="1093"/>
    <col min="13313" max="13313" width="35.33203125" style="1093" customWidth="1"/>
    <col min="13314" max="13314" width="41.5" style="1093" customWidth="1"/>
    <col min="13315" max="13315" width="1.6640625" style="1093" bestFit="1" customWidth="1"/>
    <col min="13316" max="13316" width="5.33203125" style="1093" bestFit="1" customWidth="1"/>
    <col min="13317" max="13317" width="1.6640625" style="1093" bestFit="1" customWidth="1"/>
    <col min="13318" max="13318" width="18.5" style="1093" customWidth="1"/>
    <col min="13319" max="13319" width="1.6640625" style="1093" bestFit="1" customWidth="1"/>
    <col min="13320" max="13323" width="9.33203125" style="1093"/>
    <col min="13324" max="13330" width="0" style="1093" hidden="1" customWidth="1"/>
    <col min="13331" max="13568" width="9.33203125" style="1093"/>
    <col min="13569" max="13569" width="35.33203125" style="1093" customWidth="1"/>
    <col min="13570" max="13570" width="41.5" style="1093" customWidth="1"/>
    <col min="13571" max="13571" width="1.6640625" style="1093" bestFit="1" customWidth="1"/>
    <col min="13572" max="13572" width="5.33203125" style="1093" bestFit="1" customWidth="1"/>
    <col min="13573" max="13573" width="1.6640625" style="1093" bestFit="1" customWidth="1"/>
    <col min="13574" max="13574" width="18.5" style="1093" customWidth="1"/>
    <col min="13575" max="13575" width="1.6640625" style="1093" bestFit="1" customWidth="1"/>
    <col min="13576" max="13579" width="9.33203125" style="1093"/>
    <col min="13580" max="13586" width="0" style="1093" hidden="1" customWidth="1"/>
    <col min="13587" max="13824" width="9.33203125" style="1093"/>
    <col min="13825" max="13825" width="35.33203125" style="1093" customWidth="1"/>
    <col min="13826" max="13826" width="41.5" style="1093" customWidth="1"/>
    <col min="13827" max="13827" width="1.6640625" style="1093" bestFit="1" customWidth="1"/>
    <col min="13828" max="13828" width="5.33203125" style="1093" bestFit="1" customWidth="1"/>
    <col min="13829" max="13829" width="1.6640625" style="1093" bestFit="1" customWidth="1"/>
    <col min="13830" max="13830" width="18.5" style="1093" customWidth="1"/>
    <col min="13831" max="13831" width="1.6640625" style="1093" bestFit="1" customWidth="1"/>
    <col min="13832" max="13835" width="9.33203125" style="1093"/>
    <col min="13836" max="13842" width="0" style="1093" hidden="1" customWidth="1"/>
    <col min="13843" max="14080" width="9.33203125" style="1093"/>
    <col min="14081" max="14081" width="35.33203125" style="1093" customWidth="1"/>
    <col min="14082" max="14082" width="41.5" style="1093" customWidth="1"/>
    <col min="14083" max="14083" width="1.6640625" style="1093" bestFit="1" customWidth="1"/>
    <col min="14084" max="14084" width="5.33203125" style="1093" bestFit="1" customWidth="1"/>
    <col min="14085" max="14085" width="1.6640625" style="1093" bestFit="1" customWidth="1"/>
    <col min="14086" max="14086" width="18.5" style="1093" customWidth="1"/>
    <col min="14087" max="14087" width="1.6640625" style="1093" bestFit="1" customWidth="1"/>
    <col min="14088" max="14091" width="9.33203125" style="1093"/>
    <col min="14092" max="14098" width="0" style="1093" hidden="1" customWidth="1"/>
    <col min="14099" max="14336" width="9.33203125" style="1093"/>
    <col min="14337" max="14337" width="35.33203125" style="1093" customWidth="1"/>
    <col min="14338" max="14338" width="41.5" style="1093" customWidth="1"/>
    <col min="14339" max="14339" width="1.6640625" style="1093" bestFit="1" customWidth="1"/>
    <col min="14340" max="14340" width="5.33203125" style="1093" bestFit="1" customWidth="1"/>
    <col min="14341" max="14341" width="1.6640625" style="1093" bestFit="1" customWidth="1"/>
    <col min="14342" max="14342" width="18.5" style="1093" customWidth="1"/>
    <col min="14343" max="14343" width="1.6640625" style="1093" bestFit="1" customWidth="1"/>
    <col min="14344" max="14347" width="9.33203125" style="1093"/>
    <col min="14348" max="14354" width="0" style="1093" hidden="1" customWidth="1"/>
    <col min="14355" max="14592" width="9.33203125" style="1093"/>
    <col min="14593" max="14593" width="35.33203125" style="1093" customWidth="1"/>
    <col min="14594" max="14594" width="41.5" style="1093" customWidth="1"/>
    <col min="14595" max="14595" width="1.6640625" style="1093" bestFit="1" customWidth="1"/>
    <col min="14596" max="14596" width="5.33203125" style="1093" bestFit="1" customWidth="1"/>
    <col min="14597" max="14597" width="1.6640625" style="1093" bestFit="1" customWidth="1"/>
    <col min="14598" max="14598" width="18.5" style="1093" customWidth="1"/>
    <col min="14599" max="14599" width="1.6640625" style="1093" bestFit="1" customWidth="1"/>
    <col min="14600" max="14603" width="9.33203125" style="1093"/>
    <col min="14604" max="14610" width="0" style="1093" hidden="1" customWidth="1"/>
    <col min="14611" max="14848" width="9.33203125" style="1093"/>
    <col min="14849" max="14849" width="35.33203125" style="1093" customWidth="1"/>
    <col min="14850" max="14850" width="41.5" style="1093" customWidth="1"/>
    <col min="14851" max="14851" width="1.6640625" style="1093" bestFit="1" customWidth="1"/>
    <col min="14852" max="14852" width="5.33203125" style="1093" bestFit="1" customWidth="1"/>
    <col min="14853" max="14853" width="1.6640625" style="1093" bestFit="1" customWidth="1"/>
    <col min="14854" max="14854" width="18.5" style="1093" customWidth="1"/>
    <col min="14855" max="14855" width="1.6640625" style="1093" bestFit="1" customWidth="1"/>
    <col min="14856" max="14859" width="9.33203125" style="1093"/>
    <col min="14860" max="14866" width="0" style="1093" hidden="1" customWidth="1"/>
    <col min="14867" max="15104" width="9.33203125" style="1093"/>
    <col min="15105" max="15105" width="35.33203125" style="1093" customWidth="1"/>
    <col min="15106" max="15106" width="41.5" style="1093" customWidth="1"/>
    <col min="15107" max="15107" width="1.6640625" style="1093" bestFit="1" customWidth="1"/>
    <col min="15108" max="15108" width="5.33203125" style="1093" bestFit="1" customWidth="1"/>
    <col min="15109" max="15109" width="1.6640625" style="1093" bestFit="1" customWidth="1"/>
    <col min="15110" max="15110" width="18.5" style="1093" customWidth="1"/>
    <col min="15111" max="15111" width="1.6640625" style="1093" bestFit="1" customWidth="1"/>
    <col min="15112" max="15115" width="9.33203125" style="1093"/>
    <col min="15116" max="15122" width="0" style="1093" hidden="1" customWidth="1"/>
    <col min="15123" max="15360" width="9.33203125" style="1093"/>
    <col min="15361" max="15361" width="35.33203125" style="1093" customWidth="1"/>
    <col min="15362" max="15362" width="41.5" style="1093" customWidth="1"/>
    <col min="15363" max="15363" width="1.6640625" style="1093" bestFit="1" customWidth="1"/>
    <col min="15364" max="15364" width="5.33203125" style="1093" bestFit="1" customWidth="1"/>
    <col min="15365" max="15365" width="1.6640625" style="1093" bestFit="1" customWidth="1"/>
    <col min="15366" max="15366" width="18.5" style="1093" customWidth="1"/>
    <col min="15367" max="15367" width="1.6640625" style="1093" bestFit="1" customWidth="1"/>
    <col min="15368" max="15371" width="9.33203125" style="1093"/>
    <col min="15372" max="15378" width="0" style="1093" hidden="1" customWidth="1"/>
    <col min="15379" max="15616" width="9.33203125" style="1093"/>
    <col min="15617" max="15617" width="35.33203125" style="1093" customWidth="1"/>
    <col min="15618" max="15618" width="41.5" style="1093" customWidth="1"/>
    <col min="15619" max="15619" width="1.6640625" style="1093" bestFit="1" customWidth="1"/>
    <col min="15620" max="15620" width="5.33203125" style="1093" bestFit="1" customWidth="1"/>
    <col min="15621" max="15621" width="1.6640625" style="1093" bestFit="1" customWidth="1"/>
    <col min="15622" max="15622" width="18.5" style="1093" customWidth="1"/>
    <col min="15623" max="15623" width="1.6640625" style="1093" bestFit="1" customWidth="1"/>
    <col min="15624" max="15627" width="9.33203125" style="1093"/>
    <col min="15628" max="15634" width="0" style="1093" hidden="1" customWidth="1"/>
    <col min="15635" max="15872" width="9.33203125" style="1093"/>
    <col min="15873" max="15873" width="35.33203125" style="1093" customWidth="1"/>
    <col min="15874" max="15874" width="41.5" style="1093" customWidth="1"/>
    <col min="15875" max="15875" width="1.6640625" style="1093" bestFit="1" customWidth="1"/>
    <col min="15876" max="15876" width="5.33203125" style="1093" bestFit="1" customWidth="1"/>
    <col min="15877" max="15877" width="1.6640625" style="1093" bestFit="1" customWidth="1"/>
    <col min="15878" max="15878" width="18.5" style="1093" customWidth="1"/>
    <col min="15879" max="15879" width="1.6640625" style="1093" bestFit="1" customWidth="1"/>
    <col min="15880" max="15883" width="9.33203125" style="1093"/>
    <col min="15884" max="15890" width="0" style="1093" hidden="1" customWidth="1"/>
    <col min="15891" max="16128" width="9.33203125" style="1093"/>
    <col min="16129" max="16129" width="35.33203125" style="1093" customWidth="1"/>
    <col min="16130" max="16130" width="41.5" style="1093" customWidth="1"/>
    <col min="16131" max="16131" width="1.6640625" style="1093" bestFit="1" customWidth="1"/>
    <col min="16132" max="16132" width="5.33203125" style="1093" bestFit="1" customWidth="1"/>
    <col min="16133" max="16133" width="1.6640625" style="1093" bestFit="1" customWidth="1"/>
    <col min="16134" max="16134" width="18.5" style="1093" customWidth="1"/>
    <col min="16135" max="16135" width="1.6640625" style="1093" bestFit="1" customWidth="1"/>
    <col min="16136" max="16139" width="9.33203125" style="1093"/>
    <col min="16140" max="16146" width="0" style="1093" hidden="1" customWidth="1"/>
    <col min="16147" max="16384" width="9.33203125" style="1093"/>
  </cols>
  <sheetData>
    <row r="1" spans="1:18" x14ac:dyDescent="0.2">
      <c r="A1" s="460"/>
      <c r="B1" s="460"/>
      <c r="C1" s="460"/>
      <c r="D1" s="460"/>
      <c r="E1" s="460"/>
      <c r="F1" s="460"/>
      <c r="G1" s="460"/>
      <c r="H1" s="460"/>
      <c r="I1" s="460"/>
      <c r="J1" s="460"/>
      <c r="K1" s="460"/>
      <c r="P1" s="1093">
        <v>0</v>
      </c>
      <c r="Q1" s="1093" t="s">
        <v>725</v>
      </c>
      <c r="R1" s="1093" t="str">
        <f>INDEX(Q1:Q10,MATCH(D7-ROUNDDOWN(D7,-1),P1:P10,0))</f>
        <v>ban</v>
      </c>
    </row>
    <row r="2" spans="1:18" ht="15.75" x14ac:dyDescent="0.25">
      <c r="A2" s="1342" t="s">
        <v>547</v>
      </c>
      <c r="B2" s="1342"/>
      <c r="C2" s="1342"/>
      <c r="D2" s="1342"/>
      <c r="E2" s="1342"/>
      <c r="F2" s="1342"/>
      <c r="G2" s="1342"/>
      <c r="H2" s="1342"/>
      <c r="I2" s="1342"/>
      <c r="J2" s="460"/>
      <c r="K2" s="460"/>
      <c r="P2" s="1093">
        <v>1</v>
      </c>
      <c r="Q2" s="1093" t="s">
        <v>726</v>
      </c>
    </row>
    <row r="3" spans="1:18" ht="15.75" x14ac:dyDescent="0.25">
      <c r="A3" s="1106" t="s">
        <v>727</v>
      </c>
      <c r="B3" s="1106"/>
      <c r="C3" s="1106"/>
      <c r="D3" s="1106"/>
      <c r="E3" s="1106"/>
      <c r="F3" s="1106"/>
      <c r="G3" s="1106"/>
      <c r="H3" s="460"/>
      <c r="I3" s="460"/>
      <c r="J3" s="460"/>
      <c r="K3" s="460"/>
      <c r="P3" s="1093">
        <v>2</v>
      </c>
      <c r="Q3" s="1093" t="s">
        <v>726</v>
      </c>
    </row>
    <row r="4" spans="1:18" x14ac:dyDescent="0.2">
      <c r="A4" s="460"/>
      <c r="B4" s="460"/>
      <c r="C4" s="460"/>
      <c r="D4" s="460"/>
      <c r="E4" s="460"/>
      <c r="F4" s="460"/>
      <c r="G4" s="460"/>
      <c r="H4" s="460"/>
      <c r="I4" s="460"/>
      <c r="J4" s="460"/>
      <c r="K4" s="460"/>
      <c r="P4" s="1093">
        <v>3</v>
      </c>
      <c r="Q4" s="1093" t="s">
        <v>725</v>
      </c>
    </row>
    <row r="5" spans="1:18" x14ac:dyDescent="0.2">
      <c r="A5" s="460"/>
      <c r="B5" s="460"/>
      <c r="C5" s="460"/>
      <c r="D5" s="460"/>
      <c r="E5" s="460"/>
      <c r="F5" s="460"/>
      <c r="G5" s="460"/>
      <c r="H5" s="460"/>
      <c r="I5" s="460"/>
      <c r="J5" s="460"/>
      <c r="K5" s="460"/>
      <c r="P5" s="1093">
        <v>4</v>
      </c>
      <c r="Q5" s="1093" t="s">
        <v>726</v>
      </c>
    </row>
    <row r="6" spans="1:18" ht="15" x14ac:dyDescent="0.25">
      <c r="A6" s="521" t="s">
        <v>580</v>
      </c>
      <c r="B6" s="460"/>
      <c r="C6" s="460"/>
      <c r="D6" s="460"/>
      <c r="E6" s="460"/>
      <c r="F6" s="460"/>
      <c r="G6" s="460"/>
      <c r="H6" s="460"/>
      <c r="I6" s="460"/>
      <c r="J6" s="460"/>
      <c r="K6" s="460"/>
      <c r="P6" s="1093">
        <v>5</v>
      </c>
      <c r="Q6" s="1093" t="s">
        <v>726</v>
      </c>
    </row>
    <row r="7" spans="1:18" x14ac:dyDescent="0.2">
      <c r="A7" s="522" t="s">
        <v>577</v>
      </c>
      <c r="B7" s="1092">
        <v>13</v>
      </c>
      <c r="C7" s="460" t="s">
        <v>574</v>
      </c>
      <c r="D7" s="460">
        <f>[3]RM_TARTALOMJEGYZÉK!A1</f>
        <v>2020</v>
      </c>
      <c r="E7" s="460" t="s">
        <v>575</v>
      </c>
      <c r="F7" s="1092" t="s">
        <v>705</v>
      </c>
      <c r="G7" s="460" t="s">
        <v>576</v>
      </c>
      <c r="H7" s="460" t="s">
        <v>578</v>
      </c>
      <c r="I7" s="460"/>
      <c r="J7" s="460"/>
      <c r="K7" s="460"/>
      <c r="P7" s="1093">
        <v>6</v>
      </c>
      <c r="Q7" s="1093" t="s">
        <v>725</v>
      </c>
    </row>
    <row r="8" spans="1:18" x14ac:dyDescent="0.2">
      <c r="A8" s="460"/>
      <c r="B8" s="460"/>
      <c r="C8" s="460"/>
      <c r="D8" s="460"/>
      <c r="E8" s="460"/>
      <c r="F8" s="460"/>
      <c r="G8" s="460"/>
      <c r="H8" s="460"/>
      <c r="I8" s="460"/>
      <c r="J8" s="460"/>
      <c r="K8" s="460"/>
      <c r="P8" s="1093">
        <v>7</v>
      </c>
      <c r="Q8" s="1093" t="s">
        <v>726</v>
      </c>
    </row>
    <row r="9" spans="1:18" x14ac:dyDescent="0.2">
      <c r="A9" s="460"/>
      <c r="B9" s="460"/>
      <c r="C9" s="460"/>
      <c r="D9" s="460"/>
      <c r="E9" s="460"/>
      <c r="F9" s="460"/>
      <c r="G9" s="460"/>
      <c r="H9" s="460"/>
      <c r="I9" s="460"/>
      <c r="J9" s="460"/>
      <c r="K9" s="460"/>
      <c r="P9" s="1093">
        <v>8</v>
      </c>
      <c r="Q9" s="1093" t="s">
        <v>725</v>
      </c>
    </row>
    <row r="10" spans="1:18" ht="13.5" thickBot="1" x14ac:dyDescent="0.25">
      <c r="A10" s="460"/>
      <c r="B10" s="460"/>
      <c r="C10" s="460"/>
      <c r="D10" s="460"/>
      <c r="E10" s="460"/>
      <c r="F10" s="460"/>
      <c r="G10" s="460"/>
      <c r="H10" s="460"/>
      <c r="I10" s="460"/>
      <c r="J10" s="480" t="s">
        <v>584</v>
      </c>
      <c r="K10" s="460"/>
      <c r="P10" s="1093">
        <v>9</v>
      </c>
      <c r="Q10" s="1093" t="s">
        <v>726</v>
      </c>
    </row>
    <row r="11" spans="1:18" ht="17.25" thickTop="1" thickBot="1" x14ac:dyDescent="0.3">
      <c r="A11" s="1106" t="s">
        <v>728</v>
      </c>
      <c r="B11" s="1106"/>
      <c r="C11" s="1106"/>
      <c r="D11" s="1106"/>
      <c r="E11" s="1106"/>
      <c r="F11" s="1106"/>
      <c r="G11" s="1106"/>
      <c r="H11" s="1106"/>
      <c r="I11" s="1106"/>
      <c r="J11" s="523" t="s">
        <v>602</v>
      </c>
      <c r="K11" s="460"/>
      <c r="L11" s="481" t="s">
        <v>21</v>
      </c>
      <c r="M11" s="1093">
        <f>IF($K$11="Nem","",2)</f>
        <v>2</v>
      </c>
      <c r="N11" s="1093" t="s">
        <v>585</v>
      </c>
      <c r="O11" s="1093" t="str">
        <f>CONCATENATE(L11,M11,N11)</f>
        <v>6.2.</v>
      </c>
    </row>
    <row r="12" spans="1:18" ht="13.5" thickTop="1" x14ac:dyDescent="0.2">
      <c r="A12" s="460"/>
      <c r="B12" s="460"/>
      <c r="C12" s="460"/>
      <c r="D12" s="460"/>
      <c r="E12" s="460"/>
      <c r="F12" s="460"/>
      <c r="G12" s="460"/>
      <c r="H12" s="460"/>
      <c r="I12" s="460"/>
      <c r="J12" s="460"/>
      <c r="K12" s="460"/>
    </row>
    <row r="13" spans="1:18" ht="14.25" x14ac:dyDescent="0.2">
      <c r="A13" s="524"/>
      <c r="B13" s="1105"/>
      <c r="C13" s="1343"/>
      <c r="D13" s="1343"/>
      <c r="E13" s="1343"/>
      <c r="F13" s="1343"/>
      <c r="G13" s="1343"/>
      <c r="H13" s="1343"/>
      <c r="I13" s="1343"/>
      <c r="J13" s="460"/>
      <c r="K13" s="460"/>
      <c r="L13" s="481" t="s">
        <v>21</v>
      </c>
      <c r="M13" s="1093">
        <f>IF(J11="Nem",2,3)</f>
        <v>2</v>
      </c>
      <c r="N13" s="1093" t="s">
        <v>585</v>
      </c>
      <c r="O13" s="1093" t="str">
        <f>CONCATENATE(L13,M13,N13)</f>
        <v>6.2.</v>
      </c>
    </row>
    <row r="14" spans="1:18" ht="14.25" x14ac:dyDescent="0.2">
      <c r="A14" s="460"/>
      <c r="B14" s="1102"/>
      <c r="C14" s="460"/>
      <c r="D14" s="460"/>
      <c r="E14" s="460"/>
      <c r="F14" s="460"/>
      <c r="G14" s="460"/>
      <c r="H14" s="460"/>
      <c r="I14" s="460"/>
      <c r="J14" s="460"/>
      <c r="K14" s="460"/>
    </row>
    <row r="15" spans="1:18" ht="14.25" x14ac:dyDescent="0.2">
      <c r="A15" s="524"/>
      <c r="B15" s="1105"/>
      <c r="C15" s="1343"/>
      <c r="D15" s="1343"/>
      <c r="E15" s="1343"/>
      <c r="F15" s="1343"/>
      <c r="G15" s="1343"/>
      <c r="H15" s="1343"/>
      <c r="I15" s="1343"/>
      <c r="J15" s="460"/>
      <c r="K15" s="460"/>
      <c r="L15" s="481" t="s">
        <v>21</v>
      </c>
      <c r="M15" s="1093">
        <f>M13+1</f>
        <v>3</v>
      </c>
      <c r="N15" s="1093" t="s">
        <v>585</v>
      </c>
      <c r="O15" s="1093" t="str">
        <f>CONCATENATE(L15,M15,N15)</f>
        <v>6.3.</v>
      </c>
    </row>
    <row r="16" spans="1:18" ht="14.25" x14ac:dyDescent="0.2">
      <c r="A16" s="460"/>
      <c r="B16" s="1102"/>
      <c r="C16" s="460"/>
      <c r="D16" s="460"/>
      <c r="E16" s="460"/>
      <c r="F16" s="460"/>
      <c r="G16" s="460"/>
      <c r="H16" s="460"/>
      <c r="I16" s="460"/>
      <c r="J16" s="460"/>
      <c r="K16" s="460"/>
    </row>
    <row r="17" spans="1:15" ht="14.25" x14ac:dyDescent="0.2">
      <c r="A17" s="524"/>
      <c r="B17" s="1105"/>
      <c r="C17" s="1343"/>
      <c r="D17" s="1343"/>
      <c r="E17" s="1343"/>
      <c r="F17" s="1343"/>
      <c r="G17" s="1343"/>
      <c r="H17" s="1343"/>
      <c r="I17" s="1343"/>
      <c r="J17" s="460"/>
      <c r="K17" s="460"/>
      <c r="L17" s="481" t="s">
        <v>21</v>
      </c>
      <c r="M17" s="1093">
        <f>M15+1</f>
        <v>4</v>
      </c>
      <c r="N17" s="1093" t="s">
        <v>585</v>
      </c>
      <c r="O17" s="1093" t="str">
        <f>CONCATENATE(L17,M17,N17)</f>
        <v>6.4.</v>
      </c>
    </row>
    <row r="18" spans="1:15" ht="14.25" x14ac:dyDescent="0.2">
      <c r="A18" s="460"/>
      <c r="B18" s="1102"/>
      <c r="C18" s="460"/>
      <c r="D18" s="460"/>
      <c r="E18" s="460"/>
      <c r="F18" s="460"/>
      <c r="G18" s="460"/>
      <c r="H18" s="460"/>
      <c r="I18" s="460"/>
      <c r="J18" s="460"/>
      <c r="K18" s="460"/>
    </row>
    <row r="19" spans="1:15" ht="14.25" x14ac:dyDescent="0.2">
      <c r="A19" s="524"/>
      <c r="B19" s="1105"/>
      <c r="C19" s="1343"/>
      <c r="D19" s="1343"/>
      <c r="E19" s="1343"/>
      <c r="F19" s="1343"/>
      <c r="G19" s="1343"/>
      <c r="H19" s="1343"/>
      <c r="I19" s="1343"/>
      <c r="J19" s="460"/>
      <c r="K19" s="460"/>
      <c r="L19" s="481" t="s">
        <v>21</v>
      </c>
      <c r="M19" s="1093">
        <f>M17+1</f>
        <v>5</v>
      </c>
      <c r="N19" s="1093" t="s">
        <v>585</v>
      </c>
      <c r="O19" s="1093" t="str">
        <f>CONCATENATE(L19,M19,N19)</f>
        <v>6.5.</v>
      </c>
    </row>
    <row r="20" spans="1:15" ht="14.25" x14ac:dyDescent="0.2">
      <c r="A20" s="460"/>
      <c r="B20" s="1102"/>
      <c r="C20" s="460"/>
      <c r="D20" s="460"/>
      <c r="E20" s="460"/>
      <c r="F20" s="460"/>
      <c r="G20" s="460"/>
      <c r="H20" s="460"/>
      <c r="I20" s="460"/>
      <c r="J20" s="460"/>
      <c r="K20" s="460"/>
    </row>
    <row r="21" spans="1:15" ht="14.25" x14ac:dyDescent="0.2">
      <c r="A21" s="524"/>
      <c r="B21" s="1105"/>
      <c r="C21" s="1343"/>
      <c r="D21" s="1343"/>
      <c r="E21" s="1343"/>
      <c r="F21" s="1343"/>
      <c r="G21" s="1343"/>
      <c r="H21" s="1343"/>
      <c r="I21" s="1343"/>
      <c r="J21" s="460"/>
      <c r="K21" s="460"/>
      <c r="L21" s="481" t="s">
        <v>21</v>
      </c>
      <c r="M21" s="1093">
        <f>M19+1</f>
        <v>6</v>
      </c>
      <c r="N21" s="1093" t="s">
        <v>585</v>
      </c>
      <c r="O21" s="1093" t="str">
        <f>CONCATENATE(L21,M21,N21)</f>
        <v>6.6.</v>
      </c>
    </row>
    <row r="22" spans="1:15" ht="14.25" x14ac:dyDescent="0.2">
      <c r="A22" s="460"/>
      <c r="B22" s="1102"/>
      <c r="C22" s="460"/>
      <c r="D22" s="460"/>
      <c r="E22" s="460"/>
      <c r="F22" s="460"/>
      <c r="G22" s="460"/>
      <c r="H22" s="460"/>
      <c r="I22" s="460"/>
      <c r="J22" s="460"/>
      <c r="K22" s="460"/>
    </row>
    <row r="23" spans="1:15" ht="14.25" x14ac:dyDescent="0.2">
      <c r="A23" s="524"/>
      <c r="B23" s="1105"/>
      <c r="C23" s="1343"/>
      <c r="D23" s="1343"/>
      <c r="E23" s="1343"/>
      <c r="F23" s="1343"/>
      <c r="G23" s="1343"/>
      <c r="H23" s="1343"/>
      <c r="I23" s="1343"/>
      <c r="J23" s="460"/>
      <c r="K23" s="460"/>
      <c r="L23" s="481" t="s">
        <v>21</v>
      </c>
      <c r="M23" s="1093">
        <f>M21+1</f>
        <v>7</v>
      </c>
      <c r="N23" s="1093" t="s">
        <v>585</v>
      </c>
      <c r="O23" s="1093" t="str">
        <f>CONCATENATE(L23,M23,N23)</f>
        <v>6.7.</v>
      </c>
    </row>
    <row r="24" spans="1:15" ht="14.25" x14ac:dyDescent="0.2">
      <c r="A24" s="460"/>
      <c r="B24" s="1102"/>
      <c r="C24" s="460"/>
      <c r="D24" s="460"/>
      <c r="E24" s="460"/>
      <c r="F24" s="460"/>
      <c r="G24" s="460"/>
      <c r="H24" s="460"/>
      <c r="I24" s="460"/>
      <c r="J24" s="460"/>
      <c r="K24" s="460"/>
    </row>
    <row r="25" spans="1:15" ht="14.25" x14ac:dyDescent="0.2">
      <c r="A25" s="524"/>
      <c r="B25" s="1105"/>
      <c r="C25" s="1343"/>
      <c r="D25" s="1343"/>
      <c r="E25" s="1343"/>
      <c r="F25" s="1343"/>
      <c r="G25" s="1343"/>
      <c r="H25" s="1343"/>
      <c r="I25" s="1343"/>
      <c r="J25" s="460"/>
      <c r="K25" s="460"/>
      <c r="L25" s="481" t="s">
        <v>21</v>
      </c>
      <c r="M25" s="1093">
        <f>M23+1</f>
        <v>8</v>
      </c>
      <c r="N25" s="1093" t="s">
        <v>585</v>
      </c>
      <c r="O25" s="1093" t="str">
        <f>CONCATENATE(L25,M25,N25)</f>
        <v>6.8.</v>
      </c>
    </row>
    <row r="26" spans="1:15" ht="14.25" x14ac:dyDescent="0.2">
      <c r="A26" s="460"/>
      <c r="B26" s="1102"/>
      <c r="C26" s="460"/>
      <c r="D26" s="460"/>
      <c r="E26" s="460"/>
      <c r="F26" s="460"/>
      <c r="G26" s="460"/>
      <c r="H26" s="460"/>
      <c r="I26" s="460"/>
      <c r="J26" s="460"/>
      <c r="K26" s="460"/>
    </row>
    <row r="27" spans="1:15" ht="14.25" x14ac:dyDescent="0.2">
      <c r="A27" s="524"/>
      <c r="B27" s="1105"/>
      <c r="C27" s="1343"/>
      <c r="D27" s="1343"/>
      <c r="E27" s="1343"/>
      <c r="F27" s="1343"/>
      <c r="G27" s="1343"/>
      <c r="H27" s="1343"/>
      <c r="I27" s="1343"/>
      <c r="J27" s="460"/>
      <c r="K27" s="460"/>
      <c r="L27" s="481" t="s">
        <v>21</v>
      </c>
      <c r="M27" s="1093">
        <f>M25+1</f>
        <v>9</v>
      </c>
      <c r="N27" s="1093" t="s">
        <v>585</v>
      </c>
      <c r="O27" s="1093" t="str">
        <f>CONCATENATE(L27,M27,N27)</f>
        <v>6.9.</v>
      </c>
    </row>
    <row r="28" spans="1:15" ht="14.25" x14ac:dyDescent="0.2">
      <c r="A28" s="460"/>
      <c r="B28" s="1102"/>
      <c r="C28" s="460"/>
      <c r="D28" s="460"/>
      <c r="E28" s="460"/>
      <c r="F28" s="460"/>
      <c r="G28" s="460"/>
      <c r="H28" s="460"/>
      <c r="I28" s="460"/>
      <c r="J28" s="460"/>
      <c r="K28" s="460"/>
    </row>
    <row r="29" spans="1:15" ht="14.25" x14ac:dyDescent="0.2">
      <c r="A29" s="524"/>
      <c r="B29" s="1105"/>
      <c r="C29" s="1343"/>
      <c r="D29" s="1343"/>
      <c r="E29" s="1343"/>
      <c r="F29" s="1343"/>
      <c r="G29" s="1343"/>
      <c r="H29" s="1343"/>
      <c r="I29" s="1343"/>
      <c r="J29" s="460"/>
      <c r="K29" s="460"/>
      <c r="L29" s="481" t="s">
        <v>21</v>
      </c>
      <c r="M29" s="1093">
        <f>M27+1</f>
        <v>10</v>
      </c>
      <c r="N29" s="1093" t="s">
        <v>585</v>
      </c>
      <c r="O29" s="1093" t="str">
        <f>CONCATENATE(L29,M29,N29)</f>
        <v>6.10.</v>
      </c>
    </row>
    <row r="30" spans="1:15" ht="14.25" x14ac:dyDescent="0.2">
      <c r="A30" s="460"/>
      <c r="B30" s="1102"/>
      <c r="C30" s="460"/>
      <c r="D30" s="460"/>
      <c r="E30" s="460"/>
      <c r="F30" s="460"/>
      <c r="G30" s="460"/>
      <c r="H30" s="460"/>
      <c r="I30" s="460"/>
      <c r="J30" s="460"/>
      <c r="K30" s="460"/>
    </row>
    <row r="31" spans="1:15" ht="14.25" x14ac:dyDescent="0.2">
      <c r="A31" s="524"/>
      <c r="B31" s="1105"/>
      <c r="C31" s="1343"/>
      <c r="D31" s="1343"/>
      <c r="E31" s="1343"/>
      <c r="F31" s="1343"/>
      <c r="G31" s="1343"/>
      <c r="H31" s="1343"/>
      <c r="I31" s="1343"/>
      <c r="J31" s="460"/>
      <c r="K31" s="460"/>
      <c r="L31" s="481" t="s">
        <v>21</v>
      </c>
      <c r="M31" s="1093">
        <f>M29+1</f>
        <v>11</v>
      </c>
      <c r="N31" s="1093" t="s">
        <v>585</v>
      </c>
      <c r="O31" s="1093" t="str">
        <f>CONCATENATE(L31,M31,N31)</f>
        <v>6.11.</v>
      </c>
    </row>
    <row r="32" spans="1:15" x14ac:dyDescent="0.2">
      <c r="A32" s="460"/>
      <c r="B32" s="460"/>
      <c r="C32" s="460"/>
      <c r="D32" s="460"/>
      <c r="E32" s="460"/>
      <c r="F32" s="460"/>
      <c r="G32" s="460"/>
      <c r="H32" s="460"/>
      <c r="I32" s="460"/>
      <c r="J32" s="460"/>
      <c r="K32" s="460"/>
    </row>
    <row r="33" spans="1:11" x14ac:dyDescent="0.2">
      <c r="A33" s="460"/>
      <c r="B33" s="460"/>
      <c r="C33" s="460"/>
      <c r="D33" s="460"/>
      <c r="E33" s="460"/>
      <c r="F33" s="460"/>
      <c r="G33" s="460"/>
      <c r="H33" s="460"/>
      <c r="I33" s="460"/>
      <c r="J33" s="460"/>
      <c r="K33" s="460"/>
    </row>
    <row r="34" spans="1:11" x14ac:dyDescent="0.2">
      <c r="A34" s="460"/>
      <c r="B34" s="460"/>
      <c r="C34" s="460"/>
      <c r="D34" s="460"/>
      <c r="E34" s="460"/>
      <c r="F34" s="460"/>
      <c r="G34" s="460"/>
      <c r="H34" s="460"/>
      <c r="I34" s="460"/>
      <c r="J34" s="460"/>
      <c r="K34" s="460"/>
    </row>
  </sheetData>
  <sheetProtection sheet="1"/>
  <mergeCells count="13">
    <mergeCell ref="B31:I31"/>
    <mergeCell ref="B19:I19"/>
    <mergeCell ref="B21:I21"/>
    <mergeCell ref="B23:I23"/>
    <mergeCell ref="B25:I25"/>
    <mergeCell ref="B27:I27"/>
    <mergeCell ref="B29:I29"/>
    <mergeCell ref="A2:I2"/>
    <mergeCell ref="A3:G3"/>
    <mergeCell ref="A11:I11"/>
    <mergeCell ref="B13:I13"/>
    <mergeCell ref="B15:I15"/>
    <mergeCell ref="B17:I17"/>
  </mergeCells>
  <conditionalFormatting sqref="A11:I11">
    <cfRule type="expression" dxfId="2" priority="1" stopIfTrue="1">
      <formula>$J$11="Nem"</formula>
    </cfRule>
  </conditionalFormatting>
  <dataValidations count="2">
    <dataValidation type="list" allowBlank="1"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xr:uid="{94F837E2-E1E7-4207-B00F-6B4B81114295}">
      <formula1>"Igen,Nem"</formula1>
    </dataValidation>
    <dataValidation type="list" allowBlank="1" showInputMessage="1" showErrorMessage="1"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C2038BE6-C294-49E0-AFA1-B178208CC37A}">
      <formula1>",Előterjesztéskor,Jóváhagyás után"</formula1>
    </dataValidation>
  </dataValidations>
  <pageMargins left="0.70866141732283472" right="0.70866141732283472" top="0.74803149606299213" bottom="0.74803149606299213" header="0.31496062992125984" footer="0.31496062992125984"/>
  <pageSetup paperSize="9" scale="6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K61"/>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CONCATENATE("6.2.1. melléklet ",[1]RM_ALAPADATOK!A7," ",[1]RM_ALAPADATOK!B7," ",[1]RM_ALAPADATOK!C7," ",[1]RM_ALAPADATOK!D7," ",[1]RM_ALAPADATOK!E7," ",[1]RM_ALAPADATOK!F7," ",[1]RM_ALAPADATOK!G7," ",[1]RM_ALAPADATOK!H7)</f>
        <v>6.2.1. melléklet a 13 / 2020 ( XI.11. ) önkormányzati rendelethez</v>
      </c>
    </row>
    <row r="2" spans="1:11" s="1007" customFormat="1" ht="36" x14ac:dyDescent="0.2">
      <c r="A2" s="1015" t="s">
        <v>191</v>
      </c>
      <c r="B2" s="1265" t="str">
        <f>'RM_6.2.sz.mell'!B2</f>
        <v>……………………. Polgármesteri /Közös Önkormányzati Hivatal</v>
      </c>
      <c r="C2" s="1266"/>
      <c r="D2" s="1266"/>
      <c r="E2" s="1266"/>
      <c r="F2" s="1266"/>
      <c r="G2" s="1266"/>
      <c r="H2" s="1266"/>
      <c r="I2" s="1266"/>
      <c r="J2" s="1266"/>
      <c r="K2" s="1014" t="s">
        <v>57</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+C29+C30+C31</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243</v>
      </c>
      <c r="C29" s="984"/>
      <c r="D29" s="984"/>
      <c r="E29" s="984"/>
      <c r="F29" s="984"/>
      <c r="G29" s="984"/>
      <c r="H29" s="984"/>
      <c r="I29" s="984"/>
      <c r="J29" s="976">
        <f>D29+E29+F29+G29+H29+I29</f>
        <v>0</v>
      </c>
      <c r="K29" s="983">
        <f>C29+J29</f>
        <v>0</v>
      </c>
    </row>
    <row r="30" spans="1:11" s="906" customFormat="1" ht="12" customHeight="1" x14ac:dyDescent="0.2">
      <c r="A30" s="982" t="s">
        <v>249</v>
      </c>
      <c r="B30" s="985" t="s">
        <v>380</v>
      </c>
      <c r="C30" s="980"/>
      <c r="D30" s="980"/>
      <c r="E30" s="980"/>
      <c r="F30" s="980"/>
      <c r="G30" s="980"/>
      <c r="H30" s="980"/>
      <c r="I30" s="980"/>
      <c r="J30" s="976">
        <f>D30+E30+F30+G30+H30+I30</f>
        <v>0</v>
      </c>
      <c r="K30" s="983">
        <f>C30+J30</f>
        <v>0</v>
      </c>
    </row>
    <row r="31" spans="1:11" s="906" customFormat="1" ht="12" customHeight="1" x14ac:dyDescent="0.2">
      <c r="A31" s="982" t="s">
        <v>250</v>
      </c>
      <c r="B31" s="981" t="s">
        <v>383</v>
      </c>
      <c r="C31" s="980"/>
      <c r="D31" s="980"/>
      <c r="E31" s="980"/>
      <c r="F31" s="980"/>
      <c r="G31" s="980"/>
      <c r="H31" s="980"/>
      <c r="I31" s="980"/>
      <c r="J31" s="976">
        <f>D31+E31+F31+G31+H31+I31</f>
        <v>0</v>
      </c>
      <c r="K31" s="983">
        <f>C31+J31</f>
        <v>0</v>
      </c>
    </row>
    <row r="32" spans="1:11" s="906" customFormat="1" ht="12" customHeight="1" thickBot="1" x14ac:dyDescent="0.25">
      <c r="A32" s="968" t="s">
        <v>251</v>
      </c>
      <c r="B32" s="991" t="s">
        <v>491</v>
      </c>
      <c r="C32" s="990"/>
      <c r="D32" s="990"/>
      <c r="E32" s="990"/>
      <c r="F32" s="990"/>
      <c r="G32" s="990"/>
      <c r="H32" s="990"/>
      <c r="I32" s="990"/>
      <c r="J32" s="976">
        <f>D32+E32+F32+G32+H32+I32</f>
        <v>0</v>
      </c>
      <c r="K32" s="983">
        <f>C32+J32</f>
        <v>0</v>
      </c>
    </row>
    <row r="33" spans="1:11" s="906" customFormat="1" ht="12" customHeight="1" thickBot="1" x14ac:dyDescent="0.25">
      <c r="A33" s="961" t="s">
        <v>20</v>
      </c>
      <c r="B33" s="547" t="s">
        <v>384</v>
      </c>
      <c r="C33" s="972">
        <f t="shared" ref="C33:K33" si="5">+C34+C35+C36</f>
        <v>0</v>
      </c>
      <c r="D33" s="672">
        <f t="shared" si="5"/>
        <v>0</v>
      </c>
      <c r="E33" s="672">
        <f t="shared" si="5"/>
        <v>0</v>
      </c>
      <c r="F33" s="672">
        <f t="shared" si="5"/>
        <v>0</v>
      </c>
      <c r="G33" s="672">
        <f t="shared" si="5"/>
        <v>0</v>
      </c>
      <c r="H33" s="672">
        <f t="shared" si="5"/>
        <v>0</v>
      </c>
      <c r="I33" s="672">
        <f t="shared" si="5"/>
        <v>0</v>
      </c>
      <c r="J33" s="672">
        <f t="shared" si="5"/>
        <v>0</v>
      </c>
      <c r="K33" s="671">
        <f t="shared" si="5"/>
        <v>0</v>
      </c>
    </row>
    <row r="34" spans="1:11" s="906" customFormat="1" ht="12" customHeight="1" x14ac:dyDescent="0.2">
      <c r="A34" s="982" t="s">
        <v>89</v>
      </c>
      <c r="B34" s="985" t="s">
        <v>269</v>
      </c>
      <c r="C34" s="984"/>
      <c r="D34" s="984"/>
      <c r="E34" s="984"/>
      <c r="F34" s="984"/>
      <c r="G34" s="984"/>
      <c r="H34" s="984"/>
      <c r="I34" s="984"/>
      <c r="J34" s="976">
        <f>D34+E34+F34+G34+H34+I34</f>
        <v>0</v>
      </c>
      <c r="K34" s="983">
        <f>C34+J34</f>
        <v>0</v>
      </c>
    </row>
    <row r="35" spans="1:11" s="906" customFormat="1" ht="12" customHeight="1" x14ac:dyDescent="0.2">
      <c r="A35" s="982" t="s">
        <v>90</v>
      </c>
      <c r="B35" s="981" t="s">
        <v>270</v>
      </c>
      <c r="C35" s="980"/>
      <c r="D35" s="980"/>
      <c r="E35" s="980"/>
      <c r="F35" s="980"/>
      <c r="G35" s="980"/>
      <c r="H35" s="980"/>
      <c r="I35" s="980"/>
      <c r="J35" s="976">
        <f>D35+E35+F35+G35+H35+I35</f>
        <v>0</v>
      </c>
      <c r="K35" s="983">
        <f>C35+J35</f>
        <v>0</v>
      </c>
    </row>
    <row r="36" spans="1:11" s="906" customFormat="1" ht="12" customHeight="1" thickBot="1" x14ac:dyDescent="0.25">
      <c r="A36" s="968" t="s">
        <v>91</v>
      </c>
      <c r="B36" s="991" t="s">
        <v>271</v>
      </c>
      <c r="C36" s="990"/>
      <c r="D36" s="990"/>
      <c r="E36" s="990"/>
      <c r="F36" s="990"/>
      <c r="G36" s="990"/>
      <c r="H36" s="990"/>
      <c r="I36" s="990"/>
      <c r="J36" s="976">
        <f>D36+E36+F36+G36+H36+I36</f>
        <v>0</v>
      </c>
      <c r="K36" s="989">
        <f>C36+J36</f>
        <v>0</v>
      </c>
    </row>
    <row r="37" spans="1:11" s="910" customFormat="1" ht="12" customHeight="1" thickBot="1" x14ac:dyDescent="0.25">
      <c r="A37" s="961" t="s">
        <v>21</v>
      </c>
      <c r="B37" s="547" t="s">
        <v>354</v>
      </c>
      <c r="C37" s="988"/>
      <c r="D37" s="988"/>
      <c r="E37" s="988"/>
      <c r="F37" s="988"/>
      <c r="G37" s="988"/>
      <c r="H37" s="988"/>
      <c r="I37" s="988"/>
      <c r="J37" s="672">
        <f>D37+E37+F37+G37+H37+I37</f>
        <v>0</v>
      </c>
      <c r="K37" s="962">
        <f>C37+J37</f>
        <v>0</v>
      </c>
    </row>
    <row r="38" spans="1:11" s="910" customFormat="1" ht="12" customHeight="1" thickBot="1" x14ac:dyDescent="0.25">
      <c r="A38" s="961" t="s">
        <v>22</v>
      </c>
      <c r="B38" s="547" t="s">
        <v>385</v>
      </c>
      <c r="C38" s="988"/>
      <c r="D38" s="988"/>
      <c r="E38" s="988"/>
      <c r="F38" s="988"/>
      <c r="G38" s="988"/>
      <c r="H38" s="988"/>
      <c r="I38" s="988"/>
      <c r="J38" s="987">
        <f>D38+E38+F38+G38+H38+I38</f>
        <v>0</v>
      </c>
      <c r="K38" s="983">
        <f>C38+J38</f>
        <v>0</v>
      </c>
    </row>
    <row r="39" spans="1:11" s="910" customFormat="1" ht="12" customHeight="1" thickBot="1" x14ac:dyDescent="0.25">
      <c r="A39" s="986" t="s">
        <v>23</v>
      </c>
      <c r="B39" s="547" t="s">
        <v>386</v>
      </c>
      <c r="C39" s="972">
        <f t="shared" ref="C39:K39" si="6">+C10+C22+C27+C28+C33+C37+C38</f>
        <v>0</v>
      </c>
      <c r="D39" s="672">
        <f t="shared" si="6"/>
        <v>0</v>
      </c>
      <c r="E39" s="672">
        <f t="shared" si="6"/>
        <v>0</v>
      </c>
      <c r="F39" s="672">
        <f t="shared" si="6"/>
        <v>0</v>
      </c>
      <c r="G39" s="672">
        <f t="shared" si="6"/>
        <v>0</v>
      </c>
      <c r="H39" s="672">
        <f t="shared" si="6"/>
        <v>0</v>
      </c>
      <c r="I39" s="672">
        <f t="shared" si="6"/>
        <v>0</v>
      </c>
      <c r="J39" s="672">
        <f t="shared" si="6"/>
        <v>0</v>
      </c>
      <c r="K39" s="671">
        <f t="shared" si="6"/>
        <v>0</v>
      </c>
    </row>
    <row r="40" spans="1:11" s="910" customFormat="1" ht="12" customHeight="1" thickBot="1" x14ac:dyDescent="0.25">
      <c r="A40" s="974" t="s">
        <v>24</v>
      </c>
      <c r="B40" s="547" t="s">
        <v>387</v>
      </c>
      <c r="C40" s="972">
        <f t="shared" ref="C40:K40" si="7">+C41+C42+C43</f>
        <v>0</v>
      </c>
      <c r="D40" s="672">
        <f t="shared" si="7"/>
        <v>0</v>
      </c>
      <c r="E40" s="672">
        <f t="shared" si="7"/>
        <v>0</v>
      </c>
      <c r="F40" s="672">
        <f t="shared" si="7"/>
        <v>0</v>
      </c>
      <c r="G40" s="672">
        <f t="shared" si="7"/>
        <v>0</v>
      </c>
      <c r="H40" s="672">
        <f t="shared" si="7"/>
        <v>0</v>
      </c>
      <c r="I40" s="672">
        <f t="shared" si="7"/>
        <v>0</v>
      </c>
      <c r="J40" s="672">
        <f t="shared" si="7"/>
        <v>0</v>
      </c>
      <c r="K40" s="671">
        <f t="shared" si="7"/>
        <v>0</v>
      </c>
    </row>
    <row r="41" spans="1:11" s="910" customFormat="1" ht="12" customHeight="1" x14ac:dyDescent="0.2">
      <c r="A41" s="982" t="s">
        <v>388</v>
      </c>
      <c r="B41" s="985" t="s">
        <v>220</v>
      </c>
      <c r="C41" s="984"/>
      <c r="D41" s="984"/>
      <c r="E41" s="984"/>
      <c r="F41" s="984"/>
      <c r="G41" s="984"/>
      <c r="H41" s="984"/>
      <c r="I41" s="984"/>
      <c r="J41" s="976">
        <f>D41+E41+F41+G41+H41+I41</f>
        <v>0</v>
      </c>
      <c r="K41" s="983">
        <f>C41+J41</f>
        <v>0</v>
      </c>
    </row>
    <row r="42" spans="1:11" s="910" customFormat="1" ht="12" customHeight="1" x14ac:dyDescent="0.2">
      <c r="A42" s="982" t="s">
        <v>389</v>
      </c>
      <c r="B42" s="981" t="s">
        <v>0</v>
      </c>
      <c r="C42" s="980"/>
      <c r="D42" s="980"/>
      <c r="E42" s="980"/>
      <c r="F42" s="980"/>
      <c r="G42" s="980"/>
      <c r="H42" s="980"/>
      <c r="I42" s="980"/>
      <c r="J42" s="976">
        <f>D42+E42+F42+G42+H42+I42</f>
        <v>0</v>
      </c>
      <c r="K42" s="979">
        <f>C42+J42</f>
        <v>0</v>
      </c>
    </row>
    <row r="43" spans="1:11" s="906" customFormat="1" ht="12" customHeight="1" thickBot="1" x14ac:dyDescent="0.25">
      <c r="A43" s="968" t="s">
        <v>390</v>
      </c>
      <c r="B43" s="978" t="s">
        <v>391</v>
      </c>
      <c r="C43" s="977"/>
      <c r="D43" s="977"/>
      <c r="E43" s="977"/>
      <c r="F43" s="977"/>
      <c r="G43" s="977"/>
      <c r="H43" s="977"/>
      <c r="I43" s="977"/>
      <c r="J43" s="976">
        <f>D43+E43+F43+G43+H43+I43</f>
        <v>0</v>
      </c>
      <c r="K43" s="975">
        <f>C43+J43</f>
        <v>0</v>
      </c>
    </row>
    <row r="44" spans="1:11" s="906" customFormat="1" ht="12.95" customHeight="1" thickBot="1" x14ac:dyDescent="0.25">
      <c r="A44" s="974" t="s">
        <v>25</v>
      </c>
      <c r="B44" s="973" t="s">
        <v>392</v>
      </c>
      <c r="C44" s="972">
        <f t="shared" ref="C44:K44" si="8">+C39+C40</f>
        <v>0</v>
      </c>
      <c r="D44" s="672">
        <f t="shared" si="8"/>
        <v>0</v>
      </c>
      <c r="E44" s="672">
        <f t="shared" si="8"/>
        <v>0</v>
      </c>
      <c r="F44" s="672">
        <f t="shared" si="8"/>
        <v>0</v>
      </c>
      <c r="G44" s="672">
        <f t="shared" si="8"/>
        <v>0</v>
      </c>
      <c r="H44" s="672">
        <f t="shared" si="8"/>
        <v>0</v>
      </c>
      <c r="I44" s="672">
        <f t="shared" si="8"/>
        <v>0</v>
      </c>
      <c r="J44" s="672">
        <f t="shared" si="8"/>
        <v>0</v>
      </c>
      <c r="K44" s="671">
        <f t="shared" si="8"/>
        <v>0</v>
      </c>
    </row>
    <row r="45" spans="1:11" s="905" customFormat="1" ht="14.1" customHeight="1" thickBot="1" x14ac:dyDescent="0.25">
      <c r="A45" s="1241" t="s">
        <v>55</v>
      </c>
      <c r="B45" s="1260"/>
      <c r="C45" s="1260"/>
      <c r="D45" s="1260"/>
      <c r="E45" s="1260"/>
      <c r="F45" s="1260"/>
      <c r="G45" s="1260"/>
      <c r="H45" s="1260"/>
      <c r="I45" s="1260"/>
      <c r="J45" s="1260"/>
      <c r="K45" s="1261"/>
    </row>
    <row r="46" spans="1:11" s="888" customFormat="1" ht="12" customHeight="1" thickBot="1" x14ac:dyDescent="0.25">
      <c r="A46" s="961" t="s">
        <v>16</v>
      </c>
      <c r="B46" s="547" t="s">
        <v>393</v>
      </c>
      <c r="C46" s="963">
        <f t="shared" ref="C46:K46" si="9">SUM(C47:C51)</f>
        <v>0</v>
      </c>
      <c r="D46" s="963">
        <f t="shared" si="9"/>
        <v>0</v>
      </c>
      <c r="E46" s="963">
        <f t="shared" si="9"/>
        <v>0</v>
      </c>
      <c r="F46" s="963">
        <f t="shared" si="9"/>
        <v>0</v>
      </c>
      <c r="G46" s="963">
        <f t="shared" si="9"/>
        <v>0</v>
      </c>
      <c r="H46" s="963">
        <f t="shared" si="9"/>
        <v>0</v>
      </c>
      <c r="I46" s="963">
        <f t="shared" si="9"/>
        <v>0</v>
      </c>
      <c r="J46" s="963">
        <f t="shared" si="9"/>
        <v>0</v>
      </c>
      <c r="K46" s="962">
        <f t="shared" si="9"/>
        <v>0</v>
      </c>
    </row>
    <row r="47" spans="1:11" ht="12" customHeight="1" x14ac:dyDescent="0.2">
      <c r="A47" s="968" t="s">
        <v>96</v>
      </c>
      <c r="B47" s="561" t="s">
        <v>47</v>
      </c>
      <c r="C47" s="971"/>
      <c r="D47" s="971"/>
      <c r="E47" s="971"/>
      <c r="F47" s="971"/>
      <c r="G47" s="971"/>
      <c r="H47" s="971"/>
      <c r="I47" s="971"/>
      <c r="J47" s="970">
        <f>D47+E47+F47+G47+H47+I47</f>
        <v>0</v>
      </c>
      <c r="K47" s="969">
        <f>C47+J47</f>
        <v>0</v>
      </c>
    </row>
    <row r="48" spans="1:11" ht="12" customHeight="1" x14ac:dyDescent="0.2">
      <c r="A48" s="968" t="s">
        <v>97</v>
      </c>
      <c r="B48" s="582" t="s">
        <v>176</v>
      </c>
      <c r="C48" s="967"/>
      <c r="D48" s="967"/>
      <c r="E48" s="967"/>
      <c r="F48" s="967"/>
      <c r="G48" s="967"/>
      <c r="H48" s="967"/>
      <c r="I48" s="967"/>
      <c r="J48" s="966">
        <f>D48+E48+F48+G48+H48+I48</f>
        <v>0</v>
      </c>
      <c r="K48" s="965">
        <f>C48+J48</f>
        <v>0</v>
      </c>
    </row>
    <row r="49" spans="1:11" ht="12" customHeight="1" x14ac:dyDescent="0.2">
      <c r="A49" s="968" t="s">
        <v>98</v>
      </c>
      <c r="B49" s="582" t="s">
        <v>136</v>
      </c>
      <c r="C49" s="967"/>
      <c r="D49" s="967"/>
      <c r="E49" s="967"/>
      <c r="F49" s="967"/>
      <c r="G49" s="967"/>
      <c r="H49" s="967"/>
      <c r="I49" s="967"/>
      <c r="J49" s="966">
        <f>D49+E49+F49+G49+H49+I49</f>
        <v>0</v>
      </c>
      <c r="K49" s="965">
        <f>C49+J49</f>
        <v>0</v>
      </c>
    </row>
    <row r="50" spans="1:11" ht="12" customHeight="1" x14ac:dyDescent="0.2">
      <c r="A50" s="968" t="s">
        <v>99</v>
      </c>
      <c r="B50" s="582" t="s">
        <v>177</v>
      </c>
      <c r="C50" s="967"/>
      <c r="D50" s="967"/>
      <c r="E50" s="967"/>
      <c r="F50" s="967"/>
      <c r="G50" s="967"/>
      <c r="H50" s="967"/>
      <c r="I50" s="967"/>
      <c r="J50" s="966">
        <f>D50+E50+F50+G50+H50+I50</f>
        <v>0</v>
      </c>
      <c r="K50" s="965">
        <f>C50+J50</f>
        <v>0</v>
      </c>
    </row>
    <row r="51" spans="1:11" ht="12" customHeight="1" thickBot="1" x14ac:dyDescent="0.25">
      <c r="A51" s="968" t="s">
        <v>144</v>
      </c>
      <c r="B51" s="582" t="s">
        <v>178</v>
      </c>
      <c r="C51" s="967"/>
      <c r="D51" s="967"/>
      <c r="E51" s="967"/>
      <c r="F51" s="967"/>
      <c r="G51" s="967"/>
      <c r="H51" s="967"/>
      <c r="I51" s="967"/>
      <c r="J51" s="966">
        <f>D51+E51+F51+G51+H51+I51</f>
        <v>0</v>
      </c>
      <c r="K51" s="965">
        <f>C51+J51</f>
        <v>0</v>
      </c>
    </row>
    <row r="52" spans="1:11" ht="12" customHeight="1" thickBot="1" x14ac:dyDescent="0.25">
      <c r="A52" s="961" t="s">
        <v>17</v>
      </c>
      <c r="B52" s="547" t="s">
        <v>394</v>
      </c>
      <c r="C52" s="963">
        <f t="shared" ref="C52:K52" si="10">SUM(C53:C55)</f>
        <v>0</v>
      </c>
      <c r="D52" s="963">
        <f t="shared" si="10"/>
        <v>0</v>
      </c>
      <c r="E52" s="963">
        <f t="shared" si="10"/>
        <v>0</v>
      </c>
      <c r="F52" s="963">
        <f t="shared" si="10"/>
        <v>0</v>
      </c>
      <c r="G52" s="963">
        <f t="shared" si="10"/>
        <v>0</v>
      </c>
      <c r="H52" s="963">
        <f t="shared" si="10"/>
        <v>0</v>
      </c>
      <c r="I52" s="963">
        <f t="shared" si="10"/>
        <v>0</v>
      </c>
      <c r="J52" s="963">
        <f t="shared" si="10"/>
        <v>0</v>
      </c>
      <c r="K52" s="962">
        <f t="shared" si="10"/>
        <v>0</v>
      </c>
    </row>
    <row r="53" spans="1:11" s="888" customFormat="1" ht="12" customHeight="1" x14ac:dyDescent="0.2">
      <c r="A53" s="968" t="s">
        <v>102</v>
      </c>
      <c r="B53" s="561" t="s">
        <v>214</v>
      </c>
      <c r="C53" s="971"/>
      <c r="D53" s="971"/>
      <c r="E53" s="971"/>
      <c r="F53" s="971"/>
      <c r="G53" s="971"/>
      <c r="H53" s="971"/>
      <c r="I53" s="971"/>
      <c r="J53" s="970">
        <f>D53+E53+F53+G53+H53+I53</f>
        <v>0</v>
      </c>
      <c r="K53" s="969">
        <f>C53+J53</f>
        <v>0</v>
      </c>
    </row>
    <row r="54" spans="1:11" ht="12" customHeight="1" x14ac:dyDescent="0.2">
      <c r="A54" s="968" t="s">
        <v>103</v>
      </c>
      <c r="B54" s="582" t="s">
        <v>180</v>
      </c>
      <c r="C54" s="967"/>
      <c r="D54" s="967"/>
      <c r="E54" s="967"/>
      <c r="F54" s="967"/>
      <c r="G54" s="967"/>
      <c r="H54" s="967"/>
      <c r="I54" s="967"/>
      <c r="J54" s="966">
        <f>D54+E54+F54+G54+H54+I54</f>
        <v>0</v>
      </c>
      <c r="K54" s="965">
        <f>C54+J54</f>
        <v>0</v>
      </c>
    </row>
    <row r="55" spans="1:11" ht="12" customHeight="1" x14ac:dyDescent="0.2">
      <c r="A55" s="968" t="s">
        <v>104</v>
      </c>
      <c r="B55" s="582" t="s">
        <v>56</v>
      </c>
      <c r="C55" s="967"/>
      <c r="D55" s="967"/>
      <c r="E55" s="967"/>
      <c r="F55" s="967"/>
      <c r="G55" s="967"/>
      <c r="H55" s="967"/>
      <c r="I55" s="967"/>
      <c r="J55" s="966">
        <f>D55+E55+F55+G55+H55+I55</f>
        <v>0</v>
      </c>
      <c r="K55" s="965">
        <f>C55+J55</f>
        <v>0</v>
      </c>
    </row>
    <row r="56" spans="1:11" ht="12" customHeight="1" thickBot="1" x14ac:dyDescent="0.25">
      <c r="A56" s="968" t="s">
        <v>105</v>
      </c>
      <c r="B56" s="582" t="s">
        <v>492</v>
      </c>
      <c r="C56" s="967"/>
      <c r="D56" s="967"/>
      <c r="E56" s="967"/>
      <c r="F56" s="967"/>
      <c r="G56" s="967"/>
      <c r="H56" s="967"/>
      <c r="I56" s="967"/>
      <c r="J56" s="966">
        <f>D56+E56+F56+G56+H56+I56</f>
        <v>0</v>
      </c>
      <c r="K56" s="965">
        <f>C56+J56</f>
        <v>0</v>
      </c>
    </row>
    <row r="57" spans="1:11" ht="12" customHeight="1" thickBot="1" x14ac:dyDescent="0.25">
      <c r="A57" s="961" t="s">
        <v>18</v>
      </c>
      <c r="B57" s="547" t="s">
        <v>11</v>
      </c>
      <c r="C57" s="964"/>
      <c r="D57" s="964"/>
      <c r="E57" s="964"/>
      <c r="F57" s="964"/>
      <c r="G57" s="964"/>
      <c r="H57" s="964"/>
      <c r="I57" s="964"/>
      <c r="J57" s="963">
        <f>D57+E57+F57+G57+H57+I57</f>
        <v>0</v>
      </c>
      <c r="K57" s="962">
        <f>C57+J57</f>
        <v>0</v>
      </c>
    </row>
    <row r="58" spans="1:11" ht="12.95" customHeight="1" thickBot="1" x14ac:dyDescent="0.25">
      <c r="A58" s="961" t="s">
        <v>19</v>
      </c>
      <c r="B58" s="960" t="s">
        <v>497</v>
      </c>
      <c r="C58" s="959">
        <f t="shared" ref="C58:K58" si="11">+C46+C52+C57</f>
        <v>0</v>
      </c>
      <c r="D58" s="959">
        <f t="shared" si="11"/>
        <v>0</v>
      </c>
      <c r="E58" s="959">
        <f t="shared" si="11"/>
        <v>0</v>
      </c>
      <c r="F58" s="959">
        <f t="shared" si="11"/>
        <v>0</v>
      </c>
      <c r="G58" s="959">
        <f t="shared" si="11"/>
        <v>0</v>
      </c>
      <c r="H58" s="959">
        <f t="shared" si="11"/>
        <v>0</v>
      </c>
      <c r="I58" s="959">
        <f t="shared" si="11"/>
        <v>0</v>
      </c>
      <c r="J58" s="959">
        <f t="shared" si="11"/>
        <v>0</v>
      </c>
      <c r="K58" s="958">
        <f t="shared" si="11"/>
        <v>0</v>
      </c>
    </row>
    <row r="59" spans="1:11" ht="14.1" customHeight="1" thickBot="1" x14ac:dyDescent="0.25">
      <c r="C59" s="957">
        <f>C44-C58</f>
        <v>0</v>
      </c>
      <c r="D59" s="956"/>
      <c r="E59" s="956"/>
      <c r="F59" s="956"/>
      <c r="G59" s="956"/>
      <c r="H59" s="956"/>
      <c r="I59" s="956"/>
      <c r="J59" s="956"/>
      <c r="K59" s="882">
        <f>K44-K58</f>
        <v>0</v>
      </c>
    </row>
    <row r="60" spans="1:11" ht="12.95" customHeight="1" thickBot="1" x14ac:dyDescent="0.25">
      <c r="A60" s="878" t="s">
        <v>487</v>
      </c>
      <c r="B60" s="877"/>
      <c r="C60" s="955"/>
      <c r="D60" s="955"/>
      <c r="E60" s="955"/>
      <c r="F60" s="955"/>
      <c r="G60" s="955"/>
      <c r="H60" s="955"/>
      <c r="I60" s="955"/>
      <c r="J60" s="954">
        <f>D60+E60+F60+G60+H60+I60</f>
        <v>0</v>
      </c>
      <c r="K60" s="953">
        <f>C60+J60</f>
        <v>0</v>
      </c>
    </row>
    <row r="61" spans="1:11" ht="12.95" customHeight="1" thickBot="1" x14ac:dyDescent="0.25">
      <c r="A61" s="878" t="s">
        <v>193</v>
      </c>
      <c r="B61" s="877"/>
      <c r="C61" s="955"/>
      <c r="D61" s="955"/>
      <c r="E61" s="955"/>
      <c r="F61" s="955"/>
      <c r="G61" s="955"/>
      <c r="H61" s="955"/>
      <c r="I61" s="955"/>
      <c r="J61" s="954">
        <f>D61+E61+F61+G61+H61+I61</f>
        <v>0</v>
      </c>
      <c r="K61" s="953">
        <f>C61+J61</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5:K45"/>
  </mergeCells>
  <printOptions horizontalCentered="1"/>
  <pageMargins left="0.51181102362204722" right="0.51181102362204722" top="0.35433070866141736" bottom="0.27559055118110237" header="0.31496062992125984" footer="0.31496062992125984"/>
  <pageSetup paperSize="9" scale="70"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K61"/>
  <sheetViews>
    <sheetView zoomScale="120" zoomScaleNormal="120" workbookViewId="0">
      <selection activeCell="A5" sqref="A5:A7"/>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CONCATENATE("6.2.2. melléklet ",[1]RM_ALAPADATOK!A7," ",[1]RM_ALAPADATOK!B7," ",[1]RM_ALAPADATOK!C7," ",[1]RM_ALAPADATOK!D7," ",[1]RM_ALAPADATOK!E7," ",[1]RM_ALAPADATOK!F7," ",[1]RM_ALAPADATOK!G7," ",[1]RM_ALAPADATOK!H7)</f>
        <v>6.2.2. melléklet a 13 / 2020 ( XI.11. ) önkormányzati rendelethez</v>
      </c>
    </row>
    <row r="2" spans="1:11" s="1007" customFormat="1" ht="36" x14ac:dyDescent="0.2">
      <c r="A2" s="1015" t="s">
        <v>191</v>
      </c>
      <c r="B2" s="1265" t="str">
        <f>'RM_6.2.sz.mell'!B2</f>
        <v>……………………. Polgármesteri /Közös Önkormányzati Hivatal</v>
      </c>
      <c r="C2" s="1266"/>
      <c r="D2" s="1266"/>
      <c r="E2" s="1266"/>
      <c r="F2" s="1266"/>
      <c r="G2" s="1266"/>
      <c r="H2" s="1266"/>
      <c r="I2" s="1266"/>
      <c r="J2" s="1266"/>
      <c r="K2" s="1014" t="s">
        <v>57</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CONCATENATE('RM_6.2.1.sz.mell'!K5)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+C29+C30+C31</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243</v>
      </c>
      <c r="C29" s="984"/>
      <c r="D29" s="984"/>
      <c r="E29" s="984"/>
      <c r="F29" s="984"/>
      <c r="G29" s="984"/>
      <c r="H29" s="984"/>
      <c r="I29" s="984"/>
      <c r="J29" s="976">
        <f>D29+E29+F29+G29+H29+I29</f>
        <v>0</v>
      </c>
      <c r="K29" s="983">
        <f>C29+J29</f>
        <v>0</v>
      </c>
    </row>
    <row r="30" spans="1:11" s="906" customFormat="1" ht="12" customHeight="1" x14ac:dyDescent="0.2">
      <c r="A30" s="982" t="s">
        <v>249</v>
      </c>
      <c r="B30" s="985" t="s">
        <v>380</v>
      </c>
      <c r="C30" s="980"/>
      <c r="D30" s="980"/>
      <c r="E30" s="980"/>
      <c r="F30" s="980"/>
      <c r="G30" s="980"/>
      <c r="H30" s="980"/>
      <c r="I30" s="980"/>
      <c r="J30" s="976">
        <f>D30+E30+F30+G30+H30+I30</f>
        <v>0</v>
      </c>
      <c r="K30" s="983">
        <f>C30+J30</f>
        <v>0</v>
      </c>
    </row>
    <row r="31" spans="1:11" s="906" customFormat="1" ht="12" customHeight="1" x14ac:dyDescent="0.2">
      <c r="A31" s="982" t="s">
        <v>250</v>
      </c>
      <c r="B31" s="981" t="s">
        <v>383</v>
      </c>
      <c r="C31" s="980"/>
      <c r="D31" s="980"/>
      <c r="E31" s="980"/>
      <c r="F31" s="980"/>
      <c r="G31" s="980"/>
      <c r="H31" s="980"/>
      <c r="I31" s="980"/>
      <c r="J31" s="976">
        <f>D31+E31+F31+G31+H31+I31</f>
        <v>0</v>
      </c>
      <c r="K31" s="983">
        <f>C31+J31</f>
        <v>0</v>
      </c>
    </row>
    <row r="32" spans="1:11" s="906" customFormat="1" ht="12" customHeight="1" thickBot="1" x14ac:dyDescent="0.25">
      <c r="A32" s="968" t="s">
        <v>251</v>
      </c>
      <c r="B32" s="991" t="s">
        <v>491</v>
      </c>
      <c r="C32" s="990"/>
      <c r="D32" s="990"/>
      <c r="E32" s="990"/>
      <c r="F32" s="990"/>
      <c r="G32" s="990"/>
      <c r="H32" s="990"/>
      <c r="I32" s="990"/>
      <c r="J32" s="976">
        <f>D32+E32+F32+G32+H32+I32</f>
        <v>0</v>
      </c>
      <c r="K32" s="983">
        <f>C32+J32</f>
        <v>0</v>
      </c>
    </row>
    <row r="33" spans="1:11" s="906" customFormat="1" ht="12" customHeight="1" thickBot="1" x14ac:dyDescent="0.25">
      <c r="A33" s="961" t="s">
        <v>20</v>
      </c>
      <c r="B33" s="547" t="s">
        <v>384</v>
      </c>
      <c r="C33" s="972">
        <f t="shared" ref="C33:K33" si="5">+C34+C35+C36</f>
        <v>0</v>
      </c>
      <c r="D33" s="672">
        <f t="shared" si="5"/>
        <v>0</v>
      </c>
      <c r="E33" s="672">
        <f t="shared" si="5"/>
        <v>0</v>
      </c>
      <c r="F33" s="672">
        <f t="shared" si="5"/>
        <v>0</v>
      </c>
      <c r="G33" s="672">
        <f t="shared" si="5"/>
        <v>0</v>
      </c>
      <c r="H33" s="672">
        <f t="shared" si="5"/>
        <v>0</v>
      </c>
      <c r="I33" s="672">
        <f t="shared" si="5"/>
        <v>0</v>
      </c>
      <c r="J33" s="672">
        <f t="shared" si="5"/>
        <v>0</v>
      </c>
      <c r="K33" s="671">
        <f t="shared" si="5"/>
        <v>0</v>
      </c>
    </row>
    <row r="34" spans="1:11" s="906" customFormat="1" ht="12" customHeight="1" x14ac:dyDescent="0.2">
      <c r="A34" s="982" t="s">
        <v>89</v>
      </c>
      <c r="B34" s="985" t="s">
        <v>269</v>
      </c>
      <c r="C34" s="984"/>
      <c r="D34" s="984"/>
      <c r="E34" s="984"/>
      <c r="F34" s="984"/>
      <c r="G34" s="984"/>
      <c r="H34" s="984"/>
      <c r="I34" s="984"/>
      <c r="J34" s="976">
        <f>D34+E34+F34+G34+H34+I34</f>
        <v>0</v>
      </c>
      <c r="K34" s="983">
        <f>C34+J34</f>
        <v>0</v>
      </c>
    </row>
    <row r="35" spans="1:11" s="906" customFormat="1" ht="12" customHeight="1" x14ac:dyDescent="0.2">
      <c r="A35" s="982" t="s">
        <v>90</v>
      </c>
      <c r="B35" s="981" t="s">
        <v>270</v>
      </c>
      <c r="C35" s="980"/>
      <c r="D35" s="980"/>
      <c r="E35" s="980"/>
      <c r="F35" s="980"/>
      <c r="G35" s="980"/>
      <c r="H35" s="980"/>
      <c r="I35" s="980"/>
      <c r="J35" s="976">
        <f>D35+E35+F35+G35+H35+I35</f>
        <v>0</v>
      </c>
      <c r="K35" s="983">
        <f>C35+J35</f>
        <v>0</v>
      </c>
    </row>
    <row r="36" spans="1:11" s="906" customFormat="1" ht="12" customHeight="1" thickBot="1" x14ac:dyDescent="0.25">
      <c r="A36" s="968" t="s">
        <v>91</v>
      </c>
      <c r="B36" s="991" t="s">
        <v>271</v>
      </c>
      <c r="C36" s="990"/>
      <c r="D36" s="990"/>
      <c r="E36" s="990"/>
      <c r="F36" s="990"/>
      <c r="G36" s="990"/>
      <c r="H36" s="990"/>
      <c r="I36" s="990"/>
      <c r="J36" s="976">
        <f>D36+E36+F36+G36+H36+I36</f>
        <v>0</v>
      </c>
      <c r="K36" s="989">
        <f>C36+J36</f>
        <v>0</v>
      </c>
    </row>
    <row r="37" spans="1:11" s="910" customFormat="1" ht="12" customHeight="1" thickBot="1" x14ac:dyDescent="0.25">
      <c r="A37" s="961" t="s">
        <v>21</v>
      </c>
      <c r="B37" s="547" t="s">
        <v>354</v>
      </c>
      <c r="C37" s="988"/>
      <c r="D37" s="988"/>
      <c r="E37" s="988"/>
      <c r="F37" s="988"/>
      <c r="G37" s="988"/>
      <c r="H37" s="988"/>
      <c r="I37" s="988"/>
      <c r="J37" s="672">
        <f>D37+E37+F37+G37+H37+I37</f>
        <v>0</v>
      </c>
      <c r="K37" s="962">
        <f>C37+J37</f>
        <v>0</v>
      </c>
    </row>
    <row r="38" spans="1:11" s="910" customFormat="1" ht="12" customHeight="1" thickBot="1" x14ac:dyDescent="0.25">
      <c r="A38" s="961" t="s">
        <v>22</v>
      </c>
      <c r="B38" s="547" t="s">
        <v>385</v>
      </c>
      <c r="C38" s="988"/>
      <c r="D38" s="988"/>
      <c r="E38" s="988"/>
      <c r="F38" s="988"/>
      <c r="G38" s="988"/>
      <c r="H38" s="988"/>
      <c r="I38" s="988"/>
      <c r="J38" s="987">
        <f>D38+E38+F38+G38+H38+I38</f>
        <v>0</v>
      </c>
      <c r="K38" s="983">
        <f>C38+J38</f>
        <v>0</v>
      </c>
    </row>
    <row r="39" spans="1:11" s="910" customFormat="1" ht="12" customHeight="1" thickBot="1" x14ac:dyDescent="0.25">
      <c r="A39" s="986" t="s">
        <v>23</v>
      </c>
      <c r="B39" s="547" t="s">
        <v>386</v>
      </c>
      <c r="C39" s="972">
        <f t="shared" ref="C39:K39" si="6">+C10+C22+C27+C28+C33+C37+C38</f>
        <v>0</v>
      </c>
      <c r="D39" s="672">
        <f t="shared" si="6"/>
        <v>0</v>
      </c>
      <c r="E39" s="672">
        <f t="shared" si="6"/>
        <v>0</v>
      </c>
      <c r="F39" s="672">
        <f t="shared" si="6"/>
        <v>0</v>
      </c>
      <c r="G39" s="672">
        <f t="shared" si="6"/>
        <v>0</v>
      </c>
      <c r="H39" s="672">
        <f t="shared" si="6"/>
        <v>0</v>
      </c>
      <c r="I39" s="672">
        <f t="shared" si="6"/>
        <v>0</v>
      </c>
      <c r="J39" s="672">
        <f t="shared" si="6"/>
        <v>0</v>
      </c>
      <c r="K39" s="671">
        <f t="shared" si="6"/>
        <v>0</v>
      </c>
    </row>
    <row r="40" spans="1:11" s="910" customFormat="1" ht="12" customHeight="1" thickBot="1" x14ac:dyDescent="0.25">
      <c r="A40" s="974" t="s">
        <v>24</v>
      </c>
      <c r="B40" s="547" t="s">
        <v>387</v>
      </c>
      <c r="C40" s="972">
        <f t="shared" ref="C40:K40" si="7">+C41+C42+C43</f>
        <v>0</v>
      </c>
      <c r="D40" s="672">
        <f t="shared" si="7"/>
        <v>0</v>
      </c>
      <c r="E40" s="672">
        <f t="shared" si="7"/>
        <v>0</v>
      </c>
      <c r="F40" s="672">
        <f t="shared" si="7"/>
        <v>0</v>
      </c>
      <c r="G40" s="672">
        <f t="shared" si="7"/>
        <v>0</v>
      </c>
      <c r="H40" s="672">
        <f t="shared" si="7"/>
        <v>0</v>
      </c>
      <c r="I40" s="672">
        <f t="shared" si="7"/>
        <v>0</v>
      </c>
      <c r="J40" s="672">
        <f t="shared" si="7"/>
        <v>0</v>
      </c>
      <c r="K40" s="671">
        <f t="shared" si="7"/>
        <v>0</v>
      </c>
    </row>
    <row r="41" spans="1:11" s="910" customFormat="1" ht="12" customHeight="1" x14ac:dyDescent="0.2">
      <c r="A41" s="982" t="s">
        <v>388</v>
      </c>
      <c r="B41" s="985" t="s">
        <v>220</v>
      </c>
      <c r="C41" s="984"/>
      <c r="D41" s="984"/>
      <c r="E41" s="984"/>
      <c r="F41" s="984"/>
      <c r="G41" s="984"/>
      <c r="H41" s="984"/>
      <c r="I41" s="984"/>
      <c r="J41" s="976">
        <f>D41+E41+F41+G41+H41+I41</f>
        <v>0</v>
      </c>
      <c r="K41" s="983">
        <f>C41+J41</f>
        <v>0</v>
      </c>
    </row>
    <row r="42" spans="1:11" s="910" customFormat="1" ht="12" customHeight="1" x14ac:dyDescent="0.2">
      <c r="A42" s="982" t="s">
        <v>389</v>
      </c>
      <c r="B42" s="981" t="s">
        <v>0</v>
      </c>
      <c r="C42" s="980"/>
      <c r="D42" s="980"/>
      <c r="E42" s="980"/>
      <c r="F42" s="980"/>
      <c r="G42" s="980"/>
      <c r="H42" s="980"/>
      <c r="I42" s="980"/>
      <c r="J42" s="976">
        <f>D42+E42+F42+G42+H42+I42</f>
        <v>0</v>
      </c>
      <c r="K42" s="979">
        <f>C42+J42</f>
        <v>0</v>
      </c>
    </row>
    <row r="43" spans="1:11" s="906" customFormat="1" ht="12" customHeight="1" thickBot="1" x14ac:dyDescent="0.25">
      <c r="A43" s="968" t="s">
        <v>390</v>
      </c>
      <c r="B43" s="978" t="s">
        <v>391</v>
      </c>
      <c r="C43" s="977"/>
      <c r="D43" s="977"/>
      <c r="E43" s="977"/>
      <c r="F43" s="977"/>
      <c r="G43" s="977"/>
      <c r="H43" s="977"/>
      <c r="I43" s="977"/>
      <c r="J43" s="976">
        <f>D43+E43+F43+G43+H43+I43</f>
        <v>0</v>
      </c>
      <c r="K43" s="975">
        <f>C43+J43</f>
        <v>0</v>
      </c>
    </row>
    <row r="44" spans="1:11" s="906" customFormat="1" ht="12.95" customHeight="1" thickBot="1" x14ac:dyDescent="0.25">
      <c r="A44" s="974" t="s">
        <v>25</v>
      </c>
      <c r="B44" s="973" t="s">
        <v>392</v>
      </c>
      <c r="C44" s="972">
        <f t="shared" ref="C44:K44" si="8">+C39+C40</f>
        <v>0</v>
      </c>
      <c r="D44" s="672">
        <f t="shared" si="8"/>
        <v>0</v>
      </c>
      <c r="E44" s="672">
        <f t="shared" si="8"/>
        <v>0</v>
      </c>
      <c r="F44" s="672">
        <f t="shared" si="8"/>
        <v>0</v>
      </c>
      <c r="G44" s="672">
        <f t="shared" si="8"/>
        <v>0</v>
      </c>
      <c r="H44" s="672">
        <f t="shared" si="8"/>
        <v>0</v>
      </c>
      <c r="I44" s="672">
        <f t="shared" si="8"/>
        <v>0</v>
      </c>
      <c r="J44" s="672">
        <f t="shared" si="8"/>
        <v>0</v>
      </c>
      <c r="K44" s="671">
        <f t="shared" si="8"/>
        <v>0</v>
      </c>
    </row>
    <row r="45" spans="1:11" s="905" customFormat="1" ht="14.1" customHeight="1" thickBot="1" x14ac:dyDescent="0.25">
      <c r="A45" s="1241" t="s">
        <v>55</v>
      </c>
      <c r="B45" s="1260"/>
      <c r="C45" s="1260"/>
      <c r="D45" s="1260"/>
      <c r="E45" s="1260"/>
      <c r="F45" s="1260"/>
      <c r="G45" s="1260"/>
      <c r="H45" s="1260"/>
      <c r="I45" s="1260"/>
      <c r="J45" s="1260"/>
      <c r="K45" s="1261"/>
    </row>
    <row r="46" spans="1:11" s="888" customFormat="1" ht="12" customHeight="1" thickBot="1" x14ac:dyDescent="0.25">
      <c r="A46" s="961" t="s">
        <v>16</v>
      </c>
      <c r="B46" s="547" t="s">
        <v>393</v>
      </c>
      <c r="C46" s="963">
        <f t="shared" ref="C46:K46" si="9">SUM(C47:C51)</f>
        <v>0</v>
      </c>
      <c r="D46" s="963">
        <f t="shared" si="9"/>
        <v>0</v>
      </c>
      <c r="E46" s="963">
        <f t="shared" si="9"/>
        <v>0</v>
      </c>
      <c r="F46" s="963">
        <f t="shared" si="9"/>
        <v>0</v>
      </c>
      <c r="G46" s="963">
        <f t="shared" si="9"/>
        <v>0</v>
      </c>
      <c r="H46" s="963">
        <f t="shared" si="9"/>
        <v>0</v>
      </c>
      <c r="I46" s="963">
        <f t="shared" si="9"/>
        <v>0</v>
      </c>
      <c r="J46" s="963">
        <f t="shared" si="9"/>
        <v>0</v>
      </c>
      <c r="K46" s="962">
        <f t="shared" si="9"/>
        <v>0</v>
      </c>
    </row>
    <row r="47" spans="1:11" ht="12" customHeight="1" x14ac:dyDescent="0.2">
      <c r="A47" s="968" t="s">
        <v>96</v>
      </c>
      <c r="B47" s="561" t="s">
        <v>47</v>
      </c>
      <c r="C47" s="971"/>
      <c r="D47" s="971"/>
      <c r="E47" s="971"/>
      <c r="F47" s="971"/>
      <c r="G47" s="971"/>
      <c r="H47" s="971"/>
      <c r="I47" s="971"/>
      <c r="J47" s="970">
        <f>D47+E47+F47+G47+H47+I47</f>
        <v>0</v>
      </c>
      <c r="K47" s="969">
        <f>C47+J47</f>
        <v>0</v>
      </c>
    </row>
    <row r="48" spans="1:11" ht="12" customHeight="1" x14ac:dyDescent="0.2">
      <c r="A48" s="968" t="s">
        <v>97</v>
      </c>
      <c r="B48" s="582" t="s">
        <v>176</v>
      </c>
      <c r="C48" s="967"/>
      <c r="D48" s="967"/>
      <c r="E48" s="967"/>
      <c r="F48" s="967"/>
      <c r="G48" s="967"/>
      <c r="H48" s="967"/>
      <c r="I48" s="967"/>
      <c r="J48" s="966">
        <f>D48+E48+F48+G48+H48+I48</f>
        <v>0</v>
      </c>
      <c r="K48" s="965">
        <f>C48+J48</f>
        <v>0</v>
      </c>
    </row>
    <row r="49" spans="1:11" ht="12" customHeight="1" x14ac:dyDescent="0.2">
      <c r="A49" s="968" t="s">
        <v>98</v>
      </c>
      <c r="B49" s="582" t="s">
        <v>136</v>
      </c>
      <c r="C49" s="967"/>
      <c r="D49" s="967"/>
      <c r="E49" s="967"/>
      <c r="F49" s="967"/>
      <c r="G49" s="967"/>
      <c r="H49" s="967"/>
      <c r="I49" s="967"/>
      <c r="J49" s="966">
        <f>D49+E49+F49+G49+H49+I49</f>
        <v>0</v>
      </c>
      <c r="K49" s="965">
        <f>C49+J49</f>
        <v>0</v>
      </c>
    </row>
    <row r="50" spans="1:11" ht="12" customHeight="1" x14ac:dyDescent="0.2">
      <c r="A50" s="968" t="s">
        <v>99</v>
      </c>
      <c r="B50" s="582" t="s">
        <v>177</v>
      </c>
      <c r="C50" s="967"/>
      <c r="D50" s="967"/>
      <c r="E50" s="967"/>
      <c r="F50" s="967"/>
      <c r="G50" s="967"/>
      <c r="H50" s="967"/>
      <c r="I50" s="967"/>
      <c r="J50" s="966">
        <f>D50+E50+F50+G50+H50+I50</f>
        <v>0</v>
      </c>
      <c r="K50" s="965">
        <f>C50+J50</f>
        <v>0</v>
      </c>
    </row>
    <row r="51" spans="1:11" ht="12" customHeight="1" thickBot="1" x14ac:dyDescent="0.25">
      <c r="A51" s="968" t="s">
        <v>144</v>
      </c>
      <c r="B51" s="582" t="s">
        <v>178</v>
      </c>
      <c r="C51" s="967"/>
      <c r="D51" s="967"/>
      <c r="E51" s="967"/>
      <c r="F51" s="967"/>
      <c r="G51" s="967"/>
      <c r="H51" s="967"/>
      <c r="I51" s="967"/>
      <c r="J51" s="966">
        <f>D51+E51+F51+G51+H51+I51</f>
        <v>0</v>
      </c>
      <c r="K51" s="965">
        <f>C51+J51</f>
        <v>0</v>
      </c>
    </row>
    <row r="52" spans="1:11" ht="12" customHeight="1" thickBot="1" x14ac:dyDescent="0.25">
      <c r="A52" s="961" t="s">
        <v>17</v>
      </c>
      <c r="B52" s="547" t="s">
        <v>394</v>
      </c>
      <c r="C52" s="963">
        <f t="shared" ref="C52:K52" si="10">SUM(C53:C55)</f>
        <v>0</v>
      </c>
      <c r="D52" s="963">
        <f t="shared" si="10"/>
        <v>0</v>
      </c>
      <c r="E52" s="963">
        <f t="shared" si="10"/>
        <v>0</v>
      </c>
      <c r="F52" s="963">
        <f t="shared" si="10"/>
        <v>0</v>
      </c>
      <c r="G52" s="963">
        <f t="shared" si="10"/>
        <v>0</v>
      </c>
      <c r="H52" s="963">
        <f t="shared" si="10"/>
        <v>0</v>
      </c>
      <c r="I52" s="963">
        <f t="shared" si="10"/>
        <v>0</v>
      </c>
      <c r="J52" s="963">
        <f t="shared" si="10"/>
        <v>0</v>
      </c>
      <c r="K52" s="962">
        <f t="shared" si="10"/>
        <v>0</v>
      </c>
    </row>
    <row r="53" spans="1:11" s="888" customFormat="1" ht="12" customHeight="1" x14ac:dyDescent="0.2">
      <c r="A53" s="968" t="s">
        <v>102</v>
      </c>
      <c r="B53" s="561" t="s">
        <v>214</v>
      </c>
      <c r="C53" s="971"/>
      <c r="D53" s="971"/>
      <c r="E53" s="971"/>
      <c r="F53" s="971"/>
      <c r="G53" s="971"/>
      <c r="H53" s="971"/>
      <c r="I53" s="971"/>
      <c r="J53" s="970">
        <f>D53+E53+F53+G53+H53+I53</f>
        <v>0</v>
      </c>
      <c r="K53" s="969">
        <f>C53+J53</f>
        <v>0</v>
      </c>
    </row>
    <row r="54" spans="1:11" ht="12" customHeight="1" x14ac:dyDescent="0.2">
      <c r="A54" s="968" t="s">
        <v>103</v>
      </c>
      <c r="B54" s="582" t="s">
        <v>180</v>
      </c>
      <c r="C54" s="967"/>
      <c r="D54" s="967"/>
      <c r="E54" s="967"/>
      <c r="F54" s="967"/>
      <c r="G54" s="967"/>
      <c r="H54" s="967"/>
      <c r="I54" s="967"/>
      <c r="J54" s="966">
        <f>D54+E54+F54+G54+H54+I54</f>
        <v>0</v>
      </c>
      <c r="K54" s="965">
        <f>C54+J54</f>
        <v>0</v>
      </c>
    </row>
    <row r="55" spans="1:11" ht="12" customHeight="1" x14ac:dyDescent="0.2">
      <c r="A55" s="968" t="s">
        <v>104</v>
      </c>
      <c r="B55" s="582" t="s">
        <v>56</v>
      </c>
      <c r="C55" s="967"/>
      <c r="D55" s="967"/>
      <c r="E55" s="967"/>
      <c r="F55" s="967"/>
      <c r="G55" s="967"/>
      <c r="H55" s="967"/>
      <c r="I55" s="967"/>
      <c r="J55" s="966">
        <f>D55+E55+F55+G55+H55+I55</f>
        <v>0</v>
      </c>
      <c r="K55" s="965">
        <f>C55+J55</f>
        <v>0</v>
      </c>
    </row>
    <row r="56" spans="1:11" ht="12" customHeight="1" thickBot="1" x14ac:dyDescent="0.25">
      <c r="A56" s="968" t="s">
        <v>105</v>
      </c>
      <c r="B56" s="582" t="s">
        <v>492</v>
      </c>
      <c r="C56" s="967"/>
      <c r="D56" s="967"/>
      <c r="E56" s="967"/>
      <c r="F56" s="967"/>
      <c r="G56" s="967"/>
      <c r="H56" s="967"/>
      <c r="I56" s="967"/>
      <c r="J56" s="966">
        <f>D56+E56+F56+G56+H56+I56</f>
        <v>0</v>
      </c>
      <c r="K56" s="965">
        <f>C56+J56</f>
        <v>0</v>
      </c>
    </row>
    <row r="57" spans="1:11" ht="12" customHeight="1" thickBot="1" x14ac:dyDescent="0.25">
      <c r="A57" s="961" t="s">
        <v>18</v>
      </c>
      <c r="B57" s="547" t="s">
        <v>11</v>
      </c>
      <c r="C57" s="964"/>
      <c r="D57" s="964"/>
      <c r="E57" s="964"/>
      <c r="F57" s="964"/>
      <c r="G57" s="964"/>
      <c r="H57" s="964"/>
      <c r="I57" s="964"/>
      <c r="J57" s="963">
        <f>D57+E57+F57+G57+H57+I57</f>
        <v>0</v>
      </c>
      <c r="K57" s="962">
        <f>C57+J57</f>
        <v>0</v>
      </c>
    </row>
    <row r="58" spans="1:11" ht="12.95" customHeight="1" thickBot="1" x14ac:dyDescent="0.25">
      <c r="A58" s="961" t="s">
        <v>19</v>
      </c>
      <c r="B58" s="960" t="s">
        <v>497</v>
      </c>
      <c r="C58" s="959">
        <f t="shared" ref="C58:K58" si="11">+C46+C52+C57</f>
        <v>0</v>
      </c>
      <c r="D58" s="959">
        <f t="shared" si="11"/>
        <v>0</v>
      </c>
      <c r="E58" s="959">
        <f t="shared" si="11"/>
        <v>0</v>
      </c>
      <c r="F58" s="959">
        <f t="shared" si="11"/>
        <v>0</v>
      </c>
      <c r="G58" s="959">
        <f t="shared" si="11"/>
        <v>0</v>
      </c>
      <c r="H58" s="959">
        <f t="shared" si="11"/>
        <v>0</v>
      </c>
      <c r="I58" s="959">
        <f t="shared" si="11"/>
        <v>0</v>
      </c>
      <c r="J58" s="959">
        <f t="shared" si="11"/>
        <v>0</v>
      </c>
      <c r="K58" s="958">
        <f t="shared" si="11"/>
        <v>0</v>
      </c>
    </row>
    <row r="59" spans="1:11" ht="14.1" customHeight="1" thickBot="1" x14ac:dyDescent="0.25">
      <c r="C59" s="957">
        <f>C44-C58</f>
        <v>0</v>
      </c>
      <c r="D59" s="956"/>
      <c r="E59" s="956"/>
      <c r="F59" s="956"/>
      <c r="G59" s="956"/>
      <c r="H59" s="956"/>
      <c r="I59" s="956"/>
      <c r="J59" s="956"/>
      <c r="K59" s="882">
        <f>K44-K58</f>
        <v>0</v>
      </c>
    </row>
    <row r="60" spans="1:11" ht="12.95" customHeight="1" thickBot="1" x14ac:dyDescent="0.25">
      <c r="A60" s="878" t="s">
        <v>487</v>
      </c>
      <c r="B60" s="877"/>
      <c r="C60" s="955"/>
      <c r="D60" s="955"/>
      <c r="E60" s="955"/>
      <c r="F60" s="955"/>
      <c r="G60" s="955"/>
      <c r="H60" s="955"/>
      <c r="I60" s="955"/>
      <c r="J60" s="954">
        <f>D60+E60+F60+G60+H60+I60</f>
        <v>0</v>
      </c>
      <c r="K60" s="953">
        <f>C60+J60</f>
        <v>0</v>
      </c>
    </row>
    <row r="61" spans="1:11" ht="12.95" customHeight="1" thickBot="1" x14ac:dyDescent="0.25">
      <c r="A61" s="878" t="s">
        <v>193</v>
      </c>
      <c r="B61" s="877"/>
      <c r="C61" s="955"/>
      <c r="D61" s="955"/>
      <c r="E61" s="955"/>
      <c r="F61" s="955"/>
      <c r="G61" s="955"/>
      <c r="H61" s="955"/>
      <c r="I61" s="955"/>
      <c r="J61" s="954">
        <f>D61+E61+F61+G61+H61+I61</f>
        <v>0</v>
      </c>
      <c r="K61" s="953">
        <f>C61+J61</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5:K45"/>
  </mergeCells>
  <printOptions horizontalCentered="1"/>
  <pageMargins left="0.51181102362204722" right="0.51181102362204722" top="0.35433070866141736" bottom="0.27559055118110237" header="0.31496062992125984" footer="0.31496062992125984"/>
  <pageSetup paperSize="9" scale="7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K61"/>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CONCATENATE("6.2.3. melléklet ",[1]RM_ALAPADATOK!A7," ",[1]RM_ALAPADATOK!B7," ",[1]RM_ALAPADATOK!C7," ",[1]RM_ALAPADATOK!D7," ",[1]RM_ALAPADATOK!E7," ",[1]RM_ALAPADATOK!F7," ",[1]RM_ALAPADATOK!G7," ",[1]RM_ALAPADATOK!H7)</f>
        <v>6.2.3. melléklet a 13 / 2020 ( XI.11. ) önkormányzati rendelethez</v>
      </c>
    </row>
    <row r="2" spans="1:11" s="1007" customFormat="1" ht="36" x14ac:dyDescent="0.2">
      <c r="A2" s="1015" t="s">
        <v>191</v>
      </c>
      <c r="B2" s="1265" t="str">
        <f>'RM_6.2.sz.mell'!B2</f>
        <v>……………………. Polgármesteri /Közös Önkormányzati Hivatal</v>
      </c>
      <c r="C2" s="1266"/>
      <c r="D2" s="1266"/>
      <c r="E2" s="1266"/>
      <c r="F2" s="1266"/>
      <c r="G2" s="1266"/>
      <c r="H2" s="1266"/>
      <c r="I2" s="1266"/>
      <c r="J2" s="1266"/>
      <c r="K2" s="1014" t="s">
        <v>57</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CONCATENATE('RM_6.2.2.sz.mell'!K5)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+C29+C30+C31</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243</v>
      </c>
      <c r="C29" s="984"/>
      <c r="D29" s="984"/>
      <c r="E29" s="984"/>
      <c r="F29" s="984"/>
      <c r="G29" s="984"/>
      <c r="H29" s="984"/>
      <c r="I29" s="984"/>
      <c r="J29" s="976">
        <f>D29+E29+F29+G29+H29+I29</f>
        <v>0</v>
      </c>
      <c r="K29" s="983">
        <f>C29+J29</f>
        <v>0</v>
      </c>
    </row>
    <row r="30" spans="1:11" s="906" customFormat="1" ht="12" customHeight="1" x14ac:dyDescent="0.2">
      <c r="A30" s="982" t="s">
        <v>249</v>
      </c>
      <c r="B30" s="985" t="s">
        <v>380</v>
      </c>
      <c r="C30" s="980"/>
      <c r="D30" s="980"/>
      <c r="E30" s="980"/>
      <c r="F30" s="980"/>
      <c r="G30" s="980"/>
      <c r="H30" s="980"/>
      <c r="I30" s="980"/>
      <c r="J30" s="976">
        <f>D30+E30+F30+G30+H30+I30</f>
        <v>0</v>
      </c>
      <c r="K30" s="983">
        <f>C30+J30</f>
        <v>0</v>
      </c>
    </row>
    <row r="31" spans="1:11" s="906" customFormat="1" ht="12" customHeight="1" x14ac:dyDescent="0.2">
      <c r="A31" s="982" t="s">
        <v>250</v>
      </c>
      <c r="B31" s="981" t="s">
        <v>383</v>
      </c>
      <c r="C31" s="980"/>
      <c r="D31" s="980"/>
      <c r="E31" s="980"/>
      <c r="F31" s="980"/>
      <c r="G31" s="980"/>
      <c r="H31" s="980"/>
      <c r="I31" s="980"/>
      <c r="J31" s="976">
        <f>D31+E31+F31+G31+H31+I31</f>
        <v>0</v>
      </c>
      <c r="K31" s="983">
        <f>C31+J31</f>
        <v>0</v>
      </c>
    </row>
    <row r="32" spans="1:11" s="906" customFormat="1" ht="12" customHeight="1" thickBot="1" x14ac:dyDescent="0.25">
      <c r="A32" s="968" t="s">
        <v>251</v>
      </c>
      <c r="B32" s="991" t="s">
        <v>491</v>
      </c>
      <c r="C32" s="990"/>
      <c r="D32" s="990"/>
      <c r="E32" s="990"/>
      <c r="F32" s="990"/>
      <c r="G32" s="990"/>
      <c r="H32" s="990"/>
      <c r="I32" s="990"/>
      <c r="J32" s="976">
        <f>D32+E32+F32+G32+H32+I32</f>
        <v>0</v>
      </c>
      <c r="K32" s="983">
        <f>C32+J32</f>
        <v>0</v>
      </c>
    </row>
    <row r="33" spans="1:11" s="906" customFormat="1" ht="12" customHeight="1" thickBot="1" x14ac:dyDescent="0.25">
      <c r="A33" s="961" t="s">
        <v>20</v>
      </c>
      <c r="B33" s="547" t="s">
        <v>384</v>
      </c>
      <c r="C33" s="972">
        <f t="shared" ref="C33:K33" si="5">+C34+C35+C36</f>
        <v>0</v>
      </c>
      <c r="D33" s="672">
        <f t="shared" si="5"/>
        <v>0</v>
      </c>
      <c r="E33" s="672">
        <f t="shared" si="5"/>
        <v>0</v>
      </c>
      <c r="F33" s="672">
        <f t="shared" si="5"/>
        <v>0</v>
      </c>
      <c r="G33" s="672">
        <f t="shared" si="5"/>
        <v>0</v>
      </c>
      <c r="H33" s="672">
        <f t="shared" si="5"/>
        <v>0</v>
      </c>
      <c r="I33" s="672">
        <f t="shared" si="5"/>
        <v>0</v>
      </c>
      <c r="J33" s="672">
        <f t="shared" si="5"/>
        <v>0</v>
      </c>
      <c r="K33" s="671">
        <f t="shared" si="5"/>
        <v>0</v>
      </c>
    </row>
    <row r="34" spans="1:11" s="906" customFormat="1" ht="12" customHeight="1" x14ac:dyDescent="0.2">
      <c r="A34" s="982" t="s">
        <v>89</v>
      </c>
      <c r="B34" s="985" t="s">
        <v>269</v>
      </c>
      <c r="C34" s="984"/>
      <c r="D34" s="984"/>
      <c r="E34" s="984"/>
      <c r="F34" s="984"/>
      <c r="G34" s="984"/>
      <c r="H34" s="984"/>
      <c r="I34" s="984"/>
      <c r="J34" s="976">
        <f>D34+E34+F34+G34+H34+I34</f>
        <v>0</v>
      </c>
      <c r="K34" s="983">
        <f>C34+J34</f>
        <v>0</v>
      </c>
    </row>
    <row r="35" spans="1:11" s="906" customFormat="1" ht="12" customHeight="1" x14ac:dyDescent="0.2">
      <c r="A35" s="982" t="s">
        <v>90</v>
      </c>
      <c r="B35" s="981" t="s">
        <v>270</v>
      </c>
      <c r="C35" s="980"/>
      <c r="D35" s="980"/>
      <c r="E35" s="980"/>
      <c r="F35" s="980"/>
      <c r="G35" s="980"/>
      <c r="H35" s="980"/>
      <c r="I35" s="980"/>
      <c r="J35" s="976">
        <f>D35+E35+F35+G35+H35+I35</f>
        <v>0</v>
      </c>
      <c r="K35" s="983">
        <f>C35+J35</f>
        <v>0</v>
      </c>
    </row>
    <row r="36" spans="1:11" s="906" customFormat="1" ht="12" customHeight="1" thickBot="1" x14ac:dyDescent="0.25">
      <c r="A36" s="968" t="s">
        <v>91</v>
      </c>
      <c r="B36" s="991" t="s">
        <v>271</v>
      </c>
      <c r="C36" s="990"/>
      <c r="D36" s="990"/>
      <c r="E36" s="990"/>
      <c r="F36" s="990"/>
      <c r="G36" s="990"/>
      <c r="H36" s="990"/>
      <c r="I36" s="990"/>
      <c r="J36" s="976">
        <f>D36+E36+F36+G36+H36+I36</f>
        <v>0</v>
      </c>
      <c r="K36" s="989">
        <f>C36+J36</f>
        <v>0</v>
      </c>
    </row>
    <row r="37" spans="1:11" s="910" customFormat="1" ht="12" customHeight="1" thickBot="1" x14ac:dyDescent="0.25">
      <c r="A37" s="961" t="s">
        <v>21</v>
      </c>
      <c r="B37" s="547" t="s">
        <v>354</v>
      </c>
      <c r="C37" s="988"/>
      <c r="D37" s="988"/>
      <c r="E37" s="988"/>
      <c r="F37" s="988"/>
      <c r="G37" s="988"/>
      <c r="H37" s="988"/>
      <c r="I37" s="988"/>
      <c r="J37" s="672">
        <f>D37+E37+F37+G37+H37+I37</f>
        <v>0</v>
      </c>
      <c r="K37" s="962">
        <f>C37+J37</f>
        <v>0</v>
      </c>
    </row>
    <row r="38" spans="1:11" s="910" customFormat="1" ht="12" customHeight="1" thickBot="1" x14ac:dyDescent="0.25">
      <c r="A38" s="961" t="s">
        <v>22</v>
      </c>
      <c r="B38" s="547" t="s">
        <v>385</v>
      </c>
      <c r="C38" s="988"/>
      <c r="D38" s="988"/>
      <c r="E38" s="988"/>
      <c r="F38" s="988"/>
      <c r="G38" s="988"/>
      <c r="H38" s="988"/>
      <c r="I38" s="988"/>
      <c r="J38" s="987">
        <f>D38+E38+F38+G38+H38+I38</f>
        <v>0</v>
      </c>
      <c r="K38" s="983">
        <f>C38+J38</f>
        <v>0</v>
      </c>
    </row>
    <row r="39" spans="1:11" s="910" customFormat="1" ht="12" customHeight="1" thickBot="1" x14ac:dyDescent="0.25">
      <c r="A39" s="986" t="s">
        <v>23</v>
      </c>
      <c r="B39" s="547" t="s">
        <v>386</v>
      </c>
      <c r="C39" s="972">
        <f t="shared" ref="C39:K39" si="6">+C10+C22+C27+C28+C33+C37+C38</f>
        <v>0</v>
      </c>
      <c r="D39" s="672">
        <f t="shared" si="6"/>
        <v>0</v>
      </c>
      <c r="E39" s="672">
        <f t="shared" si="6"/>
        <v>0</v>
      </c>
      <c r="F39" s="672">
        <f t="shared" si="6"/>
        <v>0</v>
      </c>
      <c r="G39" s="672">
        <f t="shared" si="6"/>
        <v>0</v>
      </c>
      <c r="H39" s="672">
        <f t="shared" si="6"/>
        <v>0</v>
      </c>
      <c r="I39" s="672">
        <f t="shared" si="6"/>
        <v>0</v>
      </c>
      <c r="J39" s="672">
        <f t="shared" si="6"/>
        <v>0</v>
      </c>
      <c r="K39" s="671">
        <f t="shared" si="6"/>
        <v>0</v>
      </c>
    </row>
    <row r="40" spans="1:11" s="910" customFormat="1" ht="12" customHeight="1" thickBot="1" x14ac:dyDescent="0.25">
      <c r="A40" s="974" t="s">
        <v>24</v>
      </c>
      <c r="B40" s="547" t="s">
        <v>387</v>
      </c>
      <c r="C40" s="972">
        <f t="shared" ref="C40:K40" si="7">+C41+C42+C43</f>
        <v>0</v>
      </c>
      <c r="D40" s="672">
        <f t="shared" si="7"/>
        <v>0</v>
      </c>
      <c r="E40" s="672">
        <f t="shared" si="7"/>
        <v>0</v>
      </c>
      <c r="F40" s="672">
        <f t="shared" si="7"/>
        <v>0</v>
      </c>
      <c r="G40" s="672">
        <f t="shared" si="7"/>
        <v>0</v>
      </c>
      <c r="H40" s="672">
        <f t="shared" si="7"/>
        <v>0</v>
      </c>
      <c r="I40" s="672">
        <f t="shared" si="7"/>
        <v>0</v>
      </c>
      <c r="J40" s="672">
        <f t="shared" si="7"/>
        <v>0</v>
      </c>
      <c r="K40" s="671">
        <f t="shared" si="7"/>
        <v>0</v>
      </c>
    </row>
    <row r="41" spans="1:11" s="910" customFormat="1" ht="12" customHeight="1" x14ac:dyDescent="0.2">
      <c r="A41" s="982" t="s">
        <v>388</v>
      </c>
      <c r="B41" s="985" t="s">
        <v>220</v>
      </c>
      <c r="C41" s="984"/>
      <c r="D41" s="984"/>
      <c r="E41" s="984"/>
      <c r="F41" s="984"/>
      <c r="G41" s="984"/>
      <c r="H41" s="984"/>
      <c r="I41" s="984"/>
      <c r="J41" s="976">
        <f>D41+E41+F41+G41+H41+I41</f>
        <v>0</v>
      </c>
      <c r="K41" s="983">
        <f>C41+J41</f>
        <v>0</v>
      </c>
    </row>
    <row r="42" spans="1:11" s="910" customFormat="1" ht="12" customHeight="1" x14ac:dyDescent="0.2">
      <c r="A42" s="982" t="s">
        <v>389</v>
      </c>
      <c r="B42" s="981" t="s">
        <v>0</v>
      </c>
      <c r="C42" s="980"/>
      <c r="D42" s="980"/>
      <c r="E42" s="980"/>
      <c r="F42" s="980"/>
      <c r="G42" s="980"/>
      <c r="H42" s="980"/>
      <c r="I42" s="980"/>
      <c r="J42" s="976">
        <f>D42+E42+F42+G42+H42+I42</f>
        <v>0</v>
      </c>
      <c r="K42" s="979">
        <f>C42+J42</f>
        <v>0</v>
      </c>
    </row>
    <row r="43" spans="1:11" s="906" customFormat="1" ht="12" customHeight="1" thickBot="1" x14ac:dyDescent="0.25">
      <c r="A43" s="968" t="s">
        <v>390</v>
      </c>
      <c r="B43" s="978" t="s">
        <v>391</v>
      </c>
      <c r="C43" s="977"/>
      <c r="D43" s="977"/>
      <c r="E43" s="977"/>
      <c r="F43" s="977"/>
      <c r="G43" s="977"/>
      <c r="H43" s="977"/>
      <c r="I43" s="977"/>
      <c r="J43" s="976">
        <f>D43+E43+F43+G43+H43+I43</f>
        <v>0</v>
      </c>
      <c r="K43" s="975">
        <f>C43+J43</f>
        <v>0</v>
      </c>
    </row>
    <row r="44" spans="1:11" s="906" customFormat="1" ht="12.95" customHeight="1" thickBot="1" x14ac:dyDescent="0.25">
      <c r="A44" s="974" t="s">
        <v>25</v>
      </c>
      <c r="B44" s="973" t="s">
        <v>392</v>
      </c>
      <c r="C44" s="972">
        <f t="shared" ref="C44:K44" si="8">+C39+C40</f>
        <v>0</v>
      </c>
      <c r="D44" s="672">
        <f t="shared" si="8"/>
        <v>0</v>
      </c>
      <c r="E44" s="672">
        <f t="shared" si="8"/>
        <v>0</v>
      </c>
      <c r="F44" s="672">
        <f t="shared" si="8"/>
        <v>0</v>
      </c>
      <c r="G44" s="672">
        <f t="shared" si="8"/>
        <v>0</v>
      </c>
      <c r="H44" s="672">
        <f t="shared" si="8"/>
        <v>0</v>
      </c>
      <c r="I44" s="672">
        <f t="shared" si="8"/>
        <v>0</v>
      </c>
      <c r="J44" s="672">
        <f t="shared" si="8"/>
        <v>0</v>
      </c>
      <c r="K44" s="671">
        <f t="shared" si="8"/>
        <v>0</v>
      </c>
    </row>
    <row r="45" spans="1:11" s="905" customFormat="1" ht="14.1" customHeight="1" thickBot="1" x14ac:dyDescent="0.25">
      <c r="A45" s="1241" t="s">
        <v>55</v>
      </c>
      <c r="B45" s="1260"/>
      <c r="C45" s="1260"/>
      <c r="D45" s="1260"/>
      <c r="E45" s="1260"/>
      <c r="F45" s="1260"/>
      <c r="G45" s="1260"/>
      <c r="H45" s="1260"/>
      <c r="I45" s="1260"/>
      <c r="J45" s="1260"/>
      <c r="K45" s="1261"/>
    </row>
    <row r="46" spans="1:11" s="888" customFormat="1" ht="12" customHeight="1" thickBot="1" x14ac:dyDescent="0.25">
      <c r="A46" s="961" t="s">
        <v>16</v>
      </c>
      <c r="B46" s="547" t="s">
        <v>393</v>
      </c>
      <c r="C46" s="963">
        <f t="shared" ref="C46:K46" si="9">SUM(C47:C51)</f>
        <v>0</v>
      </c>
      <c r="D46" s="963">
        <f t="shared" si="9"/>
        <v>0</v>
      </c>
      <c r="E46" s="963">
        <f t="shared" si="9"/>
        <v>0</v>
      </c>
      <c r="F46" s="963">
        <f t="shared" si="9"/>
        <v>0</v>
      </c>
      <c r="G46" s="963">
        <f t="shared" si="9"/>
        <v>0</v>
      </c>
      <c r="H46" s="963">
        <f t="shared" si="9"/>
        <v>0</v>
      </c>
      <c r="I46" s="963">
        <f t="shared" si="9"/>
        <v>0</v>
      </c>
      <c r="J46" s="963">
        <f t="shared" si="9"/>
        <v>0</v>
      </c>
      <c r="K46" s="962">
        <f t="shared" si="9"/>
        <v>0</v>
      </c>
    </row>
    <row r="47" spans="1:11" ht="12" customHeight="1" x14ac:dyDescent="0.2">
      <c r="A47" s="968" t="s">
        <v>96</v>
      </c>
      <c r="B47" s="561" t="s">
        <v>47</v>
      </c>
      <c r="C47" s="971"/>
      <c r="D47" s="971"/>
      <c r="E47" s="971"/>
      <c r="F47" s="971"/>
      <c r="G47" s="971"/>
      <c r="H47" s="971"/>
      <c r="I47" s="971"/>
      <c r="J47" s="970">
        <f>D47+E47+F47+G47+H47+I47</f>
        <v>0</v>
      </c>
      <c r="K47" s="969">
        <f>C47+J47</f>
        <v>0</v>
      </c>
    </row>
    <row r="48" spans="1:11" ht="12" customHeight="1" x14ac:dyDescent="0.2">
      <c r="A48" s="968" t="s">
        <v>97</v>
      </c>
      <c r="B48" s="582" t="s">
        <v>176</v>
      </c>
      <c r="C48" s="967"/>
      <c r="D48" s="967"/>
      <c r="E48" s="967"/>
      <c r="F48" s="967"/>
      <c r="G48" s="967"/>
      <c r="H48" s="967"/>
      <c r="I48" s="967"/>
      <c r="J48" s="966">
        <f>D48+E48+F48+G48+H48+I48</f>
        <v>0</v>
      </c>
      <c r="K48" s="965">
        <f>C48+J48</f>
        <v>0</v>
      </c>
    </row>
    <row r="49" spans="1:11" ht="12" customHeight="1" x14ac:dyDescent="0.2">
      <c r="A49" s="968" t="s">
        <v>98</v>
      </c>
      <c r="B49" s="582" t="s">
        <v>136</v>
      </c>
      <c r="C49" s="967"/>
      <c r="D49" s="967"/>
      <c r="E49" s="967"/>
      <c r="F49" s="967"/>
      <c r="G49" s="967"/>
      <c r="H49" s="967"/>
      <c r="I49" s="967"/>
      <c r="J49" s="966">
        <f>D49+E49+F49+G49+H49+I49</f>
        <v>0</v>
      </c>
      <c r="K49" s="965">
        <f>C49+J49</f>
        <v>0</v>
      </c>
    </row>
    <row r="50" spans="1:11" ht="12" customHeight="1" x14ac:dyDescent="0.2">
      <c r="A50" s="968" t="s">
        <v>99</v>
      </c>
      <c r="B50" s="582" t="s">
        <v>177</v>
      </c>
      <c r="C50" s="967"/>
      <c r="D50" s="967"/>
      <c r="E50" s="967"/>
      <c r="F50" s="967"/>
      <c r="G50" s="967"/>
      <c r="H50" s="967"/>
      <c r="I50" s="967"/>
      <c r="J50" s="966">
        <f>D50+E50+F50+G50+H50+I50</f>
        <v>0</v>
      </c>
      <c r="K50" s="965">
        <f>C50+J50</f>
        <v>0</v>
      </c>
    </row>
    <row r="51" spans="1:11" ht="12" customHeight="1" thickBot="1" x14ac:dyDescent="0.25">
      <c r="A51" s="968" t="s">
        <v>144</v>
      </c>
      <c r="B51" s="582" t="s">
        <v>178</v>
      </c>
      <c r="C51" s="967"/>
      <c r="D51" s="967"/>
      <c r="E51" s="967"/>
      <c r="F51" s="967"/>
      <c r="G51" s="967"/>
      <c r="H51" s="967"/>
      <c r="I51" s="967"/>
      <c r="J51" s="966">
        <f>D51+E51+F51+G51+H51+I51</f>
        <v>0</v>
      </c>
      <c r="K51" s="965">
        <f>C51+J51</f>
        <v>0</v>
      </c>
    </row>
    <row r="52" spans="1:11" ht="12" customHeight="1" thickBot="1" x14ac:dyDescent="0.25">
      <c r="A52" s="961" t="s">
        <v>17</v>
      </c>
      <c r="B52" s="547" t="s">
        <v>394</v>
      </c>
      <c r="C52" s="963">
        <f t="shared" ref="C52:K52" si="10">SUM(C53:C55)</f>
        <v>0</v>
      </c>
      <c r="D52" s="963">
        <f t="shared" si="10"/>
        <v>0</v>
      </c>
      <c r="E52" s="963">
        <f t="shared" si="10"/>
        <v>0</v>
      </c>
      <c r="F52" s="963">
        <f t="shared" si="10"/>
        <v>0</v>
      </c>
      <c r="G52" s="963">
        <f t="shared" si="10"/>
        <v>0</v>
      </c>
      <c r="H52" s="963">
        <f t="shared" si="10"/>
        <v>0</v>
      </c>
      <c r="I52" s="963">
        <f t="shared" si="10"/>
        <v>0</v>
      </c>
      <c r="J52" s="963">
        <f t="shared" si="10"/>
        <v>0</v>
      </c>
      <c r="K52" s="962">
        <f t="shared" si="10"/>
        <v>0</v>
      </c>
    </row>
    <row r="53" spans="1:11" s="888" customFormat="1" ht="12" customHeight="1" x14ac:dyDescent="0.2">
      <c r="A53" s="968" t="s">
        <v>102</v>
      </c>
      <c r="B53" s="561" t="s">
        <v>214</v>
      </c>
      <c r="C53" s="971"/>
      <c r="D53" s="971"/>
      <c r="E53" s="971"/>
      <c r="F53" s="971"/>
      <c r="G53" s="971"/>
      <c r="H53" s="971"/>
      <c r="I53" s="971"/>
      <c r="J53" s="970">
        <f>D53+E53+F53+G53+H53+I53</f>
        <v>0</v>
      </c>
      <c r="K53" s="969">
        <f>C53+J53</f>
        <v>0</v>
      </c>
    </row>
    <row r="54" spans="1:11" ht="12" customHeight="1" x14ac:dyDescent="0.2">
      <c r="A54" s="968" t="s">
        <v>103</v>
      </c>
      <c r="B54" s="582" t="s">
        <v>180</v>
      </c>
      <c r="C54" s="967"/>
      <c r="D54" s="967"/>
      <c r="E54" s="967"/>
      <c r="F54" s="967"/>
      <c r="G54" s="967"/>
      <c r="H54" s="967"/>
      <c r="I54" s="967"/>
      <c r="J54" s="966">
        <f>D54+E54+F54+G54+H54+I54</f>
        <v>0</v>
      </c>
      <c r="K54" s="965">
        <f>C54+J54</f>
        <v>0</v>
      </c>
    </row>
    <row r="55" spans="1:11" ht="12" customHeight="1" x14ac:dyDescent="0.2">
      <c r="A55" s="968" t="s">
        <v>104</v>
      </c>
      <c r="B55" s="582" t="s">
        <v>56</v>
      </c>
      <c r="C55" s="967"/>
      <c r="D55" s="967"/>
      <c r="E55" s="967"/>
      <c r="F55" s="967"/>
      <c r="G55" s="967"/>
      <c r="H55" s="967"/>
      <c r="I55" s="967"/>
      <c r="J55" s="966">
        <f>D55+E55+F55+G55+H55+I55</f>
        <v>0</v>
      </c>
      <c r="K55" s="965">
        <f>C55+J55</f>
        <v>0</v>
      </c>
    </row>
    <row r="56" spans="1:11" ht="12" customHeight="1" thickBot="1" x14ac:dyDescent="0.25">
      <c r="A56" s="968" t="s">
        <v>105</v>
      </c>
      <c r="B56" s="582" t="s">
        <v>492</v>
      </c>
      <c r="C56" s="967"/>
      <c r="D56" s="967"/>
      <c r="E56" s="967"/>
      <c r="F56" s="967"/>
      <c r="G56" s="967"/>
      <c r="H56" s="967"/>
      <c r="I56" s="967"/>
      <c r="J56" s="966">
        <f>D56+E56+F56+G56+H56+I56</f>
        <v>0</v>
      </c>
      <c r="K56" s="965">
        <f>C56+J56</f>
        <v>0</v>
      </c>
    </row>
    <row r="57" spans="1:11" ht="12" customHeight="1" thickBot="1" x14ac:dyDescent="0.25">
      <c r="A57" s="961" t="s">
        <v>18</v>
      </c>
      <c r="B57" s="547" t="s">
        <v>11</v>
      </c>
      <c r="C57" s="964"/>
      <c r="D57" s="964"/>
      <c r="E57" s="964"/>
      <c r="F57" s="964"/>
      <c r="G57" s="964"/>
      <c r="H57" s="964"/>
      <c r="I57" s="964"/>
      <c r="J57" s="963">
        <f>D57+E57+F57+G57+H57+I57</f>
        <v>0</v>
      </c>
      <c r="K57" s="962">
        <f>C57+J57</f>
        <v>0</v>
      </c>
    </row>
    <row r="58" spans="1:11" ht="12.95" customHeight="1" thickBot="1" x14ac:dyDescent="0.25">
      <c r="A58" s="961" t="s">
        <v>19</v>
      </c>
      <c r="B58" s="960" t="s">
        <v>497</v>
      </c>
      <c r="C58" s="959">
        <f t="shared" ref="C58:K58" si="11">+C46+C52+C57</f>
        <v>0</v>
      </c>
      <c r="D58" s="959">
        <f t="shared" si="11"/>
        <v>0</v>
      </c>
      <c r="E58" s="959">
        <f t="shared" si="11"/>
        <v>0</v>
      </c>
      <c r="F58" s="959">
        <f t="shared" si="11"/>
        <v>0</v>
      </c>
      <c r="G58" s="959">
        <f t="shared" si="11"/>
        <v>0</v>
      </c>
      <c r="H58" s="959">
        <f t="shared" si="11"/>
        <v>0</v>
      </c>
      <c r="I58" s="959">
        <f t="shared" si="11"/>
        <v>0</v>
      </c>
      <c r="J58" s="959">
        <f t="shared" si="11"/>
        <v>0</v>
      </c>
      <c r="K58" s="958">
        <f t="shared" si="11"/>
        <v>0</v>
      </c>
    </row>
    <row r="59" spans="1:11" ht="14.1" customHeight="1" thickBot="1" x14ac:dyDescent="0.25">
      <c r="C59" s="957">
        <f>C44-C58</f>
        <v>0</v>
      </c>
      <c r="D59" s="956"/>
      <c r="E59" s="956"/>
      <c r="F59" s="956"/>
      <c r="G59" s="956"/>
      <c r="H59" s="956"/>
      <c r="I59" s="956"/>
      <c r="J59" s="956"/>
      <c r="K59" s="882">
        <f>K44-K58</f>
        <v>0</v>
      </c>
    </row>
    <row r="60" spans="1:11" ht="12.95" customHeight="1" thickBot="1" x14ac:dyDescent="0.25">
      <c r="A60" s="878" t="s">
        <v>487</v>
      </c>
      <c r="B60" s="877"/>
      <c r="C60" s="955"/>
      <c r="D60" s="955"/>
      <c r="E60" s="955"/>
      <c r="F60" s="955"/>
      <c r="G60" s="955"/>
      <c r="H60" s="955"/>
      <c r="I60" s="955"/>
      <c r="J60" s="954">
        <f>D60+E60+F60+G60+H60+I60</f>
        <v>0</v>
      </c>
      <c r="K60" s="953">
        <f>C60+J60</f>
        <v>0</v>
      </c>
    </row>
    <row r="61" spans="1:11" ht="12.95" customHeight="1" thickBot="1" x14ac:dyDescent="0.25">
      <c r="A61" s="878" t="s">
        <v>193</v>
      </c>
      <c r="B61" s="877"/>
      <c r="C61" s="955"/>
      <c r="D61" s="955"/>
      <c r="E61" s="955"/>
      <c r="F61" s="955"/>
      <c r="G61" s="955"/>
      <c r="H61" s="955"/>
      <c r="I61" s="955"/>
      <c r="J61" s="954">
        <f>D61+E61+F61+G61+H61+I61</f>
        <v>0</v>
      </c>
      <c r="K61" s="953">
        <f>C61+J61</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5:K45"/>
  </mergeCells>
  <printOptions horizontalCentered="1"/>
  <pageMargins left="0.51181102362204722" right="0.51181102362204722" top="0.35433070866141736" bottom="0.27559055118110237" header="0.31496062992125984" footer="0.31496062992125984"/>
  <pageSetup paperSize="9" scale="7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CONCATENATE([1]RM_ALAPADATOK!O13," melléklet ",[1]RM_ALAPADATOK!A7," ",[1]RM_ALAPADATOK!B7," ",[1]RM_ALAPADATOK!C7," ",[1]RM_ALAPADATOK!D7," ",[1]RM_ALAPADATOK!E7," ",[1]RM_ALAPADATOK!F7," ",[1]RM_ALAPADATOK!G7," ",[1]RM_ALAPADATOK!H7)</f>
        <v>6.2. melléklet a 13 / 2020 ( XI.11. ) önkormányzati rendelethez</v>
      </c>
    </row>
    <row r="2" spans="1:11" s="1007" customFormat="1" ht="36" x14ac:dyDescent="0.2">
      <c r="A2" s="1015" t="s">
        <v>191</v>
      </c>
      <c r="B2" s="1265" t="str">
        <f>CONCATENATE([1]RM_ALAPADATOK!B13)</f>
        <v>1 kvi név</v>
      </c>
      <c r="C2" s="1266"/>
      <c r="D2" s="1266"/>
      <c r="E2" s="1266"/>
      <c r="F2" s="1266"/>
      <c r="G2" s="1266"/>
      <c r="H2" s="1266"/>
      <c r="I2" s="1266"/>
      <c r="J2" s="1266"/>
      <c r="K2" s="1014" t="s">
        <v>58</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CONCATENATE('RM_6.2.3.sz.mell'!K5)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0" orientation="landscape"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CONCATENATE([1]RM_ALAPADATOK!O13,"1. melléklet ",[1]RM_ALAPADATOK!A7," ",[1]RM_ALAPADATOK!B7," ",[1]RM_ALAPADATOK!C7," ",[1]RM_ALAPADATOK!D7," ",[1]RM_ALAPADATOK!E7," ",[1]RM_ALAPADATOK!F7," ",[1]RM_ALAPADATOK!G7," ",[1]RM_ALAPADATOK!H7)</f>
        <v>6.2.1. melléklet a 13 / 2020 ( XI.11. ) önkormányzati rendelethez</v>
      </c>
    </row>
    <row r="2" spans="1:11" s="1007" customFormat="1" ht="36" x14ac:dyDescent="0.2">
      <c r="A2" s="1015" t="s">
        <v>191</v>
      </c>
      <c r="B2" s="1265" t="str">
        <f>CONCATENATE('RM_6.3.sz.mell'!B2:J2)</f>
        <v>1 kvi név</v>
      </c>
      <c r="C2" s="1266"/>
      <c r="D2" s="1266"/>
      <c r="E2" s="1266"/>
      <c r="F2" s="1266"/>
      <c r="G2" s="1266"/>
      <c r="H2" s="1266"/>
      <c r="I2" s="1266"/>
      <c r="J2" s="1266"/>
      <c r="K2" s="1014" t="s">
        <v>58</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CONCATENATE([1]RM_ALAPADATOK!O13,"2. melléklet ",[1]RM_ALAPADATOK!A7," ",[1]RM_ALAPADATOK!B7," ",[1]RM_ALAPADATOK!C7," ",[1]RM_ALAPADATOK!D7," ",[1]RM_ALAPADATOK!E7," ",[1]RM_ALAPADATOK!F7," ",[1]RM_ALAPADATOK!G7," ",[1]RM_ALAPADATOK!H7)</f>
        <v>6.2.2. melléklet a 13 / 2020 ( XI.11. ) önkormányzati rendelethez</v>
      </c>
    </row>
    <row r="2" spans="1:11" s="1007" customFormat="1" ht="36" x14ac:dyDescent="0.2">
      <c r="A2" s="1015" t="s">
        <v>191</v>
      </c>
      <c r="B2" s="1265" t="str">
        <f>CONCATENATE('RM_6.3.1.sz.mell'!B2:J2)</f>
        <v>1 kvi név</v>
      </c>
      <c r="C2" s="1266"/>
      <c r="D2" s="1266"/>
      <c r="E2" s="1266"/>
      <c r="F2" s="1266"/>
      <c r="G2" s="1266"/>
      <c r="H2" s="1266"/>
      <c r="I2" s="1266"/>
      <c r="J2" s="1266"/>
      <c r="K2" s="1014" t="s">
        <v>58</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CONCATENATE('RM_6.3.1.sz.mell'!K5)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CONCATENATE([1]RM_ALAPADATOK!O13,"3. melléklet ",[1]RM_ALAPADATOK!A7," ",[1]RM_ALAPADATOK!B7," ",[1]RM_ALAPADATOK!C7," ",[1]RM_ALAPADATOK!D7," ",[1]RM_ALAPADATOK!E7," ",[1]RM_ALAPADATOK!F7," ",[1]RM_ALAPADATOK!G7," ",[1]RM_ALAPADATOK!H7)</f>
        <v>6.2.3. melléklet a 13 / 2020 ( XI.11. ) önkormányzati rendelethez</v>
      </c>
    </row>
    <row r="2" spans="1:11" s="1007" customFormat="1" ht="36" x14ac:dyDescent="0.2">
      <c r="A2" s="1015" t="s">
        <v>191</v>
      </c>
      <c r="B2" s="1265" t="str">
        <f>CONCATENATE('RM_6.3.2.sz.mell'!B2:J2)</f>
        <v>1 kvi név</v>
      </c>
      <c r="C2" s="1266"/>
      <c r="D2" s="1266"/>
      <c r="E2" s="1266"/>
      <c r="F2" s="1266"/>
      <c r="G2" s="1266"/>
      <c r="H2" s="1266"/>
      <c r="I2" s="1266"/>
      <c r="J2" s="1266"/>
      <c r="K2" s="1014" t="s">
        <v>58</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CONCATENATE('RM_6.3.2.sz.mell'!K5)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CONCATENATE([1]RM_ALAPADATOK!O15," melléklet ",[1]RM_ALAPADATOK!A7," ",[1]RM_ALAPADATOK!B7," ",[1]RM_ALAPADATOK!C7," ",[1]RM_ALAPADATOK!D7," ",[1]RM_ALAPADATOK!E7," ",[1]RM_ALAPADATOK!F7," ",[1]RM_ALAPADATOK!G7," ",[1]RM_ALAPADATOK!H7)</f>
        <v>6.3. melléklet a 13 / 2020 ( XI.11. ) önkormányzati rendelethez</v>
      </c>
    </row>
    <row r="2" spans="1:11" s="1007" customFormat="1" ht="36" x14ac:dyDescent="0.2">
      <c r="A2" s="1015" t="s">
        <v>191</v>
      </c>
      <c r="B2" s="1265" t="str">
        <f>CONCATENATE([1]RM_ALAPADATOK!B15)</f>
        <v>2 kvi név</v>
      </c>
      <c r="C2" s="1266"/>
      <c r="D2" s="1266"/>
      <c r="E2" s="1266"/>
      <c r="F2" s="1266"/>
      <c r="G2" s="1266"/>
      <c r="H2" s="1266"/>
      <c r="I2" s="1266"/>
      <c r="J2" s="1266"/>
      <c r="K2" s="1014" t="s">
        <v>409</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CONCATENATE('RM_6.3.3.sz.mell'!K5)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CONCATENATE([1]RM_ALAPADATOK!O15,"1. melléklet ",[1]RM_ALAPADATOK!A7," ",[1]RM_ALAPADATOK!B7," ",[1]RM_ALAPADATOK!C7," ",[1]RM_ALAPADATOK!D7," ",[1]RM_ALAPADATOK!E7," ",[1]RM_ALAPADATOK!F7," ",[1]RM_ALAPADATOK!G7," ",[1]RM_ALAPADATOK!H7)</f>
        <v>6.3.1. melléklet a 13 / 2020 ( XI.11. ) önkormányzati rendelethez</v>
      </c>
    </row>
    <row r="2" spans="1:11" s="1007" customFormat="1" ht="36" x14ac:dyDescent="0.2">
      <c r="A2" s="1015" t="s">
        <v>191</v>
      </c>
      <c r="B2" s="1265" t="str">
        <f>CONCATENATE('RM_6.4.sz.mell'!B2:J2)</f>
        <v>2 kvi név</v>
      </c>
      <c r="C2" s="1266"/>
      <c r="D2" s="1266"/>
      <c r="E2" s="1266"/>
      <c r="F2" s="1266"/>
      <c r="G2" s="1266"/>
      <c r="H2" s="1266"/>
      <c r="I2" s="1266"/>
      <c r="J2" s="1266"/>
      <c r="K2" s="1014" t="s">
        <v>409</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CONCATENATE('RM_6.4.sz.mell'!K5)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CONCATENATE([1]RM_ALAPADATOK!O15,"2. melléklet ",[1]RM_ALAPADATOK!A7," ",[1]RM_ALAPADATOK!B7," ",[1]RM_ALAPADATOK!C7," ",[1]RM_ALAPADATOK!D7," ",[1]RM_ALAPADATOK!E7," ",[1]RM_ALAPADATOK!F7," ",[1]RM_ALAPADATOK!G7," ",[1]RM_ALAPADATOK!H7)</f>
        <v>6.3.2. melléklet a 13 / 2020 ( XI.11. ) önkormányzati rendelethez</v>
      </c>
    </row>
    <row r="2" spans="1:11" s="1007" customFormat="1" ht="36" x14ac:dyDescent="0.2">
      <c r="A2" s="1015" t="s">
        <v>191</v>
      </c>
      <c r="B2" s="1265" t="str">
        <f>CONCATENATE('RM_6.4.1.sz.mell'!B2:J2)</f>
        <v>2 kvi név</v>
      </c>
      <c r="C2" s="1266"/>
      <c r="D2" s="1266"/>
      <c r="E2" s="1266"/>
      <c r="F2" s="1266"/>
      <c r="G2" s="1266"/>
      <c r="H2" s="1266"/>
      <c r="I2" s="1266"/>
      <c r="J2" s="1266"/>
      <c r="K2" s="1014" t="s">
        <v>409</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CONCATENATE('RM_6.4.1.sz.mell'!K5)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1021">
        <f>C43-C57</f>
        <v>0</v>
      </c>
      <c r="D58" s="1020"/>
      <c r="E58" s="1020"/>
      <c r="F58" s="1020"/>
      <c r="G58" s="1020"/>
      <c r="H58" s="1020"/>
      <c r="I58" s="1020"/>
      <c r="J58" s="1020"/>
      <c r="K58" s="1019">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6ACA8-41EC-43A0-A356-85C56A049269}">
  <sheetPr>
    <tabColor rgb="FF92D050"/>
  </sheetPr>
  <dimension ref="A1:B41"/>
  <sheetViews>
    <sheetView zoomScale="120" zoomScaleNormal="120" workbookViewId="0">
      <selection activeCell="A6" sqref="A6"/>
    </sheetView>
  </sheetViews>
  <sheetFormatPr defaultRowHeight="12.75" x14ac:dyDescent="0.2"/>
  <cols>
    <col min="1" max="1" width="48.5" style="1093" customWidth="1"/>
    <col min="2" max="2" width="73.5" style="1093" customWidth="1"/>
    <col min="3" max="3" width="16.83203125" style="1093" customWidth="1"/>
    <col min="4" max="256" width="9.33203125" style="1093"/>
    <col min="257" max="257" width="48.5" style="1093" customWidth="1"/>
    <col min="258" max="258" width="73.5" style="1093" customWidth="1"/>
    <col min="259" max="259" width="16.83203125" style="1093" customWidth="1"/>
    <col min="260" max="512" width="9.33203125" style="1093"/>
    <col min="513" max="513" width="48.5" style="1093" customWidth="1"/>
    <col min="514" max="514" width="73.5" style="1093" customWidth="1"/>
    <col min="515" max="515" width="16.83203125" style="1093" customWidth="1"/>
    <col min="516" max="768" width="9.33203125" style="1093"/>
    <col min="769" max="769" width="48.5" style="1093" customWidth="1"/>
    <col min="770" max="770" width="73.5" style="1093" customWidth="1"/>
    <col min="771" max="771" width="16.83203125" style="1093" customWidth="1"/>
    <col min="772" max="1024" width="9.33203125" style="1093"/>
    <col min="1025" max="1025" width="48.5" style="1093" customWidth="1"/>
    <col min="1026" max="1026" width="73.5" style="1093" customWidth="1"/>
    <col min="1027" max="1027" width="16.83203125" style="1093" customWidth="1"/>
    <col min="1028" max="1280" width="9.33203125" style="1093"/>
    <col min="1281" max="1281" width="48.5" style="1093" customWidth="1"/>
    <col min="1282" max="1282" width="73.5" style="1093" customWidth="1"/>
    <col min="1283" max="1283" width="16.83203125" style="1093" customWidth="1"/>
    <col min="1284" max="1536" width="9.33203125" style="1093"/>
    <col min="1537" max="1537" width="48.5" style="1093" customWidth="1"/>
    <col min="1538" max="1538" width="73.5" style="1093" customWidth="1"/>
    <col min="1539" max="1539" width="16.83203125" style="1093" customWidth="1"/>
    <col min="1540" max="1792" width="9.33203125" style="1093"/>
    <col min="1793" max="1793" width="48.5" style="1093" customWidth="1"/>
    <col min="1794" max="1794" width="73.5" style="1093" customWidth="1"/>
    <col min="1795" max="1795" width="16.83203125" style="1093" customWidth="1"/>
    <col min="1796" max="2048" width="9.33203125" style="1093"/>
    <col min="2049" max="2049" width="48.5" style="1093" customWidth="1"/>
    <col min="2050" max="2050" width="73.5" style="1093" customWidth="1"/>
    <col min="2051" max="2051" width="16.83203125" style="1093" customWidth="1"/>
    <col min="2052" max="2304" width="9.33203125" style="1093"/>
    <col min="2305" max="2305" width="48.5" style="1093" customWidth="1"/>
    <col min="2306" max="2306" width="73.5" style="1093" customWidth="1"/>
    <col min="2307" max="2307" width="16.83203125" style="1093" customWidth="1"/>
    <col min="2308" max="2560" width="9.33203125" style="1093"/>
    <col min="2561" max="2561" width="48.5" style="1093" customWidth="1"/>
    <col min="2562" max="2562" width="73.5" style="1093" customWidth="1"/>
    <col min="2563" max="2563" width="16.83203125" style="1093" customWidth="1"/>
    <col min="2564" max="2816" width="9.33203125" style="1093"/>
    <col min="2817" max="2817" width="48.5" style="1093" customWidth="1"/>
    <col min="2818" max="2818" width="73.5" style="1093" customWidth="1"/>
    <col min="2819" max="2819" width="16.83203125" style="1093" customWidth="1"/>
    <col min="2820" max="3072" width="9.33203125" style="1093"/>
    <col min="3073" max="3073" width="48.5" style="1093" customWidth="1"/>
    <col min="3074" max="3074" width="73.5" style="1093" customWidth="1"/>
    <col min="3075" max="3075" width="16.83203125" style="1093" customWidth="1"/>
    <col min="3076" max="3328" width="9.33203125" style="1093"/>
    <col min="3329" max="3329" width="48.5" style="1093" customWidth="1"/>
    <col min="3330" max="3330" width="73.5" style="1093" customWidth="1"/>
    <col min="3331" max="3331" width="16.83203125" style="1093" customWidth="1"/>
    <col min="3332" max="3584" width="9.33203125" style="1093"/>
    <col min="3585" max="3585" width="48.5" style="1093" customWidth="1"/>
    <col min="3586" max="3586" width="73.5" style="1093" customWidth="1"/>
    <col min="3587" max="3587" width="16.83203125" style="1093" customWidth="1"/>
    <col min="3588" max="3840" width="9.33203125" style="1093"/>
    <col min="3841" max="3841" width="48.5" style="1093" customWidth="1"/>
    <col min="3842" max="3842" width="73.5" style="1093" customWidth="1"/>
    <col min="3843" max="3843" width="16.83203125" style="1093" customWidth="1"/>
    <col min="3844" max="4096" width="9.33203125" style="1093"/>
    <col min="4097" max="4097" width="48.5" style="1093" customWidth="1"/>
    <col min="4098" max="4098" width="73.5" style="1093" customWidth="1"/>
    <col min="4099" max="4099" width="16.83203125" style="1093" customWidth="1"/>
    <col min="4100" max="4352" width="9.33203125" style="1093"/>
    <col min="4353" max="4353" width="48.5" style="1093" customWidth="1"/>
    <col min="4354" max="4354" width="73.5" style="1093" customWidth="1"/>
    <col min="4355" max="4355" width="16.83203125" style="1093" customWidth="1"/>
    <col min="4356" max="4608" width="9.33203125" style="1093"/>
    <col min="4609" max="4609" width="48.5" style="1093" customWidth="1"/>
    <col min="4610" max="4610" width="73.5" style="1093" customWidth="1"/>
    <col min="4611" max="4611" width="16.83203125" style="1093" customWidth="1"/>
    <col min="4612" max="4864" width="9.33203125" style="1093"/>
    <col min="4865" max="4865" width="48.5" style="1093" customWidth="1"/>
    <col min="4866" max="4866" width="73.5" style="1093" customWidth="1"/>
    <col min="4867" max="4867" width="16.83203125" style="1093" customWidth="1"/>
    <col min="4868" max="5120" width="9.33203125" style="1093"/>
    <col min="5121" max="5121" width="48.5" style="1093" customWidth="1"/>
    <col min="5122" max="5122" width="73.5" style="1093" customWidth="1"/>
    <col min="5123" max="5123" width="16.83203125" style="1093" customWidth="1"/>
    <col min="5124" max="5376" width="9.33203125" style="1093"/>
    <col min="5377" max="5377" width="48.5" style="1093" customWidth="1"/>
    <col min="5378" max="5378" width="73.5" style="1093" customWidth="1"/>
    <col min="5379" max="5379" width="16.83203125" style="1093" customWidth="1"/>
    <col min="5380" max="5632" width="9.33203125" style="1093"/>
    <col min="5633" max="5633" width="48.5" style="1093" customWidth="1"/>
    <col min="5634" max="5634" width="73.5" style="1093" customWidth="1"/>
    <col min="5635" max="5635" width="16.83203125" style="1093" customWidth="1"/>
    <col min="5636" max="5888" width="9.33203125" style="1093"/>
    <col min="5889" max="5889" width="48.5" style="1093" customWidth="1"/>
    <col min="5890" max="5890" width="73.5" style="1093" customWidth="1"/>
    <col min="5891" max="5891" width="16.83203125" style="1093" customWidth="1"/>
    <col min="5892" max="6144" width="9.33203125" style="1093"/>
    <col min="6145" max="6145" width="48.5" style="1093" customWidth="1"/>
    <col min="6146" max="6146" width="73.5" style="1093" customWidth="1"/>
    <col min="6147" max="6147" width="16.83203125" style="1093" customWidth="1"/>
    <col min="6148" max="6400" width="9.33203125" style="1093"/>
    <col min="6401" max="6401" width="48.5" style="1093" customWidth="1"/>
    <col min="6402" max="6402" width="73.5" style="1093" customWidth="1"/>
    <col min="6403" max="6403" width="16.83203125" style="1093" customWidth="1"/>
    <col min="6404" max="6656" width="9.33203125" style="1093"/>
    <col min="6657" max="6657" width="48.5" style="1093" customWidth="1"/>
    <col min="6658" max="6658" width="73.5" style="1093" customWidth="1"/>
    <col min="6659" max="6659" width="16.83203125" style="1093" customWidth="1"/>
    <col min="6660" max="6912" width="9.33203125" style="1093"/>
    <col min="6913" max="6913" width="48.5" style="1093" customWidth="1"/>
    <col min="6914" max="6914" width="73.5" style="1093" customWidth="1"/>
    <col min="6915" max="6915" width="16.83203125" style="1093" customWidth="1"/>
    <col min="6916" max="7168" width="9.33203125" style="1093"/>
    <col min="7169" max="7169" width="48.5" style="1093" customWidth="1"/>
    <col min="7170" max="7170" width="73.5" style="1093" customWidth="1"/>
    <col min="7171" max="7171" width="16.83203125" style="1093" customWidth="1"/>
    <col min="7172" max="7424" width="9.33203125" style="1093"/>
    <col min="7425" max="7425" width="48.5" style="1093" customWidth="1"/>
    <col min="7426" max="7426" width="73.5" style="1093" customWidth="1"/>
    <col min="7427" max="7427" width="16.83203125" style="1093" customWidth="1"/>
    <col min="7428" max="7680" width="9.33203125" style="1093"/>
    <col min="7681" max="7681" width="48.5" style="1093" customWidth="1"/>
    <col min="7682" max="7682" width="73.5" style="1093" customWidth="1"/>
    <col min="7683" max="7683" width="16.83203125" style="1093" customWidth="1"/>
    <col min="7684" max="7936" width="9.33203125" style="1093"/>
    <col min="7937" max="7937" width="48.5" style="1093" customWidth="1"/>
    <col min="7938" max="7938" width="73.5" style="1093" customWidth="1"/>
    <col min="7939" max="7939" width="16.83203125" style="1093" customWidth="1"/>
    <col min="7940" max="8192" width="9.33203125" style="1093"/>
    <col min="8193" max="8193" width="48.5" style="1093" customWidth="1"/>
    <col min="8194" max="8194" width="73.5" style="1093" customWidth="1"/>
    <col min="8195" max="8195" width="16.83203125" style="1093" customWidth="1"/>
    <col min="8196" max="8448" width="9.33203125" style="1093"/>
    <col min="8449" max="8449" width="48.5" style="1093" customWidth="1"/>
    <col min="8450" max="8450" width="73.5" style="1093" customWidth="1"/>
    <col min="8451" max="8451" width="16.83203125" style="1093" customWidth="1"/>
    <col min="8452" max="8704" width="9.33203125" style="1093"/>
    <col min="8705" max="8705" width="48.5" style="1093" customWidth="1"/>
    <col min="8706" max="8706" width="73.5" style="1093" customWidth="1"/>
    <col min="8707" max="8707" width="16.83203125" style="1093" customWidth="1"/>
    <col min="8708" max="8960" width="9.33203125" style="1093"/>
    <col min="8961" max="8961" width="48.5" style="1093" customWidth="1"/>
    <col min="8962" max="8962" width="73.5" style="1093" customWidth="1"/>
    <col min="8963" max="8963" width="16.83203125" style="1093" customWidth="1"/>
    <col min="8964" max="9216" width="9.33203125" style="1093"/>
    <col min="9217" max="9217" width="48.5" style="1093" customWidth="1"/>
    <col min="9218" max="9218" width="73.5" style="1093" customWidth="1"/>
    <col min="9219" max="9219" width="16.83203125" style="1093" customWidth="1"/>
    <col min="9220" max="9472" width="9.33203125" style="1093"/>
    <col min="9473" max="9473" width="48.5" style="1093" customWidth="1"/>
    <col min="9474" max="9474" width="73.5" style="1093" customWidth="1"/>
    <col min="9475" max="9475" width="16.83203125" style="1093" customWidth="1"/>
    <col min="9476" max="9728" width="9.33203125" style="1093"/>
    <col min="9729" max="9729" width="48.5" style="1093" customWidth="1"/>
    <col min="9730" max="9730" width="73.5" style="1093" customWidth="1"/>
    <col min="9731" max="9731" width="16.83203125" style="1093" customWidth="1"/>
    <col min="9732" max="9984" width="9.33203125" style="1093"/>
    <col min="9985" max="9985" width="48.5" style="1093" customWidth="1"/>
    <col min="9986" max="9986" width="73.5" style="1093" customWidth="1"/>
    <col min="9987" max="9987" width="16.83203125" style="1093" customWidth="1"/>
    <col min="9988" max="10240" width="9.33203125" style="1093"/>
    <col min="10241" max="10241" width="48.5" style="1093" customWidth="1"/>
    <col min="10242" max="10242" width="73.5" style="1093" customWidth="1"/>
    <col min="10243" max="10243" width="16.83203125" style="1093" customWidth="1"/>
    <col min="10244" max="10496" width="9.33203125" style="1093"/>
    <col min="10497" max="10497" width="48.5" style="1093" customWidth="1"/>
    <col min="10498" max="10498" width="73.5" style="1093" customWidth="1"/>
    <col min="10499" max="10499" width="16.83203125" style="1093" customWidth="1"/>
    <col min="10500" max="10752" width="9.33203125" style="1093"/>
    <col min="10753" max="10753" width="48.5" style="1093" customWidth="1"/>
    <col min="10754" max="10754" width="73.5" style="1093" customWidth="1"/>
    <col min="10755" max="10755" width="16.83203125" style="1093" customWidth="1"/>
    <col min="10756" max="11008" width="9.33203125" style="1093"/>
    <col min="11009" max="11009" width="48.5" style="1093" customWidth="1"/>
    <col min="11010" max="11010" width="73.5" style="1093" customWidth="1"/>
    <col min="11011" max="11011" width="16.83203125" style="1093" customWidth="1"/>
    <col min="11012" max="11264" width="9.33203125" style="1093"/>
    <col min="11265" max="11265" width="48.5" style="1093" customWidth="1"/>
    <col min="11266" max="11266" width="73.5" style="1093" customWidth="1"/>
    <col min="11267" max="11267" width="16.83203125" style="1093" customWidth="1"/>
    <col min="11268" max="11520" width="9.33203125" style="1093"/>
    <col min="11521" max="11521" width="48.5" style="1093" customWidth="1"/>
    <col min="11522" max="11522" width="73.5" style="1093" customWidth="1"/>
    <col min="11523" max="11523" width="16.83203125" style="1093" customWidth="1"/>
    <col min="11524" max="11776" width="9.33203125" style="1093"/>
    <col min="11777" max="11777" width="48.5" style="1093" customWidth="1"/>
    <col min="11778" max="11778" width="73.5" style="1093" customWidth="1"/>
    <col min="11779" max="11779" width="16.83203125" style="1093" customWidth="1"/>
    <col min="11780" max="12032" width="9.33203125" style="1093"/>
    <col min="12033" max="12033" width="48.5" style="1093" customWidth="1"/>
    <col min="12034" max="12034" width="73.5" style="1093" customWidth="1"/>
    <col min="12035" max="12035" width="16.83203125" style="1093" customWidth="1"/>
    <col min="12036" max="12288" width="9.33203125" style="1093"/>
    <col min="12289" max="12289" width="48.5" style="1093" customWidth="1"/>
    <col min="12290" max="12290" width="73.5" style="1093" customWidth="1"/>
    <col min="12291" max="12291" width="16.83203125" style="1093" customWidth="1"/>
    <col min="12292" max="12544" width="9.33203125" style="1093"/>
    <col min="12545" max="12545" width="48.5" style="1093" customWidth="1"/>
    <col min="12546" max="12546" width="73.5" style="1093" customWidth="1"/>
    <col min="12547" max="12547" width="16.83203125" style="1093" customWidth="1"/>
    <col min="12548" max="12800" width="9.33203125" style="1093"/>
    <col min="12801" max="12801" width="48.5" style="1093" customWidth="1"/>
    <col min="12802" max="12802" width="73.5" style="1093" customWidth="1"/>
    <col min="12803" max="12803" width="16.83203125" style="1093" customWidth="1"/>
    <col min="12804" max="13056" width="9.33203125" style="1093"/>
    <col min="13057" max="13057" width="48.5" style="1093" customWidth="1"/>
    <col min="13058" max="13058" width="73.5" style="1093" customWidth="1"/>
    <col min="13059" max="13059" width="16.83203125" style="1093" customWidth="1"/>
    <col min="13060" max="13312" width="9.33203125" style="1093"/>
    <col min="13313" max="13313" width="48.5" style="1093" customWidth="1"/>
    <col min="13314" max="13314" width="73.5" style="1093" customWidth="1"/>
    <col min="13315" max="13315" width="16.83203125" style="1093" customWidth="1"/>
    <col min="13316" max="13568" width="9.33203125" style="1093"/>
    <col min="13569" max="13569" width="48.5" style="1093" customWidth="1"/>
    <col min="13570" max="13570" width="73.5" style="1093" customWidth="1"/>
    <col min="13571" max="13571" width="16.83203125" style="1093" customWidth="1"/>
    <col min="13572" max="13824" width="9.33203125" style="1093"/>
    <col min="13825" max="13825" width="48.5" style="1093" customWidth="1"/>
    <col min="13826" max="13826" width="73.5" style="1093" customWidth="1"/>
    <col min="13827" max="13827" width="16.83203125" style="1093" customWidth="1"/>
    <col min="13828" max="14080" width="9.33203125" style="1093"/>
    <col min="14081" max="14081" width="48.5" style="1093" customWidth="1"/>
    <col min="14082" max="14082" width="73.5" style="1093" customWidth="1"/>
    <col min="14083" max="14083" width="16.83203125" style="1093" customWidth="1"/>
    <col min="14084" max="14336" width="9.33203125" style="1093"/>
    <col min="14337" max="14337" width="48.5" style="1093" customWidth="1"/>
    <col min="14338" max="14338" width="73.5" style="1093" customWidth="1"/>
    <col min="14339" max="14339" width="16.83203125" style="1093" customWidth="1"/>
    <col min="14340" max="14592" width="9.33203125" style="1093"/>
    <col min="14593" max="14593" width="48.5" style="1093" customWidth="1"/>
    <col min="14594" max="14594" width="73.5" style="1093" customWidth="1"/>
    <col min="14595" max="14595" width="16.83203125" style="1093" customWidth="1"/>
    <col min="14596" max="14848" width="9.33203125" style="1093"/>
    <col min="14849" max="14849" width="48.5" style="1093" customWidth="1"/>
    <col min="14850" max="14850" width="73.5" style="1093" customWidth="1"/>
    <col min="14851" max="14851" width="16.83203125" style="1093" customWidth="1"/>
    <col min="14852" max="15104" width="9.33203125" style="1093"/>
    <col min="15105" max="15105" width="48.5" style="1093" customWidth="1"/>
    <col min="15106" max="15106" width="73.5" style="1093" customWidth="1"/>
    <col min="15107" max="15107" width="16.83203125" style="1093" customWidth="1"/>
    <col min="15108" max="15360" width="9.33203125" style="1093"/>
    <col min="15361" max="15361" width="48.5" style="1093" customWidth="1"/>
    <col min="15362" max="15362" width="73.5" style="1093" customWidth="1"/>
    <col min="15363" max="15363" width="16.83203125" style="1093" customWidth="1"/>
    <col min="15364" max="15616" width="9.33203125" style="1093"/>
    <col min="15617" max="15617" width="48.5" style="1093" customWidth="1"/>
    <col min="15618" max="15618" width="73.5" style="1093" customWidth="1"/>
    <col min="15619" max="15619" width="16.83203125" style="1093" customWidth="1"/>
    <col min="15620" max="15872" width="9.33203125" style="1093"/>
    <col min="15873" max="15873" width="48.5" style="1093" customWidth="1"/>
    <col min="15874" max="15874" width="73.5" style="1093" customWidth="1"/>
    <col min="15875" max="15875" width="16.83203125" style="1093" customWidth="1"/>
    <col min="15876" max="16128" width="9.33203125" style="1093"/>
    <col min="16129" max="16129" width="48.5" style="1093" customWidth="1"/>
    <col min="16130" max="16130" width="73.5" style="1093" customWidth="1"/>
    <col min="16131" max="16131" width="16.83203125" style="1093" customWidth="1"/>
    <col min="16132" max="16384" width="9.33203125" style="1093"/>
  </cols>
  <sheetData>
    <row r="1" spans="1:2" ht="18.75" x14ac:dyDescent="0.3">
      <c r="A1" s="95" t="s">
        <v>641</v>
      </c>
    </row>
    <row r="3" spans="1:2" x14ac:dyDescent="0.2">
      <c r="A3" s="96"/>
      <c r="B3" s="96"/>
    </row>
    <row r="4" spans="1:2" ht="15.75" x14ac:dyDescent="0.25">
      <c r="A4" s="444"/>
      <c r="B4" s="526"/>
    </row>
    <row r="5" spans="1:2" ht="15.75" x14ac:dyDescent="0.25">
      <c r="A5" s="444"/>
      <c r="B5" s="526"/>
    </row>
    <row r="6" spans="1:2" s="109" customFormat="1" ht="15.75" x14ac:dyDescent="0.25">
      <c r="A6" s="444" t="str">
        <f>CONCATENATE([3]RM_ALAPADATOK!D7,". évi eredeti előirányzat BEVÉTELEK")</f>
        <v>2020. évi eredeti előirányzat BEVÉTELEK</v>
      </c>
      <c r="B6" s="96"/>
    </row>
    <row r="7" spans="1:2" s="109" customFormat="1" x14ac:dyDescent="0.2">
      <c r="A7" s="96"/>
      <c r="B7" s="96"/>
    </row>
    <row r="8" spans="1:2" s="109" customFormat="1" x14ac:dyDescent="0.2">
      <c r="A8" s="96"/>
      <c r="B8" s="96"/>
    </row>
    <row r="9" spans="1:2" x14ac:dyDescent="0.2">
      <c r="A9" s="96" t="s">
        <v>512</v>
      </c>
      <c r="B9" s="96" t="s">
        <v>640</v>
      </c>
    </row>
    <row r="10" spans="1:2" x14ac:dyDescent="0.2">
      <c r="A10" s="96" t="s">
        <v>639</v>
      </c>
      <c r="B10" s="96" t="s">
        <v>638</v>
      </c>
    </row>
    <row r="11" spans="1:2" x14ac:dyDescent="0.2">
      <c r="A11" s="96" t="s">
        <v>637</v>
      </c>
      <c r="B11" s="96" t="s">
        <v>636</v>
      </c>
    </row>
    <row r="12" spans="1:2" x14ac:dyDescent="0.2">
      <c r="A12" s="96"/>
      <c r="B12" s="96"/>
    </row>
    <row r="13" spans="1:2" ht="15.75" x14ac:dyDescent="0.25">
      <c r="A13" s="444" t="str">
        <f>+CONCATENATE(LEFT(A6,4),". évi előirányzat módosítások BEVÉTELEK")</f>
        <v>2020. évi előirányzat módosítások BEVÉTELEK</v>
      </c>
      <c r="B13" s="526"/>
    </row>
    <row r="14" spans="1:2" x14ac:dyDescent="0.2">
      <c r="A14" s="96"/>
      <c r="B14" s="96"/>
    </row>
    <row r="15" spans="1:2" s="109" customFormat="1" x14ac:dyDescent="0.2">
      <c r="A15" s="96" t="s">
        <v>635</v>
      </c>
      <c r="B15" s="96" t="s">
        <v>634</v>
      </c>
    </row>
    <row r="16" spans="1:2" x14ac:dyDescent="0.2">
      <c r="A16" s="96" t="s">
        <v>633</v>
      </c>
      <c r="B16" s="96" t="s">
        <v>632</v>
      </c>
    </row>
    <row r="17" spans="1:2" x14ac:dyDescent="0.2">
      <c r="A17" s="96" t="s">
        <v>631</v>
      </c>
      <c r="B17" s="96" t="s">
        <v>630</v>
      </c>
    </row>
    <row r="18" spans="1:2" x14ac:dyDescent="0.2">
      <c r="A18" s="96"/>
      <c r="B18" s="96"/>
    </row>
    <row r="19" spans="1:2" ht="14.25" x14ac:dyDescent="0.2">
      <c r="A19" s="527" t="str">
        <f>+CONCATENATE(LEFT(A6,4),". módosítás utáni módosított előrirányzatok BEVÉTELEK")</f>
        <v>2020. módosítás utáni módosított előrirányzatok BEVÉTELEK</v>
      </c>
      <c r="B19" s="526"/>
    </row>
    <row r="20" spans="1:2" x14ac:dyDescent="0.2">
      <c r="A20" s="96"/>
      <c r="B20" s="96"/>
    </row>
    <row r="21" spans="1:2" x14ac:dyDescent="0.2">
      <c r="A21" s="96" t="s">
        <v>629</v>
      </c>
      <c r="B21" s="96" t="s">
        <v>628</v>
      </c>
    </row>
    <row r="22" spans="1:2" x14ac:dyDescent="0.2">
      <c r="A22" s="96" t="s">
        <v>627</v>
      </c>
      <c r="B22" s="96" t="s">
        <v>626</v>
      </c>
    </row>
    <row r="23" spans="1:2" x14ac:dyDescent="0.2">
      <c r="A23" s="96" t="s">
        <v>625</v>
      </c>
      <c r="B23" s="96" t="s">
        <v>624</v>
      </c>
    </row>
    <row r="24" spans="1:2" x14ac:dyDescent="0.2">
      <c r="A24" s="96"/>
      <c r="B24" s="96"/>
    </row>
    <row r="25" spans="1:2" ht="15.75" x14ac:dyDescent="0.25">
      <c r="A25" s="444" t="str">
        <f>+CONCATENATE(LEFT(A6,4),". évi eredeti előirányzat KIADÁSOK")</f>
        <v>2020. évi eredeti előirányzat KIADÁSOK</v>
      </c>
      <c r="B25" s="526"/>
    </row>
    <row r="26" spans="1:2" x14ac:dyDescent="0.2">
      <c r="A26" s="96"/>
      <c r="B26" s="96"/>
    </row>
    <row r="27" spans="1:2" x14ac:dyDescent="0.2">
      <c r="A27" s="96" t="s">
        <v>623</v>
      </c>
      <c r="B27" s="96" t="s">
        <v>622</v>
      </c>
    </row>
    <row r="28" spans="1:2" x14ac:dyDescent="0.2">
      <c r="A28" s="96" t="s">
        <v>516</v>
      </c>
      <c r="B28" s="96" t="s">
        <v>621</v>
      </c>
    </row>
    <row r="29" spans="1:2" x14ac:dyDescent="0.2">
      <c r="A29" s="96" t="s">
        <v>517</v>
      </c>
      <c r="B29" s="96" t="s">
        <v>620</v>
      </c>
    </row>
    <row r="30" spans="1:2" x14ac:dyDescent="0.2">
      <c r="A30" s="96"/>
      <c r="B30" s="96"/>
    </row>
    <row r="31" spans="1:2" ht="15.75" x14ac:dyDescent="0.25">
      <c r="A31" s="444" t="str">
        <f>+CONCATENATE(LEFT(A6,4),". évi előirányzat módosítások KIADÁSOK")</f>
        <v>2020. évi előirányzat módosítások KIADÁSOK</v>
      </c>
      <c r="B31" s="526"/>
    </row>
    <row r="32" spans="1:2" x14ac:dyDescent="0.2">
      <c r="A32" s="96"/>
      <c r="B32" s="96"/>
    </row>
    <row r="33" spans="1:2" x14ac:dyDescent="0.2">
      <c r="A33" s="96" t="s">
        <v>619</v>
      </c>
      <c r="B33" s="96" t="s">
        <v>618</v>
      </c>
    </row>
    <row r="34" spans="1:2" x14ac:dyDescent="0.2">
      <c r="A34" s="96" t="s">
        <v>617</v>
      </c>
      <c r="B34" s="96" t="s">
        <v>616</v>
      </c>
    </row>
    <row r="35" spans="1:2" x14ac:dyDescent="0.2">
      <c r="A35" s="96" t="s">
        <v>615</v>
      </c>
      <c r="B35" s="96" t="s">
        <v>614</v>
      </c>
    </row>
    <row r="36" spans="1:2" x14ac:dyDescent="0.2">
      <c r="A36" s="96"/>
      <c r="B36" s="96"/>
    </row>
    <row r="37" spans="1:2" ht="15.75" x14ac:dyDescent="0.25">
      <c r="A37" s="444" t="str">
        <f>+CONCATENATE(LEFT(A6,4),". módosítás utáni módosított előirányzatok KIADÁSOK")</f>
        <v>2020. módosítás utáni módosított előirányzatok KIADÁSOK</v>
      </c>
      <c r="B37" s="526"/>
    </row>
    <row r="38" spans="1:2" x14ac:dyDescent="0.2">
      <c r="A38" s="96"/>
      <c r="B38" s="96"/>
    </row>
    <row r="39" spans="1:2" x14ac:dyDescent="0.2">
      <c r="A39" s="96" t="s">
        <v>613</v>
      </c>
      <c r="B39" s="96" t="s">
        <v>612</v>
      </c>
    </row>
    <row r="40" spans="1:2" x14ac:dyDescent="0.2">
      <c r="A40" s="96" t="s">
        <v>611</v>
      </c>
      <c r="B40" s="96" t="s">
        <v>610</v>
      </c>
    </row>
    <row r="41" spans="1:2" x14ac:dyDescent="0.2">
      <c r="A41" s="96" t="s">
        <v>609</v>
      </c>
      <c r="B41" s="96" t="s">
        <v>608</v>
      </c>
    </row>
  </sheetData>
  <sheetProtection sheet="1"/>
  <pageMargins left="1.0629921259842521" right="1.0236220472440944" top="0.78740157480314965" bottom="0.78740157480314965" header="0.70866141732283472" footer="0.70866141732283472"/>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CONCATENATE([1]RM_ALAPADATOK!O15,"3. melléklet ",[1]RM_ALAPADATOK!A7," ",[1]RM_ALAPADATOK!B7," ",[1]RM_ALAPADATOK!C7," ",[1]RM_ALAPADATOK!D7," ",[1]RM_ALAPADATOK!E7," ",[1]RM_ALAPADATOK!F7," ",[1]RM_ALAPADATOK!G7," ",[1]RM_ALAPADATOK!H7)</f>
        <v>6.3.3. melléklet a 13 / 2020 ( XI.11. ) önkormányzati rendelethez</v>
      </c>
    </row>
    <row r="2" spans="1:11" s="1007" customFormat="1" ht="36" x14ac:dyDescent="0.2">
      <c r="A2" s="1015" t="s">
        <v>191</v>
      </c>
      <c r="B2" s="1265" t="str">
        <f>CONCATENATE('RM_6.4.2.sz.mell'!B2:J2)</f>
        <v>2 kvi név</v>
      </c>
      <c r="C2" s="1266"/>
      <c r="D2" s="1266"/>
      <c r="E2" s="1266"/>
      <c r="F2" s="1266"/>
      <c r="G2" s="1266"/>
      <c r="H2" s="1266"/>
      <c r="I2" s="1266"/>
      <c r="J2" s="1266"/>
      <c r="K2" s="1014" t="s">
        <v>409</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CONCATENATE('RM_6.4.2.sz.mell'!K5)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CONCATENATE([1]RM_ALAPADATOK!O17," melléklet ",[1]RM_ALAPADATOK!A7," ",[1]RM_ALAPADATOK!B7," ",[1]RM_ALAPADATOK!C7," ",[1]RM_ALAPADATOK!D7," ",[1]RM_ALAPADATOK!E7," ",[1]RM_ALAPADATOK!F7," ",[1]RM_ALAPADATOK!G7," ",[1]RM_ALAPADATOK!H7)</f>
        <v>6.4. melléklet a 13 / 2020 ( XI.11. ) önkormányzati rendelethez</v>
      </c>
    </row>
    <row r="2" spans="1:11" s="1007" customFormat="1" ht="36" x14ac:dyDescent="0.2">
      <c r="A2" s="1015" t="s">
        <v>191</v>
      </c>
      <c r="B2" s="1265" t="str">
        <f>CONCATENATE([1]RM_ALAPADATOK!B17)</f>
        <v>3 kvi név</v>
      </c>
      <c r="C2" s="1266"/>
      <c r="D2" s="1266"/>
      <c r="E2" s="1266"/>
      <c r="F2" s="1266"/>
      <c r="G2" s="1266"/>
      <c r="H2" s="1266"/>
      <c r="I2" s="1266"/>
      <c r="J2" s="1266"/>
      <c r="K2" s="1014" t="s">
        <v>549</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CONCATENATE('RM_6.4.3.sz.mell'!K5)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1"/>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CONCATENATE([1]RM_ALAPADATOK!O17,"1. melléklet ",[1]RM_ALAPADATOK!A7," ",[1]RM_ALAPADATOK!B7," ",[1]RM_ALAPADATOK!C7," ",[1]RM_ALAPADATOK!D7," ",[1]RM_ALAPADATOK!E7," ",[1]RM_ALAPADATOK!F7," ",[1]RM_ALAPADATOK!G7," ",[1]RM_ALAPADATOK!H7)</f>
        <v>6.4.1. melléklet a 13 / 2020 ( XI.11. ) önkormányzati rendelethez</v>
      </c>
    </row>
    <row r="2" spans="1:11" s="1007" customFormat="1" ht="36" x14ac:dyDescent="0.2">
      <c r="A2" s="1015" t="s">
        <v>191</v>
      </c>
      <c r="B2" s="1265" t="str">
        <f>CONCATENATE('RM_6.5.sz.mell'!B2:J2)</f>
        <v>3 kvi név</v>
      </c>
      <c r="C2" s="1266"/>
      <c r="D2" s="1266"/>
      <c r="E2" s="1266"/>
      <c r="F2" s="1266"/>
      <c r="G2" s="1266"/>
      <c r="H2" s="1266"/>
      <c r="I2" s="1266"/>
      <c r="J2" s="1266"/>
      <c r="K2" s="1014" t="s">
        <v>549</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CONCATENATE('RM_6.5.sz.mell'!K5)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CONCATENATE([1]RM_ALAPADATOK!O17,"2. melléklet ",[1]RM_ALAPADATOK!A7," ",[1]RM_ALAPADATOK!B7," ",[1]RM_ALAPADATOK!C7," ",[1]RM_ALAPADATOK!D7," ",[1]RM_ALAPADATOK!E7," ",[1]RM_ALAPADATOK!F7," ",[1]RM_ALAPADATOK!G7," ",[1]RM_ALAPADATOK!H7)</f>
        <v>6.4.2. melléklet a 13 / 2020 ( XI.11. ) önkormányzati rendelethez</v>
      </c>
    </row>
    <row r="2" spans="1:11" s="1007" customFormat="1" ht="36" x14ac:dyDescent="0.2">
      <c r="A2" s="1015" t="s">
        <v>191</v>
      </c>
      <c r="B2" s="1265" t="str">
        <f>CONCATENATE('RM_6.5.1.sz.mell'!B2:J2)</f>
        <v>3 kvi név</v>
      </c>
      <c r="C2" s="1266"/>
      <c r="D2" s="1266"/>
      <c r="E2" s="1266"/>
      <c r="F2" s="1266"/>
      <c r="G2" s="1266"/>
      <c r="H2" s="1266"/>
      <c r="I2" s="1266"/>
      <c r="J2" s="1266"/>
      <c r="K2" s="1014" t="s">
        <v>549</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CONCATENATE('RM_6.5.1.sz.mell'!K5)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CONCATENATE([1]RM_ALAPADATOK!O17,"3. melléklet ",[1]RM_ALAPADATOK!A7," ",[1]RM_ALAPADATOK!B7," ",[1]RM_ALAPADATOK!C7," ",[1]RM_ALAPADATOK!D7," ",[1]RM_ALAPADATOK!E7," ",[1]RM_ALAPADATOK!F7," ",[1]RM_ALAPADATOK!G7," ",[1]RM_ALAPADATOK!H7)</f>
        <v>6.4.3. melléklet a 13 / 2020 ( XI.11. ) önkormányzati rendelethez</v>
      </c>
    </row>
    <row r="2" spans="1:11" s="1007" customFormat="1" ht="23.1" customHeight="1" x14ac:dyDescent="0.2">
      <c r="A2" s="1015" t="s">
        <v>191</v>
      </c>
      <c r="B2" s="1265" t="str">
        <f>CONCATENATE('RM_6.5.2.sz.mell'!B2:J2)</f>
        <v>3 kvi név</v>
      </c>
      <c r="C2" s="1266"/>
      <c r="D2" s="1266"/>
      <c r="E2" s="1266"/>
      <c r="F2" s="1266"/>
      <c r="G2" s="1266"/>
      <c r="H2" s="1266"/>
      <c r="I2" s="1266"/>
      <c r="J2" s="1266"/>
      <c r="K2" s="1014" t="s">
        <v>549</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CONCATENATE('RM_6.5.2.sz.mell'!K5)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CONCATENATE([1]RM_ALAPADATOK!O19," melléklet ",[1]RM_ALAPADATOK!A7," ",[1]RM_ALAPADATOK!B7," ",[1]RM_ALAPADATOK!C7," ",[1]RM_ALAPADATOK!D7," ",[1]RM_ALAPADATOK!E7," ",[1]RM_ALAPADATOK!F7," ",[1]RM_ALAPADATOK!G7," ",[1]RM_ALAPADATOK!H7)</f>
        <v>6.5. melléklet a 13 / 2020 ( XI.11. ) önkormányzati rendelethez</v>
      </c>
    </row>
    <row r="2" spans="1:11" s="1007" customFormat="1" ht="23.1" customHeight="1" x14ac:dyDescent="0.2">
      <c r="A2" s="1015" t="s">
        <v>191</v>
      </c>
      <c r="B2" s="1265" t="str">
        <f>CONCATENATE([1]RM_ALAPADATOK!B19)</f>
        <v>4 kvi név</v>
      </c>
      <c r="C2" s="1266"/>
      <c r="D2" s="1266"/>
      <c r="E2" s="1266"/>
      <c r="F2" s="1266"/>
      <c r="G2" s="1266"/>
      <c r="H2" s="1266"/>
      <c r="I2" s="1266"/>
      <c r="J2" s="1266"/>
      <c r="K2" s="1014" t="s">
        <v>550</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CONCATENATE('RM_6.5.3.sz.mell'!K5)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4.1"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27559055118110237" header="0.31496062992125984" footer="0.31496062992125984"/>
  <pageSetup paperSize="9" scale="71"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CONCATENATE([1]RM_ALAPADATOK!O19,"1. melléklet ",[1]RM_ALAPADATOK!A7," ",[1]RM_ALAPADATOK!B7," ",[1]RM_ALAPADATOK!C7," ",[1]RM_ALAPADATOK!D7," ",[1]RM_ALAPADATOK!E7," ",[1]RM_ALAPADATOK!F7," ",[1]RM_ALAPADATOK!G7," ",[1]RM_ALAPADATOK!H7)</f>
        <v>6.5.1. melléklet a 13 / 2020 ( XI.11. ) önkormányzati rendelethez</v>
      </c>
    </row>
    <row r="2" spans="1:11" s="1007" customFormat="1" ht="23.1" customHeight="1" x14ac:dyDescent="0.2">
      <c r="A2" s="1015" t="s">
        <v>191</v>
      </c>
      <c r="B2" s="1265" t="str">
        <f>CONCATENATE('RM_6.6.sz.mell'!B2:J2)</f>
        <v>4 kvi név</v>
      </c>
      <c r="C2" s="1266"/>
      <c r="D2" s="1266"/>
      <c r="E2" s="1266"/>
      <c r="F2" s="1266"/>
      <c r="G2" s="1266"/>
      <c r="H2" s="1266"/>
      <c r="I2" s="1266"/>
      <c r="J2" s="1266"/>
      <c r="K2" s="1014" t="s">
        <v>550</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CONCATENATE('RM_6.6.sz.mell'!K5)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CONCATENATE([1]RM_ALAPADATOK!O19,"2. melléklet ",[1]RM_ALAPADATOK!A7," ",[1]RM_ALAPADATOK!B7," ",[1]RM_ALAPADATOK!C7," ",[1]RM_ALAPADATOK!D7," ",[1]RM_ALAPADATOK!E7," ",[1]RM_ALAPADATOK!F7," ",[1]RM_ALAPADATOK!G7," ",[1]RM_ALAPADATOK!H7)</f>
        <v>6.5.2. melléklet a 13 / 2020 ( XI.11. ) önkormányzati rendelethez</v>
      </c>
    </row>
    <row r="2" spans="1:11" s="1007" customFormat="1" ht="23.1" customHeight="1" x14ac:dyDescent="0.2">
      <c r="A2" s="1015" t="s">
        <v>191</v>
      </c>
      <c r="B2" s="1265" t="str">
        <f>CONCATENATE('RM_6.6.1.sz.mell'!B2:J2)</f>
        <v>4 kvi név</v>
      </c>
      <c r="C2" s="1266"/>
      <c r="D2" s="1266"/>
      <c r="E2" s="1266"/>
      <c r="F2" s="1266"/>
      <c r="G2" s="1266"/>
      <c r="H2" s="1266"/>
      <c r="I2" s="1266"/>
      <c r="J2" s="1266"/>
      <c r="K2" s="1014" t="s">
        <v>550</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CONCATENATE('RM_6.6.1.sz.mell'!K5)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CONCATENATE([1]RM_ALAPADATOK!O19,"3. melléklet ",[1]RM_ALAPADATOK!A7," ",[1]RM_ALAPADATOK!B7," ",[1]RM_ALAPADATOK!C7," ",[1]RM_ALAPADATOK!D7," ",[1]RM_ALAPADATOK!E7," ",[1]RM_ALAPADATOK!F7," ",[1]RM_ALAPADATOK!G7," ",[1]RM_ALAPADATOK!H7)</f>
        <v>6.5.3. melléklet a 13 / 2020 ( XI.11. ) önkormányzati rendelethez</v>
      </c>
    </row>
    <row r="2" spans="1:11" s="1007" customFormat="1" ht="23.1" customHeight="1" x14ac:dyDescent="0.2">
      <c r="A2" s="1015" t="s">
        <v>191</v>
      </c>
      <c r="B2" s="1265" t="str">
        <f>CONCATENATE('RM_6.6.2.sz.mell'!B2:J2)</f>
        <v>4 kvi név</v>
      </c>
      <c r="C2" s="1266"/>
      <c r="D2" s="1266"/>
      <c r="E2" s="1266"/>
      <c r="F2" s="1266"/>
      <c r="G2" s="1266"/>
      <c r="H2" s="1266"/>
      <c r="I2" s="1266"/>
      <c r="J2" s="1266"/>
      <c r="K2" s="1014" t="s">
        <v>550</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CONCATENATE('RM_6.6.2.sz.mell'!K5)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CONCATENATE([1]RM_ALAPADATOK!O21," melléklet ",[1]RM_ALAPADATOK!A7," ",[1]RM_ALAPADATOK!B7," ",[1]RM_ALAPADATOK!C7," ",[1]RM_ALAPADATOK!D7," ",[1]RM_ALAPADATOK!E7," ",[1]RM_ALAPADATOK!F7," ",[1]RM_ALAPADATOK!G7," ",[1]RM_ALAPADATOK!H7)</f>
        <v>6.6. melléklet a 13 / 2020 ( XI.11. ) önkormányzati rendelethez</v>
      </c>
    </row>
    <row r="2" spans="1:11" s="1007" customFormat="1" ht="23.1" customHeight="1" x14ac:dyDescent="0.2">
      <c r="A2" s="1015" t="s">
        <v>191</v>
      </c>
      <c r="B2" s="1265" t="str">
        <f>CONCATENATE([1]RM_ALAPADATOK!B21)</f>
        <v>5 kvi név</v>
      </c>
      <c r="C2" s="1266"/>
      <c r="D2" s="1266"/>
      <c r="E2" s="1266"/>
      <c r="F2" s="1266"/>
      <c r="G2" s="1266"/>
      <c r="H2" s="1266"/>
      <c r="I2" s="1266"/>
      <c r="J2" s="1266"/>
      <c r="K2" s="1014" t="s">
        <v>551</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CONCATENATE('RM_6.6.3.sz.mell'!K5)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I164"/>
  <sheetViews>
    <sheetView zoomScale="120" zoomScaleNormal="120" zoomScaleSheetLayoutView="100" workbookViewId="0">
      <selection activeCell="C147" sqref="C147"/>
    </sheetView>
  </sheetViews>
  <sheetFormatPr defaultRowHeight="15.75" x14ac:dyDescent="0.25"/>
  <cols>
    <col min="1" max="1" width="9.5" style="528" customWidth="1"/>
    <col min="2" max="2" width="99.33203125" style="528" customWidth="1"/>
    <col min="3" max="3" width="21.6640625" style="529" customWidth="1"/>
    <col min="4" max="4" width="9" style="528" customWidth="1"/>
    <col min="5" max="16384" width="9.33203125" style="528"/>
  </cols>
  <sheetData>
    <row r="1" spans="1:3" ht="18.75" customHeight="1" x14ac:dyDescent="0.25">
      <c r="A1" s="655"/>
      <c r="B1" s="1107" t="str">
        <f>CONCATENATE("1.1. melléklet ",[2]ALAPADATOK!A7," ",[2]ALAPADATOK!B7," ",[2]ALAPADATOK!C7," ",[2]ALAPADATOK!D7," ",[2]ALAPADATOK!E7," ",[2]ALAPADATOK!F7," ",[2]ALAPADATOK!G7," ",[2]ALAPADATOK!H7)</f>
        <v>1.1. melléklet a 1 / 2020 ( II.24. ) önkormányzati rendelethez</v>
      </c>
      <c r="C1" s="1108"/>
    </row>
    <row r="2" spans="1:3" ht="21.95" customHeight="1" x14ac:dyDescent="0.25">
      <c r="A2" s="1091"/>
      <c r="B2" s="446" t="str">
        <f>CONCATENATE([2]ALAPADATOK!A3)</f>
        <v>ZÁVOD KÖZSÉG ÖNKORMÁNYZATA</v>
      </c>
      <c r="C2" s="447"/>
    </row>
    <row r="3" spans="1:3" ht="21.95" customHeight="1" x14ac:dyDescent="0.25">
      <c r="A3" s="447"/>
      <c r="B3" s="446" t="str">
        <f>CONCATENATE([2]ALAPADATOK!D7,". ÉVI KÖLTSÉGVETÉS")</f>
        <v>2020. ÉVI KÖLTSÉGVETÉS</v>
      </c>
      <c r="C3" s="447"/>
    </row>
    <row r="4" spans="1:3" ht="21.95" customHeight="1" x14ac:dyDescent="0.25">
      <c r="A4" s="447"/>
      <c r="B4" s="446" t="s">
        <v>544</v>
      </c>
      <c r="C4" s="447"/>
    </row>
    <row r="5" spans="1:3" ht="21.95" customHeight="1" x14ac:dyDescent="0.25">
      <c r="A5" s="655"/>
      <c r="B5" s="655"/>
      <c r="C5" s="656"/>
    </row>
    <row r="6" spans="1:3" ht="15.2" customHeight="1" x14ac:dyDescent="0.25">
      <c r="A6" s="1109" t="s">
        <v>13</v>
      </c>
      <c r="B6" s="1109"/>
      <c r="C6" s="1109"/>
    </row>
    <row r="7" spans="1:3" ht="15.2" customHeight="1" thickBot="1" x14ac:dyDescent="0.3">
      <c r="A7" s="1110" t="s">
        <v>147</v>
      </c>
      <c r="B7" s="1110"/>
      <c r="C7" s="1090" t="s">
        <v>531</v>
      </c>
    </row>
    <row r="8" spans="1:3" ht="24" customHeight="1" thickBot="1" x14ac:dyDescent="0.3">
      <c r="A8" s="1089" t="s">
        <v>67</v>
      </c>
      <c r="B8" s="1088" t="s">
        <v>15</v>
      </c>
      <c r="C8" s="1087" t="str">
        <f>+CONCATENATE(LEFT([2]KV_ÖSSZEFÜGGÉSEK!A5,4),". évi előirányzat")</f>
        <v>2020. évi előirányzat</v>
      </c>
    </row>
    <row r="9" spans="1:3" s="608" customFormat="1" ht="12" customHeight="1" thickBot="1" x14ac:dyDescent="0.25">
      <c r="A9" s="619"/>
      <c r="B9" s="618" t="s">
        <v>465</v>
      </c>
      <c r="C9" s="1086" t="s">
        <v>466</v>
      </c>
    </row>
    <row r="10" spans="1:3" s="539" customFormat="1" ht="12" customHeight="1" thickBot="1" x14ac:dyDescent="0.25">
      <c r="A10" s="533" t="s">
        <v>16</v>
      </c>
      <c r="B10" s="640" t="s">
        <v>232</v>
      </c>
      <c r="C10" s="893">
        <f>+C11+C12+C13+C14+C15+C16</f>
        <v>23390572</v>
      </c>
    </row>
    <row r="11" spans="1:3" s="539" customFormat="1" ht="12" customHeight="1" x14ac:dyDescent="0.2">
      <c r="A11" s="562" t="s">
        <v>96</v>
      </c>
      <c r="B11" s="402" t="s">
        <v>233</v>
      </c>
      <c r="C11" s="1062">
        <v>9998250</v>
      </c>
    </row>
    <row r="12" spans="1:3" s="539" customFormat="1" ht="12" customHeight="1" x14ac:dyDescent="0.2">
      <c r="A12" s="592" t="s">
        <v>97</v>
      </c>
      <c r="B12" s="633" t="s">
        <v>234</v>
      </c>
      <c r="C12" s="1061"/>
    </row>
    <row r="13" spans="1:3" s="539" customFormat="1" ht="12" customHeight="1" x14ac:dyDescent="0.2">
      <c r="A13" s="592" t="s">
        <v>98</v>
      </c>
      <c r="B13" s="633" t="s">
        <v>518</v>
      </c>
      <c r="C13" s="1061">
        <v>11375322</v>
      </c>
    </row>
    <row r="14" spans="1:3" s="539" customFormat="1" ht="12" customHeight="1" x14ac:dyDescent="0.2">
      <c r="A14" s="592" t="s">
        <v>99</v>
      </c>
      <c r="B14" s="633" t="s">
        <v>236</v>
      </c>
      <c r="C14" s="1061">
        <v>1800000</v>
      </c>
    </row>
    <row r="15" spans="1:3" s="539" customFormat="1" ht="12" customHeight="1" x14ac:dyDescent="0.2">
      <c r="A15" s="592" t="s">
        <v>144</v>
      </c>
      <c r="B15" s="578" t="s">
        <v>410</v>
      </c>
      <c r="C15" s="1061"/>
    </row>
    <row r="16" spans="1:3" s="539" customFormat="1" ht="12" customHeight="1" thickBot="1" x14ac:dyDescent="0.25">
      <c r="A16" s="595" t="s">
        <v>100</v>
      </c>
      <c r="B16" s="579" t="s">
        <v>411</v>
      </c>
      <c r="C16" s="1061">
        <v>217000</v>
      </c>
    </row>
    <row r="17" spans="1:3" s="539" customFormat="1" ht="12" customHeight="1" thickBot="1" x14ac:dyDescent="0.25">
      <c r="A17" s="533" t="s">
        <v>17</v>
      </c>
      <c r="B17" s="626" t="s">
        <v>237</v>
      </c>
      <c r="C17" s="893">
        <f>+C18+C19+C20+C21+C22</f>
        <v>2553520</v>
      </c>
    </row>
    <row r="18" spans="1:3" s="539" customFormat="1" ht="12" customHeight="1" x14ac:dyDescent="0.2">
      <c r="A18" s="562" t="s">
        <v>102</v>
      </c>
      <c r="B18" s="402" t="s">
        <v>238</v>
      </c>
      <c r="C18" s="1062"/>
    </row>
    <row r="19" spans="1:3" s="539" customFormat="1" ht="12" customHeight="1" x14ac:dyDescent="0.2">
      <c r="A19" s="592" t="s">
        <v>103</v>
      </c>
      <c r="B19" s="633" t="s">
        <v>239</v>
      </c>
      <c r="C19" s="1061"/>
    </row>
    <row r="20" spans="1:3" s="539" customFormat="1" ht="12" customHeight="1" x14ac:dyDescent="0.2">
      <c r="A20" s="592" t="s">
        <v>104</v>
      </c>
      <c r="B20" s="633" t="s">
        <v>400</v>
      </c>
      <c r="C20" s="1061"/>
    </row>
    <row r="21" spans="1:3" s="539" customFormat="1" ht="12" customHeight="1" x14ac:dyDescent="0.2">
      <c r="A21" s="592" t="s">
        <v>105</v>
      </c>
      <c r="B21" s="633" t="s">
        <v>401</v>
      </c>
      <c r="C21" s="1061"/>
    </row>
    <row r="22" spans="1:3" s="539" customFormat="1" ht="12" customHeight="1" x14ac:dyDescent="0.2">
      <c r="A22" s="592" t="s">
        <v>106</v>
      </c>
      <c r="B22" s="633" t="s">
        <v>539</v>
      </c>
      <c r="C22" s="1061">
        <v>2553520</v>
      </c>
    </row>
    <row r="23" spans="1:3" s="539" customFormat="1" ht="12" customHeight="1" thickBot="1" x14ac:dyDescent="0.25">
      <c r="A23" s="595" t="s">
        <v>115</v>
      </c>
      <c r="B23" s="579" t="s">
        <v>241</v>
      </c>
      <c r="C23" s="1065"/>
    </row>
    <row r="24" spans="1:3" s="539" customFormat="1" ht="12" customHeight="1" thickBot="1" x14ac:dyDescent="0.25">
      <c r="A24" s="533" t="s">
        <v>18</v>
      </c>
      <c r="B24" s="640" t="s">
        <v>242</v>
      </c>
      <c r="C24" s="893">
        <f>+C25+C26+C27+C28+C29</f>
        <v>2958184</v>
      </c>
    </row>
    <row r="25" spans="1:3" s="539" customFormat="1" ht="12" customHeight="1" x14ac:dyDescent="0.2">
      <c r="A25" s="562" t="s">
        <v>85</v>
      </c>
      <c r="B25" s="402" t="s">
        <v>243</v>
      </c>
      <c r="C25" s="1062">
        <v>2958184</v>
      </c>
    </row>
    <row r="26" spans="1:3" s="539" customFormat="1" ht="12" customHeight="1" x14ac:dyDescent="0.2">
      <c r="A26" s="592" t="s">
        <v>86</v>
      </c>
      <c r="B26" s="633" t="s">
        <v>244</v>
      </c>
      <c r="C26" s="1061"/>
    </row>
    <row r="27" spans="1:3" s="539" customFormat="1" ht="12" customHeight="1" x14ac:dyDescent="0.2">
      <c r="A27" s="592" t="s">
        <v>87</v>
      </c>
      <c r="B27" s="633" t="s">
        <v>402</v>
      </c>
      <c r="C27" s="1061"/>
    </row>
    <row r="28" spans="1:3" s="539" customFormat="1" ht="12" customHeight="1" x14ac:dyDescent="0.2">
      <c r="A28" s="592" t="s">
        <v>88</v>
      </c>
      <c r="B28" s="633" t="s">
        <v>403</v>
      </c>
      <c r="C28" s="1061"/>
    </row>
    <row r="29" spans="1:3" s="539" customFormat="1" ht="12" customHeight="1" x14ac:dyDescent="0.2">
      <c r="A29" s="592" t="s">
        <v>164</v>
      </c>
      <c r="B29" s="633" t="s">
        <v>245</v>
      </c>
      <c r="C29" s="1061"/>
    </row>
    <row r="30" spans="1:3" s="1082" customFormat="1" ht="12" customHeight="1" thickBot="1" x14ac:dyDescent="0.25">
      <c r="A30" s="1085" t="s">
        <v>165</v>
      </c>
      <c r="B30" s="1084" t="s">
        <v>534</v>
      </c>
      <c r="C30" s="1083"/>
    </row>
    <row r="31" spans="1:3" s="539" customFormat="1" ht="12" customHeight="1" thickBot="1" x14ac:dyDescent="0.25">
      <c r="A31" s="533" t="s">
        <v>166</v>
      </c>
      <c r="B31" s="640" t="s">
        <v>519</v>
      </c>
      <c r="C31" s="892">
        <f>SUM(C32:C38)</f>
        <v>2335394</v>
      </c>
    </row>
    <row r="32" spans="1:3" s="539" customFormat="1" ht="12" customHeight="1" x14ac:dyDescent="0.2">
      <c r="A32" s="562" t="s">
        <v>248</v>
      </c>
      <c r="B32" s="402" t="s">
        <v>523</v>
      </c>
      <c r="C32" s="1062"/>
    </row>
    <row r="33" spans="1:3" s="539" customFormat="1" ht="12" customHeight="1" x14ac:dyDescent="0.2">
      <c r="A33" s="592" t="s">
        <v>249</v>
      </c>
      <c r="B33" s="633" t="s">
        <v>524</v>
      </c>
      <c r="C33" s="1061">
        <v>0</v>
      </c>
    </row>
    <row r="34" spans="1:3" s="539" customFormat="1" ht="12" customHeight="1" x14ac:dyDescent="0.2">
      <c r="A34" s="592" t="s">
        <v>250</v>
      </c>
      <c r="B34" s="633" t="s">
        <v>525</v>
      </c>
      <c r="C34" s="1061"/>
    </row>
    <row r="35" spans="1:3" s="539" customFormat="1" ht="12" customHeight="1" x14ac:dyDescent="0.2">
      <c r="A35" s="592" t="s">
        <v>251</v>
      </c>
      <c r="B35" s="633" t="s">
        <v>526</v>
      </c>
      <c r="C35" s="1061"/>
    </row>
    <row r="36" spans="1:3" s="539" customFormat="1" ht="12" customHeight="1" x14ac:dyDescent="0.2">
      <c r="A36" s="592" t="s">
        <v>520</v>
      </c>
      <c r="B36" s="633" t="s">
        <v>252</v>
      </c>
      <c r="C36" s="1061">
        <v>1308768</v>
      </c>
    </row>
    <row r="37" spans="1:3" s="539" customFormat="1" ht="12" customHeight="1" x14ac:dyDescent="0.2">
      <c r="A37" s="592" t="s">
        <v>521</v>
      </c>
      <c r="B37" s="633" t="s">
        <v>598</v>
      </c>
      <c r="C37" s="1061">
        <v>31112</v>
      </c>
    </row>
    <row r="38" spans="1:3" s="539" customFormat="1" ht="12" customHeight="1" thickBot="1" x14ac:dyDescent="0.25">
      <c r="A38" s="595" t="s">
        <v>522</v>
      </c>
      <c r="B38" s="479" t="s">
        <v>583</v>
      </c>
      <c r="C38" s="1065">
        <v>995514</v>
      </c>
    </row>
    <row r="39" spans="1:3" s="539" customFormat="1" ht="12" customHeight="1" thickBot="1" x14ac:dyDescent="0.25">
      <c r="A39" s="533" t="s">
        <v>20</v>
      </c>
      <c r="B39" s="640" t="s">
        <v>412</v>
      </c>
      <c r="C39" s="893">
        <f>SUM(C40:C50)</f>
        <v>3823880</v>
      </c>
    </row>
    <row r="40" spans="1:3" s="539" customFormat="1" ht="12" customHeight="1" x14ac:dyDescent="0.2">
      <c r="A40" s="562" t="s">
        <v>89</v>
      </c>
      <c r="B40" s="402" t="s">
        <v>255</v>
      </c>
      <c r="C40" s="1062"/>
    </row>
    <row r="41" spans="1:3" s="539" customFormat="1" ht="12" customHeight="1" x14ac:dyDescent="0.2">
      <c r="A41" s="592" t="s">
        <v>90</v>
      </c>
      <c r="B41" s="633" t="s">
        <v>256</v>
      </c>
      <c r="C41" s="1061">
        <v>2600000</v>
      </c>
    </row>
    <row r="42" spans="1:3" s="539" customFormat="1" ht="12" customHeight="1" x14ac:dyDescent="0.2">
      <c r="A42" s="592" t="s">
        <v>91</v>
      </c>
      <c r="B42" s="633" t="s">
        <v>257</v>
      </c>
      <c r="C42" s="1061"/>
    </row>
    <row r="43" spans="1:3" s="539" customFormat="1" ht="12" customHeight="1" x14ac:dyDescent="0.2">
      <c r="A43" s="592" t="s">
        <v>168</v>
      </c>
      <c r="B43" s="633" t="s">
        <v>258</v>
      </c>
      <c r="C43" s="1061"/>
    </row>
    <row r="44" spans="1:3" s="539" customFormat="1" ht="12" customHeight="1" x14ac:dyDescent="0.2">
      <c r="A44" s="592" t="s">
        <v>169</v>
      </c>
      <c r="B44" s="633" t="s">
        <v>259</v>
      </c>
      <c r="C44" s="1061">
        <v>1219680</v>
      </c>
    </row>
    <row r="45" spans="1:3" s="539" customFormat="1" ht="12" customHeight="1" x14ac:dyDescent="0.2">
      <c r="A45" s="592" t="s">
        <v>170</v>
      </c>
      <c r="B45" s="633" t="s">
        <v>260</v>
      </c>
      <c r="C45" s="1061"/>
    </row>
    <row r="46" spans="1:3" s="539" customFormat="1" ht="12" customHeight="1" x14ac:dyDescent="0.2">
      <c r="A46" s="592" t="s">
        <v>171</v>
      </c>
      <c r="B46" s="633" t="s">
        <v>261</v>
      </c>
      <c r="C46" s="1061"/>
    </row>
    <row r="47" spans="1:3" s="539" customFormat="1" ht="12" customHeight="1" x14ac:dyDescent="0.2">
      <c r="A47" s="592" t="s">
        <v>172</v>
      </c>
      <c r="B47" s="633" t="s">
        <v>527</v>
      </c>
      <c r="C47" s="1061">
        <v>2000</v>
      </c>
    </row>
    <row r="48" spans="1:3" s="539" customFormat="1" ht="12" customHeight="1" x14ac:dyDescent="0.2">
      <c r="A48" s="592" t="s">
        <v>253</v>
      </c>
      <c r="B48" s="633" t="s">
        <v>263</v>
      </c>
      <c r="C48" s="1074"/>
    </row>
    <row r="49" spans="1:3" s="539" customFormat="1" ht="12" customHeight="1" x14ac:dyDescent="0.2">
      <c r="A49" s="595" t="s">
        <v>254</v>
      </c>
      <c r="B49" s="651" t="s">
        <v>414</v>
      </c>
      <c r="C49" s="1078"/>
    </row>
    <row r="50" spans="1:3" s="539" customFormat="1" ht="12" customHeight="1" thickBot="1" x14ac:dyDescent="0.25">
      <c r="A50" s="595" t="s">
        <v>413</v>
      </c>
      <c r="B50" s="579" t="s">
        <v>264</v>
      </c>
      <c r="C50" s="1078">
        <v>2200</v>
      </c>
    </row>
    <row r="51" spans="1:3" s="539" customFormat="1" ht="12" customHeight="1" thickBot="1" x14ac:dyDescent="0.25">
      <c r="A51" s="533" t="s">
        <v>21</v>
      </c>
      <c r="B51" s="640" t="s">
        <v>265</v>
      </c>
      <c r="C51" s="893">
        <f>SUM(C52:C56)</f>
        <v>0</v>
      </c>
    </row>
    <row r="52" spans="1:3" s="539" customFormat="1" ht="12" customHeight="1" x14ac:dyDescent="0.2">
      <c r="A52" s="562" t="s">
        <v>92</v>
      </c>
      <c r="B52" s="402" t="s">
        <v>269</v>
      </c>
      <c r="C52" s="1081"/>
    </row>
    <row r="53" spans="1:3" s="539" customFormat="1" ht="12" customHeight="1" x14ac:dyDescent="0.2">
      <c r="A53" s="592" t="s">
        <v>93</v>
      </c>
      <c r="B53" s="633" t="s">
        <v>270</v>
      </c>
      <c r="C53" s="1074"/>
    </row>
    <row r="54" spans="1:3" s="539" customFormat="1" ht="12" customHeight="1" x14ac:dyDescent="0.2">
      <c r="A54" s="592" t="s">
        <v>266</v>
      </c>
      <c r="B54" s="633" t="s">
        <v>271</v>
      </c>
      <c r="C54" s="1074"/>
    </row>
    <row r="55" spans="1:3" s="539" customFormat="1" ht="12" customHeight="1" x14ac:dyDescent="0.2">
      <c r="A55" s="592" t="s">
        <v>267</v>
      </c>
      <c r="B55" s="633" t="s">
        <v>272</v>
      </c>
      <c r="C55" s="1074"/>
    </row>
    <row r="56" spans="1:3" s="539" customFormat="1" ht="12" customHeight="1" thickBot="1" x14ac:dyDescent="0.25">
      <c r="A56" s="595" t="s">
        <v>268</v>
      </c>
      <c r="B56" s="579" t="s">
        <v>273</v>
      </c>
      <c r="C56" s="1078"/>
    </row>
    <row r="57" spans="1:3" s="539" customFormat="1" ht="12" customHeight="1" thickBot="1" x14ac:dyDescent="0.25">
      <c r="A57" s="533" t="s">
        <v>173</v>
      </c>
      <c r="B57" s="640" t="s">
        <v>274</v>
      </c>
      <c r="C57" s="893">
        <f>SUM(C58:C60)</f>
        <v>0</v>
      </c>
    </row>
    <row r="58" spans="1:3" s="539" customFormat="1" ht="12" customHeight="1" x14ac:dyDescent="0.2">
      <c r="A58" s="562" t="s">
        <v>94</v>
      </c>
      <c r="B58" s="402" t="s">
        <v>275</v>
      </c>
      <c r="C58" s="1062"/>
    </row>
    <row r="59" spans="1:3" s="539" customFormat="1" ht="12" customHeight="1" x14ac:dyDescent="0.2">
      <c r="A59" s="592" t="s">
        <v>95</v>
      </c>
      <c r="B59" s="633" t="s">
        <v>404</v>
      </c>
      <c r="C59" s="1061"/>
    </row>
    <row r="60" spans="1:3" s="539" customFormat="1" ht="12" customHeight="1" x14ac:dyDescent="0.2">
      <c r="A60" s="592" t="s">
        <v>278</v>
      </c>
      <c r="B60" s="633" t="s">
        <v>276</v>
      </c>
      <c r="C60" s="1061"/>
    </row>
    <row r="61" spans="1:3" s="539" customFormat="1" ht="12" customHeight="1" thickBot="1" x14ac:dyDescent="0.25">
      <c r="A61" s="595" t="s">
        <v>279</v>
      </c>
      <c r="B61" s="579" t="s">
        <v>277</v>
      </c>
      <c r="C61" s="1065"/>
    </row>
    <row r="62" spans="1:3" s="539" customFormat="1" ht="12" customHeight="1" thickBot="1" x14ac:dyDescent="0.25">
      <c r="A62" s="533" t="s">
        <v>23</v>
      </c>
      <c r="B62" s="626" t="s">
        <v>280</v>
      </c>
      <c r="C62" s="893">
        <f>SUM(C63:C65)</f>
        <v>0</v>
      </c>
    </row>
    <row r="63" spans="1:3" s="539" customFormat="1" ht="12" customHeight="1" x14ac:dyDescent="0.2">
      <c r="A63" s="562" t="s">
        <v>174</v>
      </c>
      <c r="B63" s="402" t="s">
        <v>282</v>
      </c>
      <c r="C63" s="1074"/>
    </row>
    <row r="64" spans="1:3" s="539" customFormat="1" ht="12" customHeight="1" x14ac:dyDescent="0.2">
      <c r="A64" s="592" t="s">
        <v>175</v>
      </c>
      <c r="B64" s="633" t="s">
        <v>405</v>
      </c>
      <c r="C64" s="1074"/>
    </row>
    <row r="65" spans="1:3" s="539" customFormat="1" ht="12" customHeight="1" x14ac:dyDescent="0.2">
      <c r="A65" s="592" t="s">
        <v>215</v>
      </c>
      <c r="B65" s="633" t="s">
        <v>283</v>
      </c>
      <c r="C65" s="1074"/>
    </row>
    <row r="66" spans="1:3" s="539" customFormat="1" ht="12" customHeight="1" thickBot="1" x14ac:dyDescent="0.25">
      <c r="A66" s="595" t="s">
        <v>281</v>
      </c>
      <c r="B66" s="579" t="s">
        <v>284</v>
      </c>
      <c r="C66" s="1074"/>
    </row>
    <row r="67" spans="1:3" s="539" customFormat="1" ht="12" customHeight="1" thickBot="1" x14ac:dyDescent="0.25">
      <c r="A67" s="641" t="s">
        <v>454</v>
      </c>
      <c r="B67" s="640" t="s">
        <v>285</v>
      </c>
      <c r="C67" s="892">
        <f>+C10+C17+C24+C31+C39+C51+C57+C62</f>
        <v>35061550</v>
      </c>
    </row>
    <row r="68" spans="1:3" s="539" customFormat="1" ht="12" customHeight="1" thickBot="1" x14ac:dyDescent="0.25">
      <c r="A68" s="627" t="s">
        <v>286</v>
      </c>
      <c r="B68" s="626" t="s">
        <v>287</v>
      </c>
      <c r="C68" s="893">
        <f>SUM(C69:C71)</f>
        <v>0</v>
      </c>
    </row>
    <row r="69" spans="1:3" s="539" customFormat="1" ht="12" customHeight="1" x14ac:dyDescent="0.2">
      <c r="A69" s="562" t="s">
        <v>315</v>
      </c>
      <c r="B69" s="402" t="s">
        <v>288</v>
      </c>
      <c r="C69" s="1074"/>
    </row>
    <row r="70" spans="1:3" s="539" customFormat="1" ht="12" customHeight="1" x14ac:dyDescent="0.2">
      <c r="A70" s="592" t="s">
        <v>324</v>
      </c>
      <c r="B70" s="633" t="s">
        <v>289</v>
      </c>
      <c r="C70" s="1074"/>
    </row>
    <row r="71" spans="1:3" s="539" customFormat="1" ht="12" customHeight="1" thickBot="1" x14ac:dyDescent="0.25">
      <c r="A71" s="595" t="s">
        <v>325</v>
      </c>
      <c r="B71" s="1080" t="s">
        <v>535</v>
      </c>
      <c r="C71" s="1074"/>
    </row>
    <row r="72" spans="1:3" s="539" customFormat="1" ht="12" customHeight="1" thickBot="1" x14ac:dyDescent="0.25">
      <c r="A72" s="627" t="s">
        <v>291</v>
      </c>
      <c r="B72" s="626" t="s">
        <v>292</v>
      </c>
      <c r="C72" s="893">
        <f>SUM(C73:C76)</f>
        <v>0</v>
      </c>
    </row>
    <row r="73" spans="1:3" s="539" customFormat="1" ht="12" customHeight="1" x14ac:dyDescent="0.2">
      <c r="A73" s="562" t="s">
        <v>145</v>
      </c>
      <c r="B73" s="402" t="s">
        <v>293</v>
      </c>
      <c r="C73" s="1074"/>
    </row>
    <row r="74" spans="1:3" s="539" customFormat="1" ht="12" customHeight="1" x14ac:dyDescent="0.2">
      <c r="A74" s="592" t="s">
        <v>146</v>
      </c>
      <c r="B74" s="633" t="s">
        <v>536</v>
      </c>
      <c r="C74" s="1074"/>
    </row>
    <row r="75" spans="1:3" s="539" customFormat="1" ht="12" customHeight="1" thickBot="1" x14ac:dyDescent="0.25">
      <c r="A75" s="595" t="s">
        <v>316</v>
      </c>
      <c r="B75" s="651" t="s">
        <v>294</v>
      </c>
      <c r="C75" s="1078"/>
    </row>
    <row r="76" spans="1:3" s="539" customFormat="1" ht="12" customHeight="1" thickBot="1" x14ac:dyDescent="0.25">
      <c r="A76" s="1057" t="s">
        <v>317</v>
      </c>
      <c r="B76" s="1077" t="s">
        <v>537</v>
      </c>
      <c r="C76" s="1076"/>
    </row>
    <row r="77" spans="1:3" s="539" customFormat="1" ht="12" customHeight="1" thickBot="1" x14ac:dyDescent="0.25">
      <c r="A77" s="627" t="s">
        <v>295</v>
      </c>
      <c r="B77" s="626" t="s">
        <v>296</v>
      </c>
      <c r="C77" s="893">
        <f>SUM(C78:C79)</f>
        <v>47935635</v>
      </c>
    </row>
    <row r="78" spans="1:3" s="539" customFormat="1" ht="12" customHeight="1" thickBot="1" x14ac:dyDescent="0.25">
      <c r="A78" s="568" t="s">
        <v>318</v>
      </c>
      <c r="B78" s="1079" t="s">
        <v>297</v>
      </c>
      <c r="C78" s="1078">
        <v>47935635</v>
      </c>
    </row>
    <row r="79" spans="1:3" s="539" customFormat="1" ht="12" customHeight="1" thickBot="1" x14ac:dyDescent="0.25">
      <c r="A79" s="1057" t="s">
        <v>319</v>
      </c>
      <c r="B79" s="1077" t="s">
        <v>298</v>
      </c>
      <c r="C79" s="1076"/>
    </row>
    <row r="80" spans="1:3" s="539" customFormat="1" ht="12" customHeight="1" thickBot="1" x14ac:dyDescent="0.25">
      <c r="A80" s="627" t="s">
        <v>299</v>
      </c>
      <c r="B80" s="626" t="s">
        <v>300</v>
      </c>
      <c r="C80" s="893">
        <f>SUM(C81:C83)</f>
        <v>0</v>
      </c>
    </row>
    <row r="81" spans="1:3" s="539" customFormat="1" ht="12" customHeight="1" x14ac:dyDescent="0.2">
      <c r="A81" s="562" t="s">
        <v>320</v>
      </c>
      <c r="B81" s="402" t="s">
        <v>301</v>
      </c>
      <c r="C81" s="1074"/>
    </row>
    <row r="82" spans="1:3" s="539" customFormat="1" ht="12" customHeight="1" x14ac:dyDescent="0.2">
      <c r="A82" s="592" t="s">
        <v>321</v>
      </c>
      <c r="B82" s="633" t="s">
        <v>302</v>
      </c>
      <c r="C82" s="1074"/>
    </row>
    <row r="83" spans="1:3" s="539" customFormat="1" ht="12" customHeight="1" thickBot="1" x14ac:dyDescent="0.25">
      <c r="A83" s="591" t="s">
        <v>322</v>
      </c>
      <c r="B83" s="650" t="s">
        <v>538</v>
      </c>
      <c r="C83" s="1075"/>
    </row>
    <row r="84" spans="1:3" s="539" customFormat="1" ht="12" customHeight="1" thickBot="1" x14ac:dyDescent="0.25">
      <c r="A84" s="627" t="s">
        <v>303</v>
      </c>
      <c r="B84" s="626" t="s">
        <v>323</v>
      </c>
      <c r="C84" s="893">
        <f>SUM(C85:C88)</f>
        <v>0</v>
      </c>
    </row>
    <row r="85" spans="1:3" s="539" customFormat="1" ht="12" customHeight="1" x14ac:dyDescent="0.2">
      <c r="A85" s="635" t="s">
        <v>304</v>
      </c>
      <c r="B85" s="402" t="s">
        <v>305</v>
      </c>
      <c r="C85" s="1074"/>
    </row>
    <row r="86" spans="1:3" s="539" customFormat="1" ht="12" customHeight="1" x14ac:dyDescent="0.2">
      <c r="A86" s="634" t="s">
        <v>306</v>
      </c>
      <c r="B86" s="633" t="s">
        <v>307</v>
      </c>
      <c r="C86" s="1074"/>
    </row>
    <row r="87" spans="1:3" s="539" customFormat="1" ht="12" customHeight="1" x14ac:dyDescent="0.2">
      <c r="A87" s="634" t="s">
        <v>308</v>
      </c>
      <c r="B87" s="633" t="s">
        <v>309</v>
      </c>
      <c r="C87" s="1074"/>
    </row>
    <row r="88" spans="1:3" s="539" customFormat="1" ht="12" customHeight="1" thickBot="1" x14ac:dyDescent="0.25">
      <c r="A88" s="632" t="s">
        <v>310</v>
      </c>
      <c r="B88" s="579" t="s">
        <v>311</v>
      </c>
      <c r="C88" s="1074"/>
    </row>
    <row r="89" spans="1:3" s="539" customFormat="1" ht="12" customHeight="1" thickBot="1" x14ac:dyDescent="0.25">
      <c r="A89" s="627" t="s">
        <v>312</v>
      </c>
      <c r="B89" s="626" t="s">
        <v>453</v>
      </c>
      <c r="C89" s="1073"/>
    </row>
    <row r="90" spans="1:3" s="539" customFormat="1" ht="13.5" customHeight="1" thickBot="1" x14ac:dyDescent="0.25">
      <c r="A90" s="627" t="s">
        <v>314</v>
      </c>
      <c r="B90" s="626" t="s">
        <v>313</v>
      </c>
      <c r="C90" s="1073"/>
    </row>
    <row r="91" spans="1:3" s="539" customFormat="1" ht="15.75" customHeight="1" thickBot="1" x14ac:dyDescent="0.25">
      <c r="A91" s="627" t="s">
        <v>326</v>
      </c>
      <c r="B91" s="1072" t="s">
        <v>456</v>
      </c>
      <c r="C91" s="892">
        <f>+C68+C72+C77+C80+C84+C90+C89</f>
        <v>47935635</v>
      </c>
    </row>
    <row r="92" spans="1:3" s="539" customFormat="1" ht="16.5" customHeight="1" thickBot="1" x14ac:dyDescent="0.25">
      <c r="A92" s="625" t="s">
        <v>455</v>
      </c>
      <c r="B92" s="1071" t="s">
        <v>457</v>
      </c>
      <c r="C92" s="892">
        <f>+C67+C91</f>
        <v>82997185</v>
      </c>
    </row>
    <row r="93" spans="1:3" s="539" customFormat="1" ht="11.1" customHeight="1" x14ac:dyDescent="0.2">
      <c r="A93" s="623"/>
      <c r="B93" s="622"/>
      <c r="C93" s="621"/>
    </row>
    <row r="94" spans="1:3" ht="16.5" customHeight="1" x14ac:dyDescent="0.25">
      <c r="A94" s="1114" t="s">
        <v>45</v>
      </c>
      <c r="B94" s="1114"/>
      <c r="C94" s="1114"/>
    </row>
    <row r="95" spans="1:3" ht="16.5" customHeight="1" thickBot="1" x14ac:dyDescent="0.3">
      <c r="A95" s="1111" t="s">
        <v>148</v>
      </c>
      <c r="B95" s="1111"/>
      <c r="C95" s="1070" t="str">
        <f>C7</f>
        <v>Forintban!</v>
      </c>
    </row>
    <row r="96" spans="1:3" ht="30" customHeight="1" thickBot="1" x14ac:dyDescent="0.3">
      <c r="A96" s="1069" t="s">
        <v>67</v>
      </c>
      <c r="B96" s="1068" t="s">
        <v>46</v>
      </c>
      <c r="C96" s="1067" t="str">
        <f>+C8</f>
        <v>2020. évi előirányzat</v>
      </c>
    </row>
    <row r="97" spans="1:3" s="608" customFormat="1" ht="12" customHeight="1" thickBot="1" x14ac:dyDescent="0.25">
      <c r="A97" s="1069"/>
      <c r="B97" s="1068" t="s">
        <v>465</v>
      </c>
      <c r="C97" s="1067" t="s">
        <v>466</v>
      </c>
    </row>
    <row r="98" spans="1:3" ht="12" customHeight="1" thickBot="1" x14ac:dyDescent="0.3">
      <c r="A98" s="607" t="s">
        <v>16</v>
      </c>
      <c r="B98" s="606" t="s">
        <v>415</v>
      </c>
      <c r="C98" s="903">
        <f>C99+C100+C101+C102+C103+C116</f>
        <v>76221719</v>
      </c>
    </row>
    <row r="99" spans="1:3" ht="12" customHeight="1" x14ac:dyDescent="0.25">
      <c r="A99" s="603" t="s">
        <v>96</v>
      </c>
      <c r="B99" s="602" t="s">
        <v>47</v>
      </c>
      <c r="C99" s="1066">
        <v>15879416</v>
      </c>
    </row>
    <row r="100" spans="1:3" ht="12" customHeight="1" x14ac:dyDescent="0.25">
      <c r="A100" s="592" t="s">
        <v>97</v>
      </c>
      <c r="B100" s="582" t="s">
        <v>176</v>
      </c>
      <c r="C100" s="1061">
        <v>2515313</v>
      </c>
    </row>
    <row r="101" spans="1:3" ht="12" customHeight="1" x14ac:dyDescent="0.25">
      <c r="A101" s="592" t="s">
        <v>98</v>
      </c>
      <c r="B101" s="582" t="s">
        <v>136</v>
      </c>
      <c r="C101" s="1065">
        <v>54624391</v>
      </c>
    </row>
    <row r="102" spans="1:3" ht="12" customHeight="1" x14ac:dyDescent="0.25">
      <c r="A102" s="592" t="s">
        <v>99</v>
      </c>
      <c r="B102" s="593" t="s">
        <v>177</v>
      </c>
      <c r="C102" s="1065">
        <v>1740678</v>
      </c>
    </row>
    <row r="103" spans="1:3" ht="12" customHeight="1" x14ac:dyDescent="0.25">
      <c r="A103" s="592" t="s">
        <v>110</v>
      </c>
      <c r="B103" s="597" t="s">
        <v>178</v>
      </c>
      <c r="C103" s="1065">
        <v>461921</v>
      </c>
    </row>
    <row r="104" spans="1:3" ht="12" customHeight="1" x14ac:dyDescent="0.25">
      <c r="A104" s="592" t="s">
        <v>100</v>
      </c>
      <c r="B104" s="582" t="s">
        <v>420</v>
      </c>
      <c r="C104" s="1065"/>
    </row>
    <row r="105" spans="1:3" ht="12" customHeight="1" x14ac:dyDescent="0.25">
      <c r="A105" s="592" t="s">
        <v>101</v>
      </c>
      <c r="B105" s="594" t="s">
        <v>419</v>
      </c>
      <c r="C105" s="1065"/>
    </row>
    <row r="106" spans="1:3" ht="12" customHeight="1" x14ac:dyDescent="0.25">
      <c r="A106" s="592" t="s">
        <v>111</v>
      </c>
      <c r="B106" s="594" t="s">
        <v>418</v>
      </c>
      <c r="C106" s="1065"/>
    </row>
    <row r="107" spans="1:3" ht="12" customHeight="1" x14ac:dyDescent="0.25">
      <c r="A107" s="592" t="s">
        <v>112</v>
      </c>
      <c r="B107" s="596" t="s">
        <v>329</v>
      </c>
      <c r="C107" s="1065"/>
    </row>
    <row r="108" spans="1:3" ht="12" customHeight="1" x14ac:dyDescent="0.25">
      <c r="A108" s="592" t="s">
        <v>113</v>
      </c>
      <c r="B108" s="576" t="s">
        <v>330</v>
      </c>
      <c r="C108" s="1065"/>
    </row>
    <row r="109" spans="1:3" ht="12" customHeight="1" x14ac:dyDescent="0.25">
      <c r="A109" s="592" t="s">
        <v>114</v>
      </c>
      <c r="B109" s="576" t="s">
        <v>331</v>
      </c>
      <c r="C109" s="1065"/>
    </row>
    <row r="110" spans="1:3" ht="12" customHeight="1" x14ac:dyDescent="0.25">
      <c r="A110" s="592" t="s">
        <v>116</v>
      </c>
      <c r="B110" s="596" t="s">
        <v>332</v>
      </c>
      <c r="C110" s="1065">
        <v>461921</v>
      </c>
    </row>
    <row r="111" spans="1:3" ht="12" customHeight="1" x14ac:dyDescent="0.25">
      <c r="A111" s="592" t="s">
        <v>179</v>
      </c>
      <c r="B111" s="596" t="s">
        <v>333</v>
      </c>
      <c r="C111" s="1065"/>
    </row>
    <row r="112" spans="1:3" ht="12" customHeight="1" x14ac:dyDescent="0.25">
      <c r="A112" s="592" t="s">
        <v>327</v>
      </c>
      <c r="B112" s="576" t="s">
        <v>334</v>
      </c>
      <c r="C112" s="1065"/>
    </row>
    <row r="113" spans="1:3" ht="12" customHeight="1" x14ac:dyDescent="0.25">
      <c r="A113" s="568" t="s">
        <v>328</v>
      </c>
      <c r="B113" s="594" t="s">
        <v>335</v>
      </c>
      <c r="C113" s="1065"/>
    </row>
    <row r="114" spans="1:3" ht="12" customHeight="1" x14ac:dyDescent="0.25">
      <c r="A114" s="592" t="s">
        <v>416</v>
      </c>
      <c r="B114" s="594" t="s">
        <v>336</v>
      </c>
      <c r="C114" s="1065"/>
    </row>
    <row r="115" spans="1:3" ht="12" customHeight="1" x14ac:dyDescent="0.25">
      <c r="A115" s="595" t="s">
        <v>417</v>
      </c>
      <c r="B115" s="594" t="s">
        <v>337</v>
      </c>
      <c r="C115" s="1065"/>
    </row>
    <row r="116" spans="1:3" ht="12" customHeight="1" x14ac:dyDescent="0.25">
      <c r="A116" s="592" t="s">
        <v>421</v>
      </c>
      <c r="B116" s="593" t="s">
        <v>48</v>
      </c>
      <c r="C116" s="1061">
        <v>1000000</v>
      </c>
    </row>
    <row r="117" spans="1:3" ht="12" customHeight="1" x14ac:dyDescent="0.25">
      <c r="A117" s="592" t="s">
        <v>422</v>
      </c>
      <c r="B117" s="582" t="s">
        <v>424</v>
      </c>
      <c r="C117" s="1061"/>
    </row>
    <row r="118" spans="1:3" ht="12" customHeight="1" thickBot="1" x14ac:dyDescent="0.3">
      <c r="A118" s="591" t="s">
        <v>423</v>
      </c>
      <c r="B118" s="590" t="s">
        <v>425</v>
      </c>
      <c r="C118" s="1064"/>
    </row>
    <row r="119" spans="1:3" ht="12" customHeight="1" thickBot="1" x14ac:dyDescent="0.3">
      <c r="A119" s="586" t="s">
        <v>17</v>
      </c>
      <c r="B119" s="585" t="s">
        <v>338</v>
      </c>
      <c r="C119" s="1063">
        <f>+C120+C122+C124</f>
        <v>5860124</v>
      </c>
    </row>
    <row r="120" spans="1:3" ht="12" customHeight="1" x14ac:dyDescent="0.25">
      <c r="A120" s="562" t="s">
        <v>102</v>
      </c>
      <c r="B120" s="582" t="s">
        <v>214</v>
      </c>
      <c r="C120" s="1062">
        <v>2901940</v>
      </c>
    </row>
    <row r="121" spans="1:3" ht="12" customHeight="1" x14ac:dyDescent="0.25">
      <c r="A121" s="562" t="s">
        <v>103</v>
      </c>
      <c r="B121" s="575" t="s">
        <v>342</v>
      </c>
      <c r="C121" s="1062"/>
    </row>
    <row r="122" spans="1:3" ht="12" customHeight="1" x14ac:dyDescent="0.25">
      <c r="A122" s="562" t="s">
        <v>104</v>
      </c>
      <c r="B122" s="575" t="s">
        <v>180</v>
      </c>
      <c r="C122" s="1061">
        <v>2958184</v>
      </c>
    </row>
    <row r="123" spans="1:3" ht="12" customHeight="1" x14ac:dyDescent="0.25">
      <c r="A123" s="562" t="s">
        <v>105</v>
      </c>
      <c r="B123" s="575" t="s">
        <v>343</v>
      </c>
      <c r="C123" s="1054">
        <v>1848253</v>
      </c>
    </row>
    <row r="124" spans="1:3" ht="12" customHeight="1" x14ac:dyDescent="0.25">
      <c r="A124" s="562" t="s">
        <v>106</v>
      </c>
      <c r="B124" s="579" t="s">
        <v>540</v>
      </c>
      <c r="C124" s="1054"/>
    </row>
    <row r="125" spans="1:3" ht="12" customHeight="1" x14ac:dyDescent="0.25">
      <c r="A125" s="562" t="s">
        <v>115</v>
      </c>
      <c r="B125" s="578" t="s">
        <v>406</v>
      </c>
      <c r="C125" s="1054"/>
    </row>
    <row r="126" spans="1:3" ht="12" customHeight="1" x14ac:dyDescent="0.25">
      <c r="A126" s="562" t="s">
        <v>117</v>
      </c>
      <c r="B126" s="577" t="s">
        <v>348</v>
      </c>
      <c r="C126" s="1054"/>
    </row>
    <row r="127" spans="1:3" x14ac:dyDescent="0.25">
      <c r="A127" s="562" t="s">
        <v>181</v>
      </c>
      <c r="B127" s="576" t="s">
        <v>331</v>
      </c>
      <c r="C127" s="1054"/>
    </row>
    <row r="128" spans="1:3" ht="12" customHeight="1" x14ac:dyDescent="0.25">
      <c r="A128" s="562" t="s">
        <v>182</v>
      </c>
      <c r="B128" s="576" t="s">
        <v>347</v>
      </c>
      <c r="C128" s="1054"/>
    </row>
    <row r="129" spans="1:3" ht="12" customHeight="1" x14ac:dyDescent="0.25">
      <c r="A129" s="562" t="s">
        <v>183</v>
      </c>
      <c r="B129" s="576" t="s">
        <v>346</v>
      </c>
      <c r="C129" s="1054"/>
    </row>
    <row r="130" spans="1:3" ht="12" customHeight="1" x14ac:dyDescent="0.25">
      <c r="A130" s="562" t="s">
        <v>339</v>
      </c>
      <c r="B130" s="576" t="s">
        <v>334</v>
      </c>
      <c r="C130" s="1054"/>
    </row>
    <row r="131" spans="1:3" ht="12" customHeight="1" x14ac:dyDescent="0.25">
      <c r="A131" s="562" t="s">
        <v>340</v>
      </c>
      <c r="B131" s="576" t="s">
        <v>345</v>
      </c>
      <c r="C131" s="1054"/>
    </row>
    <row r="132" spans="1:3" ht="16.5" thickBot="1" x14ac:dyDescent="0.3">
      <c r="A132" s="568" t="s">
        <v>341</v>
      </c>
      <c r="B132" s="576" t="s">
        <v>344</v>
      </c>
      <c r="C132" s="1058"/>
    </row>
    <row r="133" spans="1:3" ht="12" customHeight="1" thickBot="1" x14ac:dyDescent="0.3">
      <c r="A133" s="533" t="s">
        <v>18</v>
      </c>
      <c r="B133" s="547" t="s">
        <v>426</v>
      </c>
      <c r="C133" s="893">
        <f>+C98+C119</f>
        <v>82081843</v>
      </c>
    </row>
    <row r="134" spans="1:3" ht="12" customHeight="1" thickBot="1" x14ac:dyDescent="0.3">
      <c r="A134" s="533" t="s">
        <v>19</v>
      </c>
      <c r="B134" s="547" t="s">
        <v>427</v>
      </c>
      <c r="C134" s="893">
        <f>+C135+C136+C137</f>
        <v>0</v>
      </c>
    </row>
    <row r="135" spans="1:3" ht="12" customHeight="1" x14ac:dyDescent="0.25">
      <c r="A135" s="562" t="s">
        <v>248</v>
      </c>
      <c r="B135" s="575" t="s">
        <v>434</v>
      </c>
      <c r="C135" s="1054"/>
    </row>
    <row r="136" spans="1:3" ht="12" customHeight="1" x14ac:dyDescent="0.25">
      <c r="A136" s="562" t="s">
        <v>249</v>
      </c>
      <c r="B136" s="575" t="s">
        <v>435</v>
      </c>
      <c r="C136" s="1054"/>
    </row>
    <row r="137" spans="1:3" ht="12" customHeight="1" thickBot="1" x14ac:dyDescent="0.3">
      <c r="A137" s="568" t="s">
        <v>250</v>
      </c>
      <c r="B137" s="575" t="s">
        <v>436</v>
      </c>
      <c r="C137" s="1054"/>
    </row>
    <row r="138" spans="1:3" ht="12" customHeight="1" thickBot="1" x14ac:dyDescent="0.3">
      <c r="A138" s="533" t="s">
        <v>20</v>
      </c>
      <c r="B138" s="547" t="s">
        <v>428</v>
      </c>
      <c r="C138" s="893">
        <f>SUM(C139:C144)</f>
        <v>0</v>
      </c>
    </row>
    <row r="139" spans="1:3" ht="12" customHeight="1" x14ac:dyDescent="0.25">
      <c r="A139" s="562" t="s">
        <v>89</v>
      </c>
      <c r="B139" s="561" t="s">
        <v>437</v>
      </c>
      <c r="C139" s="1054"/>
    </row>
    <row r="140" spans="1:3" ht="12" customHeight="1" x14ac:dyDescent="0.25">
      <c r="A140" s="562" t="s">
        <v>90</v>
      </c>
      <c r="B140" s="561" t="s">
        <v>429</v>
      </c>
      <c r="C140" s="1054"/>
    </row>
    <row r="141" spans="1:3" ht="12" customHeight="1" x14ac:dyDescent="0.25">
      <c r="A141" s="562" t="s">
        <v>91</v>
      </c>
      <c r="B141" s="561" t="s">
        <v>430</v>
      </c>
      <c r="C141" s="1054"/>
    </row>
    <row r="142" spans="1:3" ht="12" customHeight="1" x14ac:dyDescent="0.25">
      <c r="A142" s="562" t="s">
        <v>168</v>
      </c>
      <c r="B142" s="561" t="s">
        <v>431</v>
      </c>
      <c r="C142" s="1054"/>
    </row>
    <row r="143" spans="1:3" ht="12" customHeight="1" x14ac:dyDescent="0.25">
      <c r="A143" s="568" t="s">
        <v>169</v>
      </c>
      <c r="B143" s="567" t="s">
        <v>432</v>
      </c>
      <c r="C143" s="1058"/>
    </row>
    <row r="144" spans="1:3" ht="12" customHeight="1" thickBot="1" x14ac:dyDescent="0.3">
      <c r="A144" s="591" t="s">
        <v>170</v>
      </c>
      <c r="B144" s="1060" t="s">
        <v>433</v>
      </c>
      <c r="C144" s="1059"/>
    </row>
    <row r="145" spans="1:9" ht="12" customHeight="1" thickBot="1" x14ac:dyDescent="0.3">
      <c r="A145" s="533" t="s">
        <v>21</v>
      </c>
      <c r="B145" s="547" t="s">
        <v>441</v>
      </c>
      <c r="C145" s="892">
        <f>+C146+C147+C148+C149</f>
        <v>915342</v>
      </c>
    </row>
    <row r="146" spans="1:9" ht="12" customHeight="1" x14ac:dyDescent="0.25">
      <c r="A146" s="562" t="s">
        <v>92</v>
      </c>
      <c r="B146" s="561" t="s">
        <v>349</v>
      </c>
      <c r="C146" s="1054"/>
    </row>
    <row r="147" spans="1:9" ht="12" customHeight="1" x14ac:dyDescent="0.25">
      <c r="A147" s="562" t="s">
        <v>93</v>
      </c>
      <c r="B147" s="561" t="s">
        <v>350</v>
      </c>
      <c r="C147" s="1054">
        <v>915342</v>
      </c>
    </row>
    <row r="148" spans="1:9" ht="12" customHeight="1" thickBot="1" x14ac:dyDescent="0.3">
      <c r="A148" s="568" t="s">
        <v>266</v>
      </c>
      <c r="B148" s="567" t="s">
        <v>599</v>
      </c>
      <c r="C148" s="1058"/>
    </row>
    <row r="149" spans="1:9" ht="12" customHeight="1" thickBot="1" x14ac:dyDescent="0.3">
      <c r="A149" s="1057" t="s">
        <v>267</v>
      </c>
      <c r="B149" s="1056" t="s">
        <v>368</v>
      </c>
      <c r="C149" s="1055"/>
    </row>
    <row r="150" spans="1:9" ht="12" customHeight="1" thickBot="1" x14ac:dyDescent="0.3">
      <c r="A150" s="533" t="s">
        <v>22</v>
      </c>
      <c r="B150" s="547" t="s">
        <v>443</v>
      </c>
      <c r="C150" s="873">
        <f>SUM(C151:C155)</f>
        <v>0</v>
      </c>
    </row>
    <row r="151" spans="1:9" ht="12" customHeight="1" x14ac:dyDescent="0.25">
      <c r="A151" s="562" t="s">
        <v>94</v>
      </c>
      <c r="B151" s="561" t="s">
        <v>438</v>
      </c>
      <c r="C151" s="1054"/>
    </row>
    <row r="152" spans="1:9" ht="12" customHeight="1" x14ac:dyDescent="0.25">
      <c r="A152" s="562" t="s">
        <v>95</v>
      </c>
      <c r="B152" s="561" t="s">
        <v>445</v>
      </c>
      <c r="C152" s="1054"/>
    </row>
    <row r="153" spans="1:9" ht="12" customHeight="1" x14ac:dyDescent="0.25">
      <c r="A153" s="562" t="s">
        <v>278</v>
      </c>
      <c r="B153" s="561" t="s">
        <v>440</v>
      </c>
      <c r="C153" s="1054"/>
    </row>
    <row r="154" spans="1:9" ht="12" customHeight="1" x14ac:dyDescent="0.25">
      <c r="A154" s="562" t="s">
        <v>279</v>
      </c>
      <c r="B154" s="561" t="s">
        <v>486</v>
      </c>
      <c r="C154" s="1054"/>
    </row>
    <row r="155" spans="1:9" ht="12" customHeight="1" thickBot="1" x14ac:dyDescent="0.3">
      <c r="A155" s="562" t="s">
        <v>444</v>
      </c>
      <c r="B155" s="561" t="s">
        <v>447</v>
      </c>
      <c r="C155" s="1054"/>
    </row>
    <row r="156" spans="1:9" ht="12" customHeight="1" thickBot="1" x14ac:dyDescent="0.3">
      <c r="A156" s="533" t="s">
        <v>23</v>
      </c>
      <c r="B156" s="547" t="s">
        <v>448</v>
      </c>
      <c r="C156" s="339"/>
    </row>
    <row r="157" spans="1:9" ht="12" customHeight="1" thickBot="1" x14ac:dyDescent="0.3">
      <c r="A157" s="533" t="s">
        <v>24</v>
      </c>
      <c r="B157" s="547" t="s">
        <v>449</v>
      </c>
      <c r="C157" s="339"/>
    </row>
    <row r="158" spans="1:9" ht="15.2" customHeight="1" thickBot="1" x14ac:dyDescent="0.3">
      <c r="A158" s="533" t="s">
        <v>25</v>
      </c>
      <c r="B158" s="547" t="s">
        <v>451</v>
      </c>
      <c r="C158" s="1053">
        <f>+C134+C138+C145+C150+C156+C157</f>
        <v>915342</v>
      </c>
      <c r="F158" s="546"/>
      <c r="G158" s="545"/>
      <c r="H158" s="545"/>
      <c r="I158" s="545"/>
    </row>
    <row r="159" spans="1:9" s="539" customFormat="1" ht="17.25" customHeight="1" thickBot="1" x14ac:dyDescent="0.25">
      <c r="A159" s="544" t="s">
        <v>26</v>
      </c>
      <c r="B159" s="624" t="s">
        <v>450</v>
      </c>
      <c r="C159" s="1053">
        <f>+C133+C158</f>
        <v>82997185</v>
      </c>
    </row>
    <row r="160" spans="1:9" ht="15.95" customHeight="1" x14ac:dyDescent="0.25">
      <c r="A160" s="1052"/>
      <c r="B160" s="1052"/>
      <c r="C160" s="1051">
        <f>C92-C159</f>
        <v>0</v>
      </c>
    </row>
    <row r="161" spans="1:3" x14ac:dyDescent="0.25">
      <c r="A161" s="1112" t="s">
        <v>351</v>
      </c>
      <c r="B161" s="1112"/>
      <c r="C161" s="1112"/>
    </row>
    <row r="162" spans="1:3" ht="15.2" customHeight="1" thickBot="1" x14ac:dyDescent="0.3">
      <c r="A162" s="1113" t="s">
        <v>149</v>
      </c>
      <c r="B162" s="1113"/>
      <c r="C162" s="1050" t="str">
        <f>C95</f>
        <v>Forintban!</v>
      </c>
    </row>
    <row r="163" spans="1:3" ht="13.5" customHeight="1" thickBot="1" x14ac:dyDescent="0.3">
      <c r="A163" s="533">
        <v>1</v>
      </c>
      <c r="B163" s="532" t="s">
        <v>452</v>
      </c>
      <c r="C163" s="893">
        <f>+C67-C133</f>
        <v>-47020293</v>
      </c>
    </row>
    <row r="164" spans="1:3" ht="27.75" customHeight="1" thickBot="1" x14ac:dyDescent="0.3">
      <c r="A164" s="533" t="s">
        <v>17</v>
      </c>
      <c r="B164" s="532" t="s">
        <v>458</v>
      </c>
      <c r="C164" s="893">
        <f>+C91-C158</f>
        <v>47020293</v>
      </c>
    </row>
  </sheetData>
  <mergeCells count="7">
    <mergeCell ref="A162:B162"/>
    <mergeCell ref="A94:C94"/>
    <mergeCell ref="B1:C1"/>
    <mergeCell ref="A6:C6"/>
    <mergeCell ref="A7:B7"/>
    <mergeCell ref="A95:B95"/>
    <mergeCell ref="A161:C161"/>
  </mergeCells>
  <printOptions horizontalCentered="1"/>
  <pageMargins left="0.6692913385826772" right="0.6692913385826772" top="0.86614173228346458" bottom="0.86614173228346458" header="0" footer="0"/>
  <pageSetup paperSize="9" scale="74" fitToHeight="2" orientation="portrait" r:id="rId1"/>
  <headerFooter alignWithMargins="0"/>
  <rowBreaks count="2" manualBreakCount="2">
    <brk id="67" max="2" man="1"/>
    <brk id="144"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CONCATENATE([1]RM_ALAPADATOK!O21,"1. melléklet ",[1]RM_ALAPADATOK!A7," ",[1]RM_ALAPADATOK!B7," ",[1]RM_ALAPADATOK!C7," ",[1]RM_ALAPADATOK!D7," ",[1]RM_ALAPADATOK!E7," ",[1]RM_ALAPADATOK!F7," ",[1]RM_ALAPADATOK!G7," ",[1]RM_ALAPADATOK!H7)</f>
        <v>6.6.1. melléklet a 13 / 2020 ( XI.11. ) önkormányzati rendelethez</v>
      </c>
    </row>
    <row r="2" spans="1:11" s="1007" customFormat="1" ht="23.1" customHeight="1" x14ac:dyDescent="0.2">
      <c r="A2" s="1015" t="s">
        <v>191</v>
      </c>
      <c r="B2" s="1265" t="str">
        <f>CONCATENATE('RM_6.7.sz.mell'!B2:J2)</f>
        <v>5 kvi név</v>
      </c>
      <c r="C2" s="1266"/>
      <c r="D2" s="1266"/>
      <c r="E2" s="1266"/>
      <c r="F2" s="1266"/>
      <c r="G2" s="1266"/>
      <c r="H2" s="1266"/>
      <c r="I2" s="1266"/>
      <c r="J2" s="1266"/>
      <c r="K2" s="1014" t="s">
        <v>551</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CONCATENATE('RM_6.7.sz.mell'!K5)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CONCATENATE([1]RM_ALAPADATOK!O21,"2. melléklet ",[1]RM_ALAPADATOK!A7," ",[1]RM_ALAPADATOK!B7," ",[1]RM_ALAPADATOK!C7," ",[1]RM_ALAPADATOK!D7," ",[1]RM_ALAPADATOK!E7," ",[1]RM_ALAPADATOK!F7," ",[1]RM_ALAPADATOK!G7," ",[1]RM_ALAPADATOK!H7)</f>
        <v>6.6.2. melléklet a 13 / 2020 ( XI.11. ) önkormányzati rendelethez</v>
      </c>
    </row>
    <row r="2" spans="1:11" s="1007" customFormat="1" ht="23.1" customHeight="1" x14ac:dyDescent="0.2">
      <c r="A2" s="1015" t="s">
        <v>191</v>
      </c>
      <c r="B2" s="1265" t="str">
        <f>CONCATENATE('RM_6.7.1.sz.mell'!B2:J2)</f>
        <v>5 kvi név</v>
      </c>
      <c r="C2" s="1266"/>
      <c r="D2" s="1266"/>
      <c r="E2" s="1266"/>
      <c r="F2" s="1266"/>
      <c r="G2" s="1266"/>
      <c r="H2" s="1266"/>
      <c r="I2" s="1266"/>
      <c r="J2" s="1266"/>
      <c r="K2" s="1014" t="s">
        <v>551</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CONCATENATE('RM_6.7.1.sz.mell'!K5)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CONCATENATE([1]RM_ALAPADATOK!O21,"3. melléklet ",[1]RM_ALAPADATOK!A7," ",[1]RM_ALAPADATOK!B7," ",[1]RM_ALAPADATOK!C7," ",[1]RM_ALAPADATOK!D7," ",[1]RM_ALAPADATOK!E7," ",[1]RM_ALAPADATOK!F7," ",[1]RM_ALAPADATOK!G7," ",[1]RM_ALAPADATOK!H7)</f>
        <v>6.6.3. melléklet a 13 / 2020 ( XI.11. ) önkormányzati rendelethez</v>
      </c>
    </row>
    <row r="2" spans="1:11" s="1007" customFormat="1" ht="23.1" customHeight="1" x14ac:dyDescent="0.2">
      <c r="A2" s="1015" t="s">
        <v>191</v>
      </c>
      <c r="B2" s="1265" t="str">
        <f>CONCATENATE('RM_6.7.2.sz.mell'!B2:J2)</f>
        <v>5 kvi név</v>
      </c>
      <c r="C2" s="1266"/>
      <c r="D2" s="1266"/>
      <c r="E2" s="1266"/>
      <c r="F2" s="1266"/>
      <c r="G2" s="1266"/>
      <c r="H2" s="1266"/>
      <c r="I2" s="1266"/>
      <c r="J2" s="1266"/>
      <c r="K2" s="1014" t="s">
        <v>551</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CONCATENATE('RM_6.7.2.sz.mell'!K5)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CONCATENATE([1]RM_ALAPADATOK!O23," melléklet ",[1]RM_ALAPADATOK!A7," ",[1]RM_ALAPADATOK!B7," ",[1]RM_ALAPADATOK!C7," ",[1]RM_ALAPADATOK!D7," ",[1]RM_ALAPADATOK!E7," ",[1]RM_ALAPADATOK!F7," ",[1]RM_ALAPADATOK!G7," ",[1]RM_ALAPADATOK!H7)</f>
        <v>6.7. melléklet a 13 / 2020 ( XI.11. ) önkormányzati rendelethez</v>
      </c>
    </row>
    <row r="2" spans="1:11" s="1007" customFormat="1" ht="23.1" customHeight="1" x14ac:dyDescent="0.2">
      <c r="A2" s="1015" t="s">
        <v>191</v>
      </c>
      <c r="B2" s="1265" t="str">
        <f>CONCATENATE([1]RM_ALAPADATOK!B23)</f>
        <v>6 kvi név</v>
      </c>
      <c r="C2" s="1266"/>
      <c r="D2" s="1266"/>
      <c r="E2" s="1266"/>
      <c r="F2" s="1266"/>
      <c r="G2" s="1266"/>
      <c r="H2" s="1266"/>
      <c r="I2" s="1266"/>
      <c r="J2" s="1266"/>
      <c r="K2" s="1014" t="s">
        <v>552</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CONCATENATE('RM_6.7.3.sz.mell'!K5)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CONCATENATE([1]RM_ALAPADATOK!O23,"1. melléklet ",[1]RM_ALAPADATOK!A7," ",[1]RM_ALAPADATOK!B7," ",[1]RM_ALAPADATOK!C7," ",[1]RM_ALAPADATOK!D7," ",[1]RM_ALAPADATOK!E7," ",[1]RM_ALAPADATOK!F7," ",[1]RM_ALAPADATOK!G7," ",[1]RM_ALAPADATOK!H7)</f>
        <v>6.7.1. melléklet a 13 / 2020 ( XI.11. ) önkormányzati rendelethez</v>
      </c>
    </row>
    <row r="2" spans="1:11" s="1007" customFormat="1" ht="23.1" customHeight="1" x14ac:dyDescent="0.2">
      <c r="A2" s="1015" t="s">
        <v>191</v>
      </c>
      <c r="B2" s="1265" t="str">
        <f>CONCATENATE('RM_6.8.sz.mell'!B2:J2)</f>
        <v>6 kvi név</v>
      </c>
      <c r="C2" s="1266"/>
      <c r="D2" s="1266"/>
      <c r="E2" s="1266"/>
      <c r="F2" s="1266"/>
      <c r="G2" s="1266"/>
      <c r="H2" s="1266"/>
      <c r="I2" s="1266"/>
      <c r="J2" s="1266"/>
      <c r="K2" s="1014" t="s">
        <v>552</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CONCATENATE('RM_6.8.sz.mell'!K5)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CONCATENATE([1]RM_ALAPADATOK!O23,"2. melléklet ",[1]RM_ALAPADATOK!A7," ",[1]RM_ALAPADATOK!B7," ",[1]RM_ALAPADATOK!C7," ",[1]RM_ALAPADATOK!D7," ",[1]RM_ALAPADATOK!E7," ",[1]RM_ALAPADATOK!F7," ",[1]RM_ALAPADATOK!G7," ",[1]RM_ALAPADATOK!H7)</f>
        <v>6.7.2. melléklet a 13 / 2020 ( XI.11. ) önkormányzati rendelethez</v>
      </c>
    </row>
    <row r="2" spans="1:11" s="1007" customFormat="1" ht="23.1" customHeight="1" x14ac:dyDescent="0.2">
      <c r="A2" s="1015" t="s">
        <v>191</v>
      </c>
      <c r="B2" s="1265" t="str">
        <f>CONCATENATE('RM_6.8.1.sz.mell'!B2:J2)</f>
        <v>6 kvi név</v>
      </c>
      <c r="C2" s="1266"/>
      <c r="D2" s="1266"/>
      <c r="E2" s="1266"/>
      <c r="F2" s="1266"/>
      <c r="G2" s="1266"/>
      <c r="H2" s="1266"/>
      <c r="I2" s="1266"/>
      <c r="J2" s="1266"/>
      <c r="K2" s="1014" t="s">
        <v>552</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CONCATENATE('RM_6.8.1.sz.mell'!K5)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CONCATENATE([1]RM_ALAPADATOK!O23,"3. melléklet ",[1]RM_ALAPADATOK!A7," ",[1]RM_ALAPADATOK!B7," ",[1]RM_ALAPADATOK!C7," ",[1]RM_ALAPADATOK!D7," ",[1]RM_ALAPADATOK!E7," ",[1]RM_ALAPADATOK!F7," ",[1]RM_ALAPADATOK!G7," ",[1]RM_ALAPADATOK!H7)</f>
        <v>6.7.3. melléklet a 13 / 2020 ( XI.11. ) önkormányzati rendelethez</v>
      </c>
    </row>
    <row r="2" spans="1:11" s="1007" customFormat="1" ht="23.1" customHeight="1" x14ac:dyDescent="0.2">
      <c r="A2" s="1015" t="s">
        <v>191</v>
      </c>
      <c r="B2" s="1265" t="str">
        <f>CONCATENATE('RM_6.8.2.sz.mell'!B2:J2)</f>
        <v>6 kvi név</v>
      </c>
      <c r="C2" s="1266"/>
      <c r="D2" s="1266"/>
      <c r="E2" s="1266"/>
      <c r="F2" s="1266"/>
      <c r="G2" s="1266"/>
      <c r="H2" s="1266"/>
      <c r="I2" s="1266"/>
      <c r="J2" s="1266"/>
      <c r="K2" s="1014" t="s">
        <v>552</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CONCATENATE('RM_6.8.2.sz.mell'!K5)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CONCATENATE([1]RM_ALAPADATOK!O25," melléklet ",[1]RM_ALAPADATOK!A7," ",[1]RM_ALAPADATOK!B7," ",[1]RM_ALAPADATOK!C7," ",[1]RM_ALAPADATOK!D7," ",[1]RM_ALAPADATOK!E7," ",[1]RM_ALAPADATOK!F7," ",[1]RM_ALAPADATOK!G7," ",[1]RM_ALAPADATOK!H7)</f>
        <v>6.8. melléklet a 13 / 2020 ( XI.11. ) önkormányzati rendelethez</v>
      </c>
    </row>
    <row r="2" spans="1:11" s="1007" customFormat="1" ht="23.1" customHeight="1" x14ac:dyDescent="0.2">
      <c r="A2" s="1015" t="s">
        <v>191</v>
      </c>
      <c r="B2" s="1265" t="str">
        <f>CONCATENATE([1]RM_ALAPADATOK!B25)</f>
        <v>7 kvi név</v>
      </c>
      <c r="C2" s="1266"/>
      <c r="D2" s="1266"/>
      <c r="E2" s="1266"/>
      <c r="F2" s="1266"/>
      <c r="G2" s="1266"/>
      <c r="H2" s="1266"/>
      <c r="I2" s="1266"/>
      <c r="J2" s="1266"/>
      <c r="K2" s="1014" t="s">
        <v>553</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CONCATENATE('RM_6.8.3.sz.mell'!K5)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CONCATENATE([1]RM_ALAPADATOK!O25,"1. melléklet ",[1]RM_ALAPADATOK!A7," ",[1]RM_ALAPADATOK!B7," ",[1]RM_ALAPADATOK!C7," ",[1]RM_ALAPADATOK!D7," ",[1]RM_ALAPADATOK!E7," ",[1]RM_ALAPADATOK!F7," ",[1]RM_ALAPADATOK!G7," ",[1]RM_ALAPADATOK!H7)</f>
        <v>6.8.1. melléklet a 13 / 2020 ( XI.11. ) önkormányzati rendelethez</v>
      </c>
    </row>
    <row r="2" spans="1:11" s="1007" customFormat="1" ht="23.1" customHeight="1" x14ac:dyDescent="0.2">
      <c r="A2" s="1015" t="s">
        <v>191</v>
      </c>
      <c r="B2" s="1265" t="str">
        <f>CONCATENATE('RM_6.9.sz.mell'!B2:J2)</f>
        <v>7 kvi név</v>
      </c>
      <c r="C2" s="1266"/>
      <c r="D2" s="1266"/>
      <c r="E2" s="1266"/>
      <c r="F2" s="1266"/>
      <c r="G2" s="1266"/>
      <c r="H2" s="1266"/>
      <c r="I2" s="1266"/>
      <c r="J2" s="1266"/>
      <c r="K2" s="1014" t="s">
        <v>553</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CONCATENATE('RM_6.9.sz.mell'!K5)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CONCATENATE([1]RM_ALAPADATOK!O25,"2. melléklet ",[1]RM_ALAPADATOK!A7," ",[1]RM_ALAPADATOK!B7," ",[1]RM_ALAPADATOK!C7," ",[1]RM_ALAPADATOK!D7," ",[1]RM_ALAPADATOK!E7," ",[1]RM_ALAPADATOK!F7," ",[1]RM_ALAPADATOK!G7," ",[1]RM_ALAPADATOK!H7)</f>
        <v>6.8.2. melléklet a 13 / 2020 ( XI.11. ) önkormányzati rendelethez</v>
      </c>
    </row>
    <row r="2" spans="1:11" s="1007" customFormat="1" ht="23.1" customHeight="1" x14ac:dyDescent="0.2">
      <c r="A2" s="1015" t="s">
        <v>191</v>
      </c>
      <c r="B2" s="1265" t="str">
        <f>CONCATENATE('RM_6.9.1.sz.mell'!B2:J2)</f>
        <v>7 kvi név</v>
      </c>
      <c r="C2" s="1266"/>
      <c r="D2" s="1266"/>
      <c r="E2" s="1266"/>
      <c r="F2" s="1266"/>
      <c r="G2" s="1266"/>
      <c r="H2" s="1266"/>
      <c r="I2" s="1266"/>
      <c r="J2" s="1266"/>
      <c r="K2" s="1014" t="s">
        <v>553</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CONCATENATE('RM_6.9.1.sz.mell'!K5)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0BAD6-60FC-4C88-89F4-9FA65EB0C5D3}">
  <sheetPr>
    <tabColor rgb="FF92D050"/>
  </sheetPr>
  <dimension ref="A1:O166"/>
  <sheetViews>
    <sheetView view="pageBreakPreview" topLeftCell="A127" zoomScaleNormal="130" zoomScaleSheetLayoutView="100" workbookViewId="0">
      <selection activeCell="E122" sqref="E122:E134"/>
    </sheetView>
  </sheetViews>
  <sheetFormatPr defaultRowHeight="15.75" x14ac:dyDescent="0.25"/>
  <cols>
    <col min="1" max="1" width="7.5" style="528" customWidth="1"/>
    <col min="2" max="2" width="59.6640625" style="528" customWidth="1"/>
    <col min="3" max="3" width="14.83203125" style="529" customWidth="1"/>
    <col min="4" max="11" width="14.83203125" style="528" customWidth="1"/>
    <col min="12" max="256" width="9.33203125" style="528"/>
    <col min="257" max="257" width="7.5" style="528" customWidth="1"/>
    <col min="258" max="258" width="59.6640625" style="528" customWidth="1"/>
    <col min="259" max="267" width="14.83203125" style="528" customWidth="1"/>
    <col min="268" max="512" width="9.33203125" style="528"/>
    <col min="513" max="513" width="7.5" style="528" customWidth="1"/>
    <col min="514" max="514" width="59.6640625" style="528" customWidth="1"/>
    <col min="515" max="523" width="14.83203125" style="528" customWidth="1"/>
    <col min="524" max="768" width="9.33203125" style="528"/>
    <col min="769" max="769" width="7.5" style="528" customWidth="1"/>
    <col min="770" max="770" width="59.6640625" style="528" customWidth="1"/>
    <col min="771" max="779" width="14.83203125" style="528" customWidth="1"/>
    <col min="780" max="1024" width="9.33203125" style="528"/>
    <col min="1025" max="1025" width="7.5" style="528" customWidth="1"/>
    <col min="1026" max="1026" width="59.6640625" style="528" customWidth="1"/>
    <col min="1027" max="1035" width="14.83203125" style="528" customWidth="1"/>
    <col min="1036" max="1280" width="9.33203125" style="528"/>
    <col min="1281" max="1281" width="7.5" style="528" customWidth="1"/>
    <col min="1282" max="1282" width="59.6640625" style="528" customWidth="1"/>
    <col min="1283" max="1291" width="14.83203125" style="528" customWidth="1"/>
    <col min="1292" max="1536" width="9.33203125" style="528"/>
    <col min="1537" max="1537" width="7.5" style="528" customWidth="1"/>
    <col min="1538" max="1538" width="59.6640625" style="528" customWidth="1"/>
    <col min="1539" max="1547" width="14.83203125" style="528" customWidth="1"/>
    <col min="1548" max="1792" width="9.33203125" style="528"/>
    <col min="1793" max="1793" width="7.5" style="528" customWidth="1"/>
    <col min="1794" max="1794" width="59.6640625" style="528" customWidth="1"/>
    <col min="1795" max="1803" width="14.83203125" style="528" customWidth="1"/>
    <col min="1804" max="2048" width="9.33203125" style="528"/>
    <col min="2049" max="2049" width="7.5" style="528" customWidth="1"/>
    <col min="2050" max="2050" width="59.6640625" style="528" customWidth="1"/>
    <col min="2051" max="2059" width="14.83203125" style="528" customWidth="1"/>
    <col min="2060" max="2304" width="9.33203125" style="528"/>
    <col min="2305" max="2305" width="7.5" style="528" customWidth="1"/>
    <col min="2306" max="2306" width="59.6640625" style="528" customWidth="1"/>
    <col min="2307" max="2315" width="14.83203125" style="528" customWidth="1"/>
    <col min="2316" max="2560" width="9.33203125" style="528"/>
    <col min="2561" max="2561" width="7.5" style="528" customWidth="1"/>
    <col min="2562" max="2562" width="59.6640625" style="528" customWidth="1"/>
    <col min="2563" max="2571" width="14.83203125" style="528" customWidth="1"/>
    <col min="2572" max="2816" width="9.33203125" style="528"/>
    <col min="2817" max="2817" width="7.5" style="528" customWidth="1"/>
    <col min="2818" max="2818" width="59.6640625" style="528" customWidth="1"/>
    <col min="2819" max="2827" width="14.83203125" style="528" customWidth="1"/>
    <col min="2828" max="3072" width="9.33203125" style="528"/>
    <col min="3073" max="3073" width="7.5" style="528" customWidth="1"/>
    <col min="3074" max="3074" width="59.6640625" style="528" customWidth="1"/>
    <col min="3075" max="3083" width="14.83203125" style="528" customWidth="1"/>
    <col min="3084" max="3328" width="9.33203125" style="528"/>
    <col min="3329" max="3329" width="7.5" style="528" customWidth="1"/>
    <col min="3330" max="3330" width="59.6640625" style="528" customWidth="1"/>
    <col min="3331" max="3339" width="14.83203125" style="528" customWidth="1"/>
    <col min="3340" max="3584" width="9.33203125" style="528"/>
    <col min="3585" max="3585" width="7.5" style="528" customWidth="1"/>
    <col min="3586" max="3586" width="59.6640625" style="528" customWidth="1"/>
    <col min="3587" max="3595" width="14.83203125" style="528" customWidth="1"/>
    <col min="3596" max="3840" width="9.33203125" style="528"/>
    <col min="3841" max="3841" width="7.5" style="528" customWidth="1"/>
    <col min="3842" max="3842" width="59.6640625" style="528" customWidth="1"/>
    <col min="3843" max="3851" width="14.83203125" style="528" customWidth="1"/>
    <col min="3852" max="4096" width="9.33203125" style="528"/>
    <col min="4097" max="4097" width="7.5" style="528" customWidth="1"/>
    <col min="4098" max="4098" width="59.6640625" style="528" customWidth="1"/>
    <col min="4099" max="4107" width="14.83203125" style="528" customWidth="1"/>
    <col min="4108" max="4352" width="9.33203125" style="528"/>
    <col min="4353" max="4353" width="7.5" style="528" customWidth="1"/>
    <col min="4354" max="4354" width="59.6640625" style="528" customWidth="1"/>
    <col min="4355" max="4363" width="14.83203125" style="528" customWidth="1"/>
    <col min="4364" max="4608" width="9.33203125" style="528"/>
    <col min="4609" max="4609" width="7.5" style="528" customWidth="1"/>
    <col min="4610" max="4610" width="59.6640625" style="528" customWidth="1"/>
    <col min="4611" max="4619" width="14.83203125" style="528" customWidth="1"/>
    <col min="4620" max="4864" width="9.33203125" style="528"/>
    <col min="4865" max="4865" width="7.5" style="528" customWidth="1"/>
    <col min="4866" max="4866" width="59.6640625" style="528" customWidth="1"/>
    <col min="4867" max="4875" width="14.83203125" style="528" customWidth="1"/>
    <col min="4876" max="5120" width="9.33203125" style="528"/>
    <col min="5121" max="5121" width="7.5" style="528" customWidth="1"/>
    <col min="5122" max="5122" width="59.6640625" style="528" customWidth="1"/>
    <col min="5123" max="5131" width="14.83203125" style="528" customWidth="1"/>
    <col min="5132" max="5376" width="9.33203125" style="528"/>
    <col min="5377" max="5377" width="7.5" style="528" customWidth="1"/>
    <col min="5378" max="5378" width="59.6640625" style="528" customWidth="1"/>
    <col min="5379" max="5387" width="14.83203125" style="528" customWidth="1"/>
    <col min="5388" max="5632" width="9.33203125" style="528"/>
    <col min="5633" max="5633" width="7.5" style="528" customWidth="1"/>
    <col min="5634" max="5634" width="59.6640625" style="528" customWidth="1"/>
    <col min="5635" max="5643" width="14.83203125" style="528" customWidth="1"/>
    <col min="5644" max="5888" width="9.33203125" style="528"/>
    <col min="5889" max="5889" width="7.5" style="528" customWidth="1"/>
    <col min="5890" max="5890" width="59.6640625" style="528" customWidth="1"/>
    <col min="5891" max="5899" width="14.83203125" style="528" customWidth="1"/>
    <col min="5900" max="6144" width="9.33203125" style="528"/>
    <col min="6145" max="6145" width="7.5" style="528" customWidth="1"/>
    <col min="6146" max="6146" width="59.6640625" style="528" customWidth="1"/>
    <col min="6147" max="6155" width="14.83203125" style="528" customWidth="1"/>
    <col min="6156" max="6400" width="9.33203125" style="528"/>
    <col min="6401" max="6401" width="7.5" style="528" customWidth="1"/>
    <col min="6402" max="6402" width="59.6640625" style="528" customWidth="1"/>
    <col min="6403" max="6411" width="14.83203125" style="528" customWidth="1"/>
    <col min="6412" max="6656" width="9.33203125" style="528"/>
    <col min="6657" max="6657" width="7.5" style="528" customWidth="1"/>
    <col min="6658" max="6658" width="59.6640625" style="528" customWidth="1"/>
    <col min="6659" max="6667" width="14.83203125" style="528" customWidth="1"/>
    <col min="6668" max="6912" width="9.33203125" style="528"/>
    <col min="6913" max="6913" width="7.5" style="528" customWidth="1"/>
    <col min="6914" max="6914" width="59.6640625" style="528" customWidth="1"/>
    <col min="6915" max="6923" width="14.83203125" style="528" customWidth="1"/>
    <col min="6924" max="7168" width="9.33203125" style="528"/>
    <col min="7169" max="7169" width="7.5" style="528" customWidth="1"/>
    <col min="7170" max="7170" width="59.6640625" style="528" customWidth="1"/>
    <col min="7171" max="7179" width="14.83203125" style="528" customWidth="1"/>
    <col min="7180" max="7424" width="9.33203125" style="528"/>
    <col min="7425" max="7425" width="7.5" style="528" customWidth="1"/>
    <col min="7426" max="7426" width="59.6640625" style="528" customWidth="1"/>
    <col min="7427" max="7435" width="14.83203125" style="528" customWidth="1"/>
    <col min="7436" max="7680" width="9.33203125" style="528"/>
    <col min="7681" max="7681" width="7.5" style="528" customWidth="1"/>
    <col min="7682" max="7682" width="59.6640625" style="528" customWidth="1"/>
    <col min="7683" max="7691" width="14.83203125" style="528" customWidth="1"/>
    <col min="7692" max="7936" width="9.33203125" style="528"/>
    <col min="7937" max="7937" width="7.5" style="528" customWidth="1"/>
    <col min="7938" max="7938" width="59.6640625" style="528" customWidth="1"/>
    <col min="7939" max="7947" width="14.83203125" style="528" customWidth="1"/>
    <col min="7948" max="8192" width="9.33203125" style="528"/>
    <col min="8193" max="8193" width="7.5" style="528" customWidth="1"/>
    <col min="8194" max="8194" width="59.6640625" style="528" customWidth="1"/>
    <col min="8195" max="8203" width="14.83203125" style="528" customWidth="1"/>
    <col min="8204" max="8448" width="9.33203125" style="528"/>
    <col min="8449" max="8449" width="7.5" style="528" customWidth="1"/>
    <col min="8450" max="8450" width="59.6640625" style="528" customWidth="1"/>
    <col min="8451" max="8459" width="14.83203125" style="528" customWidth="1"/>
    <col min="8460" max="8704" width="9.33203125" style="528"/>
    <col min="8705" max="8705" width="7.5" style="528" customWidth="1"/>
    <col min="8706" max="8706" width="59.6640625" style="528" customWidth="1"/>
    <col min="8707" max="8715" width="14.83203125" style="528" customWidth="1"/>
    <col min="8716" max="8960" width="9.33203125" style="528"/>
    <col min="8961" max="8961" width="7.5" style="528" customWidth="1"/>
    <col min="8962" max="8962" width="59.6640625" style="528" customWidth="1"/>
    <col min="8963" max="8971" width="14.83203125" style="528" customWidth="1"/>
    <col min="8972" max="9216" width="9.33203125" style="528"/>
    <col min="9217" max="9217" width="7.5" style="528" customWidth="1"/>
    <col min="9218" max="9218" width="59.6640625" style="528" customWidth="1"/>
    <col min="9219" max="9227" width="14.83203125" style="528" customWidth="1"/>
    <col min="9228" max="9472" width="9.33203125" style="528"/>
    <col min="9473" max="9473" width="7.5" style="528" customWidth="1"/>
    <col min="9474" max="9474" width="59.6640625" style="528" customWidth="1"/>
    <col min="9475" max="9483" width="14.83203125" style="528" customWidth="1"/>
    <col min="9484" max="9728" width="9.33203125" style="528"/>
    <col min="9729" max="9729" width="7.5" style="528" customWidth="1"/>
    <col min="9730" max="9730" width="59.6640625" style="528" customWidth="1"/>
    <col min="9731" max="9739" width="14.83203125" style="528" customWidth="1"/>
    <col min="9740" max="9984" width="9.33203125" style="528"/>
    <col min="9985" max="9985" width="7.5" style="528" customWidth="1"/>
    <col min="9986" max="9986" width="59.6640625" style="528" customWidth="1"/>
    <col min="9987" max="9995" width="14.83203125" style="528" customWidth="1"/>
    <col min="9996" max="10240" width="9.33203125" style="528"/>
    <col min="10241" max="10241" width="7.5" style="528" customWidth="1"/>
    <col min="10242" max="10242" width="59.6640625" style="528" customWidth="1"/>
    <col min="10243" max="10251" width="14.83203125" style="528" customWidth="1"/>
    <col min="10252" max="10496" width="9.33203125" style="528"/>
    <col min="10497" max="10497" width="7.5" style="528" customWidth="1"/>
    <col min="10498" max="10498" width="59.6640625" style="528" customWidth="1"/>
    <col min="10499" max="10507" width="14.83203125" style="528" customWidth="1"/>
    <col min="10508" max="10752" width="9.33203125" style="528"/>
    <col min="10753" max="10753" width="7.5" style="528" customWidth="1"/>
    <col min="10754" max="10754" width="59.6640625" style="528" customWidth="1"/>
    <col min="10755" max="10763" width="14.83203125" style="528" customWidth="1"/>
    <col min="10764" max="11008" width="9.33203125" style="528"/>
    <col min="11009" max="11009" width="7.5" style="528" customWidth="1"/>
    <col min="11010" max="11010" width="59.6640625" style="528" customWidth="1"/>
    <col min="11011" max="11019" width="14.83203125" style="528" customWidth="1"/>
    <col min="11020" max="11264" width="9.33203125" style="528"/>
    <col min="11265" max="11265" width="7.5" style="528" customWidth="1"/>
    <col min="11266" max="11266" width="59.6640625" style="528" customWidth="1"/>
    <col min="11267" max="11275" width="14.83203125" style="528" customWidth="1"/>
    <col min="11276" max="11520" width="9.33203125" style="528"/>
    <col min="11521" max="11521" width="7.5" style="528" customWidth="1"/>
    <col min="11522" max="11522" width="59.6640625" style="528" customWidth="1"/>
    <col min="11523" max="11531" width="14.83203125" style="528" customWidth="1"/>
    <col min="11532" max="11776" width="9.33203125" style="528"/>
    <col min="11777" max="11777" width="7.5" style="528" customWidth="1"/>
    <col min="11778" max="11778" width="59.6640625" style="528" customWidth="1"/>
    <col min="11779" max="11787" width="14.83203125" style="528" customWidth="1"/>
    <col min="11788" max="12032" width="9.33203125" style="528"/>
    <col min="12033" max="12033" width="7.5" style="528" customWidth="1"/>
    <col min="12034" max="12034" width="59.6640625" style="528" customWidth="1"/>
    <col min="12035" max="12043" width="14.83203125" style="528" customWidth="1"/>
    <col min="12044" max="12288" width="9.33203125" style="528"/>
    <col min="12289" max="12289" width="7.5" style="528" customWidth="1"/>
    <col min="12290" max="12290" width="59.6640625" style="528" customWidth="1"/>
    <col min="12291" max="12299" width="14.83203125" style="528" customWidth="1"/>
    <col min="12300" max="12544" width="9.33203125" style="528"/>
    <col min="12545" max="12545" width="7.5" style="528" customWidth="1"/>
    <col min="12546" max="12546" width="59.6640625" style="528" customWidth="1"/>
    <col min="12547" max="12555" width="14.83203125" style="528" customWidth="1"/>
    <col min="12556" max="12800" width="9.33203125" style="528"/>
    <col min="12801" max="12801" width="7.5" style="528" customWidth="1"/>
    <col min="12802" max="12802" width="59.6640625" style="528" customWidth="1"/>
    <col min="12803" max="12811" width="14.83203125" style="528" customWidth="1"/>
    <col min="12812" max="13056" width="9.33203125" style="528"/>
    <col min="13057" max="13057" width="7.5" style="528" customWidth="1"/>
    <col min="13058" max="13058" width="59.6640625" style="528" customWidth="1"/>
    <col min="13059" max="13067" width="14.83203125" style="528" customWidth="1"/>
    <col min="13068" max="13312" width="9.33203125" style="528"/>
    <col min="13313" max="13313" width="7.5" style="528" customWidth="1"/>
    <col min="13314" max="13314" width="59.6640625" style="528" customWidth="1"/>
    <col min="13315" max="13323" width="14.83203125" style="528" customWidth="1"/>
    <col min="13324" max="13568" width="9.33203125" style="528"/>
    <col min="13569" max="13569" width="7.5" style="528" customWidth="1"/>
    <col min="13570" max="13570" width="59.6640625" style="528" customWidth="1"/>
    <col min="13571" max="13579" width="14.83203125" style="528" customWidth="1"/>
    <col min="13580" max="13824" width="9.33203125" style="528"/>
    <col min="13825" max="13825" width="7.5" style="528" customWidth="1"/>
    <col min="13826" max="13826" width="59.6640625" style="528" customWidth="1"/>
    <col min="13827" max="13835" width="14.83203125" style="528" customWidth="1"/>
    <col min="13836" max="14080" width="9.33203125" style="528"/>
    <col min="14081" max="14081" width="7.5" style="528" customWidth="1"/>
    <col min="14082" max="14082" width="59.6640625" style="528" customWidth="1"/>
    <col min="14083" max="14091" width="14.83203125" style="528" customWidth="1"/>
    <col min="14092" max="14336" width="9.33203125" style="528"/>
    <col min="14337" max="14337" width="7.5" style="528" customWidth="1"/>
    <col min="14338" max="14338" width="59.6640625" style="528" customWidth="1"/>
    <col min="14339" max="14347" width="14.83203125" style="528" customWidth="1"/>
    <col min="14348" max="14592" width="9.33203125" style="528"/>
    <col min="14593" max="14593" width="7.5" style="528" customWidth="1"/>
    <col min="14594" max="14594" width="59.6640625" style="528" customWidth="1"/>
    <col min="14595" max="14603" width="14.83203125" style="528" customWidth="1"/>
    <col min="14604" max="14848" width="9.33203125" style="528"/>
    <col min="14849" max="14849" width="7.5" style="528" customWidth="1"/>
    <col min="14850" max="14850" width="59.6640625" style="528" customWidth="1"/>
    <col min="14851" max="14859" width="14.83203125" style="528" customWidth="1"/>
    <col min="14860" max="15104" width="9.33203125" style="528"/>
    <col min="15105" max="15105" width="7.5" style="528" customWidth="1"/>
    <col min="15106" max="15106" width="59.6640625" style="528" customWidth="1"/>
    <col min="15107" max="15115" width="14.83203125" style="528" customWidth="1"/>
    <col min="15116" max="15360" width="9.33203125" style="528"/>
    <col min="15361" max="15361" width="7.5" style="528" customWidth="1"/>
    <col min="15362" max="15362" width="59.6640625" style="528" customWidth="1"/>
    <col min="15363" max="15371" width="14.83203125" style="528" customWidth="1"/>
    <col min="15372" max="15616" width="9.33203125" style="528"/>
    <col min="15617" max="15617" width="7.5" style="528" customWidth="1"/>
    <col min="15618" max="15618" width="59.6640625" style="528" customWidth="1"/>
    <col min="15619" max="15627" width="14.83203125" style="528" customWidth="1"/>
    <col min="15628" max="15872" width="9.33203125" style="528"/>
    <col min="15873" max="15873" width="7.5" style="528" customWidth="1"/>
    <col min="15874" max="15874" width="59.6640625" style="528" customWidth="1"/>
    <col min="15875" max="15883" width="14.83203125" style="528" customWidth="1"/>
    <col min="15884" max="16128" width="9.33203125" style="528"/>
    <col min="16129" max="16129" width="7.5" style="528" customWidth="1"/>
    <col min="16130" max="16130" width="59.6640625" style="528" customWidth="1"/>
    <col min="16131" max="16139" width="14.83203125" style="528" customWidth="1"/>
    <col min="16140" max="16384" width="9.33203125" style="528"/>
  </cols>
  <sheetData>
    <row r="1" spans="1:11" x14ac:dyDescent="0.25">
      <c r="A1" s="655"/>
      <c r="B1" s="1124" t="str">
        <f>CONCATENATE("1.2. melléklet ",[3]RM_ALAPADATOK!A7," ",[3]RM_ALAPADATOK!B7," ",[3]RM_ALAPADATOK!C7," ",[3]RM_ALAPADATOK!D7," ",[3]RM_ALAPADATOK!E7," ",[3]RM_ALAPADATOK!F7," ",[3]RM_ALAPADATOK!G7," ",[3]RM_ALAPADATOK!H7)</f>
        <v>1.2. melléklet a 13 / 2020 ( XI.11. ) önkormányzati rendelethez</v>
      </c>
      <c r="C1" s="1125"/>
      <c r="D1" s="1125"/>
      <c r="E1" s="1125"/>
      <c r="F1" s="1125"/>
      <c r="G1" s="1125"/>
      <c r="H1" s="1125"/>
      <c r="I1" s="1125"/>
      <c r="J1" s="1125"/>
      <c r="K1" s="1125"/>
    </row>
    <row r="2" spans="1:11" x14ac:dyDescent="0.25">
      <c r="A2" s="655"/>
      <c r="B2" s="655"/>
      <c r="C2" s="656"/>
      <c r="D2" s="655"/>
      <c r="E2" s="655"/>
      <c r="F2" s="655"/>
      <c r="G2" s="655"/>
      <c r="H2" s="655"/>
      <c r="I2" s="655"/>
      <c r="J2" s="655"/>
      <c r="K2" s="655"/>
    </row>
    <row r="3" spans="1:11" x14ac:dyDescent="0.25">
      <c r="A3" s="1126" t="str">
        <f>CONCATENATE([3]RM_ALAPADATOK!A4)</f>
        <v/>
      </c>
      <c r="B3" s="1126"/>
      <c r="C3" s="1127"/>
      <c r="D3" s="1126"/>
      <c r="E3" s="1126"/>
      <c r="F3" s="1126"/>
      <c r="G3" s="1126"/>
      <c r="H3" s="1126"/>
      <c r="I3" s="1126"/>
      <c r="J3" s="1126"/>
      <c r="K3" s="1126"/>
    </row>
    <row r="4" spans="1:11" x14ac:dyDescent="0.25">
      <c r="A4" s="1126" t="str">
        <f>CONCATENATE([3]RM_ALAPADATOK!D7,". ÉVI KÖLTSÉGVETÉSI RENDELET KÖTELEZŐ FELADATOK BEVÉTELEINEK KIADÁSAINAK MÓDOSÍTÁSA")</f>
        <v>2020. ÉVI KÖLTSÉGVETÉSI RENDELET KÖTELEZŐ FELADATOK BEVÉTELEINEK KIADÁSAINAK MÓDOSÍTÁSA</v>
      </c>
      <c r="B4" s="1126"/>
      <c r="C4" s="1127"/>
      <c r="D4" s="1126"/>
      <c r="E4" s="1126"/>
      <c r="F4" s="1126"/>
      <c r="G4" s="1126"/>
      <c r="H4" s="1126"/>
      <c r="I4" s="1126"/>
      <c r="J4" s="1126"/>
      <c r="K4" s="1126"/>
    </row>
    <row r="5" spans="1:11" x14ac:dyDescent="0.25">
      <c r="A5" s="655"/>
      <c r="B5" s="655"/>
      <c r="C5" s="656"/>
      <c r="D5" s="655"/>
      <c r="E5" s="655"/>
      <c r="F5" s="655"/>
      <c r="G5" s="655"/>
      <c r="H5" s="655"/>
      <c r="I5" s="655"/>
      <c r="J5" s="655"/>
      <c r="K5" s="655"/>
    </row>
    <row r="6" spans="1:11" ht="15.95" customHeight="1" x14ac:dyDescent="0.25">
      <c r="A6" s="1109" t="s">
        <v>13</v>
      </c>
      <c r="B6" s="1109"/>
      <c r="C6" s="1109"/>
      <c r="D6" s="1109"/>
      <c r="E6" s="1109"/>
      <c r="F6" s="1109"/>
      <c r="G6" s="1109"/>
      <c r="H6" s="1109"/>
      <c r="I6" s="1109"/>
      <c r="J6" s="1109"/>
      <c r="K6" s="1109"/>
    </row>
    <row r="7" spans="1:11" ht="15.95" customHeight="1" thickBot="1" x14ac:dyDescent="0.3">
      <c r="A7" s="1110" t="s">
        <v>147</v>
      </c>
      <c r="B7" s="1110"/>
      <c r="C7" s="654"/>
      <c r="D7" s="655"/>
      <c r="E7" s="655"/>
      <c r="F7" s="655"/>
      <c r="G7" s="655"/>
      <c r="H7" s="655"/>
      <c r="I7" s="655"/>
      <c r="J7" s="655"/>
      <c r="K7" s="654" t="s">
        <v>531</v>
      </c>
    </row>
    <row r="8" spans="1:11" x14ac:dyDescent="0.25">
      <c r="A8" s="1115" t="s">
        <v>67</v>
      </c>
      <c r="B8" s="1117" t="s">
        <v>15</v>
      </c>
      <c r="C8" s="1119" t="str">
        <f>+CONCATENATE(LEFT([3]RM_ÖSSZEFÜGGÉSEK!A6,4),". évi")</f>
        <v>2020. évi</v>
      </c>
      <c r="D8" s="1120"/>
      <c r="E8" s="1121"/>
      <c r="F8" s="1121"/>
      <c r="G8" s="1121"/>
      <c r="H8" s="1121"/>
      <c r="I8" s="1121"/>
      <c r="J8" s="1121"/>
      <c r="K8" s="1122"/>
    </row>
    <row r="9" spans="1:11" ht="39" customHeight="1" thickBot="1" x14ac:dyDescent="0.3">
      <c r="A9" s="1116"/>
      <c r="B9" s="1118"/>
      <c r="C9" s="617" t="s">
        <v>647</v>
      </c>
      <c r="D9" s="616" t="str">
        <f>CONCATENATE('[3]RM_1.1.sz.mell.'!D9)</f>
        <v xml:space="preserve">1. sz. módosítás </v>
      </c>
      <c r="E9" s="616" t="str">
        <f>CONCATENATE('[3]RM_1.1.sz.mell.'!E9)</f>
        <v xml:space="preserve">2. sz. módosítás </v>
      </c>
      <c r="F9" s="616" t="str">
        <f>CONCATENATE('[3]RM_1.1.sz.mell.'!F9)</f>
        <v xml:space="preserve">3. sz. módosítás </v>
      </c>
      <c r="G9" s="616" t="str">
        <f>CONCATENATE('[3]RM_1.1.sz.mell.'!G9)</f>
        <v xml:space="preserve">4. sz. módosítás </v>
      </c>
      <c r="H9" s="616" t="str">
        <f>CONCATENATE('[3]RM_1.1.sz.mell.'!H9)</f>
        <v xml:space="preserve">5. sz. módosítás </v>
      </c>
      <c r="I9" s="616" t="str">
        <f>CONCATENATE('[3]RM_1.1.sz.mell.'!I9)</f>
        <v xml:space="preserve">6. sz. módosítás </v>
      </c>
      <c r="J9" s="615" t="s">
        <v>646</v>
      </c>
      <c r="K9" s="614" t="str">
        <f>CONCATENATE('[3]RM_1.1.sz.mell.'!K9)</f>
        <v>….számú módosítás utáni előirányzat</v>
      </c>
    </row>
    <row r="10" spans="1:11" s="608" customFormat="1" ht="12" customHeight="1" thickBot="1" x14ac:dyDescent="0.25">
      <c r="A10" s="653" t="s">
        <v>465</v>
      </c>
      <c r="B10" s="652" t="s">
        <v>466</v>
      </c>
      <c r="C10" s="611" t="s">
        <v>467</v>
      </c>
      <c r="D10" s="611" t="s">
        <v>469</v>
      </c>
      <c r="E10" s="610" t="s">
        <v>468</v>
      </c>
      <c r="F10" s="610" t="s">
        <v>470</v>
      </c>
      <c r="G10" s="610" t="s">
        <v>471</v>
      </c>
      <c r="H10" s="610" t="s">
        <v>472</v>
      </c>
      <c r="I10" s="610" t="s">
        <v>645</v>
      </c>
      <c r="J10" s="610" t="s">
        <v>644</v>
      </c>
      <c r="K10" s="609" t="s">
        <v>643</v>
      </c>
    </row>
    <row r="11" spans="1:11" s="539" customFormat="1" ht="12" customHeight="1" thickBot="1" x14ac:dyDescent="0.25">
      <c r="A11" s="533" t="s">
        <v>16</v>
      </c>
      <c r="B11" s="640" t="s">
        <v>232</v>
      </c>
      <c r="C11" s="531">
        <f>+C12+C13+C14+C15+C16+C17</f>
        <v>22883556</v>
      </c>
      <c r="D11" s="531">
        <f t="shared" ref="D11:K11" si="0">+D12+D13+D14+D15+D16+D17</f>
        <v>208640</v>
      </c>
      <c r="E11" s="531">
        <f t="shared" si="0"/>
        <v>309560</v>
      </c>
      <c r="F11" s="531">
        <f t="shared" si="0"/>
        <v>0</v>
      </c>
      <c r="G11" s="531">
        <f t="shared" si="0"/>
        <v>0</v>
      </c>
      <c r="H11" s="531">
        <f t="shared" si="0"/>
        <v>0</v>
      </c>
      <c r="I11" s="531">
        <f t="shared" si="0"/>
        <v>0</v>
      </c>
      <c r="J11" s="531">
        <f t="shared" si="0"/>
        <v>518200</v>
      </c>
      <c r="K11" s="530">
        <f t="shared" si="0"/>
        <v>23401756</v>
      </c>
    </row>
    <row r="12" spans="1:11" s="539" customFormat="1" ht="12" customHeight="1" x14ac:dyDescent="0.2">
      <c r="A12" s="562" t="s">
        <v>96</v>
      </c>
      <c r="B12" s="402" t="s">
        <v>233</v>
      </c>
      <c r="C12" s="580">
        <v>9998250</v>
      </c>
      <c r="D12" s="580">
        <v>0</v>
      </c>
      <c r="E12" s="580"/>
      <c r="F12" s="580"/>
      <c r="G12" s="580"/>
      <c r="H12" s="580"/>
      <c r="I12" s="580"/>
      <c r="J12" s="574">
        <f t="shared" ref="J12:J17" si="1">D12+E12+F12+G12+H12+I12</f>
        <v>0</v>
      </c>
      <c r="K12" s="548">
        <f t="shared" ref="K12:K17" si="2">C12+J12</f>
        <v>9998250</v>
      </c>
    </row>
    <row r="13" spans="1:11" s="539" customFormat="1" ht="12" customHeight="1" x14ac:dyDescent="0.2">
      <c r="A13" s="592" t="s">
        <v>97</v>
      </c>
      <c r="B13" s="633" t="s">
        <v>234</v>
      </c>
      <c r="C13" s="560"/>
      <c r="D13" s="560"/>
      <c r="E13" s="580"/>
      <c r="F13" s="580"/>
      <c r="G13" s="580"/>
      <c r="H13" s="580"/>
      <c r="I13" s="580"/>
      <c r="J13" s="574">
        <f t="shared" si="1"/>
        <v>0</v>
      </c>
      <c r="K13" s="548">
        <f t="shared" si="2"/>
        <v>0</v>
      </c>
    </row>
    <row r="14" spans="1:11" s="539" customFormat="1" ht="12" customHeight="1" x14ac:dyDescent="0.2">
      <c r="A14" s="592" t="s">
        <v>98</v>
      </c>
      <c r="B14" s="633" t="s">
        <v>235</v>
      </c>
      <c r="C14" s="560">
        <v>11085306</v>
      </c>
      <c r="D14" s="560">
        <v>8640</v>
      </c>
      <c r="E14" s="580">
        <v>309560</v>
      </c>
      <c r="F14" s="580"/>
      <c r="G14" s="580"/>
      <c r="H14" s="580"/>
      <c r="I14" s="580"/>
      <c r="J14" s="574">
        <f t="shared" si="1"/>
        <v>318200</v>
      </c>
      <c r="K14" s="548">
        <f t="shared" si="2"/>
        <v>11403506</v>
      </c>
    </row>
    <row r="15" spans="1:11" s="539" customFormat="1" ht="12" customHeight="1" x14ac:dyDescent="0.2">
      <c r="A15" s="592" t="s">
        <v>99</v>
      </c>
      <c r="B15" s="633" t="s">
        <v>236</v>
      </c>
      <c r="C15" s="560">
        <v>1800000</v>
      </c>
      <c r="D15" s="560">
        <v>200000</v>
      </c>
      <c r="E15" s="580"/>
      <c r="F15" s="580"/>
      <c r="G15" s="580"/>
      <c r="H15" s="580"/>
      <c r="I15" s="580"/>
      <c r="J15" s="574">
        <f t="shared" si="1"/>
        <v>200000</v>
      </c>
      <c r="K15" s="548">
        <f t="shared" si="2"/>
        <v>2000000</v>
      </c>
    </row>
    <row r="16" spans="1:11" s="539" customFormat="1" ht="12" customHeight="1" x14ac:dyDescent="0.2">
      <c r="A16" s="592" t="s">
        <v>144</v>
      </c>
      <c r="B16" s="578" t="s">
        <v>410</v>
      </c>
      <c r="C16" s="560"/>
      <c r="D16" s="560"/>
      <c r="E16" s="580"/>
      <c r="F16" s="580"/>
      <c r="G16" s="580"/>
      <c r="H16" s="580"/>
      <c r="I16" s="580"/>
      <c r="J16" s="574">
        <f t="shared" si="1"/>
        <v>0</v>
      </c>
      <c r="K16" s="548">
        <f t="shared" si="2"/>
        <v>0</v>
      </c>
    </row>
    <row r="17" spans="1:11" s="539" customFormat="1" ht="12" customHeight="1" thickBot="1" x14ac:dyDescent="0.25">
      <c r="A17" s="595" t="s">
        <v>100</v>
      </c>
      <c r="B17" s="579" t="s">
        <v>411</v>
      </c>
      <c r="C17" s="560"/>
      <c r="D17" s="560"/>
      <c r="E17" s="580"/>
      <c r="F17" s="580"/>
      <c r="G17" s="580"/>
      <c r="H17" s="580"/>
      <c r="I17" s="580"/>
      <c r="J17" s="574">
        <f t="shared" si="1"/>
        <v>0</v>
      </c>
      <c r="K17" s="548">
        <f t="shared" si="2"/>
        <v>0</v>
      </c>
    </row>
    <row r="18" spans="1:11" s="539" customFormat="1" ht="12" customHeight="1" thickBot="1" x14ac:dyDescent="0.25">
      <c r="A18" s="533" t="s">
        <v>17</v>
      </c>
      <c r="B18" s="626" t="s">
        <v>237</v>
      </c>
      <c r="C18" s="531">
        <f>+C19+C20+C21+C22+C23</f>
        <v>3060536</v>
      </c>
      <c r="D18" s="531">
        <f t="shared" ref="D18:K18" si="3">+D19+D20+D21+D22+D23</f>
        <v>815000</v>
      </c>
      <c r="E18" s="531">
        <f t="shared" si="3"/>
        <v>-1458241</v>
      </c>
      <c r="F18" s="531">
        <f t="shared" si="3"/>
        <v>0</v>
      </c>
      <c r="G18" s="531">
        <f t="shared" si="3"/>
        <v>0</v>
      </c>
      <c r="H18" s="531">
        <f t="shared" si="3"/>
        <v>0</v>
      </c>
      <c r="I18" s="531">
        <f t="shared" si="3"/>
        <v>0</v>
      </c>
      <c r="J18" s="531">
        <f t="shared" si="3"/>
        <v>-643241</v>
      </c>
      <c r="K18" s="530">
        <f t="shared" si="3"/>
        <v>2417295</v>
      </c>
    </row>
    <row r="19" spans="1:11" s="539" customFormat="1" ht="12" customHeight="1" x14ac:dyDescent="0.2">
      <c r="A19" s="562" t="s">
        <v>102</v>
      </c>
      <c r="B19" s="402" t="s">
        <v>238</v>
      </c>
      <c r="C19" s="580"/>
      <c r="D19" s="580"/>
      <c r="E19" s="580"/>
      <c r="F19" s="580"/>
      <c r="G19" s="580"/>
      <c r="H19" s="580"/>
      <c r="I19" s="580"/>
      <c r="J19" s="574">
        <f t="shared" ref="J19:J24" si="4">D19+E19+F19+G19+H19+I19</f>
        <v>0</v>
      </c>
      <c r="K19" s="548">
        <f t="shared" ref="K19:K24" si="5">C19+J19</f>
        <v>0</v>
      </c>
    </row>
    <row r="20" spans="1:11" s="539" customFormat="1" ht="12" customHeight="1" x14ac:dyDescent="0.2">
      <c r="A20" s="592" t="s">
        <v>103</v>
      </c>
      <c r="B20" s="633" t="s">
        <v>239</v>
      </c>
      <c r="C20" s="560"/>
      <c r="D20" s="560"/>
      <c r="E20" s="580"/>
      <c r="F20" s="580"/>
      <c r="G20" s="580"/>
      <c r="H20" s="580"/>
      <c r="I20" s="580"/>
      <c r="J20" s="574">
        <f t="shared" si="4"/>
        <v>0</v>
      </c>
      <c r="K20" s="548">
        <f t="shared" si="5"/>
        <v>0</v>
      </c>
    </row>
    <row r="21" spans="1:11" s="539" customFormat="1" ht="12" customHeight="1" x14ac:dyDescent="0.2">
      <c r="A21" s="592" t="s">
        <v>104</v>
      </c>
      <c r="B21" s="633" t="s">
        <v>400</v>
      </c>
      <c r="C21" s="560"/>
      <c r="D21" s="560"/>
      <c r="E21" s="580"/>
      <c r="F21" s="580"/>
      <c r="G21" s="580"/>
      <c r="H21" s="580"/>
      <c r="I21" s="580"/>
      <c r="J21" s="574">
        <f t="shared" si="4"/>
        <v>0</v>
      </c>
      <c r="K21" s="548">
        <f t="shared" si="5"/>
        <v>0</v>
      </c>
    </row>
    <row r="22" spans="1:11" s="539" customFormat="1" ht="12" customHeight="1" x14ac:dyDescent="0.2">
      <c r="A22" s="592" t="s">
        <v>105</v>
      </c>
      <c r="B22" s="633" t="s">
        <v>401</v>
      </c>
      <c r="C22" s="560"/>
      <c r="D22" s="560"/>
      <c r="E22" s="580"/>
      <c r="F22" s="580"/>
      <c r="G22" s="580"/>
      <c r="H22" s="580"/>
      <c r="I22" s="580"/>
      <c r="J22" s="574">
        <f t="shared" si="4"/>
        <v>0</v>
      </c>
      <c r="K22" s="548">
        <f t="shared" si="5"/>
        <v>0</v>
      </c>
    </row>
    <row r="23" spans="1:11" s="539" customFormat="1" ht="12" customHeight="1" x14ac:dyDescent="0.2">
      <c r="A23" s="592" t="s">
        <v>106</v>
      </c>
      <c r="B23" s="633" t="s">
        <v>240</v>
      </c>
      <c r="C23" s="560">
        <v>3060536</v>
      </c>
      <c r="D23" s="560">
        <v>815000</v>
      </c>
      <c r="E23" s="580">
        <v>-1458241</v>
      </c>
      <c r="F23" s="580"/>
      <c r="G23" s="580"/>
      <c r="H23" s="580"/>
      <c r="I23" s="580"/>
      <c r="J23" s="574">
        <f t="shared" si="4"/>
        <v>-643241</v>
      </c>
      <c r="K23" s="548">
        <f t="shared" si="5"/>
        <v>2417295</v>
      </c>
    </row>
    <row r="24" spans="1:11" s="539" customFormat="1" ht="12" customHeight="1" thickBot="1" x14ac:dyDescent="0.25">
      <c r="A24" s="595" t="s">
        <v>115</v>
      </c>
      <c r="B24" s="579" t="s">
        <v>241</v>
      </c>
      <c r="C24" s="557"/>
      <c r="D24" s="557"/>
      <c r="E24" s="643"/>
      <c r="F24" s="643"/>
      <c r="G24" s="643"/>
      <c r="H24" s="643"/>
      <c r="I24" s="643"/>
      <c r="J24" s="574">
        <f t="shared" si="4"/>
        <v>0</v>
      </c>
      <c r="K24" s="548">
        <f t="shared" si="5"/>
        <v>0</v>
      </c>
    </row>
    <row r="25" spans="1:11" s="539" customFormat="1" ht="21.75" customHeight="1" thickBot="1" x14ac:dyDescent="0.25">
      <c r="A25" s="533" t="s">
        <v>18</v>
      </c>
      <c r="B25" s="640" t="s">
        <v>242</v>
      </c>
      <c r="C25" s="531">
        <f>+C26+C27+C28+C29+C30</f>
        <v>2958184</v>
      </c>
      <c r="D25" s="531">
        <f t="shared" ref="D25:K25" si="6">+D26+D27+D28+D29+D30</f>
        <v>0</v>
      </c>
      <c r="E25" s="531">
        <f t="shared" si="6"/>
        <v>10129851</v>
      </c>
      <c r="F25" s="531">
        <f t="shared" si="6"/>
        <v>0</v>
      </c>
      <c r="G25" s="531">
        <f t="shared" si="6"/>
        <v>0</v>
      </c>
      <c r="H25" s="531">
        <f t="shared" si="6"/>
        <v>0</v>
      </c>
      <c r="I25" s="531">
        <f t="shared" si="6"/>
        <v>0</v>
      </c>
      <c r="J25" s="531">
        <f t="shared" si="6"/>
        <v>10129851</v>
      </c>
      <c r="K25" s="530">
        <f t="shared" si="6"/>
        <v>13088035</v>
      </c>
    </row>
    <row r="26" spans="1:11" s="539" customFormat="1" ht="12" customHeight="1" x14ac:dyDescent="0.2">
      <c r="A26" s="562" t="s">
        <v>85</v>
      </c>
      <c r="B26" s="402" t="s">
        <v>243</v>
      </c>
      <c r="C26" s="580"/>
      <c r="D26" s="580"/>
      <c r="E26" s="580"/>
      <c r="F26" s="580"/>
      <c r="G26" s="580"/>
      <c r="H26" s="580"/>
      <c r="I26" s="580"/>
      <c r="J26" s="574">
        <f t="shared" ref="J26:J31" si="7">D26+E26+F26+G26+H26+I26</f>
        <v>0</v>
      </c>
      <c r="K26" s="548">
        <f t="shared" ref="K26:K31" si="8">C26+J26</f>
        <v>0</v>
      </c>
    </row>
    <row r="27" spans="1:11" s="539" customFormat="1" ht="12" customHeight="1" x14ac:dyDescent="0.2">
      <c r="A27" s="592" t="s">
        <v>86</v>
      </c>
      <c r="B27" s="633" t="s">
        <v>244</v>
      </c>
      <c r="C27" s="560"/>
      <c r="D27" s="560"/>
      <c r="E27" s="580"/>
      <c r="F27" s="580"/>
      <c r="G27" s="580"/>
      <c r="H27" s="580"/>
      <c r="I27" s="580"/>
      <c r="J27" s="574">
        <f t="shared" si="7"/>
        <v>0</v>
      </c>
      <c r="K27" s="548">
        <f t="shared" si="8"/>
        <v>0</v>
      </c>
    </row>
    <row r="28" spans="1:11" s="539" customFormat="1" ht="12" customHeight="1" x14ac:dyDescent="0.2">
      <c r="A28" s="592" t="s">
        <v>87</v>
      </c>
      <c r="B28" s="633" t="s">
        <v>402</v>
      </c>
      <c r="C28" s="560"/>
      <c r="D28" s="560"/>
      <c r="E28" s="580"/>
      <c r="F28" s="580"/>
      <c r="G28" s="580"/>
      <c r="H28" s="580"/>
      <c r="I28" s="580"/>
      <c r="J28" s="574">
        <f t="shared" si="7"/>
        <v>0</v>
      </c>
      <c r="K28" s="548">
        <f t="shared" si="8"/>
        <v>0</v>
      </c>
    </row>
    <row r="29" spans="1:11" s="539" customFormat="1" ht="12" customHeight="1" x14ac:dyDescent="0.2">
      <c r="A29" s="592" t="s">
        <v>88</v>
      </c>
      <c r="B29" s="633" t="s">
        <v>403</v>
      </c>
      <c r="C29" s="560"/>
      <c r="D29" s="560"/>
      <c r="E29" s="580"/>
      <c r="F29" s="580"/>
      <c r="G29" s="580"/>
      <c r="H29" s="580"/>
      <c r="I29" s="580"/>
      <c r="J29" s="574">
        <f t="shared" si="7"/>
        <v>0</v>
      </c>
      <c r="K29" s="548">
        <f t="shared" si="8"/>
        <v>0</v>
      </c>
    </row>
    <row r="30" spans="1:11" s="539" customFormat="1" ht="12" customHeight="1" x14ac:dyDescent="0.2">
      <c r="A30" s="592" t="s">
        <v>164</v>
      </c>
      <c r="B30" s="633" t="s">
        <v>245</v>
      </c>
      <c r="C30" s="560">
        <v>2958184</v>
      </c>
      <c r="D30" s="560"/>
      <c r="E30" s="580">
        <v>10129851</v>
      </c>
      <c r="F30" s="580"/>
      <c r="G30" s="580"/>
      <c r="H30" s="580"/>
      <c r="I30" s="580"/>
      <c r="J30" s="574">
        <f t="shared" si="7"/>
        <v>10129851</v>
      </c>
      <c r="K30" s="548">
        <f t="shared" si="8"/>
        <v>13088035</v>
      </c>
    </row>
    <row r="31" spans="1:11" s="539" customFormat="1" ht="12" customHeight="1" thickBot="1" x14ac:dyDescent="0.25">
      <c r="A31" s="595" t="s">
        <v>165</v>
      </c>
      <c r="B31" s="651" t="s">
        <v>246</v>
      </c>
      <c r="C31" s="557"/>
      <c r="D31" s="557"/>
      <c r="E31" s="643"/>
      <c r="F31" s="643"/>
      <c r="G31" s="643"/>
      <c r="H31" s="643"/>
      <c r="I31" s="643"/>
      <c r="J31" s="642">
        <f t="shared" si="7"/>
        <v>0</v>
      </c>
      <c r="K31" s="548">
        <f t="shared" si="8"/>
        <v>0</v>
      </c>
    </row>
    <row r="32" spans="1:11" s="539" customFormat="1" ht="12" customHeight="1" thickBot="1" x14ac:dyDescent="0.25">
      <c r="A32" s="533" t="s">
        <v>166</v>
      </c>
      <c r="B32" s="640" t="s">
        <v>528</v>
      </c>
      <c r="C32" s="570">
        <f>+C33+C34+C35+C36+C37+C38+C39</f>
        <v>2335394</v>
      </c>
      <c r="D32" s="570">
        <f t="shared" ref="D32:K32" si="9">+D33+D34+D35+D36+D37+D38+D39</f>
        <v>-1291700</v>
      </c>
      <c r="E32" s="570">
        <f t="shared" si="9"/>
        <v>-86745</v>
      </c>
      <c r="F32" s="570">
        <f t="shared" si="9"/>
        <v>0</v>
      </c>
      <c r="G32" s="570">
        <f t="shared" si="9"/>
        <v>0</v>
      </c>
      <c r="H32" s="570">
        <f t="shared" si="9"/>
        <v>0</v>
      </c>
      <c r="I32" s="570">
        <f t="shared" si="9"/>
        <v>0</v>
      </c>
      <c r="J32" s="570">
        <f t="shared" si="9"/>
        <v>-1378445</v>
      </c>
      <c r="K32" s="569">
        <f t="shared" si="9"/>
        <v>956949</v>
      </c>
    </row>
    <row r="33" spans="1:11" s="539" customFormat="1" ht="12" customHeight="1" x14ac:dyDescent="0.2">
      <c r="A33" s="562" t="s">
        <v>248</v>
      </c>
      <c r="B33" s="402" t="str">
        <f>'[3]RM_1.1.sz.mell.'!B33</f>
        <v>Építményadó</v>
      </c>
      <c r="C33" s="574"/>
      <c r="D33" s="574"/>
      <c r="E33" s="574"/>
      <c r="F33" s="574"/>
      <c r="G33" s="574"/>
      <c r="H33" s="574"/>
      <c r="I33" s="574"/>
      <c r="J33" s="574">
        <f t="shared" ref="J33:J39" si="10">D33+E33+F33+G33+H33+I33</f>
        <v>0</v>
      </c>
      <c r="K33" s="548">
        <f t="shared" ref="K33:K39" si="11">C33+J33</f>
        <v>0</v>
      </c>
    </row>
    <row r="34" spans="1:11" s="539" customFormat="1" ht="12" customHeight="1" x14ac:dyDescent="0.2">
      <c r="A34" s="592" t="s">
        <v>249</v>
      </c>
      <c r="B34" s="402" t="str">
        <f>'[3]RM_1.1.sz.mell.'!B34</f>
        <v>Idegenforgalmi adó</v>
      </c>
      <c r="C34" s="560"/>
      <c r="D34" s="560"/>
      <c r="E34" s="580"/>
      <c r="F34" s="580"/>
      <c r="G34" s="580"/>
      <c r="H34" s="580"/>
      <c r="I34" s="580"/>
      <c r="J34" s="574">
        <f t="shared" si="10"/>
        <v>0</v>
      </c>
      <c r="K34" s="548">
        <f t="shared" si="11"/>
        <v>0</v>
      </c>
    </row>
    <row r="35" spans="1:11" s="539" customFormat="1" ht="12" customHeight="1" x14ac:dyDescent="0.2">
      <c r="A35" s="592" t="s">
        <v>250</v>
      </c>
      <c r="B35" s="402" t="str">
        <f>'[3]RM_1.1.sz.mell.'!B35</f>
        <v>Iparűzési adó</v>
      </c>
      <c r="C35" s="560"/>
      <c r="D35" s="560"/>
      <c r="E35" s="580"/>
      <c r="F35" s="580"/>
      <c r="G35" s="580"/>
      <c r="H35" s="580"/>
      <c r="I35" s="580"/>
      <c r="J35" s="574">
        <f t="shared" si="10"/>
        <v>0</v>
      </c>
      <c r="K35" s="548">
        <f t="shared" si="11"/>
        <v>0</v>
      </c>
    </row>
    <row r="36" spans="1:11" s="539" customFormat="1" ht="12" customHeight="1" x14ac:dyDescent="0.2">
      <c r="A36" s="592" t="s">
        <v>251</v>
      </c>
      <c r="B36" s="402" t="str">
        <f>'[3]RM_1.1.sz.mell.'!B36</f>
        <v>Talajterhelési díj</v>
      </c>
      <c r="C36" s="560">
        <v>31112</v>
      </c>
      <c r="D36" s="560"/>
      <c r="E36" s="580">
        <v>-15433</v>
      </c>
      <c r="F36" s="580"/>
      <c r="G36" s="580"/>
      <c r="H36" s="580"/>
      <c r="I36" s="580"/>
      <c r="J36" s="574">
        <f t="shared" si="10"/>
        <v>-15433</v>
      </c>
      <c r="K36" s="548">
        <f t="shared" si="11"/>
        <v>15679</v>
      </c>
    </row>
    <row r="37" spans="1:11" s="539" customFormat="1" ht="12" customHeight="1" x14ac:dyDescent="0.2">
      <c r="A37" s="592" t="s">
        <v>520</v>
      </c>
      <c r="B37" s="402" t="str">
        <f>'[3]RM_1.1.sz.mell.'!B37</f>
        <v>Gépjárműadó</v>
      </c>
      <c r="C37" s="560">
        <v>1308768</v>
      </c>
      <c r="D37" s="560">
        <v>-1291700</v>
      </c>
      <c r="E37" s="580">
        <v>-17068</v>
      </c>
      <c r="F37" s="580"/>
      <c r="G37" s="580"/>
      <c r="H37" s="580"/>
      <c r="I37" s="580"/>
      <c r="J37" s="574">
        <f t="shared" si="10"/>
        <v>-1308768</v>
      </c>
      <c r="K37" s="548">
        <f t="shared" si="11"/>
        <v>0</v>
      </c>
    </row>
    <row r="38" spans="1:11" s="539" customFormat="1" ht="12" customHeight="1" x14ac:dyDescent="0.2">
      <c r="A38" s="592" t="s">
        <v>521</v>
      </c>
      <c r="B38" s="402" t="str">
        <f>'[3]RM_1.1.sz.mell.'!B38</f>
        <v>Telekadó</v>
      </c>
      <c r="C38" s="560"/>
      <c r="D38" s="560"/>
      <c r="E38" s="580"/>
      <c r="F38" s="580"/>
      <c r="G38" s="580"/>
      <c r="H38" s="580"/>
      <c r="I38" s="580"/>
      <c r="J38" s="574">
        <f t="shared" si="10"/>
        <v>0</v>
      </c>
      <c r="K38" s="548">
        <f t="shared" si="11"/>
        <v>0</v>
      </c>
    </row>
    <row r="39" spans="1:11" s="539" customFormat="1" ht="12" customHeight="1" thickBot="1" x14ac:dyDescent="0.25">
      <c r="A39" s="595" t="s">
        <v>522</v>
      </c>
      <c r="B39" s="402" t="str">
        <f>'[3]RM_1.1.sz.mell.'!B39</f>
        <v>Kommunális adó</v>
      </c>
      <c r="C39" s="557">
        <v>995514</v>
      </c>
      <c r="D39" s="557"/>
      <c r="E39" s="643">
        <v>-54244</v>
      </c>
      <c r="F39" s="643"/>
      <c r="G39" s="643"/>
      <c r="H39" s="643"/>
      <c r="I39" s="643"/>
      <c r="J39" s="642">
        <f t="shared" si="10"/>
        <v>-54244</v>
      </c>
      <c r="K39" s="548">
        <f t="shared" si="11"/>
        <v>941270</v>
      </c>
    </row>
    <row r="40" spans="1:11" s="539" customFormat="1" ht="12" customHeight="1" thickBot="1" x14ac:dyDescent="0.25">
      <c r="A40" s="533" t="s">
        <v>20</v>
      </c>
      <c r="B40" s="640" t="s">
        <v>412</v>
      </c>
      <c r="C40" s="531">
        <f>SUM(C41:C51)</f>
        <v>3823880</v>
      </c>
      <c r="D40" s="531">
        <f t="shared" ref="D40:K40" si="12">SUM(D41:D51)</f>
        <v>2067894</v>
      </c>
      <c r="E40" s="531">
        <f t="shared" si="12"/>
        <v>2883817</v>
      </c>
      <c r="F40" s="531">
        <f t="shared" si="12"/>
        <v>0</v>
      </c>
      <c r="G40" s="531">
        <f t="shared" si="12"/>
        <v>0</v>
      </c>
      <c r="H40" s="531">
        <f t="shared" si="12"/>
        <v>0</v>
      </c>
      <c r="I40" s="531">
        <f t="shared" si="12"/>
        <v>0</v>
      </c>
      <c r="J40" s="531">
        <f t="shared" si="12"/>
        <v>4951711</v>
      </c>
      <c r="K40" s="530">
        <f t="shared" si="12"/>
        <v>8775591</v>
      </c>
    </row>
    <row r="41" spans="1:11" s="539" customFormat="1" ht="12" customHeight="1" x14ac:dyDescent="0.2">
      <c r="A41" s="562" t="s">
        <v>89</v>
      </c>
      <c r="B41" s="402" t="s">
        <v>255</v>
      </c>
      <c r="C41" s="580"/>
      <c r="D41" s="580"/>
      <c r="E41" s="580"/>
      <c r="F41" s="580"/>
      <c r="G41" s="580"/>
      <c r="H41" s="580"/>
      <c r="I41" s="580"/>
      <c r="J41" s="574">
        <f t="shared" ref="J41:J51" si="13">D41+E41+F41+G41+H41+I41</f>
        <v>0</v>
      </c>
      <c r="K41" s="548">
        <f t="shared" ref="K41:K51" si="14">C41+J41</f>
        <v>0</v>
      </c>
    </row>
    <row r="42" spans="1:11" s="539" customFormat="1" ht="12" customHeight="1" x14ac:dyDescent="0.2">
      <c r="A42" s="592" t="s">
        <v>90</v>
      </c>
      <c r="B42" s="633" t="s">
        <v>256</v>
      </c>
      <c r="C42" s="560">
        <v>2600000</v>
      </c>
      <c r="D42" s="560">
        <v>953289</v>
      </c>
      <c r="E42" s="580">
        <v>3764619</v>
      </c>
      <c r="F42" s="580"/>
      <c r="G42" s="580"/>
      <c r="H42" s="580"/>
      <c r="I42" s="580"/>
      <c r="J42" s="574">
        <f t="shared" si="13"/>
        <v>4717908</v>
      </c>
      <c r="K42" s="548">
        <f t="shared" si="14"/>
        <v>7317908</v>
      </c>
    </row>
    <row r="43" spans="1:11" s="539" customFormat="1" ht="12" customHeight="1" x14ac:dyDescent="0.2">
      <c r="A43" s="592" t="s">
        <v>91</v>
      </c>
      <c r="B43" s="633" t="s">
        <v>257</v>
      </c>
      <c r="C43" s="560"/>
      <c r="D43" s="560"/>
      <c r="E43" s="580"/>
      <c r="F43" s="580"/>
      <c r="G43" s="580"/>
      <c r="H43" s="580"/>
      <c r="I43" s="580"/>
      <c r="J43" s="574">
        <f t="shared" si="13"/>
        <v>0</v>
      </c>
      <c r="K43" s="548">
        <f t="shared" si="14"/>
        <v>0</v>
      </c>
    </row>
    <row r="44" spans="1:11" s="539" customFormat="1" ht="12" customHeight="1" x14ac:dyDescent="0.2">
      <c r="A44" s="592" t="s">
        <v>168</v>
      </c>
      <c r="B44" s="633" t="s">
        <v>258</v>
      </c>
      <c r="C44" s="560"/>
      <c r="D44" s="560"/>
      <c r="E44" s="580"/>
      <c r="F44" s="580"/>
      <c r="G44" s="580"/>
      <c r="H44" s="580"/>
      <c r="I44" s="580"/>
      <c r="J44" s="574">
        <f t="shared" si="13"/>
        <v>0</v>
      </c>
      <c r="K44" s="548">
        <f t="shared" si="14"/>
        <v>0</v>
      </c>
    </row>
    <row r="45" spans="1:11" s="539" customFormat="1" ht="12" customHeight="1" x14ac:dyDescent="0.2">
      <c r="A45" s="592" t="s">
        <v>169</v>
      </c>
      <c r="B45" s="633" t="s">
        <v>259</v>
      </c>
      <c r="C45" s="560">
        <v>1219680</v>
      </c>
      <c r="D45" s="560">
        <v>990000</v>
      </c>
      <c r="E45" s="580">
        <v>-884472</v>
      </c>
      <c r="F45" s="580"/>
      <c r="G45" s="580"/>
      <c r="H45" s="580"/>
      <c r="I45" s="580"/>
      <c r="J45" s="574">
        <f t="shared" si="13"/>
        <v>105528</v>
      </c>
      <c r="K45" s="548">
        <f t="shared" si="14"/>
        <v>1325208</v>
      </c>
    </row>
    <row r="46" spans="1:11" s="539" customFormat="1" ht="12" customHeight="1" x14ac:dyDescent="0.2">
      <c r="A46" s="592" t="s">
        <v>170</v>
      </c>
      <c r="B46" s="633" t="s">
        <v>260</v>
      </c>
      <c r="C46" s="560"/>
      <c r="D46" s="560"/>
      <c r="E46" s="580"/>
      <c r="F46" s="580"/>
      <c r="G46" s="580"/>
      <c r="H46" s="580"/>
      <c r="I46" s="580"/>
      <c r="J46" s="574">
        <f t="shared" si="13"/>
        <v>0</v>
      </c>
      <c r="K46" s="548">
        <f t="shared" si="14"/>
        <v>0</v>
      </c>
    </row>
    <row r="47" spans="1:11" s="539" customFormat="1" ht="12" customHeight="1" x14ac:dyDescent="0.2">
      <c r="A47" s="592" t="s">
        <v>171</v>
      </c>
      <c r="B47" s="633" t="s">
        <v>261</v>
      </c>
      <c r="C47" s="560"/>
      <c r="D47" s="560"/>
      <c r="E47" s="580"/>
      <c r="F47" s="580"/>
      <c r="G47" s="580"/>
      <c r="H47" s="580"/>
      <c r="I47" s="580"/>
      <c r="J47" s="574">
        <f t="shared" si="13"/>
        <v>0</v>
      </c>
      <c r="K47" s="548">
        <f t="shared" si="14"/>
        <v>0</v>
      </c>
    </row>
    <row r="48" spans="1:11" s="539" customFormat="1" ht="12" customHeight="1" x14ac:dyDescent="0.2">
      <c r="A48" s="592" t="s">
        <v>172</v>
      </c>
      <c r="B48" s="633" t="s">
        <v>527</v>
      </c>
      <c r="C48" s="560">
        <v>2000</v>
      </c>
      <c r="D48" s="560">
        <v>12414</v>
      </c>
      <c r="E48" s="580">
        <v>1344</v>
      </c>
      <c r="F48" s="580"/>
      <c r="G48" s="580"/>
      <c r="H48" s="580"/>
      <c r="I48" s="580"/>
      <c r="J48" s="574">
        <f t="shared" si="13"/>
        <v>13758</v>
      </c>
      <c r="K48" s="548">
        <f t="shared" si="14"/>
        <v>15758</v>
      </c>
    </row>
    <row r="49" spans="1:11" s="539" customFormat="1" ht="12" customHeight="1" x14ac:dyDescent="0.2">
      <c r="A49" s="592" t="s">
        <v>253</v>
      </c>
      <c r="B49" s="633" t="s">
        <v>263</v>
      </c>
      <c r="C49" s="631"/>
      <c r="D49" s="631"/>
      <c r="E49" s="649"/>
      <c r="F49" s="649"/>
      <c r="G49" s="649"/>
      <c r="H49" s="649"/>
      <c r="I49" s="649"/>
      <c r="J49" s="648">
        <f t="shared" si="13"/>
        <v>0</v>
      </c>
      <c r="K49" s="548">
        <f t="shared" si="14"/>
        <v>0</v>
      </c>
    </row>
    <row r="50" spans="1:11" s="539" customFormat="1" ht="12" customHeight="1" x14ac:dyDescent="0.2">
      <c r="A50" s="595" t="s">
        <v>254</v>
      </c>
      <c r="B50" s="651" t="s">
        <v>414</v>
      </c>
      <c r="C50" s="647"/>
      <c r="D50" s="647">
        <v>112191</v>
      </c>
      <c r="E50" s="646"/>
      <c r="F50" s="646"/>
      <c r="G50" s="646"/>
      <c r="H50" s="646"/>
      <c r="I50" s="646"/>
      <c r="J50" s="645">
        <f t="shared" si="13"/>
        <v>112191</v>
      </c>
      <c r="K50" s="548">
        <f t="shared" si="14"/>
        <v>112191</v>
      </c>
    </row>
    <row r="51" spans="1:11" s="539" customFormat="1" ht="12" customHeight="1" thickBot="1" x14ac:dyDescent="0.25">
      <c r="A51" s="591" t="s">
        <v>413</v>
      </c>
      <c r="B51" s="650" t="s">
        <v>264</v>
      </c>
      <c r="C51" s="638">
        <v>2200</v>
      </c>
      <c r="D51" s="638"/>
      <c r="E51" s="638">
        <v>2326</v>
      </c>
      <c r="F51" s="638"/>
      <c r="G51" s="638"/>
      <c r="H51" s="638"/>
      <c r="I51" s="638"/>
      <c r="J51" s="637">
        <f t="shared" si="13"/>
        <v>2326</v>
      </c>
      <c r="K51" s="587">
        <f t="shared" si="14"/>
        <v>4526</v>
      </c>
    </row>
    <row r="52" spans="1:11" s="539" customFormat="1" ht="12" customHeight="1" thickBot="1" x14ac:dyDescent="0.25">
      <c r="A52" s="533" t="s">
        <v>21</v>
      </c>
      <c r="B52" s="640" t="s">
        <v>265</v>
      </c>
      <c r="C52" s="531">
        <f>SUM(C53:C57)</f>
        <v>0</v>
      </c>
      <c r="D52" s="531">
        <f t="shared" ref="D52:K52" si="15">SUM(D53:D57)</f>
        <v>795000</v>
      </c>
      <c r="E52" s="531">
        <f t="shared" si="15"/>
        <v>-795000</v>
      </c>
      <c r="F52" s="531">
        <f t="shared" si="15"/>
        <v>0</v>
      </c>
      <c r="G52" s="531">
        <f t="shared" si="15"/>
        <v>0</v>
      </c>
      <c r="H52" s="531">
        <f t="shared" si="15"/>
        <v>0</v>
      </c>
      <c r="I52" s="531">
        <f t="shared" si="15"/>
        <v>0</v>
      </c>
      <c r="J52" s="531">
        <f t="shared" si="15"/>
        <v>0</v>
      </c>
      <c r="K52" s="530">
        <f t="shared" si="15"/>
        <v>0</v>
      </c>
    </row>
    <row r="53" spans="1:11" s="539" customFormat="1" ht="12" customHeight="1" x14ac:dyDescent="0.2">
      <c r="A53" s="562" t="s">
        <v>92</v>
      </c>
      <c r="B53" s="402" t="s">
        <v>269</v>
      </c>
      <c r="C53" s="649"/>
      <c r="D53" s="649"/>
      <c r="E53" s="649"/>
      <c r="F53" s="649"/>
      <c r="G53" s="649"/>
      <c r="H53" s="649"/>
      <c r="I53" s="649"/>
      <c r="J53" s="648">
        <f>D53+E53+F53+G53+H53+I53</f>
        <v>0</v>
      </c>
      <c r="K53" s="644">
        <f>C53+J53</f>
        <v>0</v>
      </c>
    </row>
    <row r="54" spans="1:11" s="539" customFormat="1" ht="12" customHeight="1" x14ac:dyDescent="0.2">
      <c r="A54" s="592" t="s">
        <v>93</v>
      </c>
      <c r="B54" s="633" t="s">
        <v>270</v>
      </c>
      <c r="C54" s="631"/>
      <c r="D54" s="631">
        <v>795000</v>
      </c>
      <c r="E54" s="649">
        <v>-795000</v>
      </c>
      <c r="F54" s="649"/>
      <c r="G54" s="649"/>
      <c r="H54" s="649"/>
      <c r="I54" s="649"/>
      <c r="J54" s="648">
        <f>D54+E54+F54+G54+H54+I54</f>
        <v>0</v>
      </c>
      <c r="K54" s="644">
        <f>C54+J54</f>
        <v>0</v>
      </c>
    </row>
    <row r="55" spans="1:11" s="539" customFormat="1" ht="12" customHeight="1" x14ac:dyDescent="0.2">
      <c r="A55" s="592" t="s">
        <v>266</v>
      </c>
      <c r="B55" s="633" t="s">
        <v>271</v>
      </c>
      <c r="C55" s="631"/>
      <c r="D55" s="631"/>
      <c r="E55" s="649"/>
      <c r="F55" s="649"/>
      <c r="G55" s="649"/>
      <c r="H55" s="649"/>
      <c r="I55" s="649"/>
      <c r="J55" s="648">
        <f>D55+E55+F55+G55+H55+I55</f>
        <v>0</v>
      </c>
      <c r="K55" s="644">
        <f>C55+J55</f>
        <v>0</v>
      </c>
    </row>
    <row r="56" spans="1:11" s="539" customFormat="1" ht="12" customHeight="1" x14ac:dyDescent="0.2">
      <c r="A56" s="592" t="s">
        <v>267</v>
      </c>
      <c r="B56" s="633" t="s">
        <v>272</v>
      </c>
      <c r="C56" s="631"/>
      <c r="D56" s="631"/>
      <c r="E56" s="649"/>
      <c r="F56" s="649"/>
      <c r="G56" s="649"/>
      <c r="H56" s="649"/>
      <c r="I56" s="649"/>
      <c r="J56" s="648">
        <f>D56+E56+F56+G56+H56+I56</f>
        <v>0</v>
      </c>
      <c r="K56" s="644">
        <f>C56+J56</f>
        <v>0</v>
      </c>
    </row>
    <row r="57" spans="1:11" s="539" customFormat="1" ht="12" customHeight="1" thickBot="1" x14ac:dyDescent="0.25">
      <c r="A57" s="595" t="s">
        <v>268</v>
      </c>
      <c r="B57" s="579" t="s">
        <v>273</v>
      </c>
      <c r="C57" s="647"/>
      <c r="D57" s="647"/>
      <c r="E57" s="646"/>
      <c r="F57" s="646"/>
      <c r="G57" s="646"/>
      <c r="H57" s="646"/>
      <c r="I57" s="646"/>
      <c r="J57" s="645">
        <f>D57+E57+F57+G57+H57+I57</f>
        <v>0</v>
      </c>
      <c r="K57" s="644">
        <f>C57+J57</f>
        <v>0</v>
      </c>
    </row>
    <row r="58" spans="1:11" s="539" customFormat="1" ht="12" customHeight="1" thickBot="1" x14ac:dyDescent="0.25">
      <c r="A58" s="533" t="s">
        <v>173</v>
      </c>
      <c r="B58" s="640" t="s">
        <v>274</v>
      </c>
      <c r="C58" s="531">
        <f>SUM(C59:C61)</f>
        <v>0</v>
      </c>
      <c r="D58" s="531">
        <f t="shared" ref="D58:K58" si="16">SUM(D59:D61)</f>
        <v>54230</v>
      </c>
      <c r="E58" s="531">
        <f t="shared" si="16"/>
        <v>35770</v>
      </c>
      <c r="F58" s="531">
        <f t="shared" si="16"/>
        <v>0</v>
      </c>
      <c r="G58" s="531">
        <f t="shared" si="16"/>
        <v>0</v>
      </c>
      <c r="H58" s="531">
        <f t="shared" si="16"/>
        <v>0</v>
      </c>
      <c r="I58" s="531">
        <f t="shared" si="16"/>
        <v>0</v>
      </c>
      <c r="J58" s="531">
        <f t="shared" si="16"/>
        <v>90000</v>
      </c>
      <c r="K58" s="530">
        <f t="shared" si="16"/>
        <v>90000</v>
      </c>
    </row>
    <row r="59" spans="1:11" s="539" customFormat="1" ht="12" customHeight="1" x14ac:dyDescent="0.2">
      <c r="A59" s="562" t="s">
        <v>94</v>
      </c>
      <c r="B59" s="402" t="s">
        <v>275</v>
      </c>
      <c r="C59" s="580"/>
      <c r="D59" s="580"/>
      <c r="E59" s="580"/>
      <c r="F59" s="580"/>
      <c r="G59" s="580"/>
      <c r="H59" s="580"/>
      <c r="I59" s="580"/>
      <c r="J59" s="574">
        <f>D59+E59+F59+G59+H59+I59</f>
        <v>0</v>
      </c>
      <c r="K59" s="548">
        <f>C59+J59</f>
        <v>0</v>
      </c>
    </row>
    <row r="60" spans="1:11" s="539" customFormat="1" ht="12" customHeight="1" x14ac:dyDescent="0.2">
      <c r="A60" s="592" t="s">
        <v>95</v>
      </c>
      <c r="B60" s="633" t="s">
        <v>404</v>
      </c>
      <c r="C60" s="560"/>
      <c r="D60" s="560"/>
      <c r="E60" s="580"/>
      <c r="F60" s="580"/>
      <c r="G60" s="580"/>
      <c r="H60" s="580"/>
      <c r="I60" s="580"/>
      <c r="J60" s="574">
        <f>D60+E60+F60+G60+H60+I60</f>
        <v>0</v>
      </c>
      <c r="K60" s="548">
        <f>C60+J60</f>
        <v>0</v>
      </c>
    </row>
    <row r="61" spans="1:11" s="539" customFormat="1" ht="12" customHeight="1" x14ac:dyDescent="0.2">
      <c r="A61" s="592" t="s">
        <v>278</v>
      </c>
      <c r="B61" s="633" t="s">
        <v>276</v>
      </c>
      <c r="C61" s="560"/>
      <c r="D61" s="560">
        <v>54230</v>
      </c>
      <c r="E61" s="580">
        <v>35770</v>
      </c>
      <c r="F61" s="580"/>
      <c r="G61" s="580"/>
      <c r="H61" s="580"/>
      <c r="I61" s="580"/>
      <c r="J61" s="574">
        <f>D61+E61+F61+G61+H61+I61</f>
        <v>90000</v>
      </c>
      <c r="K61" s="548">
        <f>C61+J61</f>
        <v>90000</v>
      </c>
    </row>
    <row r="62" spans="1:11" s="539" customFormat="1" ht="12" customHeight="1" thickBot="1" x14ac:dyDescent="0.25">
      <c r="A62" s="595" t="s">
        <v>279</v>
      </c>
      <c r="B62" s="579" t="s">
        <v>277</v>
      </c>
      <c r="C62" s="557"/>
      <c r="D62" s="557"/>
      <c r="E62" s="643"/>
      <c r="F62" s="643"/>
      <c r="G62" s="643"/>
      <c r="H62" s="643"/>
      <c r="I62" s="643"/>
      <c r="J62" s="642">
        <f>D62+E62+F62+G62+H62+I62</f>
        <v>0</v>
      </c>
      <c r="K62" s="548">
        <f>C62+J62</f>
        <v>0</v>
      </c>
    </row>
    <row r="63" spans="1:11" s="539" customFormat="1" ht="12" customHeight="1" thickBot="1" x14ac:dyDescent="0.25">
      <c r="A63" s="533" t="s">
        <v>23</v>
      </c>
      <c r="B63" s="626" t="s">
        <v>280</v>
      </c>
      <c r="C63" s="531">
        <f>SUM(C64:C66)</f>
        <v>0</v>
      </c>
      <c r="D63" s="531">
        <f t="shared" ref="D63:K63" si="17">SUM(D64:D66)</f>
        <v>0</v>
      </c>
      <c r="E63" s="531">
        <f t="shared" si="17"/>
        <v>0</v>
      </c>
      <c r="F63" s="531">
        <f t="shared" si="17"/>
        <v>0</v>
      </c>
      <c r="G63" s="531">
        <f t="shared" si="17"/>
        <v>0</v>
      </c>
      <c r="H63" s="531">
        <f t="shared" si="17"/>
        <v>0</v>
      </c>
      <c r="I63" s="531">
        <f t="shared" si="17"/>
        <v>0</v>
      </c>
      <c r="J63" s="531">
        <f t="shared" si="17"/>
        <v>0</v>
      </c>
      <c r="K63" s="530">
        <f t="shared" si="17"/>
        <v>0</v>
      </c>
    </row>
    <row r="64" spans="1:11" s="539" customFormat="1" ht="12" customHeight="1" x14ac:dyDescent="0.2">
      <c r="A64" s="562" t="s">
        <v>174</v>
      </c>
      <c r="B64" s="402" t="s">
        <v>282</v>
      </c>
      <c r="C64" s="631"/>
      <c r="D64" s="631"/>
      <c r="E64" s="631"/>
      <c r="F64" s="631"/>
      <c r="G64" s="631"/>
      <c r="H64" s="631"/>
      <c r="I64" s="631"/>
      <c r="J64" s="630">
        <f>D64+E64+F64+G64+H64+I64</f>
        <v>0</v>
      </c>
      <c r="K64" s="629">
        <f>C64+J64</f>
        <v>0</v>
      </c>
    </row>
    <row r="65" spans="1:11" s="539" customFormat="1" ht="12" customHeight="1" x14ac:dyDescent="0.2">
      <c r="A65" s="592" t="s">
        <v>175</v>
      </c>
      <c r="B65" s="633" t="s">
        <v>405</v>
      </c>
      <c r="C65" s="631"/>
      <c r="D65" s="631"/>
      <c r="E65" s="631"/>
      <c r="F65" s="631"/>
      <c r="G65" s="631"/>
      <c r="H65" s="631"/>
      <c r="I65" s="631"/>
      <c r="J65" s="630">
        <f>D65+E65+F65+G65+H65+I65</f>
        <v>0</v>
      </c>
      <c r="K65" s="629">
        <f>C65+J65</f>
        <v>0</v>
      </c>
    </row>
    <row r="66" spans="1:11" s="539" customFormat="1" ht="12" customHeight="1" x14ac:dyDescent="0.2">
      <c r="A66" s="592" t="s">
        <v>215</v>
      </c>
      <c r="B66" s="633" t="s">
        <v>283</v>
      </c>
      <c r="C66" s="631"/>
      <c r="D66" s="631"/>
      <c r="E66" s="631"/>
      <c r="F66" s="631"/>
      <c r="G66" s="631"/>
      <c r="H66" s="631"/>
      <c r="I66" s="631"/>
      <c r="J66" s="630">
        <f>D66+E66+F66+G66+H66+I66</f>
        <v>0</v>
      </c>
      <c r="K66" s="629">
        <f>C66+J66</f>
        <v>0</v>
      </c>
    </row>
    <row r="67" spans="1:11" s="539" customFormat="1" ht="12" customHeight="1" thickBot="1" x14ac:dyDescent="0.25">
      <c r="A67" s="595" t="s">
        <v>281</v>
      </c>
      <c r="B67" s="579" t="s">
        <v>284</v>
      </c>
      <c r="C67" s="631"/>
      <c r="D67" s="631"/>
      <c r="E67" s="631"/>
      <c r="F67" s="631"/>
      <c r="G67" s="631"/>
      <c r="H67" s="631"/>
      <c r="I67" s="631"/>
      <c r="J67" s="630">
        <f>D67+E67+F67+G67+H67+I67</f>
        <v>0</v>
      </c>
      <c r="K67" s="629">
        <f>C67+J67</f>
        <v>0</v>
      </c>
    </row>
    <row r="68" spans="1:11" s="539" customFormat="1" ht="12" customHeight="1" thickBot="1" x14ac:dyDescent="0.25">
      <c r="A68" s="641" t="s">
        <v>454</v>
      </c>
      <c r="B68" s="640" t="s">
        <v>285</v>
      </c>
      <c r="C68" s="570">
        <f>+C11+C18+C25+C32+C40+C52+C58+C63</f>
        <v>35061550</v>
      </c>
      <c r="D68" s="570">
        <f t="shared" ref="D68:K68" si="18">+D11+D18+D25+D32+D40+D52+D58+D63</f>
        <v>2649064</v>
      </c>
      <c r="E68" s="570">
        <f t="shared" si="18"/>
        <v>11019012</v>
      </c>
      <c r="F68" s="570">
        <f t="shared" si="18"/>
        <v>0</v>
      </c>
      <c r="G68" s="570">
        <f t="shared" si="18"/>
        <v>0</v>
      </c>
      <c r="H68" s="570">
        <f t="shared" si="18"/>
        <v>0</v>
      </c>
      <c r="I68" s="570">
        <f t="shared" si="18"/>
        <v>0</v>
      </c>
      <c r="J68" s="570">
        <f t="shared" si="18"/>
        <v>13668076</v>
      </c>
      <c r="K68" s="569">
        <f t="shared" si="18"/>
        <v>48729626</v>
      </c>
    </row>
    <row r="69" spans="1:11" s="539" customFormat="1" ht="12" customHeight="1" thickBot="1" x14ac:dyDescent="0.25">
      <c r="A69" s="627" t="s">
        <v>286</v>
      </c>
      <c r="B69" s="626" t="s">
        <v>287</v>
      </c>
      <c r="C69" s="531">
        <f>SUM(C70:C72)</f>
        <v>0</v>
      </c>
      <c r="D69" s="531">
        <f t="shared" ref="D69:K69" si="19">SUM(D70:D72)</f>
        <v>0</v>
      </c>
      <c r="E69" s="531">
        <f t="shared" si="19"/>
        <v>0</v>
      </c>
      <c r="F69" s="531">
        <f t="shared" si="19"/>
        <v>0</v>
      </c>
      <c r="G69" s="531">
        <f t="shared" si="19"/>
        <v>0</v>
      </c>
      <c r="H69" s="531">
        <f t="shared" si="19"/>
        <v>0</v>
      </c>
      <c r="I69" s="531">
        <f t="shared" si="19"/>
        <v>0</v>
      </c>
      <c r="J69" s="531">
        <f t="shared" si="19"/>
        <v>0</v>
      </c>
      <c r="K69" s="530">
        <f t="shared" si="19"/>
        <v>0</v>
      </c>
    </row>
    <row r="70" spans="1:11" s="539" customFormat="1" ht="12" customHeight="1" x14ac:dyDescent="0.2">
      <c r="A70" s="562" t="s">
        <v>315</v>
      </c>
      <c r="B70" s="402" t="s">
        <v>288</v>
      </c>
      <c r="C70" s="631"/>
      <c r="D70" s="631"/>
      <c r="E70" s="631"/>
      <c r="F70" s="631"/>
      <c r="G70" s="631"/>
      <c r="H70" s="631"/>
      <c r="I70" s="631"/>
      <c r="J70" s="630">
        <f>D70+E70+F70+G70+H70+I70</f>
        <v>0</v>
      </c>
      <c r="K70" s="629">
        <f>C70+J70</f>
        <v>0</v>
      </c>
    </row>
    <row r="71" spans="1:11" s="539" customFormat="1" ht="12" customHeight="1" x14ac:dyDescent="0.2">
      <c r="A71" s="592" t="s">
        <v>324</v>
      </c>
      <c r="B71" s="633" t="s">
        <v>289</v>
      </c>
      <c r="C71" s="631"/>
      <c r="D71" s="631"/>
      <c r="E71" s="631"/>
      <c r="F71" s="631"/>
      <c r="G71" s="631"/>
      <c r="H71" s="631"/>
      <c r="I71" s="631"/>
      <c r="J71" s="630">
        <f>D71+E71+F71+G71+H71+I71</f>
        <v>0</v>
      </c>
      <c r="K71" s="629">
        <f>C71+J71</f>
        <v>0</v>
      </c>
    </row>
    <row r="72" spans="1:11" s="539" customFormat="1" ht="12" customHeight="1" thickBot="1" x14ac:dyDescent="0.25">
      <c r="A72" s="591" t="s">
        <v>325</v>
      </c>
      <c r="B72" s="639" t="s">
        <v>439</v>
      </c>
      <c r="C72" s="638"/>
      <c r="D72" s="638"/>
      <c r="E72" s="638"/>
      <c r="F72" s="638"/>
      <c r="G72" s="638"/>
      <c r="H72" s="638"/>
      <c r="I72" s="638"/>
      <c r="J72" s="637">
        <f>D72+E72+F72+G72+H72+I72</f>
        <v>0</v>
      </c>
      <c r="K72" s="636">
        <f>C72+J72</f>
        <v>0</v>
      </c>
    </row>
    <row r="73" spans="1:11" s="539" customFormat="1" ht="12" customHeight="1" thickBot="1" x14ac:dyDescent="0.25">
      <c r="A73" s="627" t="s">
        <v>291</v>
      </c>
      <c r="B73" s="626" t="s">
        <v>292</v>
      </c>
      <c r="C73" s="531">
        <f>SUM(C74:C77)</f>
        <v>0</v>
      </c>
      <c r="D73" s="531">
        <f t="shared" ref="D73:K73" si="20">SUM(D74:D77)</f>
        <v>0</v>
      </c>
      <c r="E73" s="531">
        <f t="shared" si="20"/>
        <v>0</v>
      </c>
      <c r="F73" s="531">
        <f t="shared" si="20"/>
        <v>0</v>
      </c>
      <c r="G73" s="531">
        <f t="shared" si="20"/>
        <v>0</v>
      </c>
      <c r="H73" s="531">
        <f t="shared" si="20"/>
        <v>0</v>
      </c>
      <c r="I73" s="531">
        <f t="shared" si="20"/>
        <v>0</v>
      </c>
      <c r="J73" s="531">
        <f t="shared" si="20"/>
        <v>0</v>
      </c>
      <c r="K73" s="530">
        <f t="shared" si="20"/>
        <v>0</v>
      </c>
    </row>
    <row r="74" spans="1:11" s="539" customFormat="1" ht="12" customHeight="1" x14ac:dyDescent="0.2">
      <c r="A74" s="562" t="s">
        <v>145</v>
      </c>
      <c r="B74" s="402" t="s">
        <v>293</v>
      </c>
      <c r="C74" s="631"/>
      <c r="D74" s="631"/>
      <c r="E74" s="631"/>
      <c r="F74" s="631"/>
      <c r="G74" s="631"/>
      <c r="H74" s="631"/>
      <c r="I74" s="631"/>
      <c r="J74" s="630">
        <f>D74+E74+F74+G74+H74+I74</f>
        <v>0</v>
      </c>
      <c r="K74" s="629">
        <f>C74+J74</f>
        <v>0</v>
      </c>
    </row>
    <row r="75" spans="1:11" s="539" customFormat="1" ht="12" customHeight="1" x14ac:dyDescent="0.2">
      <c r="A75" s="592" t="s">
        <v>146</v>
      </c>
      <c r="B75" s="402" t="s">
        <v>536</v>
      </c>
      <c r="C75" s="631"/>
      <c r="D75" s="631"/>
      <c r="E75" s="631"/>
      <c r="F75" s="631"/>
      <c r="G75" s="631"/>
      <c r="H75" s="631"/>
      <c r="I75" s="631"/>
      <c r="J75" s="630">
        <f>D75+E75+F75+G75+H75+I75</f>
        <v>0</v>
      </c>
      <c r="K75" s="629">
        <f>C75+J75</f>
        <v>0</v>
      </c>
    </row>
    <row r="76" spans="1:11" s="539" customFormat="1" ht="12" customHeight="1" x14ac:dyDescent="0.2">
      <c r="A76" s="592" t="s">
        <v>316</v>
      </c>
      <c r="B76" s="402" t="s">
        <v>294</v>
      </c>
      <c r="C76" s="631"/>
      <c r="D76" s="631"/>
      <c r="E76" s="631"/>
      <c r="F76" s="631"/>
      <c r="G76" s="631"/>
      <c r="H76" s="631"/>
      <c r="I76" s="631"/>
      <c r="J76" s="630">
        <f>D76+E76+F76+G76+H76+I76</f>
        <v>0</v>
      </c>
      <c r="K76" s="629">
        <f>C76+J76</f>
        <v>0</v>
      </c>
    </row>
    <row r="77" spans="1:11" s="539" customFormat="1" ht="12" customHeight="1" thickBot="1" x14ac:dyDescent="0.25">
      <c r="A77" s="595" t="s">
        <v>317</v>
      </c>
      <c r="B77" s="403" t="s">
        <v>537</v>
      </c>
      <c r="C77" s="631"/>
      <c r="D77" s="631"/>
      <c r="E77" s="631"/>
      <c r="F77" s="631"/>
      <c r="G77" s="631"/>
      <c r="H77" s="631"/>
      <c r="I77" s="631"/>
      <c r="J77" s="630">
        <f>D77+E77+F77+G77+H77+I77</f>
        <v>0</v>
      </c>
      <c r="K77" s="629">
        <f>C77+J77</f>
        <v>0</v>
      </c>
    </row>
    <row r="78" spans="1:11" s="539" customFormat="1" ht="12" customHeight="1" thickBot="1" x14ac:dyDescent="0.25">
      <c r="A78" s="627" t="s">
        <v>295</v>
      </c>
      <c r="B78" s="626" t="s">
        <v>296</v>
      </c>
      <c r="C78" s="531">
        <f>SUM(C79:C80)</f>
        <v>47935635</v>
      </c>
      <c r="D78" s="531">
        <f t="shared" ref="D78:K78" si="21">SUM(D79:D80)</f>
        <v>-2649064</v>
      </c>
      <c r="E78" s="531">
        <f t="shared" si="21"/>
        <v>-399839</v>
      </c>
      <c r="F78" s="531">
        <f t="shared" si="21"/>
        <v>0</v>
      </c>
      <c r="G78" s="531">
        <f t="shared" si="21"/>
        <v>0</v>
      </c>
      <c r="H78" s="531">
        <f t="shared" si="21"/>
        <v>0</v>
      </c>
      <c r="I78" s="531">
        <f t="shared" si="21"/>
        <v>0</v>
      </c>
      <c r="J78" s="531">
        <f t="shared" si="21"/>
        <v>-3048903</v>
      </c>
      <c r="K78" s="530">
        <f t="shared" si="21"/>
        <v>44886732</v>
      </c>
    </row>
    <row r="79" spans="1:11" s="539" customFormat="1" ht="12" customHeight="1" x14ac:dyDescent="0.2">
      <c r="A79" s="562" t="s">
        <v>318</v>
      </c>
      <c r="B79" s="402" t="s">
        <v>297</v>
      </c>
      <c r="C79" s="631">
        <v>47935635</v>
      </c>
      <c r="D79" s="631">
        <v>-2649064</v>
      </c>
      <c r="E79" s="631">
        <v>-399839</v>
      </c>
      <c r="F79" s="631"/>
      <c r="G79" s="631"/>
      <c r="H79" s="631"/>
      <c r="I79" s="631"/>
      <c r="J79" s="630">
        <f>D79+E79+F79+G79+H79+I79</f>
        <v>-3048903</v>
      </c>
      <c r="K79" s="629">
        <f>C79+J79</f>
        <v>44886732</v>
      </c>
    </row>
    <row r="80" spans="1:11" s="539" customFormat="1" ht="12" customHeight="1" thickBot="1" x14ac:dyDescent="0.25">
      <c r="A80" s="595" t="s">
        <v>319</v>
      </c>
      <c r="B80" s="579" t="s">
        <v>298</v>
      </c>
      <c r="C80" s="631"/>
      <c r="D80" s="631"/>
      <c r="E80" s="631"/>
      <c r="F80" s="631"/>
      <c r="G80" s="631"/>
      <c r="H80" s="631"/>
      <c r="I80" s="631"/>
      <c r="J80" s="630">
        <f>D80+E80+F80+G80+H80+I80</f>
        <v>0</v>
      </c>
      <c r="K80" s="629">
        <f>C80+J80</f>
        <v>0</v>
      </c>
    </row>
    <row r="81" spans="1:11" s="539" customFormat="1" ht="12" customHeight="1" thickBot="1" x14ac:dyDescent="0.25">
      <c r="A81" s="627" t="s">
        <v>299</v>
      </c>
      <c r="B81" s="626" t="s">
        <v>300</v>
      </c>
      <c r="C81" s="531">
        <f>SUM(C82:C84)</f>
        <v>0</v>
      </c>
      <c r="D81" s="531">
        <f t="shared" ref="D81:K81" si="22">SUM(D82:D84)</f>
        <v>0</v>
      </c>
      <c r="E81" s="531">
        <f t="shared" si="22"/>
        <v>0</v>
      </c>
      <c r="F81" s="531">
        <f t="shared" si="22"/>
        <v>0</v>
      </c>
      <c r="G81" s="531">
        <f t="shared" si="22"/>
        <v>0</v>
      </c>
      <c r="H81" s="531">
        <f t="shared" si="22"/>
        <v>0</v>
      </c>
      <c r="I81" s="531">
        <f t="shared" si="22"/>
        <v>0</v>
      </c>
      <c r="J81" s="531">
        <f t="shared" si="22"/>
        <v>0</v>
      </c>
      <c r="K81" s="530">
        <f t="shared" si="22"/>
        <v>0</v>
      </c>
    </row>
    <row r="82" spans="1:11" s="539" customFormat="1" ht="12" customHeight="1" x14ac:dyDescent="0.2">
      <c r="A82" s="562" t="s">
        <v>320</v>
      </c>
      <c r="B82" s="402" t="s">
        <v>301</v>
      </c>
      <c r="C82" s="631"/>
      <c r="D82" s="631"/>
      <c r="E82" s="631"/>
      <c r="F82" s="631"/>
      <c r="G82" s="631"/>
      <c r="H82" s="631"/>
      <c r="I82" s="631"/>
      <c r="J82" s="630">
        <f>D82+E82+F82+G82+H82+I82</f>
        <v>0</v>
      </c>
      <c r="K82" s="629">
        <f>C82+J82</f>
        <v>0</v>
      </c>
    </row>
    <row r="83" spans="1:11" s="539" customFormat="1" ht="12" customHeight="1" x14ac:dyDescent="0.2">
      <c r="A83" s="592" t="s">
        <v>321</v>
      </c>
      <c r="B83" s="633" t="s">
        <v>302</v>
      </c>
      <c r="C83" s="631"/>
      <c r="D83" s="631"/>
      <c r="E83" s="631"/>
      <c r="F83" s="631"/>
      <c r="G83" s="631"/>
      <c r="H83" s="631"/>
      <c r="I83" s="631"/>
      <c r="J83" s="630">
        <f>D83+E83+F83+G83+H83+I83</f>
        <v>0</v>
      </c>
      <c r="K83" s="629">
        <f>C83+J83</f>
        <v>0</v>
      </c>
    </row>
    <row r="84" spans="1:11" s="539" customFormat="1" ht="12" customHeight="1" thickBot="1" x14ac:dyDescent="0.25">
      <c r="A84" s="595" t="s">
        <v>322</v>
      </c>
      <c r="B84" s="579" t="s">
        <v>649</v>
      </c>
      <c r="C84" s="631"/>
      <c r="D84" s="631"/>
      <c r="E84" s="631"/>
      <c r="F84" s="631"/>
      <c r="G84" s="631"/>
      <c r="H84" s="631"/>
      <c r="I84" s="631"/>
      <c r="J84" s="630">
        <f>D84+E84+F84+G84+H84+I84</f>
        <v>0</v>
      </c>
      <c r="K84" s="629">
        <f>C84+J84</f>
        <v>0</v>
      </c>
    </row>
    <row r="85" spans="1:11" s="539" customFormat="1" ht="12" customHeight="1" thickBot="1" x14ac:dyDescent="0.25">
      <c r="A85" s="627" t="s">
        <v>303</v>
      </c>
      <c r="B85" s="626" t="s">
        <v>323</v>
      </c>
      <c r="C85" s="531">
        <f>SUM(C86:C89)</f>
        <v>0</v>
      </c>
      <c r="D85" s="531">
        <f t="shared" ref="D85:K85" si="23">SUM(D86:D89)</f>
        <v>0</v>
      </c>
      <c r="E85" s="531">
        <f t="shared" si="23"/>
        <v>0</v>
      </c>
      <c r="F85" s="531">
        <f t="shared" si="23"/>
        <v>0</v>
      </c>
      <c r="G85" s="531">
        <f t="shared" si="23"/>
        <v>0</v>
      </c>
      <c r="H85" s="531">
        <f t="shared" si="23"/>
        <v>0</v>
      </c>
      <c r="I85" s="531">
        <f t="shared" si="23"/>
        <v>0</v>
      </c>
      <c r="J85" s="531">
        <f t="shared" si="23"/>
        <v>0</v>
      </c>
      <c r="K85" s="530">
        <f t="shared" si="23"/>
        <v>0</v>
      </c>
    </row>
    <row r="86" spans="1:11" s="539" customFormat="1" ht="12" customHeight="1" x14ac:dyDescent="0.2">
      <c r="A86" s="635" t="s">
        <v>304</v>
      </c>
      <c r="B86" s="402" t="s">
        <v>305</v>
      </c>
      <c r="C86" s="631"/>
      <c r="D86" s="631"/>
      <c r="E86" s="631"/>
      <c r="F86" s="631"/>
      <c r="G86" s="631"/>
      <c r="H86" s="631"/>
      <c r="I86" s="631"/>
      <c r="J86" s="630">
        <f t="shared" ref="J86:J91" si="24">D86+E86+F86+G86+H86+I86</f>
        <v>0</v>
      </c>
      <c r="K86" s="629">
        <f t="shared" ref="K86:K91" si="25">C86+J86</f>
        <v>0</v>
      </c>
    </row>
    <row r="87" spans="1:11" s="539" customFormat="1" ht="12" customHeight="1" x14ac:dyDescent="0.2">
      <c r="A87" s="634" t="s">
        <v>306</v>
      </c>
      <c r="B87" s="633" t="s">
        <v>307</v>
      </c>
      <c r="C87" s="631"/>
      <c r="D87" s="631"/>
      <c r="E87" s="631"/>
      <c r="F87" s="631"/>
      <c r="G87" s="631"/>
      <c r="H87" s="631"/>
      <c r="I87" s="631"/>
      <c r="J87" s="630">
        <f t="shared" si="24"/>
        <v>0</v>
      </c>
      <c r="K87" s="629">
        <f t="shared" si="25"/>
        <v>0</v>
      </c>
    </row>
    <row r="88" spans="1:11" s="539" customFormat="1" ht="12" customHeight="1" x14ac:dyDescent="0.2">
      <c r="A88" s="634" t="s">
        <v>308</v>
      </c>
      <c r="B88" s="633" t="s">
        <v>309</v>
      </c>
      <c r="C88" s="631"/>
      <c r="D88" s="631"/>
      <c r="E88" s="631"/>
      <c r="F88" s="631"/>
      <c r="G88" s="631"/>
      <c r="H88" s="631"/>
      <c r="I88" s="631"/>
      <c r="J88" s="630">
        <f t="shared" si="24"/>
        <v>0</v>
      </c>
      <c r="K88" s="629">
        <f t="shared" si="25"/>
        <v>0</v>
      </c>
    </row>
    <row r="89" spans="1:11" s="539" customFormat="1" ht="12" customHeight="1" thickBot="1" x14ac:dyDescent="0.25">
      <c r="A89" s="632" t="s">
        <v>310</v>
      </c>
      <c r="B89" s="579" t="s">
        <v>311</v>
      </c>
      <c r="C89" s="631"/>
      <c r="D89" s="631"/>
      <c r="E89" s="631"/>
      <c r="F89" s="631"/>
      <c r="G89" s="631"/>
      <c r="H89" s="631"/>
      <c r="I89" s="631"/>
      <c r="J89" s="630">
        <f t="shared" si="24"/>
        <v>0</v>
      </c>
      <c r="K89" s="629">
        <f t="shared" si="25"/>
        <v>0</v>
      </c>
    </row>
    <row r="90" spans="1:11" s="539" customFormat="1" ht="12" customHeight="1" thickBot="1" x14ac:dyDescent="0.25">
      <c r="A90" s="627" t="s">
        <v>312</v>
      </c>
      <c r="B90" s="626" t="s">
        <v>453</v>
      </c>
      <c r="C90" s="628"/>
      <c r="D90" s="628"/>
      <c r="E90" s="628"/>
      <c r="F90" s="628"/>
      <c r="G90" s="628"/>
      <c r="H90" s="628"/>
      <c r="I90" s="628"/>
      <c r="J90" s="531">
        <f t="shared" si="24"/>
        <v>0</v>
      </c>
      <c r="K90" s="530">
        <f t="shared" si="25"/>
        <v>0</v>
      </c>
    </row>
    <row r="91" spans="1:11" s="539" customFormat="1" ht="13.5" customHeight="1" thickBot="1" x14ac:dyDescent="0.25">
      <c r="A91" s="627" t="s">
        <v>314</v>
      </c>
      <c r="B91" s="626" t="s">
        <v>313</v>
      </c>
      <c r="C91" s="628"/>
      <c r="D91" s="628"/>
      <c r="E91" s="628"/>
      <c r="F91" s="628"/>
      <c r="G91" s="628"/>
      <c r="H91" s="628"/>
      <c r="I91" s="628"/>
      <c r="J91" s="531">
        <f t="shared" si="24"/>
        <v>0</v>
      </c>
      <c r="K91" s="530">
        <f t="shared" si="25"/>
        <v>0</v>
      </c>
    </row>
    <row r="92" spans="1:11" s="539" customFormat="1" ht="15.75" customHeight="1" thickBot="1" x14ac:dyDescent="0.25">
      <c r="A92" s="627" t="s">
        <v>326</v>
      </c>
      <c r="B92" s="626" t="s">
        <v>456</v>
      </c>
      <c r="C92" s="570">
        <f>+C69+C73+C78+C81+C85+C91+C90</f>
        <v>47935635</v>
      </c>
      <c r="D92" s="570">
        <f t="shared" ref="D92:K92" si="26">+D69+D73+D78+D81+D85+D91+D90</f>
        <v>-2649064</v>
      </c>
      <c r="E92" s="570">
        <f t="shared" si="26"/>
        <v>-399839</v>
      </c>
      <c r="F92" s="570">
        <f t="shared" si="26"/>
        <v>0</v>
      </c>
      <c r="G92" s="570">
        <f t="shared" si="26"/>
        <v>0</v>
      </c>
      <c r="H92" s="570">
        <f t="shared" si="26"/>
        <v>0</v>
      </c>
      <c r="I92" s="570">
        <f t="shared" si="26"/>
        <v>0</v>
      </c>
      <c r="J92" s="570">
        <f t="shared" si="26"/>
        <v>-3048903</v>
      </c>
      <c r="K92" s="569">
        <f t="shared" si="26"/>
        <v>44886732</v>
      </c>
    </row>
    <row r="93" spans="1:11" s="539" customFormat="1" ht="25.5" customHeight="1" thickBot="1" x14ac:dyDescent="0.25">
      <c r="A93" s="625" t="s">
        <v>455</v>
      </c>
      <c r="B93" s="624" t="s">
        <v>457</v>
      </c>
      <c r="C93" s="570">
        <f>+C68+C92</f>
        <v>82997185</v>
      </c>
      <c r="D93" s="570">
        <f t="shared" ref="D93:K93" si="27">+D68+D92</f>
        <v>0</v>
      </c>
      <c r="E93" s="570">
        <f t="shared" si="27"/>
        <v>10619173</v>
      </c>
      <c r="F93" s="570">
        <f t="shared" si="27"/>
        <v>0</v>
      </c>
      <c r="G93" s="570">
        <f t="shared" si="27"/>
        <v>0</v>
      </c>
      <c r="H93" s="570">
        <f t="shared" si="27"/>
        <v>0</v>
      </c>
      <c r="I93" s="570">
        <f t="shared" si="27"/>
        <v>0</v>
      </c>
      <c r="J93" s="570">
        <f t="shared" si="27"/>
        <v>10619173</v>
      </c>
      <c r="K93" s="569">
        <f t="shared" si="27"/>
        <v>93616358</v>
      </c>
    </row>
    <row r="94" spans="1:11" s="539" customFormat="1" ht="30.75" customHeight="1" x14ac:dyDescent="0.2">
      <c r="A94" s="623"/>
      <c r="B94" s="622"/>
      <c r="C94" s="621"/>
    </row>
    <row r="95" spans="1:11" ht="16.5" customHeight="1" x14ac:dyDescent="0.25">
      <c r="A95" s="1114" t="s">
        <v>45</v>
      </c>
      <c r="B95" s="1114"/>
      <c r="C95" s="1114"/>
      <c r="D95" s="1114"/>
      <c r="E95" s="1114"/>
      <c r="F95" s="1114"/>
      <c r="G95" s="1114"/>
      <c r="H95" s="1114"/>
      <c r="I95" s="1114"/>
      <c r="J95" s="1114"/>
      <c r="K95" s="1114"/>
    </row>
    <row r="96" spans="1:11" ht="16.5" customHeight="1" thickBot="1" x14ac:dyDescent="0.3">
      <c r="A96" s="1111" t="s">
        <v>148</v>
      </c>
      <c r="B96" s="1111"/>
      <c r="C96" s="620"/>
      <c r="K96" s="620" t="str">
        <f>K7</f>
        <v>Forintban!</v>
      </c>
    </row>
    <row r="97" spans="1:11" x14ac:dyDescent="0.25">
      <c r="A97" s="1115" t="s">
        <v>67</v>
      </c>
      <c r="B97" s="1117" t="s">
        <v>648</v>
      </c>
      <c r="C97" s="1119" t="str">
        <f>+CONCATENATE(LEFT([3]RM_ÖSSZEFÜGGÉSEK!A6,4),". évi")</f>
        <v>2020. évi</v>
      </c>
      <c r="D97" s="1120"/>
      <c r="E97" s="1121"/>
      <c r="F97" s="1121"/>
      <c r="G97" s="1121"/>
      <c r="H97" s="1121"/>
      <c r="I97" s="1121"/>
      <c r="J97" s="1121"/>
      <c r="K97" s="1122"/>
    </row>
    <row r="98" spans="1:11" ht="39" customHeight="1" thickBot="1" x14ac:dyDescent="0.3">
      <c r="A98" s="1116"/>
      <c r="B98" s="1118"/>
      <c r="C98" s="617" t="s">
        <v>647</v>
      </c>
      <c r="D98" s="616" t="str">
        <f t="shared" ref="D98:I98" si="28">D9</f>
        <v xml:space="preserve">1. sz. módosítás </v>
      </c>
      <c r="E98" s="616" t="str">
        <f t="shared" si="28"/>
        <v xml:space="preserve">2. sz. módosítás </v>
      </c>
      <c r="F98" s="616" t="str">
        <f t="shared" si="28"/>
        <v xml:space="preserve">3. sz. módosítás </v>
      </c>
      <c r="G98" s="616" t="str">
        <f t="shared" si="28"/>
        <v xml:space="preserve">4. sz. módosítás </v>
      </c>
      <c r="H98" s="616" t="str">
        <f t="shared" si="28"/>
        <v xml:space="preserve">5. sz. módosítás </v>
      </c>
      <c r="I98" s="616" t="str">
        <f t="shared" si="28"/>
        <v xml:space="preserve">6. sz. módosítás </v>
      </c>
      <c r="J98" s="615" t="s">
        <v>646</v>
      </c>
      <c r="K98" s="614" t="str">
        <f>K9</f>
        <v>….számú módosítás utáni előirányzat</v>
      </c>
    </row>
    <row r="99" spans="1:11" s="608" customFormat="1" ht="12" customHeight="1" thickBot="1" x14ac:dyDescent="0.25">
      <c r="A99" s="613" t="s">
        <v>465</v>
      </c>
      <c r="B99" s="612" t="s">
        <v>466</v>
      </c>
      <c r="C99" s="611" t="s">
        <v>467</v>
      </c>
      <c r="D99" s="611" t="s">
        <v>469</v>
      </c>
      <c r="E99" s="610" t="s">
        <v>468</v>
      </c>
      <c r="F99" s="610" t="s">
        <v>470</v>
      </c>
      <c r="G99" s="610" t="s">
        <v>471</v>
      </c>
      <c r="H99" s="610" t="s">
        <v>472</v>
      </c>
      <c r="I99" s="610" t="s">
        <v>645</v>
      </c>
      <c r="J99" s="610" t="s">
        <v>644</v>
      </c>
      <c r="K99" s="609" t="s">
        <v>643</v>
      </c>
    </row>
    <row r="100" spans="1:11" ht="12" customHeight="1" thickBot="1" x14ac:dyDescent="0.3">
      <c r="A100" s="607" t="s">
        <v>16</v>
      </c>
      <c r="B100" s="606" t="s">
        <v>415</v>
      </c>
      <c r="C100" s="605">
        <f>C101+C102+C103+C104+C105+C118</f>
        <v>76221719</v>
      </c>
      <c r="D100" s="605">
        <f t="shared" ref="D100:K100" si="29">D101+D102+D103+D104+D105+D118</f>
        <v>-3177940</v>
      </c>
      <c r="E100" s="605">
        <f t="shared" si="29"/>
        <v>9530173</v>
      </c>
      <c r="F100" s="605">
        <f t="shared" si="29"/>
        <v>0</v>
      </c>
      <c r="G100" s="605">
        <f t="shared" si="29"/>
        <v>0</v>
      </c>
      <c r="H100" s="605">
        <f t="shared" si="29"/>
        <v>0</v>
      </c>
      <c r="I100" s="605">
        <f t="shared" si="29"/>
        <v>0</v>
      </c>
      <c r="J100" s="605">
        <f t="shared" si="29"/>
        <v>6352233</v>
      </c>
      <c r="K100" s="604">
        <f t="shared" si="29"/>
        <v>82573952</v>
      </c>
    </row>
    <row r="101" spans="1:11" ht="12" customHeight="1" x14ac:dyDescent="0.25">
      <c r="A101" s="603" t="s">
        <v>96</v>
      </c>
      <c r="B101" s="602" t="s">
        <v>47</v>
      </c>
      <c r="C101" s="601">
        <v>15879416</v>
      </c>
      <c r="D101" s="600">
        <v>102000</v>
      </c>
      <c r="E101" s="600">
        <v>244872</v>
      </c>
      <c r="F101" s="600"/>
      <c r="G101" s="600"/>
      <c r="H101" s="600"/>
      <c r="I101" s="600"/>
      <c r="J101" s="599">
        <f t="shared" ref="J101:J120" si="30">D101+E101+F101+G101+H101+I101</f>
        <v>346872</v>
      </c>
      <c r="K101" s="598">
        <f t="shared" ref="K101:K120" si="31">C101+J101</f>
        <v>16226288</v>
      </c>
    </row>
    <row r="102" spans="1:11" ht="12" customHeight="1" x14ac:dyDescent="0.25">
      <c r="A102" s="592" t="s">
        <v>97</v>
      </c>
      <c r="B102" s="582" t="s">
        <v>176</v>
      </c>
      <c r="C102" s="560">
        <v>2515313</v>
      </c>
      <c r="D102" s="560"/>
      <c r="E102" s="560">
        <v>59048</v>
      </c>
      <c r="F102" s="560"/>
      <c r="G102" s="560"/>
      <c r="H102" s="560"/>
      <c r="I102" s="560"/>
      <c r="J102" s="564">
        <f t="shared" si="30"/>
        <v>59048</v>
      </c>
      <c r="K102" s="563">
        <f t="shared" si="31"/>
        <v>2574361</v>
      </c>
    </row>
    <row r="103" spans="1:11" ht="12" customHeight="1" x14ac:dyDescent="0.25">
      <c r="A103" s="592" t="s">
        <v>98</v>
      </c>
      <c r="B103" s="582" t="s">
        <v>136</v>
      </c>
      <c r="C103" s="557">
        <v>54624391</v>
      </c>
      <c r="D103" s="557">
        <v>-3285404</v>
      </c>
      <c r="E103" s="557">
        <v>10023885</v>
      </c>
      <c r="F103" s="557"/>
      <c r="G103" s="557"/>
      <c r="H103" s="557"/>
      <c r="I103" s="557"/>
      <c r="J103" s="556">
        <f t="shared" si="30"/>
        <v>6738481</v>
      </c>
      <c r="K103" s="555">
        <f t="shared" si="31"/>
        <v>61362872</v>
      </c>
    </row>
    <row r="104" spans="1:11" ht="12" customHeight="1" x14ac:dyDescent="0.25">
      <c r="A104" s="592" t="s">
        <v>99</v>
      </c>
      <c r="B104" s="593" t="s">
        <v>177</v>
      </c>
      <c r="C104" s="557">
        <v>1740678</v>
      </c>
      <c r="D104" s="557"/>
      <c r="E104" s="557"/>
      <c r="F104" s="557"/>
      <c r="G104" s="557"/>
      <c r="H104" s="557"/>
      <c r="I104" s="557"/>
      <c r="J104" s="556">
        <f t="shared" si="30"/>
        <v>0</v>
      </c>
      <c r="K104" s="555">
        <f t="shared" si="31"/>
        <v>1740678</v>
      </c>
    </row>
    <row r="105" spans="1:11" ht="12" customHeight="1" x14ac:dyDescent="0.25">
      <c r="A105" s="592" t="s">
        <v>110</v>
      </c>
      <c r="B105" s="597" t="s">
        <v>178</v>
      </c>
      <c r="C105" s="557">
        <v>461921</v>
      </c>
      <c r="D105" s="557">
        <v>5464</v>
      </c>
      <c r="E105" s="557">
        <v>202368</v>
      </c>
      <c r="F105" s="557"/>
      <c r="G105" s="557"/>
      <c r="H105" s="557"/>
      <c r="I105" s="557"/>
      <c r="J105" s="556">
        <f t="shared" si="30"/>
        <v>207832</v>
      </c>
      <c r="K105" s="555">
        <f t="shared" si="31"/>
        <v>669753</v>
      </c>
    </row>
    <row r="106" spans="1:11" ht="12" customHeight="1" x14ac:dyDescent="0.25">
      <c r="A106" s="592" t="s">
        <v>100</v>
      </c>
      <c r="B106" s="582" t="s">
        <v>420</v>
      </c>
      <c r="C106" s="557"/>
      <c r="D106" s="557"/>
      <c r="E106" s="557">
        <v>202368</v>
      </c>
      <c r="F106" s="557"/>
      <c r="G106" s="557"/>
      <c r="H106" s="557"/>
      <c r="I106" s="557"/>
      <c r="J106" s="556">
        <f t="shared" si="30"/>
        <v>202368</v>
      </c>
      <c r="K106" s="555">
        <f t="shared" si="31"/>
        <v>202368</v>
      </c>
    </row>
    <row r="107" spans="1:11" ht="12" customHeight="1" x14ac:dyDescent="0.25">
      <c r="A107" s="592" t="s">
        <v>101</v>
      </c>
      <c r="B107" s="594" t="s">
        <v>419</v>
      </c>
      <c r="C107" s="557"/>
      <c r="D107" s="557"/>
      <c r="E107" s="557"/>
      <c r="F107" s="557"/>
      <c r="G107" s="557"/>
      <c r="H107" s="557"/>
      <c r="I107" s="557"/>
      <c r="J107" s="556">
        <f t="shared" si="30"/>
        <v>0</v>
      </c>
      <c r="K107" s="555">
        <f t="shared" si="31"/>
        <v>0</v>
      </c>
    </row>
    <row r="108" spans="1:11" ht="12" customHeight="1" x14ac:dyDescent="0.25">
      <c r="A108" s="592" t="s">
        <v>111</v>
      </c>
      <c r="B108" s="594" t="s">
        <v>418</v>
      </c>
      <c r="C108" s="557"/>
      <c r="D108" s="557">
        <v>5464</v>
      </c>
      <c r="E108" s="557"/>
      <c r="F108" s="557"/>
      <c r="G108" s="557"/>
      <c r="H108" s="557"/>
      <c r="I108" s="557"/>
      <c r="J108" s="556">
        <f t="shared" si="30"/>
        <v>5464</v>
      </c>
      <c r="K108" s="555">
        <f t="shared" si="31"/>
        <v>5464</v>
      </c>
    </row>
    <row r="109" spans="1:11" ht="12" customHeight="1" x14ac:dyDescent="0.25">
      <c r="A109" s="592" t="s">
        <v>112</v>
      </c>
      <c r="B109" s="596" t="s">
        <v>329</v>
      </c>
      <c r="C109" s="557"/>
      <c r="D109" s="557"/>
      <c r="E109" s="557"/>
      <c r="F109" s="557"/>
      <c r="G109" s="557"/>
      <c r="H109" s="557"/>
      <c r="I109" s="557"/>
      <c r="J109" s="556">
        <f t="shared" si="30"/>
        <v>0</v>
      </c>
      <c r="K109" s="555">
        <f t="shared" si="31"/>
        <v>0</v>
      </c>
    </row>
    <row r="110" spans="1:11" ht="19.5" customHeight="1" x14ac:dyDescent="0.25">
      <c r="A110" s="592" t="s">
        <v>113</v>
      </c>
      <c r="B110" s="576" t="s">
        <v>330</v>
      </c>
      <c r="C110" s="557"/>
      <c r="D110" s="557"/>
      <c r="E110" s="557"/>
      <c r="F110" s="557"/>
      <c r="G110" s="557"/>
      <c r="H110" s="557"/>
      <c r="I110" s="557"/>
      <c r="J110" s="556">
        <f t="shared" si="30"/>
        <v>0</v>
      </c>
      <c r="K110" s="555">
        <f t="shared" si="31"/>
        <v>0</v>
      </c>
    </row>
    <row r="111" spans="1:11" ht="18.75" customHeight="1" x14ac:dyDescent="0.25">
      <c r="A111" s="592" t="s">
        <v>114</v>
      </c>
      <c r="B111" s="576" t="s">
        <v>331</v>
      </c>
      <c r="C111" s="557"/>
      <c r="D111" s="557"/>
      <c r="E111" s="557"/>
      <c r="F111" s="557"/>
      <c r="G111" s="557"/>
      <c r="H111" s="557"/>
      <c r="I111" s="557"/>
      <c r="J111" s="556">
        <f t="shared" si="30"/>
        <v>0</v>
      </c>
      <c r="K111" s="555">
        <f t="shared" si="31"/>
        <v>0</v>
      </c>
    </row>
    <row r="112" spans="1:11" ht="12" customHeight="1" x14ac:dyDescent="0.25">
      <c r="A112" s="592" t="s">
        <v>116</v>
      </c>
      <c r="B112" s="596" t="s">
        <v>332</v>
      </c>
      <c r="C112" s="557"/>
      <c r="D112" s="557"/>
      <c r="E112" s="557"/>
      <c r="F112" s="557"/>
      <c r="G112" s="557"/>
      <c r="H112" s="557"/>
      <c r="I112" s="557"/>
      <c r="J112" s="556">
        <f t="shared" si="30"/>
        <v>0</v>
      </c>
      <c r="K112" s="555">
        <f t="shared" si="31"/>
        <v>0</v>
      </c>
    </row>
    <row r="113" spans="1:11" ht="18.75" customHeight="1" x14ac:dyDescent="0.25">
      <c r="A113" s="592" t="s">
        <v>179</v>
      </c>
      <c r="B113" s="596" t="s">
        <v>333</v>
      </c>
      <c r="C113" s="557"/>
      <c r="D113" s="557"/>
      <c r="E113" s="557"/>
      <c r="F113" s="557"/>
      <c r="G113" s="557"/>
      <c r="H113" s="557"/>
      <c r="I113" s="557"/>
      <c r="J113" s="556">
        <f t="shared" si="30"/>
        <v>0</v>
      </c>
      <c r="K113" s="555">
        <f t="shared" si="31"/>
        <v>0</v>
      </c>
    </row>
    <row r="114" spans="1:11" ht="20.25" customHeight="1" x14ac:dyDescent="0.25">
      <c r="A114" s="592" t="s">
        <v>327</v>
      </c>
      <c r="B114" s="576" t="s">
        <v>334</v>
      </c>
      <c r="C114" s="557"/>
      <c r="D114" s="557"/>
      <c r="E114" s="557"/>
      <c r="F114" s="557"/>
      <c r="G114" s="557"/>
      <c r="H114" s="557"/>
      <c r="I114" s="557"/>
      <c r="J114" s="556">
        <f t="shared" si="30"/>
        <v>0</v>
      </c>
      <c r="K114" s="555">
        <f t="shared" si="31"/>
        <v>0</v>
      </c>
    </row>
    <row r="115" spans="1:11" ht="12" customHeight="1" x14ac:dyDescent="0.25">
      <c r="A115" s="568" t="s">
        <v>328</v>
      </c>
      <c r="B115" s="594" t="s">
        <v>335</v>
      </c>
      <c r="C115" s="557"/>
      <c r="D115" s="557"/>
      <c r="E115" s="557"/>
      <c r="F115" s="557"/>
      <c r="G115" s="557"/>
      <c r="H115" s="557"/>
      <c r="I115" s="557"/>
      <c r="J115" s="556">
        <f t="shared" si="30"/>
        <v>0</v>
      </c>
      <c r="K115" s="555">
        <f t="shared" si="31"/>
        <v>0</v>
      </c>
    </row>
    <row r="116" spans="1:11" ht="12" customHeight="1" x14ac:dyDescent="0.25">
      <c r="A116" s="592" t="s">
        <v>416</v>
      </c>
      <c r="B116" s="594" t="s">
        <v>336</v>
      </c>
      <c r="C116" s="557"/>
      <c r="D116" s="557"/>
      <c r="E116" s="557"/>
      <c r="F116" s="557"/>
      <c r="G116" s="557"/>
      <c r="H116" s="557"/>
      <c r="I116" s="557"/>
      <c r="J116" s="556">
        <f t="shared" si="30"/>
        <v>0</v>
      </c>
      <c r="K116" s="555">
        <f t="shared" si="31"/>
        <v>0</v>
      </c>
    </row>
    <row r="117" spans="1:11" ht="12" customHeight="1" x14ac:dyDescent="0.25">
      <c r="A117" s="595" t="s">
        <v>417</v>
      </c>
      <c r="B117" s="594" t="s">
        <v>337</v>
      </c>
      <c r="C117" s="557"/>
      <c r="D117" s="557"/>
      <c r="E117" s="557"/>
      <c r="F117" s="557"/>
      <c r="G117" s="557"/>
      <c r="H117" s="557"/>
      <c r="I117" s="557"/>
      <c r="J117" s="556">
        <f t="shared" si="30"/>
        <v>0</v>
      </c>
      <c r="K117" s="555">
        <f t="shared" si="31"/>
        <v>0</v>
      </c>
    </row>
    <row r="118" spans="1:11" ht="12" customHeight="1" x14ac:dyDescent="0.25">
      <c r="A118" s="592" t="s">
        <v>421</v>
      </c>
      <c r="B118" s="593" t="s">
        <v>48</v>
      </c>
      <c r="C118" s="560">
        <v>1000000</v>
      </c>
      <c r="D118" s="560"/>
      <c r="E118" s="560">
        <v>-1000000</v>
      </c>
      <c r="F118" s="560"/>
      <c r="G118" s="560"/>
      <c r="H118" s="560"/>
      <c r="I118" s="560"/>
      <c r="J118" s="564">
        <f t="shared" si="30"/>
        <v>-1000000</v>
      </c>
      <c r="K118" s="563">
        <f t="shared" si="31"/>
        <v>0</v>
      </c>
    </row>
    <row r="119" spans="1:11" ht="12" customHeight="1" x14ac:dyDescent="0.25">
      <c r="A119" s="592" t="s">
        <v>422</v>
      </c>
      <c r="B119" s="582" t="s">
        <v>424</v>
      </c>
      <c r="C119" s="560"/>
      <c r="D119" s="560"/>
      <c r="E119" s="560"/>
      <c r="F119" s="560"/>
      <c r="G119" s="560"/>
      <c r="H119" s="560"/>
      <c r="I119" s="560"/>
      <c r="J119" s="564">
        <f t="shared" si="30"/>
        <v>0</v>
      </c>
      <c r="K119" s="563">
        <f t="shared" si="31"/>
        <v>0</v>
      </c>
    </row>
    <row r="120" spans="1:11" ht="12" customHeight="1" thickBot="1" x14ac:dyDescent="0.3">
      <c r="A120" s="591" t="s">
        <v>423</v>
      </c>
      <c r="B120" s="590" t="s">
        <v>425</v>
      </c>
      <c r="C120" s="589"/>
      <c r="D120" s="589"/>
      <c r="E120" s="589"/>
      <c r="F120" s="589"/>
      <c r="G120" s="589"/>
      <c r="H120" s="589"/>
      <c r="I120" s="589"/>
      <c r="J120" s="588">
        <f t="shared" si="30"/>
        <v>0</v>
      </c>
      <c r="K120" s="587">
        <f t="shared" si="31"/>
        <v>0</v>
      </c>
    </row>
    <row r="121" spans="1:11" ht="12" customHeight="1" thickBot="1" x14ac:dyDescent="0.3">
      <c r="A121" s="586" t="s">
        <v>17</v>
      </c>
      <c r="B121" s="585" t="s">
        <v>338</v>
      </c>
      <c r="C121" s="584">
        <f>+C122+C124+C126</f>
        <v>5860124</v>
      </c>
      <c r="D121" s="531">
        <f t="shared" ref="D121:K121" si="32">+D122+D124+D126</f>
        <v>3177940</v>
      </c>
      <c r="E121" s="584">
        <f t="shared" si="32"/>
        <v>1089000</v>
      </c>
      <c r="F121" s="584">
        <f t="shared" si="32"/>
        <v>0</v>
      </c>
      <c r="G121" s="584">
        <f t="shared" si="32"/>
        <v>0</v>
      </c>
      <c r="H121" s="584">
        <f t="shared" si="32"/>
        <v>0</v>
      </c>
      <c r="I121" s="584">
        <f t="shared" si="32"/>
        <v>0</v>
      </c>
      <c r="J121" s="584">
        <f t="shared" si="32"/>
        <v>4266940</v>
      </c>
      <c r="K121" s="583">
        <f t="shared" si="32"/>
        <v>10127064</v>
      </c>
    </row>
    <row r="122" spans="1:11" ht="12" customHeight="1" x14ac:dyDescent="0.25">
      <c r="A122" s="562" t="s">
        <v>102</v>
      </c>
      <c r="B122" s="582" t="s">
        <v>214</v>
      </c>
      <c r="C122" s="580">
        <v>2901940</v>
      </c>
      <c r="D122" s="581"/>
      <c r="E122" s="581">
        <v>-651000</v>
      </c>
      <c r="F122" s="581"/>
      <c r="G122" s="581"/>
      <c r="H122" s="581"/>
      <c r="I122" s="580"/>
      <c r="J122" s="574">
        <f t="shared" ref="J122:J134" si="33">D122+E122+F122+G122+H122+I122</f>
        <v>-651000</v>
      </c>
      <c r="K122" s="548">
        <f t="shared" ref="K122:K134" si="34">C122+J122</f>
        <v>2250940</v>
      </c>
    </row>
    <row r="123" spans="1:11" ht="12" customHeight="1" x14ac:dyDescent="0.25">
      <c r="A123" s="562" t="s">
        <v>103</v>
      </c>
      <c r="B123" s="575" t="s">
        <v>342</v>
      </c>
      <c r="C123" s="580"/>
      <c r="D123" s="581"/>
      <c r="E123" s="581"/>
      <c r="F123" s="581"/>
      <c r="G123" s="581"/>
      <c r="H123" s="581"/>
      <c r="I123" s="580"/>
      <c r="J123" s="574">
        <f t="shared" si="33"/>
        <v>0</v>
      </c>
      <c r="K123" s="548">
        <f t="shared" si="34"/>
        <v>0</v>
      </c>
    </row>
    <row r="124" spans="1:11" ht="12" customHeight="1" x14ac:dyDescent="0.25">
      <c r="A124" s="562" t="s">
        <v>104</v>
      </c>
      <c r="B124" s="575" t="s">
        <v>180</v>
      </c>
      <c r="C124" s="560">
        <v>2958184</v>
      </c>
      <c r="D124" s="559">
        <v>3177940</v>
      </c>
      <c r="E124" s="559">
        <v>990000</v>
      </c>
      <c r="F124" s="559"/>
      <c r="G124" s="559"/>
      <c r="H124" s="559"/>
      <c r="I124" s="560"/>
      <c r="J124" s="564">
        <f t="shared" si="33"/>
        <v>4167940</v>
      </c>
      <c r="K124" s="563">
        <f t="shared" si="34"/>
        <v>7126124</v>
      </c>
    </row>
    <row r="125" spans="1:11" ht="12" customHeight="1" x14ac:dyDescent="0.25">
      <c r="A125" s="562" t="s">
        <v>105</v>
      </c>
      <c r="B125" s="575" t="s">
        <v>343</v>
      </c>
      <c r="C125" s="560"/>
      <c r="D125" s="559"/>
      <c r="E125" s="559"/>
      <c r="F125" s="559"/>
      <c r="G125" s="559"/>
      <c r="H125" s="559"/>
      <c r="I125" s="560"/>
      <c r="J125" s="564">
        <f t="shared" si="33"/>
        <v>0</v>
      </c>
      <c r="K125" s="563">
        <f t="shared" si="34"/>
        <v>0</v>
      </c>
    </row>
    <row r="126" spans="1:11" ht="12" customHeight="1" x14ac:dyDescent="0.25">
      <c r="A126" s="562" t="s">
        <v>106</v>
      </c>
      <c r="B126" s="579" t="s">
        <v>216</v>
      </c>
      <c r="C126" s="560"/>
      <c r="D126" s="559"/>
      <c r="E126" s="559">
        <v>750000</v>
      </c>
      <c r="F126" s="559"/>
      <c r="G126" s="559"/>
      <c r="H126" s="559"/>
      <c r="I126" s="560"/>
      <c r="J126" s="564">
        <f t="shared" si="33"/>
        <v>750000</v>
      </c>
      <c r="K126" s="563">
        <f t="shared" si="34"/>
        <v>750000</v>
      </c>
    </row>
    <row r="127" spans="1:11" ht="12" customHeight="1" x14ac:dyDescent="0.25">
      <c r="A127" s="562" t="s">
        <v>115</v>
      </c>
      <c r="B127" s="578" t="s">
        <v>406</v>
      </c>
      <c r="C127" s="560"/>
      <c r="D127" s="559"/>
      <c r="E127" s="559"/>
      <c r="F127" s="559"/>
      <c r="G127" s="559"/>
      <c r="H127" s="559"/>
      <c r="I127" s="560"/>
      <c r="J127" s="564">
        <f t="shared" si="33"/>
        <v>0</v>
      </c>
      <c r="K127" s="563">
        <f t="shared" si="34"/>
        <v>0</v>
      </c>
    </row>
    <row r="128" spans="1:11" ht="22.5" x14ac:dyDescent="0.25">
      <c r="A128" s="562" t="s">
        <v>117</v>
      </c>
      <c r="B128" s="577" t="s">
        <v>348</v>
      </c>
      <c r="C128" s="560"/>
      <c r="D128" s="559"/>
      <c r="E128" s="559"/>
      <c r="F128" s="559"/>
      <c r="G128" s="559"/>
      <c r="H128" s="559"/>
      <c r="I128" s="560"/>
      <c r="J128" s="564">
        <f t="shared" si="33"/>
        <v>0</v>
      </c>
      <c r="K128" s="563">
        <f t="shared" si="34"/>
        <v>0</v>
      </c>
    </row>
    <row r="129" spans="1:11" ht="22.5" x14ac:dyDescent="0.25">
      <c r="A129" s="562" t="s">
        <v>181</v>
      </c>
      <c r="B129" s="576" t="s">
        <v>331</v>
      </c>
      <c r="C129" s="560"/>
      <c r="D129" s="559"/>
      <c r="E129" s="559"/>
      <c r="F129" s="559"/>
      <c r="G129" s="559"/>
      <c r="H129" s="559"/>
      <c r="I129" s="560"/>
      <c r="J129" s="564">
        <f t="shared" si="33"/>
        <v>0</v>
      </c>
      <c r="K129" s="563">
        <f t="shared" si="34"/>
        <v>0</v>
      </c>
    </row>
    <row r="130" spans="1:11" ht="12" customHeight="1" x14ac:dyDescent="0.25">
      <c r="A130" s="562" t="s">
        <v>182</v>
      </c>
      <c r="B130" s="576" t="s">
        <v>347</v>
      </c>
      <c r="C130" s="560"/>
      <c r="D130" s="559"/>
      <c r="E130" s="559">
        <v>750000</v>
      </c>
      <c r="F130" s="559"/>
      <c r="G130" s="559"/>
      <c r="H130" s="559"/>
      <c r="I130" s="560"/>
      <c r="J130" s="564">
        <f t="shared" si="33"/>
        <v>750000</v>
      </c>
      <c r="K130" s="563">
        <f t="shared" si="34"/>
        <v>750000</v>
      </c>
    </row>
    <row r="131" spans="1:11" ht="12" customHeight="1" x14ac:dyDescent="0.25">
      <c r="A131" s="562" t="s">
        <v>183</v>
      </c>
      <c r="B131" s="576" t="s">
        <v>346</v>
      </c>
      <c r="C131" s="560"/>
      <c r="D131" s="559"/>
      <c r="E131" s="559"/>
      <c r="F131" s="559"/>
      <c r="G131" s="559"/>
      <c r="H131" s="559"/>
      <c r="I131" s="560"/>
      <c r="J131" s="564">
        <f t="shared" si="33"/>
        <v>0</v>
      </c>
      <c r="K131" s="563">
        <f t="shared" si="34"/>
        <v>0</v>
      </c>
    </row>
    <row r="132" spans="1:11" ht="12" customHeight="1" x14ac:dyDescent="0.25">
      <c r="A132" s="562" t="s">
        <v>339</v>
      </c>
      <c r="B132" s="576" t="s">
        <v>334</v>
      </c>
      <c r="C132" s="560"/>
      <c r="D132" s="559"/>
      <c r="E132" s="559"/>
      <c r="F132" s="559"/>
      <c r="G132" s="559"/>
      <c r="H132" s="559"/>
      <c r="I132" s="560"/>
      <c r="J132" s="564">
        <f t="shared" si="33"/>
        <v>0</v>
      </c>
      <c r="K132" s="563">
        <f t="shared" si="34"/>
        <v>0</v>
      </c>
    </row>
    <row r="133" spans="1:11" ht="12" customHeight="1" x14ac:dyDescent="0.25">
      <c r="A133" s="562" t="s">
        <v>340</v>
      </c>
      <c r="B133" s="576" t="s">
        <v>345</v>
      </c>
      <c r="C133" s="560"/>
      <c r="D133" s="559"/>
      <c r="E133" s="559"/>
      <c r="F133" s="559"/>
      <c r="G133" s="559"/>
      <c r="H133" s="559"/>
      <c r="I133" s="560"/>
      <c r="J133" s="564">
        <f t="shared" si="33"/>
        <v>0</v>
      </c>
      <c r="K133" s="563">
        <f t="shared" si="34"/>
        <v>0</v>
      </c>
    </row>
    <row r="134" spans="1:11" ht="23.25" thickBot="1" x14ac:dyDescent="0.3">
      <c r="A134" s="568" t="s">
        <v>341</v>
      </c>
      <c r="B134" s="576" t="s">
        <v>344</v>
      </c>
      <c r="C134" s="557"/>
      <c r="D134" s="558"/>
      <c r="E134" s="558"/>
      <c r="F134" s="558"/>
      <c r="G134" s="558"/>
      <c r="H134" s="558"/>
      <c r="I134" s="557"/>
      <c r="J134" s="556">
        <f t="shared" si="33"/>
        <v>0</v>
      </c>
      <c r="K134" s="555">
        <f t="shared" si="34"/>
        <v>0</v>
      </c>
    </row>
    <row r="135" spans="1:11" ht="12" customHeight="1" thickBot="1" x14ac:dyDescent="0.3">
      <c r="A135" s="533" t="s">
        <v>18</v>
      </c>
      <c r="B135" s="547" t="s">
        <v>426</v>
      </c>
      <c r="C135" s="531">
        <f>+C100+C121</f>
        <v>82081843</v>
      </c>
      <c r="D135" s="573">
        <f t="shared" ref="D135:K135" si="35">+D100+D121</f>
        <v>0</v>
      </c>
      <c r="E135" s="573">
        <f t="shared" si="35"/>
        <v>10619173</v>
      </c>
      <c r="F135" s="573">
        <f t="shared" si="35"/>
        <v>0</v>
      </c>
      <c r="G135" s="573">
        <f t="shared" si="35"/>
        <v>0</v>
      </c>
      <c r="H135" s="573">
        <f t="shared" si="35"/>
        <v>0</v>
      </c>
      <c r="I135" s="531">
        <f t="shared" si="35"/>
        <v>0</v>
      </c>
      <c r="J135" s="531">
        <f t="shared" si="35"/>
        <v>10619173</v>
      </c>
      <c r="K135" s="530">
        <f t="shared" si="35"/>
        <v>92701016</v>
      </c>
    </row>
    <row r="136" spans="1:11" ht="12" customHeight="1" thickBot="1" x14ac:dyDescent="0.3">
      <c r="A136" s="533" t="s">
        <v>19</v>
      </c>
      <c r="B136" s="547" t="s">
        <v>642</v>
      </c>
      <c r="C136" s="531">
        <f>+C137+C138+C139</f>
        <v>0</v>
      </c>
      <c r="D136" s="573">
        <f t="shared" ref="D136:K136" si="36">+D137+D138+D139</f>
        <v>0</v>
      </c>
      <c r="E136" s="573">
        <f t="shared" si="36"/>
        <v>0</v>
      </c>
      <c r="F136" s="573">
        <f t="shared" si="36"/>
        <v>0</v>
      </c>
      <c r="G136" s="573">
        <f t="shared" si="36"/>
        <v>0</v>
      </c>
      <c r="H136" s="573">
        <f t="shared" si="36"/>
        <v>0</v>
      </c>
      <c r="I136" s="531">
        <f t="shared" si="36"/>
        <v>0</v>
      </c>
      <c r="J136" s="531">
        <f t="shared" si="36"/>
        <v>0</v>
      </c>
      <c r="K136" s="530">
        <f t="shared" si="36"/>
        <v>0</v>
      </c>
    </row>
    <row r="137" spans="1:11" ht="12" customHeight="1" x14ac:dyDescent="0.25">
      <c r="A137" s="562" t="s">
        <v>248</v>
      </c>
      <c r="B137" s="575" t="s">
        <v>434</v>
      </c>
      <c r="C137" s="560"/>
      <c r="D137" s="559"/>
      <c r="E137" s="559"/>
      <c r="F137" s="559"/>
      <c r="G137" s="559"/>
      <c r="H137" s="559"/>
      <c r="I137" s="560"/>
      <c r="J137" s="574">
        <f>D137+E137+F137+G137+H137+I137</f>
        <v>0</v>
      </c>
      <c r="K137" s="563">
        <f>C137+J137</f>
        <v>0</v>
      </c>
    </row>
    <row r="138" spans="1:11" ht="12" customHeight="1" x14ac:dyDescent="0.25">
      <c r="A138" s="562" t="s">
        <v>249</v>
      </c>
      <c r="B138" s="575" t="s">
        <v>435</v>
      </c>
      <c r="C138" s="560"/>
      <c r="D138" s="559"/>
      <c r="E138" s="559"/>
      <c r="F138" s="559"/>
      <c r="G138" s="559"/>
      <c r="H138" s="559"/>
      <c r="I138" s="560"/>
      <c r="J138" s="574">
        <f>D138+E138+F138+G138+H138+I138</f>
        <v>0</v>
      </c>
      <c r="K138" s="563">
        <f>C138+J138</f>
        <v>0</v>
      </c>
    </row>
    <row r="139" spans="1:11" ht="12" customHeight="1" thickBot="1" x14ac:dyDescent="0.3">
      <c r="A139" s="568" t="s">
        <v>250</v>
      </c>
      <c r="B139" s="575" t="s">
        <v>436</v>
      </c>
      <c r="C139" s="560"/>
      <c r="D139" s="559"/>
      <c r="E139" s="559"/>
      <c r="F139" s="559"/>
      <c r="G139" s="559"/>
      <c r="H139" s="559"/>
      <c r="I139" s="560"/>
      <c r="J139" s="574">
        <f>D139+E139+F139+G139+H139+I139</f>
        <v>0</v>
      </c>
      <c r="K139" s="563">
        <f>C139+J139</f>
        <v>0</v>
      </c>
    </row>
    <row r="140" spans="1:11" ht="12" customHeight="1" thickBot="1" x14ac:dyDescent="0.3">
      <c r="A140" s="533" t="s">
        <v>20</v>
      </c>
      <c r="B140" s="547" t="s">
        <v>428</v>
      </c>
      <c r="C140" s="531">
        <f>SUM(C141:C146)</f>
        <v>0</v>
      </c>
      <c r="D140" s="573">
        <f t="shared" ref="D140:K140" si="37">SUM(D141:D146)</f>
        <v>0</v>
      </c>
      <c r="E140" s="573">
        <f t="shared" si="37"/>
        <v>0</v>
      </c>
      <c r="F140" s="573">
        <f t="shared" si="37"/>
        <v>0</v>
      </c>
      <c r="G140" s="573">
        <f t="shared" si="37"/>
        <v>0</v>
      </c>
      <c r="H140" s="573">
        <f t="shared" si="37"/>
        <v>0</v>
      </c>
      <c r="I140" s="531">
        <f t="shared" si="37"/>
        <v>0</v>
      </c>
      <c r="J140" s="531">
        <f t="shared" si="37"/>
        <v>0</v>
      </c>
      <c r="K140" s="530">
        <f t="shared" si="37"/>
        <v>0</v>
      </c>
    </row>
    <row r="141" spans="1:11" ht="12" customHeight="1" x14ac:dyDescent="0.25">
      <c r="A141" s="562" t="s">
        <v>89</v>
      </c>
      <c r="B141" s="561" t="s">
        <v>437</v>
      </c>
      <c r="C141" s="560"/>
      <c r="D141" s="559"/>
      <c r="E141" s="559"/>
      <c r="F141" s="559"/>
      <c r="G141" s="559"/>
      <c r="H141" s="559"/>
      <c r="I141" s="560"/>
      <c r="J141" s="564">
        <f t="shared" ref="J141:J146" si="38">D141+E141+F141+G141+H141+I141</f>
        <v>0</v>
      </c>
      <c r="K141" s="563">
        <f t="shared" ref="K141:K146" si="39">C141+J141</f>
        <v>0</v>
      </c>
    </row>
    <row r="142" spans="1:11" ht="12" customHeight="1" x14ac:dyDescent="0.25">
      <c r="A142" s="562" t="s">
        <v>90</v>
      </c>
      <c r="B142" s="561" t="s">
        <v>429</v>
      </c>
      <c r="C142" s="560"/>
      <c r="D142" s="559"/>
      <c r="E142" s="559"/>
      <c r="F142" s="559"/>
      <c r="G142" s="559"/>
      <c r="H142" s="559"/>
      <c r="I142" s="560"/>
      <c r="J142" s="564">
        <f t="shared" si="38"/>
        <v>0</v>
      </c>
      <c r="K142" s="563">
        <f t="shared" si="39"/>
        <v>0</v>
      </c>
    </row>
    <row r="143" spans="1:11" ht="12" customHeight="1" x14ac:dyDescent="0.25">
      <c r="A143" s="562" t="s">
        <v>91</v>
      </c>
      <c r="B143" s="561" t="s">
        <v>430</v>
      </c>
      <c r="C143" s="560"/>
      <c r="D143" s="559"/>
      <c r="E143" s="559"/>
      <c r="F143" s="559"/>
      <c r="G143" s="559"/>
      <c r="H143" s="559"/>
      <c r="I143" s="560"/>
      <c r="J143" s="564">
        <f t="shared" si="38"/>
        <v>0</v>
      </c>
      <c r="K143" s="563">
        <f t="shared" si="39"/>
        <v>0</v>
      </c>
    </row>
    <row r="144" spans="1:11" ht="12" customHeight="1" x14ac:dyDescent="0.25">
      <c r="A144" s="562" t="s">
        <v>168</v>
      </c>
      <c r="B144" s="561" t="s">
        <v>431</v>
      </c>
      <c r="C144" s="560"/>
      <c r="D144" s="559"/>
      <c r="E144" s="559"/>
      <c r="F144" s="559"/>
      <c r="G144" s="559"/>
      <c r="H144" s="559"/>
      <c r="I144" s="560"/>
      <c r="J144" s="564">
        <f t="shared" si="38"/>
        <v>0</v>
      </c>
      <c r="K144" s="563">
        <f t="shared" si="39"/>
        <v>0</v>
      </c>
    </row>
    <row r="145" spans="1:15" ht="12" customHeight="1" x14ac:dyDescent="0.25">
      <c r="A145" s="562" t="s">
        <v>169</v>
      </c>
      <c r="B145" s="561" t="s">
        <v>432</v>
      </c>
      <c r="C145" s="560"/>
      <c r="D145" s="559"/>
      <c r="E145" s="559"/>
      <c r="F145" s="559"/>
      <c r="G145" s="559"/>
      <c r="H145" s="559"/>
      <c r="I145" s="560"/>
      <c r="J145" s="564">
        <f t="shared" si="38"/>
        <v>0</v>
      </c>
      <c r="K145" s="563">
        <f t="shared" si="39"/>
        <v>0</v>
      </c>
    </row>
    <row r="146" spans="1:15" ht="12" customHeight="1" thickBot="1" x14ac:dyDescent="0.3">
      <c r="A146" s="568" t="s">
        <v>170</v>
      </c>
      <c r="B146" s="561" t="s">
        <v>433</v>
      </c>
      <c r="C146" s="560"/>
      <c r="D146" s="572"/>
      <c r="E146" s="560"/>
      <c r="F146" s="559"/>
      <c r="G146" s="559"/>
      <c r="H146" s="559"/>
      <c r="I146" s="560"/>
      <c r="J146" s="564">
        <f t="shared" si="38"/>
        <v>0</v>
      </c>
      <c r="K146" s="563">
        <f t="shared" si="39"/>
        <v>0</v>
      </c>
    </row>
    <row r="147" spans="1:15" ht="12" customHeight="1" thickBot="1" x14ac:dyDescent="0.3">
      <c r="A147" s="533" t="s">
        <v>21</v>
      </c>
      <c r="B147" s="547" t="s">
        <v>441</v>
      </c>
      <c r="C147" s="570">
        <f>+C148+C149+C150+C151</f>
        <v>915342</v>
      </c>
      <c r="D147" s="571">
        <f t="shared" ref="D147:K147" si="40">+D148+D149+D150+D151</f>
        <v>0</v>
      </c>
      <c r="E147" s="571">
        <f t="shared" si="40"/>
        <v>0</v>
      </c>
      <c r="F147" s="571">
        <f t="shared" si="40"/>
        <v>0</v>
      </c>
      <c r="G147" s="571">
        <f t="shared" si="40"/>
        <v>0</v>
      </c>
      <c r="H147" s="571">
        <f t="shared" si="40"/>
        <v>0</v>
      </c>
      <c r="I147" s="570">
        <f t="shared" si="40"/>
        <v>0</v>
      </c>
      <c r="J147" s="570">
        <f t="shared" si="40"/>
        <v>0</v>
      </c>
      <c r="K147" s="569">
        <f t="shared" si="40"/>
        <v>915342</v>
      </c>
    </row>
    <row r="148" spans="1:15" ht="12" customHeight="1" x14ac:dyDescent="0.25">
      <c r="A148" s="562" t="s">
        <v>92</v>
      </c>
      <c r="B148" s="561" t="s">
        <v>349</v>
      </c>
      <c r="C148" s="560"/>
      <c r="D148" s="559"/>
      <c r="E148" s="559"/>
      <c r="F148" s="559"/>
      <c r="G148" s="559"/>
      <c r="H148" s="559"/>
      <c r="I148" s="560"/>
      <c r="J148" s="564">
        <f>D148+E148+F148+G148+H148+I148</f>
        <v>0</v>
      </c>
      <c r="K148" s="563">
        <f>C148+J148</f>
        <v>0</v>
      </c>
    </row>
    <row r="149" spans="1:15" ht="12" customHeight="1" x14ac:dyDescent="0.25">
      <c r="A149" s="562" t="s">
        <v>93</v>
      </c>
      <c r="B149" s="561" t="s">
        <v>350</v>
      </c>
      <c r="C149" s="560">
        <v>915342</v>
      </c>
      <c r="D149" s="559"/>
      <c r="E149" s="559"/>
      <c r="F149" s="559"/>
      <c r="G149" s="559"/>
      <c r="H149" s="559"/>
      <c r="I149" s="560"/>
      <c r="J149" s="564">
        <f>D149+E149+F149+G149+H149+I149</f>
        <v>0</v>
      </c>
      <c r="K149" s="563">
        <f>C149+J149</f>
        <v>915342</v>
      </c>
    </row>
    <row r="150" spans="1:15" ht="12" customHeight="1" x14ac:dyDescent="0.25">
      <c r="A150" s="562" t="s">
        <v>266</v>
      </c>
      <c r="B150" s="561" t="s">
        <v>442</v>
      </c>
      <c r="C150" s="560"/>
      <c r="D150" s="559"/>
      <c r="E150" s="559"/>
      <c r="F150" s="559"/>
      <c r="G150" s="559"/>
      <c r="H150" s="559"/>
      <c r="I150" s="560"/>
      <c r="J150" s="564">
        <f>D150+E150+F150+G150+H150+I150</f>
        <v>0</v>
      </c>
      <c r="K150" s="563">
        <f>C150+J150</f>
        <v>0</v>
      </c>
    </row>
    <row r="151" spans="1:15" ht="12" customHeight="1" thickBot="1" x14ac:dyDescent="0.3">
      <c r="A151" s="568" t="s">
        <v>267</v>
      </c>
      <c r="B151" s="567" t="s">
        <v>368</v>
      </c>
      <c r="C151" s="560"/>
      <c r="D151" s="559"/>
      <c r="E151" s="559"/>
      <c r="F151" s="559"/>
      <c r="G151" s="559"/>
      <c r="H151" s="559"/>
      <c r="I151" s="560"/>
      <c r="J151" s="564">
        <f>D151+E151+F151+G151+H151+I151</f>
        <v>0</v>
      </c>
      <c r="K151" s="563">
        <f>C151+J151</f>
        <v>0</v>
      </c>
    </row>
    <row r="152" spans="1:15" ht="12" customHeight="1" thickBot="1" x14ac:dyDescent="0.3">
      <c r="A152" s="533" t="s">
        <v>22</v>
      </c>
      <c r="B152" s="547" t="s">
        <v>443</v>
      </c>
      <c r="C152" s="554">
        <f>SUM(C153:C157)</f>
        <v>0</v>
      </c>
      <c r="D152" s="566">
        <f t="shared" ref="D152:K152" si="41">SUM(D153:D157)</f>
        <v>0</v>
      </c>
      <c r="E152" s="566">
        <f t="shared" si="41"/>
        <v>0</v>
      </c>
      <c r="F152" s="566">
        <f t="shared" si="41"/>
        <v>0</v>
      </c>
      <c r="G152" s="566">
        <f t="shared" si="41"/>
        <v>0</v>
      </c>
      <c r="H152" s="566">
        <f t="shared" si="41"/>
        <v>0</v>
      </c>
      <c r="I152" s="554">
        <f t="shared" si="41"/>
        <v>0</v>
      </c>
      <c r="J152" s="554">
        <f t="shared" si="41"/>
        <v>0</v>
      </c>
      <c r="K152" s="565">
        <f t="shared" si="41"/>
        <v>0</v>
      </c>
    </row>
    <row r="153" spans="1:15" ht="12" customHeight="1" x14ac:dyDescent="0.25">
      <c r="A153" s="562" t="s">
        <v>94</v>
      </c>
      <c r="B153" s="561" t="s">
        <v>438</v>
      </c>
      <c r="C153" s="560"/>
      <c r="D153" s="559"/>
      <c r="E153" s="559"/>
      <c r="F153" s="559"/>
      <c r="G153" s="559"/>
      <c r="H153" s="559"/>
      <c r="I153" s="560"/>
      <c r="J153" s="564">
        <f t="shared" ref="J153:J159" si="42">D153+E153+F153+G153+H153+I153</f>
        <v>0</v>
      </c>
      <c r="K153" s="563">
        <f t="shared" ref="K153:K159" si="43">C153+J153</f>
        <v>0</v>
      </c>
    </row>
    <row r="154" spans="1:15" ht="12" customHeight="1" x14ac:dyDescent="0.25">
      <c r="A154" s="562" t="s">
        <v>95</v>
      </c>
      <c r="B154" s="561" t="s">
        <v>445</v>
      </c>
      <c r="C154" s="560"/>
      <c r="D154" s="559"/>
      <c r="E154" s="559"/>
      <c r="F154" s="559"/>
      <c r="G154" s="559"/>
      <c r="H154" s="559"/>
      <c r="I154" s="560"/>
      <c r="J154" s="564">
        <f t="shared" si="42"/>
        <v>0</v>
      </c>
      <c r="K154" s="563">
        <f t="shared" si="43"/>
        <v>0</v>
      </c>
    </row>
    <row r="155" spans="1:15" ht="12" customHeight="1" x14ac:dyDescent="0.25">
      <c r="A155" s="562" t="s">
        <v>278</v>
      </c>
      <c r="B155" s="561" t="s">
        <v>440</v>
      </c>
      <c r="C155" s="560"/>
      <c r="D155" s="559"/>
      <c r="E155" s="559"/>
      <c r="F155" s="559"/>
      <c r="G155" s="559"/>
      <c r="H155" s="559"/>
      <c r="I155" s="560"/>
      <c r="J155" s="564">
        <f t="shared" si="42"/>
        <v>0</v>
      </c>
      <c r="K155" s="563">
        <f t="shared" si="43"/>
        <v>0</v>
      </c>
    </row>
    <row r="156" spans="1:15" ht="12" customHeight="1" x14ac:dyDescent="0.25">
      <c r="A156" s="562" t="s">
        <v>279</v>
      </c>
      <c r="B156" s="561" t="s">
        <v>446</v>
      </c>
      <c r="C156" s="560"/>
      <c r="D156" s="559"/>
      <c r="E156" s="559"/>
      <c r="F156" s="559"/>
      <c r="G156" s="559"/>
      <c r="H156" s="559"/>
      <c r="I156" s="560"/>
      <c r="J156" s="564">
        <f t="shared" si="42"/>
        <v>0</v>
      </c>
      <c r="K156" s="563">
        <f t="shared" si="43"/>
        <v>0</v>
      </c>
    </row>
    <row r="157" spans="1:15" ht="12" customHeight="1" thickBot="1" x14ac:dyDescent="0.3">
      <c r="A157" s="562" t="s">
        <v>444</v>
      </c>
      <c r="B157" s="561" t="s">
        <v>447</v>
      </c>
      <c r="C157" s="560"/>
      <c r="D157" s="559"/>
      <c r="E157" s="558"/>
      <c r="F157" s="558"/>
      <c r="G157" s="558"/>
      <c r="H157" s="558"/>
      <c r="I157" s="557"/>
      <c r="J157" s="556">
        <f t="shared" si="42"/>
        <v>0</v>
      </c>
      <c r="K157" s="555">
        <f t="shared" si="43"/>
        <v>0</v>
      </c>
    </row>
    <row r="158" spans="1:15" ht="12" customHeight="1" thickBot="1" x14ac:dyDescent="0.3">
      <c r="A158" s="533" t="s">
        <v>23</v>
      </c>
      <c r="B158" s="547" t="s">
        <v>448</v>
      </c>
      <c r="C158" s="353"/>
      <c r="D158" s="552"/>
      <c r="E158" s="552"/>
      <c r="F158" s="552"/>
      <c r="G158" s="552"/>
      <c r="H158" s="552"/>
      <c r="I158" s="353"/>
      <c r="J158" s="554">
        <f t="shared" si="42"/>
        <v>0</v>
      </c>
      <c r="K158" s="553">
        <f t="shared" si="43"/>
        <v>0</v>
      </c>
    </row>
    <row r="159" spans="1:15" ht="12" customHeight="1" thickBot="1" x14ac:dyDescent="0.3">
      <c r="A159" s="533" t="s">
        <v>24</v>
      </c>
      <c r="B159" s="547" t="s">
        <v>449</v>
      </c>
      <c r="C159" s="353"/>
      <c r="D159" s="552"/>
      <c r="E159" s="551"/>
      <c r="F159" s="551"/>
      <c r="G159" s="551"/>
      <c r="H159" s="551"/>
      <c r="I159" s="550"/>
      <c r="J159" s="549">
        <f t="shared" si="42"/>
        <v>0</v>
      </c>
      <c r="K159" s="548">
        <f t="shared" si="43"/>
        <v>0</v>
      </c>
    </row>
    <row r="160" spans="1:15" ht="15.2" customHeight="1" thickBot="1" x14ac:dyDescent="0.3">
      <c r="A160" s="533" t="s">
        <v>25</v>
      </c>
      <c r="B160" s="547" t="s">
        <v>451</v>
      </c>
      <c r="C160" s="541">
        <f>+C136+C140+C147+C152+C158+C159</f>
        <v>915342</v>
      </c>
      <c r="D160" s="542">
        <f t="shared" ref="D160:K160" si="44">+D136+D140+D147+D152+D158+D159</f>
        <v>0</v>
      </c>
      <c r="E160" s="542">
        <f t="shared" si="44"/>
        <v>0</v>
      </c>
      <c r="F160" s="542">
        <f t="shared" si="44"/>
        <v>0</v>
      </c>
      <c r="G160" s="542">
        <f t="shared" si="44"/>
        <v>0</v>
      </c>
      <c r="H160" s="542">
        <f t="shared" si="44"/>
        <v>0</v>
      </c>
      <c r="I160" s="541">
        <f t="shared" si="44"/>
        <v>0</v>
      </c>
      <c r="J160" s="541">
        <f t="shared" si="44"/>
        <v>0</v>
      </c>
      <c r="K160" s="540">
        <f t="shared" si="44"/>
        <v>915342</v>
      </c>
      <c r="L160" s="546"/>
      <c r="M160" s="545"/>
      <c r="N160" s="545"/>
      <c r="O160" s="545"/>
    </row>
    <row r="161" spans="1:11" s="539" customFormat="1" ht="12.95" customHeight="1" thickBot="1" x14ac:dyDescent="0.25">
      <c r="A161" s="544" t="s">
        <v>26</v>
      </c>
      <c r="B161" s="543" t="s">
        <v>450</v>
      </c>
      <c r="C161" s="541">
        <f>+C135+C160</f>
        <v>82997185</v>
      </c>
      <c r="D161" s="542">
        <f t="shared" ref="D161:K161" si="45">+D135+D160</f>
        <v>0</v>
      </c>
      <c r="E161" s="542">
        <f t="shared" si="45"/>
        <v>10619173</v>
      </c>
      <c r="F161" s="542">
        <f t="shared" si="45"/>
        <v>0</v>
      </c>
      <c r="G161" s="542">
        <f t="shared" si="45"/>
        <v>0</v>
      </c>
      <c r="H161" s="542">
        <f t="shared" si="45"/>
        <v>0</v>
      </c>
      <c r="I161" s="541">
        <f t="shared" si="45"/>
        <v>0</v>
      </c>
      <c r="J161" s="541">
        <f t="shared" si="45"/>
        <v>10619173</v>
      </c>
      <c r="K161" s="540">
        <f t="shared" si="45"/>
        <v>93616358</v>
      </c>
    </row>
    <row r="162" spans="1:11" ht="14.1" customHeight="1" x14ac:dyDescent="0.25">
      <c r="C162" s="538">
        <f>C93-C161</f>
        <v>0</v>
      </c>
      <c r="D162" s="537"/>
      <c r="E162" s="537"/>
      <c r="F162" s="537"/>
      <c r="G162" s="537"/>
      <c r="H162" s="537"/>
      <c r="I162" s="537"/>
      <c r="J162" s="537"/>
      <c r="K162" s="536">
        <f>K93-K161</f>
        <v>0</v>
      </c>
    </row>
    <row r="163" spans="1:11" x14ac:dyDescent="0.25">
      <c r="A163" s="1123" t="s">
        <v>351</v>
      </c>
      <c r="B163" s="1123"/>
      <c r="C163" s="1123"/>
      <c r="D163" s="1123"/>
      <c r="E163" s="1123"/>
      <c r="F163" s="1123"/>
      <c r="G163" s="1123"/>
      <c r="H163" s="1123"/>
      <c r="I163" s="1123"/>
      <c r="J163" s="1123"/>
      <c r="K163" s="1123"/>
    </row>
    <row r="164" spans="1:11" ht="15.2" customHeight="1" thickBot="1" x14ac:dyDescent="0.3">
      <c r="A164" s="1113" t="s">
        <v>149</v>
      </c>
      <c r="B164" s="1113"/>
      <c r="C164" s="535"/>
      <c r="K164" s="535" t="str">
        <f>K96</f>
        <v>Forintban!</v>
      </c>
    </row>
    <row r="165" spans="1:11" ht="25.5" customHeight="1" thickBot="1" x14ac:dyDescent="0.3">
      <c r="A165" s="533">
        <v>1</v>
      </c>
      <c r="B165" s="532" t="s">
        <v>452</v>
      </c>
      <c r="C165" s="534">
        <f>+C68-C135</f>
        <v>-47020293</v>
      </c>
      <c r="D165" s="531">
        <f t="shared" ref="D165:K165" si="46">+D68-D135</f>
        <v>2649064</v>
      </c>
      <c r="E165" s="531">
        <f t="shared" si="46"/>
        <v>399839</v>
      </c>
      <c r="F165" s="531">
        <f t="shared" si="46"/>
        <v>0</v>
      </c>
      <c r="G165" s="531">
        <f t="shared" si="46"/>
        <v>0</v>
      </c>
      <c r="H165" s="531">
        <f t="shared" si="46"/>
        <v>0</v>
      </c>
      <c r="I165" s="531">
        <f t="shared" si="46"/>
        <v>0</v>
      </c>
      <c r="J165" s="531">
        <f t="shared" si="46"/>
        <v>3048903</v>
      </c>
      <c r="K165" s="530">
        <f t="shared" si="46"/>
        <v>-43971390</v>
      </c>
    </row>
    <row r="166" spans="1:11" ht="32.450000000000003" customHeight="1" thickBot="1" x14ac:dyDescent="0.3">
      <c r="A166" s="533" t="s">
        <v>17</v>
      </c>
      <c r="B166" s="532" t="s">
        <v>458</v>
      </c>
      <c r="C166" s="531">
        <f>+C92-C160</f>
        <v>47020293</v>
      </c>
      <c r="D166" s="531">
        <f t="shared" ref="D166:K166" si="47">+D92-D160</f>
        <v>-2649064</v>
      </c>
      <c r="E166" s="531">
        <f t="shared" si="47"/>
        <v>-399839</v>
      </c>
      <c r="F166" s="531">
        <f t="shared" si="47"/>
        <v>0</v>
      </c>
      <c r="G166" s="531">
        <f t="shared" si="47"/>
        <v>0</v>
      </c>
      <c r="H166" s="531">
        <f t="shared" si="47"/>
        <v>0</v>
      </c>
      <c r="I166" s="531">
        <f t="shared" si="47"/>
        <v>0</v>
      </c>
      <c r="J166" s="531">
        <f t="shared" si="47"/>
        <v>-3048903</v>
      </c>
      <c r="K166" s="530">
        <f t="shared" si="47"/>
        <v>43971390</v>
      </c>
    </row>
  </sheetData>
  <mergeCells count="15">
    <mergeCell ref="A164:B164"/>
    <mergeCell ref="A95:K95"/>
    <mergeCell ref="A96:B96"/>
    <mergeCell ref="A97:A98"/>
    <mergeCell ref="B97:B98"/>
    <mergeCell ref="C97:K97"/>
    <mergeCell ref="A163:K163"/>
    <mergeCell ref="B1:K1"/>
    <mergeCell ref="A3:K3"/>
    <mergeCell ref="A4:K4"/>
    <mergeCell ref="A6:K6"/>
    <mergeCell ref="A7:B7"/>
    <mergeCell ref="A8:A9"/>
    <mergeCell ref="B8:B9"/>
    <mergeCell ref="C8:K8"/>
  </mergeCells>
  <printOptions horizontalCentered="1"/>
  <pageMargins left="0.19685039370078741" right="0.19685039370078741" top="0.47244094488188981" bottom="0.47244094488188981" header="0.39370078740157483" footer="0.39370078740157483"/>
  <pageSetup paperSize="9" scale="78" fitToHeight="2" orientation="landscape" r:id="rId1"/>
  <headerFooter alignWithMargins="0"/>
  <rowBreaks count="3" manualBreakCount="3">
    <brk id="51" max="10" man="1"/>
    <brk id="93" max="10" man="1"/>
    <brk id="135"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CONCATENATE([1]RM_ALAPADATOK!O25,"3. melléklet ",[1]RM_ALAPADATOK!A7," ",[1]RM_ALAPADATOK!B7," ",[1]RM_ALAPADATOK!C7," ",[1]RM_ALAPADATOK!D7," ",[1]RM_ALAPADATOK!E7," ",[1]RM_ALAPADATOK!F7," ",[1]RM_ALAPADATOK!G7," ",[1]RM_ALAPADATOK!H7)</f>
        <v>6.8.3. melléklet a 13 / 2020 ( XI.11. ) önkormányzati rendelethez</v>
      </c>
    </row>
    <row r="2" spans="1:11" s="1007" customFormat="1" ht="23.1" customHeight="1" x14ac:dyDescent="0.2">
      <c r="A2" s="1015" t="s">
        <v>191</v>
      </c>
      <c r="B2" s="1265" t="str">
        <f>CONCATENATE('RM_6.9.2.sz.mell'!B2:J2)</f>
        <v>7 kvi név</v>
      </c>
      <c r="C2" s="1266"/>
      <c r="D2" s="1266"/>
      <c r="E2" s="1266"/>
      <c r="F2" s="1266"/>
      <c r="G2" s="1266"/>
      <c r="H2" s="1266"/>
      <c r="I2" s="1266"/>
      <c r="J2" s="1266"/>
      <c r="K2" s="1014" t="s">
        <v>553</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CONCATENATE('RM_6.9.2.sz.mell'!K5)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K60"/>
  <sheetViews>
    <sheetView topLeftCell="A10"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CONCATENATE([1]RM_ALAPADATOK!O27," melléklet ",[1]RM_ALAPADATOK!A7," ",[1]RM_ALAPADATOK!B7," ",[1]RM_ALAPADATOK!C7," ",[1]RM_ALAPADATOK!D7," ",[1]RM_ALAPADATOK!E7," ",[1]RM_ALAPADATOK!F7," ",[1]RM_ALAPADATOK!G7," ",[1]RM_ALAPADATOK!H7)</f>
        <v>6.9. melléklet a 13 / 2020 ( XI.11. ) önkormányzati rendelethez</v>
      </c>
    </row>
    <row r="2" spans="1:11" s="1007" customFormat="1" ht="23.1" customHeight="1" x14ac:dyDescent="0.2">
      <c r="A2" s="1015" t="s">
        <v>191</v>
      </c>
      <c r="B2" s="1265" t="str">
        <f>CONCATENATE([1]RM_ALAPADATOK!B27)</f>
        <v>8 kvi név</v>
      </c>
      <c r="C2" s="1266"/>
      <c r="D2" s="1266"/>
      <c r="E2" s="1266"/>
      <c r="F2" s="1266"/>
      <c r="G2" s="1266"/>
      <c r="H2" s="1266"/>
      <c r="I2" s="1266"/>
      <c r="J2" s="1266"/>
      <c r="K2" s="1014" t="s">
        <v>554</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CONCATENATE('RM_6.9.3.sz.mell'!K5)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CONCATENATE([1]RM_ALAPADATOK!O27,"1. melléklet ",[1]RM_ALAPADATOK!A7," ",[1]RM_ALAPADATOK!B7," ",[1]RM_ALAPADATOK!C7," ",[1]RM_ALAPADATOK!D7," ",[1]RM_ALAPADATOK!E7," ",[1]RM_ALAPADATOK!F7," ",[1]RM_ALAPADATOK!G7," ",[1]RM_ALAPADATOK!H7)</f>
        <v>6.9.1. melléklet a 13 / 2020 ( XI.11. ) önkormányzati rendelethez</v>
      </c>
    </row>
    <row r="2" spans="1:11" s="1007" customFormat="1" ht="23.1" customHeight="1" x14ac:dyDescent="0.2">
      <c r="A2" s="1015" t="s">
        <v>191</v>
      </c>
      <c r="B2" s="1265" t="str">
        <f>CONCATENATE('RM_6.10.sz.mell'!B2:J2)</f>
        <v>8 kvi név</v>
      </c>
      <c r="C2" s="1266"/>
      <c r="D2" s="1266"/>
      <c r="E2" s="1266"/>
      <c r="F2" s="1266"/>
      <c r="G2" s="1266"/>
      <c r="H2" s="1266"/>
      <c r="I2" s="1266"/>
      <c r="J2" s="1266"/>
      <c r="K2" s="1014" t="s">
        <v>554</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CONCATENATE('RM_6.10.sz.mell'!K5)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CONCATENATE([1]RM_ALAPADATOK!O27,"2. melléklet ",[1]RM_ALAPADATOK!A7," ",[1]RM_ALAPADATOK!B7," ",[1]RM_ALAPADATOK!C7," ",[1]RM_ALAPADATOK!D7," ",[1]RM_ALAPADATOK!E7," ",[1]RM_ALAPADATOK!F7," ",[1]RM_ALAPADATOK!G7," ",[1]RM_ALAPADATOK!H7)</f>
        <v>6.9.2. melléklet a 13 / 2020 ( XI.11. ) önkormányzati rendelethez</v>
      </c>
    </row>
    <row r="2" spans="1:11" s="1007" customFormat="1" ht="23.1" customHeight="1" x14ac:dyDescent="0.2">
      <c r="A2" s="1015" t="s">
        <v>191</v>
      </c>
      <c r="B2" s="1265" t="str">
        <f>CONCATENATE('RM_6.10.1.sz.mell'!B2:J2)</f>
        <v>8 kvi név</v>
      </c>
      <c r="C2" s="1266"/>
      <c r="D2" s="1266"/>
      <c r="E2" s="1266"/>
      <c r="F2" s="1266"/>
      <c r="G2" s="1266"/>
      <c r="H2" s="1266"/>
      <c r="I2" s="1266"/>
      <c r="J2" s="1266"/>
      <c r="K2" s="1014" t="s">
        <v>554</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CONCATENATE('RM_6.10.1.sz.mell'!K5)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CONCATENATE([1]RM_ALAPADATOK!O27,"3. melléklet ",[1]RM_ALAPADATOK!A7," ",[1]RM_ALAPADATOK!B7," ",[1]RM_ALAPADATOK!C7," ",[1]RM_ALAPADATOK!D7," ",[1]RM_ALAPADATOK!E7," ",[1]RM_ALAPADATOK!F7," ",[1]RM_ALAPADATOK!G7," ",[1]RM_ALAPADATOK!H7)</f>
        <v>6.9.3. melléklet a 13 / 2020 ( XI.11. ) önkormányzati rendelethez</v>
      </c>
    </row>
    <row r="2" spans="1:11" s="1007" customFormat="1" ht="23.1" customHeight="1" x14ac:dyDescent="0.2">
      <c r="A2" s="1015" t="s">
        <v>191</v>
      </c>
      <c r="B2" s="1265" t="str">
        <f>CONCATENATE('RM_6.10.2.sz.mell'!B2:J2)</f>
        <v>8 kvi név</v>
      </c>
      <c r="C2" s="1266"/>
      <c r="D2" s="1266"/>
      <c r="E2" s="1266"/>
      <c r="F2" s="1266"/>
      <c r="G2" s="1266"/>
      <c r="H2" s="1266"/>
      <c r="I2" s="1266"/>
      <c r="J2" s="1266"/>
      <c r="K2" s="1014" t="s">
        <v>554</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CONCATENATE('RM_6.10.2.sz.mell'!K5)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CONCATENATE([1]RM_ALAPADATOK!O29," melléklet ",[1]RM_ALAPADATOK!A7," ",[1]RM_ALAPADATOK!B7," ",[1]RM_ALAPADATOK!C7," ",[1]RM_ALAPADATOK!D7," ",[1]RM_ALAPADATOK!E7," ",[1]RM_ALAPADATOK!F7," ",[1]RM_ALAPADATOK!G7," ",[1]RM_ALAPADATOK!H7)</f>
        <v>6.10. melléklet a 13 / 2020 ( XI.11. ) önkormányzati rendelethez</v>
      </c>
    </row>
    <row r="2" spans="1:11" s="1007" customFormat="1" ht="23.1" customHeight="1" x14ac:dyDescent="0.2">
      <c r="A2" s="1015" t="s">
        <v>191</v>
      </c>
      <c r="B2" s="1265" t="str">
        <f>CONCATENATE([1]RM_ALAPADATOK!B29)</f>
        <v>9 kvi név</v>
      </c>
      <c r="C2" s="1266"/>
      <c r="D2" s="1266"/>
      <c r="E2" s="1266"/>
      <c r="F2" s="1266"/>
      <c r="G2" s="1266"/>
      <c r="H2" s="1266"/>
      <c r="I2" s="1266"/>
      <c r="J2" s="1266"/>
      <c r="K2" s="1014" t="s">
        <v>555</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CONCATENATE('RM_6.10.3.sz.mell'!K5)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K60"/>
  <sheetViews>
    <sheetView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CONCATENATE([1]RM_ALAPADATOK!O29,"1. melléklet ",[1]RM_ALAPADATOK!A7," ",[1]RM_ALAPADATOK!B7," ",[1]RM_ALAPADATOK!C7," ",[1]RM_ALAPADATOK!D7," ",[1]RM_ALAPADATOK!E7," ",[1]RM_ALAPADATOK!F7," ",[1]RM_ALAPADATOK!G7," ",[1]RM_ALAPADATOK!H7)</f>
        <v>6.10.1. melléklet a 13 / 2020 ( XI.11. ) önkormányzati rendelethez</v>
      </c>
    </row>
    <row r="2" spans="1:11" s="1007" customFormat="1" ht="23.1" customHeight="1" x14ac:dyDescent="0.2">
      <c r="A2" s="1015" t="s">
        <v>191</v>
      </c>
      <c r="B2" s="1265" t="str">
        <f>CONCATENATE('RM_6.11.sz.mell'!B2:J2)</f>
        <v>9 kvi név</v>
      </c>
      <c r="C2" s="1266"/>
      <c r="D2" s="1266"/>
      <c r="E2" s="1266"/>
      <c r="F2" s="1266"/>
      <c r="G2" s="1266"/>
      <c r="H2" s="1266"/>
      <c r="I2" s="1266"/>
      <c r="J2" s="1266"/>
      <c r="K2" s="1014" t="s">
        <v>555</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CONCATENATE([1]RM_ALAPADATOK!O29,"2. melléklet ",[1]RM_ALAPADATOK!A7," ",[1]RM_ALAPADATOK!B7," ",[1]RM_ALAPADATOK!C7," ",[1]RM_ALAPADATOK!D7," ",[1]RM_ALAPADATOK!E7," ",[1]RM_ALAPADATOK!F7," ",[1]RM_ALAPADATOK!G7," ",[1]RM_ALAPADATOK!H7)</f>
        <v>6.10.2. melléklet a 13 / 2020 ( XI.11. ) önkormányzati rendelethez</v>
      </c>
    </row>
    <row r="2" spans="1:11" s="1007" customFormat="1" ht="23.1" customHeight="1" x14ac:dyDescent="0.2">
      <c r="A2" s="1015" t="s">
        <v>191</v>
      </c>
      <c r="B2" s="1265" t="str">
        <f>CONCATENATE('RM_6.11.1.sz.mell'!B2:J2)</f>
        <v>9 kvi név</v>
      </c>
      <c r="C2" s="1266"/>
      <c r="D2" s="1266"/>
      <c r="E2" s="1266"/>
      <c r="F2" s="1266"/>
      <c r="G2" s="1266"/>
      <c r="H2" s="1266"/>
      <c r="I2" s="1266"/>
      <c r="J2" s="1266"/>
      <c r="K2" s="1014" t="s">
        <v>555</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CONCATENATE('RM_6.11.1.sz.mell'!K5)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CONCATENATE([1]RM_ALAPADATOK!O29,"3. melléklet ",[1]RM_ALAPADATOK!A7," ",[1]RM_ALAPADATOK!B7," ",[1]RM_ALAPADATOK!C7," ",[1]RM_ALAPADATOK!D7," ",[1]RM_ALAPADATOK!E7," ",[1]RM_ALAPADATOK!F7," ",[1]RM_ALAPADATOK!G7," ",[1]RM_ALAPADATOK!H7)</f>
        <v>6.10.3. melléklet a 13 / 2020 ( XI.11. ) önkormányzati rendelethez</v>
      </c>
    </row>
    <row r="2" spans="1:11" s="1007" customFormat="1" ht="23.1" customHeight="1" x14ac:dyDescent="0.2">
      <c r="A2" s="1015" t="s">
        <v>191</v>
      </c>
      <c r="B2" s="1265" t="str">
        <f>CONCATENATE('RM_6.11.2.sz.mell'!B2:J2)</f>
        <v>9 kvi név</v>
      </c>
      <c r="C2" s="1266"/>
      <c r="D2" s="1266"/>
      <c r="E2" s="1266"/>
      <c r="F2" s="1266"/>
      <c r="G2" s="1266"/>
      <c r="H2" s="1266"/>
      <c r="I2" s="1266"/>
      <c r="J2" s="1266"/>
      <c r="K2" s="1014" t="s">
        <v>555</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CONCATENATE('RM_6.11.2.sz.mell'!K5)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K60"/>
  <sheetViews>
    <sheetView topLeftCell="C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CONCATENATE([1]RM_ALAPADATOK!O31," melléklet ",[1]RM_ALAPADATOK!A7," ",[1]RM_ALAPADATOK!B7," ",[1]RM_ALAPADATOK!C7," ",[1]RM_ALAPADATOK!D7," ",[1]RM_ALAPADATOK!E7," ",[1]RM_ALAPADATOK!F7," ",[1]RM_ALAPADATOK!G7," ",[1]RM_ALAPADATOK!H7)</f>
        <v>6.11. melléklet a 13 / 2020 ( XI.11. ) önkormányzati rendelethez</v>
      </c>
    </row>
    <row r="2" spans="1:11" s="1007" customFormat="1" ht="23.1" customHeight="1" x14ac:dyDescent="0.2">
      <c r="A2" s="1015" t="s">
        <v>191</v>
      </c>
      <c r="B2" s="1265" t="str">
        <f>CONCATENATE([1]RM_ALAPADATOK!B31)</f>
        <v>10 kvi név</v>
      </c>
      <c r="C2" s="1266"/>
      <c r="D2" s="1266"/>
      <c r="E2" s="1266"/>
      <c r="F2" s="1266"/>
      <c r="G2" s="1266"/>
      <c r="H2" s="1266"/>
      <c r="I2" s="1266"/>
      <c r="J2" s="1266"/>
      <c r="K2" s="1014" t="s">
        <v>556</v>
      </c>
    </row>
    <row r="3" spans="1:11" s="1007" customFormat="1" ht="23.1" customHeight="1" thickBot="1" x14ac:dyDescent="0.25">
      <c r="A3" s="1013" t="s">
        <v>190</v>
      </c>
      <c r="B3" s="1267" t="s">
        <v>702</v>
      </c>
      <c r="C3" s="1268"/>
      <c r="D3" s="1268"/>
      <c r="E3" s="1268"/>
      <c r="F3" s="1268"/>
      <c r="G3" s="1268"/>
      <c r="H3" s="1268"/>
      <c r="I3" s="1268"/>
      <c r="J3" s="1268"/>
      <c r="K3" s="1012" t="s">
        <v>52</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CONCATENATE('RM_6.11.3.sz.mell'!K5)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6339-5101-46BC-B48C-EAAB0E12B1A8}">
  <sheetPr>
    <tabColor rgb="FF92D050"/>
  </sheetPr>
  <dimension ref="A1:O166"/>
  <sheetViews>
    <sheetView zoomScale="120" zoomScaleNormal="120" zoomScaleSheetLayoutView="100" workbookViewId="0">
      <selection activeCell="A4" sqref="A4:K4"/>
    </sheetView>
  </sheetViews>
  <sheetFormatPr defaultRowHeight="15.75" x14ac:dyDescent="0.25"/>
  <cols>
    <col min="1" max="1" width="7.5" style="528" customWidth="1"/>
    <col min="2" max="2" width="59.6640625" style="528" customWidth="1"/>
    <col min="3" max="3" width="14.83203125" style="529" customWidth="1"/>
    <col min="4" max="11" width="14.83203125" style="528" customWidth="1"/>
    <col min="12" max="256" width="9.33203125" style="528"/>
    <col min="257" max="257" width="7.5" style="528" customWidth="1"/>
    <col min="258" max="258" width="59.6640625" style="528" customWidth="1"/>
    <col min="259" max="267" width="14.83203125" style="528" customWidth="1"/>
    <col min="268" max="512" width="9.33203125" style="528"/>
    <col min="513" max="513" width="7.5" style="528" customWidth="1"/>
    <col min="514" max="514" width="59.6640625" style="528" customWidth="1"/>
    <col min="515" max="523" width="14.83203125" style="528" customWidth="1"/>
    <col min="524" max="768" width="9.33203125" style="528"/>
    <col min="769" max="769" width="7.5" style="528" customWidth="1"/>
    <col min="770" max="770" width="59.6640625" style="528" customWidth="1"/>
    <col min="771" max="779" width="14.83203125" style="528" customWidth="1"/>
    <col min="780" max="1024" width="9.33203125" style="528"/>
    <col min="1025" max="1025" width="7.5" style="528" customWidth="1"/>
    <col min="1026" max="1026" width="59.6640625" style="528" customWidth="1"/>
    <col min="1027" max="1035" width="14.83203125" style="528" customWidth="1"/>
    <col min="1036" max="1280" width="9.33203125" style="528"/>
    <col min="1281" max="1281" width="7.5" style="528" customWidth="1"/>
    <col min="1282" max="1282" width="59.6640625" style="528" customWidth="1"/>
    <col min="1283" max="1291" width="14.83203125" style="528" customWidth="1"/>
    <col min="1292" max="1536" width="9.33203125" style="528"/>
    <col min="1537" max="1537" width="7.5" style="528" customWidth="1"/>
    <col min="1538" max="1538" width="59.6640625" style="528" customWidth="1"/>
    <col min="1539" max="1547" width="14.83203125" style="528" customWidth="1"/>
    <col min="1548" max="1792" width="9.33203125" style="528"/>
    <col min="1793" max="1793" width="7.5" style="528" customWidth="1"/>
    <col min="1794" max="1794" width="59.6640625" style="528" customWidth="1"/>
    <col min="1795" max="1803" width="14.83203125" style="528" customWidth="1"/>
    <col min="1804" max="2048" width="9.33203125" style="528"/>
    <col min="2049" max="2049" width="7.5" style="528" customWidth="1"/>
    <col min="2050" max="2050" width="59.6640625" style="528" customWidth="1"/>
    <col min="2051" max="2059" width="14.83203125" style="528" customWidth="1"/>
    <col min="2060" max="2304" width="9.33203125" style="528"/>
    <col min="2305" max="2305" width="7.5" style="528" customWidth="1"/>
    <col min="2306" max="2306" width="59.6640625" style="528" customWidth="1"/>
    <col min="2307" max="2315" width="14.83203125" style="528" customWidth="1"/>
    <col min="2316" max="2560" width="9.33203125" style="528"/>
    <col min="2561" max="2561" width="7.5" style="528" customWidth="1"/>
    <col min="2562" max="2562" width="59.6640625" style="528" customWidth="1"/>
    <col min="2563" max="2571" width="14.83203125" style="528" customWidth="1"/>
    <col min="2572" max="2816" width="9.33203125" style="528"/>
    <col min="2817" max="2817" width="7.5" style="528" customWidth="1"/>
    <col min="2818" max="2818" width="59.6640625" style="528" customWidth="1"/>
    <col min="2819" max="2827" width="14.83203125" style="528" customWidth="1"/>
    <col min="2828" max="3072" width="9.33203125" style="528"/>
    <col min="3073" max="3073" width="7.5" style="528" customWidth="1"/>
    <col min="3074" max="3074" width="59.6640625" style="528" customWidth="1"/>
    <col min="3075" max="3083" width="14.83203125" style="528" customWidth="1"/>
    <col min="3084" max="3328" width="9.33203125" style="528"/>
    <col min="3329" max="3329" width="7.5" style="528" customWidth="1"/>
    <col min="3330" max="3330" width="59.6640625" style="528" customWidth="1"/>
    <col min="3331" max="3339" width="14.83203125" style="528" customWidth="1"/>
    <col min="3340" max="3584" width="9.33203125" style="528"/>
    <col min="3585" max="3585" width="7.5" style="528" customWidth="1"/>
    <col min="3586" max="3586" width="59.6640625" style="528" customWidth="1"/>
    <col min="3587" max="3595" width="14.83203125" style="528" customWidth="1"/>
    <col min="3596" max="3840" width="9.33203125" style="528"/>
    <col min="3841" max="3841" width="7.5" style="528" customWidth="1"/>
    <col min="3842" max="3842" width="59.6640625" style="528" customWidth="1"/>
    <col min="3843" max="3851" width="14.83203125" style="528" customWidth="1"/>
    <col min="3852" max="4096" width="9.33203125" style="528"/>
    <col min="4097" max="4097" width="7.5" style="528" customWidth="1"/>
    <col min="4098" max="4098" width="59.6640625" style="528" customWidth="1"/>
    <col min="4099" max="4107" width="14.83203125" style="528" customWidth="1"/>
    <col min="4108" max="4352" width="9.33203125" style="528"/>
    <col min="4353" max="4353" width="7.5" style="528" customWidth="1"/>
    <col min="4354" max="4354" width="59.6640625" style="528" customWidth="1"/>
    <col min="4355" max="4363" width="14.83203125" style="528" customWidth="1"/>
    <col min="4364" max="4608" width="9.33203125" style="528"/>
    <col min="4609" max="4609" width="7.5" style="528" customWidth="1"/>
    <col min="4610" max="4610" width="59.6640625" style="528" customWidth="1"/>
    <col min="4611" max="4619" width="14.83203125" style="528" customWidth="1"/>
    <col min="4620" max="4864" width="9.33203125" style="528"/>
    <col min="4865" max="4865" width="7.5" style="528" customWidth="1"/>
    <col min="4866" max="4866" width="59.6640625" style="528" customWidth="1"/>
    <col min="4867" max="4875" width="14.83203125" style="528" customWidth="1"/>
    <col min="4876" max="5120" width="9.33203125" style="528"/>
    <col min="5121" max="5121" width="7.5" style="528" customWidth="1"/>
    <col min="5122" max="5122" width="59.6640625" style="528" customWidth="1"/>
    <col min="5123" max="5131" width="14.83203125" style="528" customWidth="1"/>
    <col min="5132" max="5376" width="9.33203125" style="528"/>
    <col min="5377" max="5377" width="7.5" style="528" customWidth="1"/>
    <col min="5378" max="5378" width="59.6640625" style="528" customWidth="1"/>
    <col min="5379" max="5387" width="14.83203125" style="528" customWidth="1"/>
    <col min="5388" max="5632" width="9.33203125" style="528"/>
    <col min="5633" max="5633" width="7.5" style="528" customWidth="1"/>
    <col min="5634" max="5634" width="59.6640625" style="528" customWidth="1"/>
    <col min="5635" max="5643" width="14.83203125" style="528" customWidth="1"/>
    <col min="5644" max="5888" width="9.33203125" style="528"/>
    <col min="5889" max="5889" width="7.5" style="528" customWidth="1"/>
    <col min="5890" max="5890" width="59.6640625" style="528" customWidth="1"/>
    <col min="5891" max="5899" width="14.83203125" style="528" customWidth="1"/>
    <col min="5900" max="6144" width="9.33203125" style="528"/>
    <col min="6145" max="6145" width="7.5" style="528" customWidth="1"/>
    <col min="6146" max="6146" width="59.6640625" style="528" customWidth="1"/>
    <col min="6147" max="6155" width="14.83203125" style="528" customWidth="1"/>
    <col min="6156" max="6400" width="9.33203125" style="528"/>
    <col min="6401" max="6401" width="7.5" style="528" customWidth="1"/>
    <col min="6402" max="6402" width="59.6640625" style="528" customWidth="1"/>
    <col min="6403" max="6411" width="14.83203125" style="528" customWidth="1"/>
    <col min="6412" max="6656" width="9.33203125" style="528"/>
    <col min="6657" max="6657" width="7.5" style="528" customWidth="1"/>
    <col min="6658" max="6658" width="59.6640625" style="528" customWidth="1"/>
    <col min="6659" max="6667" width="14.83203125" style="528" customWidth="1"/>
    <col min="6668" max="6912" width="9.33203125" style="528"/>
    <col min="6913" max="6913" width="7.5" style="528" customWidth="1"/>
    <col min="6914" max="6914" width="59.6640625" style="528" customWidth="1"/>
    <col min="6915" max="6923" width="14.83203125" style="528" customWidth="1"/>
    <col min="6924" max="7168" width="9.33203125" style="528"/>
    <col min="7169" max="7169" width="7.5" style="528" customWidth="1"/>
    <col min="7170" max="7170" width="59.6640625" style="528" customWidth="1"/>
    <col min="7171" max="7179" width="14.83203125" style="528" customWidth="1"/>
    <col min="7180" max="7424" width="9.33203125" style="528"/>
    <col min="7425" max="7425" width="7.5" style="528" customWidth="1"/>
    <col min="7426" max="7426" width="59.6640625" style="528" customWidth="1"/>
    <col min="7427" max="7435" width="14.83203125" style="528" customWidth="1"/>
    <col min="7436" max="7680" width="9.33203125" style="528"/>
    <col min="7681" max="7681" width="7.5" style="528" customWidth="1"/>
    <col min="7682" max="7682" width="59.6640625" style="528" customWidth="1"/>
    <col min="7683" max="7691" width="14.83203125" style="528" customWidth="1"/>
    <col min="7692" max="7936" width="9.33203125" style="528"/>
    <col min="7937" max="7937" width="7.5" style="528" customWidth="1"/>
    <col min="7938" max="7938" width="59.6640625" style="528" customWidth="1"/>
    <col min="7939" max="7947" width="14.83203125" style="528" customWidth="1"/>
    <col min="7948" max="8192" width="9.33203125" style="528"/>
    <col min="8193" max="8193" width="7.5" style="528" customWidth="1"/>
    <col min="8194" max="8194" width="59.6640625" style="528" customWidth="1"/>
    <col min="8195" max="8203" width="14.83203125" style="528" customWidth="1"/>
    <col min="8204" max="8448" width="9.33203125" style="528"/>
    <col min="8449" max="8449" width="7.5" style="528" customWidth="1"/>
    <col min="8450" max="8450" width="59.6640625" style="528" customWidth="1"/>
    <col min="8451" max="8459" width="14.83203125" style="528" customWidth="1"/>
    <col min="8460" max="8704" width="9.33203125" style="528"/>
    <col min="8705" max="8705" width="7.5" style="528" customWidth="1"/>
    <col min="8706" max="8706" width="59.6640625" style="528" customWidth="1"/>
    <col min="8707" max="8715" width="14.83203125" style="528" customWidth="1"/>
    <col min="8716" max="8960" width="9.33203125" style="528"/>
    <col min="8961" max="8961" width="7.5" style="528" customWidth="1"/>
    <col min="8962" max="8962" width="59.6640625" style="528" customWidth="1"/>
    <col min="8963" max="8971" width="14.83203125" style="528" customWidth="1"/>
    <col min="8972" max="9216" width="9.33203125" style="528"/>
    <col min="9217" max="9217" width="7.5" style="528" customWidth="1"/>
    <col min="9218" max="9218" width="59.6640625" style="528" customWidth="1"/>
    <col min="9219" max="9227" width="14.83203125" style="528" customWidth="1"/>
    <col min="9228" max="9472" width="9.33203125" style="528"/>
    <col min="9473" max="9473" width="7.5" style="528" customWidth="1"/>
    <col min="9474" max="9474" width="59.6640625" style="528" customWidth="1"/>
    <col min="9475" max="9483" width="14.83203125" style="528" customWidth="1"/>
    <col min="9484" max="9728" width="9.33203125" style="528"/>
    <col min="9729" max="9729" width="7.5" style="528" customWidth="1"/>
    <col min="9730" max="9730" width="59.6640625" style="528" customWidth="1"/>
    <col min="9731" max="9739" width="14.83203125" style="528" customWidth="1"/>
    <col min="9740" max="9984" width="9.33203125" style="528"/>
    <col min="9985" max="9985" width="7.5" style="528" customWidth="1"/>
    <col min="9986" max="9986" width="59.6640625" style="528" customWidth="1"/>
    <col min="9987" max="9995" width="14.83203125" style="528" customWidth="1"/>
    <col min="9996" max="10240" width="9.33203125" style="528"/>
    <col min="10241" max="10241" width="7.5" style="528" customWidth="1"/>
    <col min="10242" max="10242" width="59.6640625" style="528" customWidth="1"/>
    <col min="10243" max="10251" width="14.83203125" style="528" customWidth="1"/>
    <col min="10252" max="10496" width="9.33203125" style="528"/>
    <col min="10497" max="10497" width="7.5" style="528" customWidth="1"/>
    <col min="10498" max="10498" width="59.6640625" style="528" customWidth="1"/>
    <col min="10499" max="10507" width="14.83203125" style="528" customWidth="1"/>
    <col min="10508" max="10752" width="9.33203125" style="528"/>
    <col min="10753" max="10753" width="7.5" style="528" customWidth="1"/>
    <col min="10754" max="10754" width="59.6640625" style="528" customWidth="1"/>
    <col min="10755" max="10763" width="14.83203125" style="528" customWidth="1"/>
    <col min="10764" max="11008" width="9.33203125" style="528"/>
    <col min="11009" max="11009" width="7.5" style="528" customWidth="1"/>
    <col min="11010" max="11010" width="59.6640625" style="528" customWidth="1"/>
    <col min="11011" max="11019" width="14.83203125" style="528" customWidth="1"/>
    <col min="11020" max="11264" width="9.33203125" style="528"/>
    <col min="11265" max="11265" width="7.5" style="528" customWidth="1"/>
    <col min="11266" max="11266" width="59.6640625" style="528" customWidth="1"/>
    <col min="11267" max="11275" width="14.83203125" style="528" customWidth="1"/>
    <col min="11276" max="11520" width="9.33203125" style="528"/>
    <col min="11521" max="11521" width="7.5" style="528" customWidth="1"/>
    <col min="11522" max="11522" width="59.6640625" style="528" customWidth="1"/>
    <col min="11523" max="11531" width="14.83203125" style="528" customWidth="1"/>
    <col min="11532" max="11776" width="9.33203125" style="528"/>
    <col min="11777" max="11777" width="7.5" style="528" customWidth="1"/>
    <col min="11778" max="11778" width="59.6640625" style="528" customWidth="1"/>
    <col min="11779" max="11787" width="14.83203125" style="528" customWidth="1"/>
    <col min="11788" max="12032" width="9.33203125" style="528"/>
    <col min="12033" max="12033" width="7.5" style="528" customWidth="1"/>
    <col min="12034" max="12034" width="59.6640625" style="528" customWidth="1"/>
    <col min="12035" max="12043" width="14.83203125" style="528" customWidth="1"/>
    <col min="12044" max="12288" width="9.33203125" style="528"/>
    <col min="12289" max="12289" width="7.5" style="528" customWidth="1"/>
    <col min="12290" max="12290" width="59.6640625" style="528" customWidth="1"/>
    <col min="12291" max="12299" width="14.83203125" style="528" customWidth="1"/>
    <col min="12300" max="12544" width="9.33203125" style="528"/>
    <col min="12545" max="12545" width="7.5" style="528" customWidth="1"/>
    <col min="12546" max="12546" width="59.6640625" style="528" customWidth="1"/>
    <col min="12547" max="12555" width="14.83203125" style="528" customWidth="1"/>
    <col min="12556" max="12800" width="9.33203125" style="528"/>
    <col min="12801" max="12801" width="7.5" style="528" customWidth="1"/>
    <col min="12802" max="12802" width="59.6640625" style="528" customWidth="1"/>
    <col min="12803" max="12811" width="14.83203125" style="528" customWidth="1"/>
    <col min="12812" max="13056" width="9.33203125" style="528"/>
    <col min="13057" max="13057" width="7.5" style="528" customWidth="1"/>
    <col min="13058" max="13058" width="59.6640625" style="528" customWidth="1"/>
    <col min="13059" max="13067" width="14.83203125" style="528" customWidth="1"/>
    <col min="13068" max="13312" width="9.33203125" style="528"/>
    <col min="13313" max="13313" width="7.5" style="528" customWidth="1"/>
    <col min="13314" max="13314" width="59.6640625" style="528" customWidth="1"/>
    <col min="13315" max="13323" width="14.83203125" style="528" customWidth="1"/>
    <col min="13324" max="13568" width="9.33203125" style="528"/>
    <col min="13569" max="13569" width="7.5" style="528" customWidth="1"/>
    <col min="13570" max="13570" width="59.6640625" style="528" customWidth="1"/>
    <col min="13571" max="13579" width="14.83203125" style="528" customWidth="1"/>
    <col min="13580" max="13824" width="9.33203125" style="528"/>
    <col min="13825" max="13825" width="7.5" style="528" customWidth="1"/>
    <col min="13826" max="13826" width="59.6640625" style="528" customWidth="1"/>
    <col min="13827" max="13835" width="14.83203125" style="528" customWidth="1"/>
    <col min="13836" max="14080" width="9.33203125" style="528"/>
    <col min="14081" max="14081" width="7.5" style="528" customWidth="1"/>
    <col min="14082" max="14082" width="59.6640625" style="528" customWidth="1"/>
    <col min="14083" max="14091" width="14.83203125" style="528" customWidth="1"/>
    <col min="14092" max="14336" width="9.33203125" style="528"/>
    <col min="14337" max="14337" width="7.5" style="528" customWidth="1"/>
    <col min="14338" max="14338" width="59.6640625" style="528" customWidth="1"/>
    <col min="14339" max="14347" width="14.83203125" style="528" customWidth="1"/>
    <col min="14348" max="14592" width="9.33203125" style="528"/>
    <col min="14593" max="14593" width="7.5" style="528" customWidth="1"/>
    <col min="14594" max="14594" width="59.6640625" style="528" customWidth="1"/>
    <col min="14595" max="14603" width="14.83203125" style="528" customWidth="1"/>
    <col min="14604" max="14848" width="9.33203125" style="528"/>
    <col min="14849" max="14849" width="7.5" style="528" customWidth="1"/>
    <col min="14850" max="14850" width="59.6640625" style="528" customWidth="1"/>
    <col min="14851" max="14859" width="14.83203125" style="528" customWidth="1"/>
    <col min="14860" max="15104" width="9.33203125" style="528"/>
    <col min="15105" max="15105" width="7.5" style="528" customWidth="1"/>
    <col min="15106" max="15106" width="59.6640625" style="528" customWidth="1"/>
    <col min="15107" max="15115" width="14.83203125" style="528" customWidth="1"/>
    <col min="15116" max="15360" width="9.33203125" style="528"/>
    <col min="15361" max="15361" width="7.5" style="528" customWidth="1"/>
    <col min="15362" max="15362" width="59.6640625" style="528" customWidth="1"/>
    <col min="15363" max="15371" width="14.83203125" style="528" customWidth="1"/>
    <col min="15372" max="15616" width="9.33203125" style="528"/>
    <col min="15617" max="15617" width="7.5" style="528" customWidth="1"/>
    <col min="15618" max="15618" width="59.6640625" style="528" customWidth="1"/>
    <col min="15619" max="15627" width="14.83203125" style="528" customWidth="1"/>
    <col min="15628" max="15872" width="9.33203125" style="528"/>
    <col min="15873" max="15873" width="7.5" style="528" customWidth="1"/>
    <col min="15874" max="15874" width="59.6640625" style="528" customWidth="1"/>
    <col min="15875" max="15883" width="14.83203125" style="528" customWidth="1"/>
    <col min="15884" max="16128" width="9.33203125" style="528"/>
    <col min="16129" max="16129" width="7.5" style="528" customWidth="1"/>
    <col min="16130" max="16130" width="59.6640625" style="528" customWidth="1"/>
    <col min="16131" max="16139" width="14.83203125" style="528" customWidth="1"/>
    <col min="16140" max="16384" width="9.33203125" style="528"/>
  </cols>
  <sheetData>
    <row r="1" spans="1:11" x14ac:dyDescent="0.25">
      <c r="A1" s="655"/>
      <c r="B1" s="1124" t="str">
        <f>CONCATENATE("1.3. melléklet ",[3]RM_ALAPADATOK!A7," ",[3]RM_ALAPADATOK!B7," ",[3]RM_ALAPADATOK!C7," ",[3]RM_ALAPADATOK!D7," ",[3]RM_ALAPADATOK!E7," ",[3]RM_ALAPADATOK!F7," ",[3]RM_ALAPADATOK!G7," ",[3]RM_ALAPADATOK!H7)</f>
        <v>1.3. melléklet a 13 / 2020 ( XI.11. ) önkormányzati rendelethez</v>
      </c>
      <c r="C1" s="1125"/>
      <c r="D1" s="1125"/>
      <c r="E1" s="1125"/>
      <c r="F1" s="1125"/>
      <c r="G1" s="1125"/>
      <c r="H1" s="1125"/>
      <c r="I1" s="1125"/>
      <c r="J1" s="1125"/>
      <c r="K1" s="1125"/>
    </row>
    <row r="2" spans="1:11" x14ac:dyDescent="0.25">
      <c r="A2" s="655"/>
      <c r="B2" s="655"/>
      <c r="C2" s="656"/>
      <c r="D2" s="655"/>
      <c r="E2" s="655"/>
      <c r="F2" s="655"/>
      <c r="G2" s="655"/>
      <c r="H2" s="655"/>
      <c r="I2" s="655"/>
      <c r="J2" s="655"/>
      <c r="K2" s="655"/>
    </row>
    <row r="3" spans="1:11" x14ac:dyDescent="0.25">
      <c r="A3" s="1126" t="str">
        <f>CONCATENATE([3]RM_ALAPADATOK!A4)</f>
        <v/>
      </c>
      <c r="B3" s="1126"/>
      <c r="C3" s="1127"/>
      <c r="D3" s="1126"/>
      <c r="E3" s="1126"/>
      <c r="F3" s="1126"/>
      <c r="G3" s="1126"/>
      <c r="H3" s="1126"/>
      <c r="I3" s="1126"/>
      <c r="J3" s="1126"/>
      <c r="K3" s="1126"/>
    </row>
    <row r="4" spans="1:11" x14ac:dyDescent="0.25">
      <c r="A4" s="1126" t="str">
        <f>CONCATENATE([3]RM_ALAPADATOK!D7,". ÉVI KÖLTSÉGVETÉSI RENDELET ÖNKÉNT VÁLLALT FELADATOK BEVÉTELEINEK KIADÁSAINAK MÓDOSÍTÁSA")</f>
        <v>2020. ÉVI KÖLTSÉGVETÉSI RENDELET ÖNKÉNT VÁLLALT FELADATOK BEVÉTELEINEK KIADÁSAINAK MÓDOSÍTÁSA</v>
      </c>
      <c r="B4" s="1126"/>
      <c r="C4" s="1127"/>
      <c r="D4" s="1126"/>
      <c r="E4" s="1126"/>
      <c r="F4" s="1126"/>
      <c r="G4" s="1126"/>
      <c r="H4" s="1126"/>
      <c r="I4" s="1126"/>
      <c r="J4" s="1126"/>
      <c r="K4" s="1126"/>
    </row>
    <row r="5" spans="1:11" x14ac:dyDescent="0.25">
      <c r="A5" s="655"/>
      <c r="B5" s="655"/>
      <c r="C5" s="656"/>
      <c r="D5" s="655"/>
      <c r="E5" s="655"/>
      <c r="F5" s="655"/>
      <c r="G5" s="655"/>
      <c r="H5" s="655"/>
      <c r="I5" s="655"/>
      <c r="J5" s="655"/>
      <c r="K5" s="655"/>
    </row>
    <row r="6" spans="1:11" ht="15.95" customHeight="1" x14ac:dyDescent="0.25">
      <c r="A6" s="1109" t="s">
        <v>13</v>
      </c>
      <c r="B6" s="1109"/>
      <c r="C6" s="1109"/>
      <c r="D6" s="1109"/>
      <c r="E6" s="1109"/>
      <c r="F6" s="1109"/>
      <c r="G6" s="1109"/>
      <c r="H6" s="1109"/>
      <c r="I6" s="1109"/>
      <c r="J6" s="1109"/>
      <c r="K6" s="1109"/>
    </row>
    <row r="7" spans="1:11" ht="15.95" customHeight="1" thickBot="1" x14ac:dyDescent="0.3">
      <c r="A7" s="1110" t="s">
        <v>147</v>
      </c>
      <c r="B7" s="1110"/>
      <c r="C7" s="654"/>
      <c r="D7" s="655"/>
      <c r="E7" s="655"/>
      <c r="F7" s="655"/>
      <c r="G7" s="655"/>
      <c r="H7" s="655"/>
      <c r="I7" s="655"/>
      <c r="J7" s="655"/>
      <c r="K7" s="654" t="s">
        <v>531</v>
      </c>
    </row>
    <row r="8" spans="1:11" x14ac:dyDescent="0.25">
      <c r="A8" s="1115" t="s">
        <v>67</v>
      </c>
      <c r="B8" s="1117" t="s">
        <v>15</v>
      </c>
      <c r="C8" s="1119" t="str">
        <f>+CONCATENATE(LEFT([3]RM_ÖSSZEFÜGGÉSEK!A6,4),". évi")</f>
        <v>2020. évi</v>
      </c>
      <c r="D8" s="1120"/>
      <c r="E8" s="1121"/>
      <c r="F8" s="1121"/>
      <c r="G8" s="1121"/>
      <c r="H8" s="1121"/>
      <c r="I8" s="1121"/>
      <c r="J8" s="1121"/>
      <c r="K8" s="1122"/>
    </row>
    <row r="9" spans="1:11" ht="38.25" customHeight="1" thickBot="1" x14ac:dyDescent="0.3">
      <c r="A9" s="1116"/>
      <c r="B9" s="1118"/>
      <c r="C9" s="617" t="s">
        <v>647</v>
      </c>
      <c r="D9" s="616" t="str">
        <f>CONCATENATE('[3]RM_1.2.sz.mell'!D9)</f>
        <v xml:space="preserve">1. sz. módosítás </v>
      </c>
      <c r="E9" s="616" t="str">
        <f>CONCATENATE('[3]RM_1.2.sz.mell'!E9)</f>
        <v xml:space="preserve">2. sz. módosítás </v>
      </c>
      <c r="F9" s="616" t="str">
        <f>CONCATENATE('[3]RM_1.2.sz.mell'!F9)</f>
        <v xml:space="preserve">3. sz. módosítás </v>
      </c>
      <c r="G9" s="616" t="str">
        <f>CONCATENATE('[3]RM_1.2.sz.mell'!G9)</f>
        <v xml:space="preserve">4. sz. módosítás </v>
      </c>
      <c r="H9" s="616" t="str">
        <f>CONCATENATE('[3]RM_1.2.sz.mell'!H9)</f>
        <v xml:space="preserve">5. sz. módosítás </v>
      </c>
      <c r="I9" s="616" t="str">
        <f>CONCATENATE('[3]RM_1.2.sz.mell'!I9)</f>
        <v xml:space="preserve">6. sz. módosítás </v>
      </c>
      <c r="J9" s="615" t="s">
        <v>646</v>
      </c>
      <c r="K9" s="614" t="str">
        <f>CONCATENATE('[3]RM_1.2.sz.mell'!K9)</f>
        <v>….számú módosítás utáni előirányzat</v>
      </c>
    </row>
    <row r="10" spans="1:11" s="608" customFormat="1" ht="12" customHeight="1" thickBot="1" x14ac:dyDescent="0.25">
      <c r="A10" s="653" t="s">
        <v>465</v>
      </c>
      <c r="B10" s="652" t="s">
        <v>466</v>
      </c>
      <c r="C10" s="611" t="s">
        <v>467</v>
      </c>
      <c r="D10" s="611" t="s">
        <v>469</v>
      </c>
      <c r="E10" s="610" t="s">
        <v>468</v>
      </c>
      <c r="F10" s="610" t="s">
        <v>470</v>
      </c>
      <c r="G10" s="610" t="s">
        <v>471</v>
      </c>
      <c r="H10" s="610" t="s">
        <v>472</v>
      </c>
      <c r="I10" s="610" t="s">
        <v>645</v>
      </c>
      <c r="J10" s="610" t="s">
        <v>644</v>
      </c>
      <c r="K10" s="609" t="s">
        <v>643</v>
      </c>
    </row>
    <row r="11" spans="1:11" s="539" customFormat="1" ht="12" customHeight="1" thickBot="1" x14ac:dyDescent="0.25">
      <c r="A11" s="533" t="s">
        <v>16</v>
      </c>
      <c r="B11" s="640" t="s">
        <v>232</v>
      </c>
      <c r="C11" s="531">
        <f>+C12+C13+C14+C15+C16+C17</f>
        <v>0</v>
      </c>
      <c r="D11" s="531">
        <f t="shared" ref="D11:K11" si="0">+D12+D13+D14+D15+D16+D17</f>
        <v>0</v>
      </c>
      <c r="E11" s="531">
        <f t="shared" si="0"/>
        <v>0</v>
      </c>
      <c r="F11" s="531">
        <f t="shared" si="0"/>
        <v>0</v>
      </c>
      <c r="G11" s="531">
        <f t="shared" si="0"/>
        <v>0</v>
      </c>
      <c r="H11" s="531">
        <f t="shared" si="0"/>
        <v>0</v>
      </c>
      <c r="I11" s="531">
        <f t="shared" si="0"/>
        <v>0</v>
      </c>
      <c r="J11" s="531">
        <f t="shared" si="0"/>
        <v>0</v>
      </c>
      <c r="K11" s="530">
        <f t="shared" si="0"/>
        <v>0</v>
      </c>
    </row>
    <row r="12" spans="1:11" s="539" customFormat="1" ht="12" customHeight="1" x14ac:dyDescent="0.2">
      <c r="A12" s="562" t="s">
        <v>96</v>
      </c>
      <c r="B12" s="402" t="s">
        <v>233</v>
      </c>
      <c r="C12" s="580"/>
      <c r="D12" s="580"/>
      <c r="E12" s="580"/>
      <c r="F12" s="580"/>
      <c r="G12" s="580"/>
      <c r="H12" s="580"/>
      <c r="I12" s="580"/>
      <c r="J12" s="574">
        <f t="shared" ref="J12:J17" si="1">D12+E12+F12+G12+H12+I12</f>
        <v>0</v>
      </c>
      <c r="K12" s="548">
        <f t="shared" ref="K12:K17" si="2">C12+J12</f>
        <v>0</v>
      </c>
    </row>
    <row r="13" spans="1:11" s="539" customFormat="1" ht="12" customHeight="1" x14ac:dyDescent="0.2">
      <c r="A13" s="592" t="s">
        <v>97</v>
      </c>
      <c r="B13" s="633" t="s">
        <v>234</v>
      </c>
      <c r="C13" s="560"/>
      <c r="D13" s="560"/>
      <c r="E13" s="580"/>
      <c r="F13" s="580"/>
      <c r="G13" s="580"/>
      <c r="H13" s="580"/>
      <c r="I13" s="580"/>
      <c r="J13" s="574">
        <f t="shared" si="1"/>
        <v>0</v>
      </c>
      <c r="K13" s="548">
        <f t="shared" si="2"/>
        <v>0</v>
      </c>
    </row>
    <row r="14" spans="1:11" s="539" customFormat="1" ht="12" customHeight="1" x14ac:dyDescent="0.2">
      <c r="A14" s="592" t="s">
        <v>98</v>
      </c>
      <c r="B14" s="633" t="s">
        <v>235</v>
      </c>
      <c r="C14" s="560"/>
      <c r="D14" s="560"/>
      <c r="E14" s="580"/>
      <c r="F14" s="580"/>
      <c r="G14" s="580"/>
      <c r="H14" s="580"/>
      <c r="I14" s="580"/>
      <c r="J14" s="574">
        <f t="shared" si="1"/>
        <v>0</v>
      </c>
      <c r="K14" s="548">
        <f t="shared" si="2"/>
        <v>0</v>
      </c>
    </row>
    <row r="15" spans="1:11" s="539" customFormat="1" ht="12" customHeight="1" x14ac:dyDescent="0.2">
      <c r="A15" s="592" t="s">
        <v>99</v>
      </c>
      <c r="B15" s="633" t="s">
        <v>236</v>
      </c>
      <c r="C15" s="560"/>
      <c r="D15" s="560"/>
      <c r="E15" s="580"/>
      <c r="F15" s="580"/>
      <c r="G15" s="580"/>
      <c r="H15" s="580"/>
      <c r="I15" s="580"/>
      <c r="J15" s="574">
        <f t="shared" si="1"/>
        <v>0</v>
      </c>
      <c r="K15" s="548">
        <f t="shared" si="2"/>
        <v>0</v>
      </c>
    </row>
    <row r="16" spans="1:11" s="539" customFormat="1" ht="12" customHeight="1" x14ac:dyDescent="0.2">
      <c r="A16" s="592" t="s">
        <v>144</v>
      </c>
      <c r="B16" s="578" t="s">
        <v>410</v>
      </c>
      <c r="C16" s="560"/>
      <c r="D16" s="560"/>
      <c r="E16" s="580"/>
      <c r="F16" s="580"/>
      <c r="G16" s="580"/>
      <c r="H16" s="580"/>
      <c r="I16" s="580"/>
      <c r="J16" s="574">
        <f t="shared" si="1"/>
        <v>0</v>
      </c>
      <c r="K16" s="548">
        <f t="shared" si="2"/>
        <v>0</v>
      </c>
    </row>
    <row r="17" spans="1:11" s="539" customFormat="1" ht="12" customHeight="1" thickBot="1" x14ac:dyDescent="0.25">
      <c r="A17" s="595" t="s">
        <v>100</v>
      </c>
      <c r="B17" s="579" t="s">
        <v>411</v>
      </c>
      <c r="C17" s="560"/>
      <c r="D17" s="560"/>
      <c r="E17" s="580"/>
      <c r="F17" s="580"/>
      <c r="G17" s="580"/>
      <c r="H17" s="580"/>
      <c r="I17" s="580"/>
      <c r="J17" s="574">
        <f t="shared" si="1"/>
        <v>0</v>
      </c>
      <c r="K17" s="548">
        <f t="shared" si="2"/>
        <v>0</v>
      </c>
    </row>
    <row r="18" spans="1:11" s="539" customFormat="1" ht="12" customHeight="1" thickBot="1" x14ac:dyDescent="0.25">
      <c r="A18" s="533" t="s">
        <v>17</v>
      </c>
      <c r="B18" s="626" t="s">
        <v>237</v>
      </c>
      <c r="C18" s="531">
        <f>+C19+C20+C21+C22+C23</f>
        <v>0</v>
      </c>
      <c r="D18" s="531">
        <f t="shared" ref="D18:K18" si="3">+D19+D20+D21+D22+D23</f>
        <v>0</v>
      </c>
      <c r="E18" s="531">
        <f t="shared" si="3"/>
        <v>0</v>
      </c>
      <c r="F18" s="531">
        <f t="shared" si="3"/>
        <v>0</v>
      </c>
      <c r="G18" s="531">
        <f t="shared" si="3"/>
        <v>0</v>
      </c>
      <c r="H18" s="531">
        <f t="shared" si="3"/>
        <v>0</v>
      </c>
      <c r="I18" s="531">
        <f t="shared" si="3"/>
        <v>0</v>
      </c>
      <c r="J18" s="531">
        <f t="shared" si="3"/>
        <v>0</v>
      </c>
      <c r="K18" s="530">
        <f t="shared" si="3"/>
        <v>0</v>
      </c>
    </row>
    <row r="19" spans="1:11" s="539" customFormat="1" ht="12" customHeight="1" x14ac:dyDescent="0.2">
      <c r="A19" s="562" t="s">
        <v>102</v>
      </c>
      <c r="B19" s="402" t="s">
        <v>238</v>
      </c>
      <c r="C19" s="580"/>
      <c r="D19" s="580"/>
      <c r="E19" s="580"/>
      <c r="F19" s="580"/>
      <c r="G19" s="580"/>
      <c r="H19" s="580"/>
      <c r="I19" s="580"/>
      <c r="J19" s="574">
        <f t="shared" ref="J19:J24" si="4">D19+E19+F19+G19+H19+I19</f>
        <v>0</v>
      </c>
      <c r="K19" s="548">
        <f t="shared" ref="K19:K24" si="5">C19+J19</f>
        <v>0</v>
      </c>
    </row>
    <row r="20" spans="1:11" s="539" customFormat="1" ht="12" customHeight="1" x14ac:dyDescent="0.2">
      <c r="A20" s="592" t="s">
        <v>103</v>
      </c>
      <c r="B20" s="633" t="s">
        <v>239</v>
      </c>
      <c r="C20" s="560"/>
      <c r="D20" s="560"/>
      <c r="E20" s="580"/>
      <c r="F20" s="580"/>
      <c r="G20" s="580"/>
      <c r="H20" s="580"/>
      <c r="I20" s="580"/>
      <c r="J20" s="574">
        <f t="shared" si="4"/>
        <v>0</v>
      </c>
      <c r="K20" s="548">
        <f t="shared" si="5"/>
        <v>0</v>
      </c>
    </row>
    <row r="21" spans="1:11" s="539" customFormat="1" ht="12" customHeight="1" x14ac:dyDescent="0.2">
      <c r="A21" s="592" t="s">
        <v>104</v>
      </c>
      <c r="B21" s="633" t="s">
        <v>400</v>
      </c>
      <c r="C21" s="560"/>
      <c r="D21" s="560"/>
      <c r="E21" s="580"/>
      <c r="F21" s="580"/>
      <c r="G21" s="580"/>
      <c r="H21" s="580"/>
      <c r="I21" s="580"/>
      <c r="J21" s="574">
        <f t="shared" si="4"/>
        <v>0</v>
      </c>
      <c r="K21" s="548">
        <f t="shared" si="5"/>
        <v>0</v>
      </c>
    </row>
    <row r="22" spans="1:11" s="539" customFormat="1" ht="12" customHeight="1" x14ac:dyDescent="0.2">
      <c r="A22" s="592" t="s">
        <v>105</v>
      </c>
      <c r="B22" s="633" t="s">
        <v>401</v>
      </c>
      <c r="C22" s="560"/>
      <c r="D22" s="560"/>
      <c r="E22" s="580"/>
      <c r="F22" s="580"/>
      <c r="G22" s="580"/>
      <c r="H22" s="580"/>
      <c r="I22" s="580"/>
      <c r="J22" s="574">
        <f t="shared" si="4"/>
        <v>0</v>
      </c>
      <c r="K22" s="548">
        <f t="shared" si="5"/>
        <v>0</v>
      </c>
    </row>
    <row r="23" spans="1:11" s="539" customFormat="1" ht="12" customHeight="1" x14ac:dyDescent="0.2">
      <c r="A23" s="592" t="s">
        <v>106</v>
      </c>
      <c r="B23" s="633" t="s">
        <v>240</v>
      </c>
      <c r="C23" s="560"/>
      <c r="D23" s="560"/>
      <c r="E23" s="580"/>
      <c r="F23" s="580"/>
      <c r="G23" s="580"/>
      <c r="H23" s="580"/>
      <c r="I23" s="580"/>
      <c r="J23" s="574">
        <f t="shared" si="4"/>
        <v>0</v>
      </c>
      <c r="K23" s="548">
        <f t="shared" si="5"/>
        <v>0</v>
      </c>
    </row>
    <row r="24" spans="1:11" s="539" customFormat="1" ht="12" customHeight="1" thickBot="1" x14ac:dyDescent="0.25">
      <c r="A24" s="595" t="s">
        <v>115</v>
      </c>
      <c r="B24" s="579" t="s">
        <v>241</v>
      </c>
      <c r="C24" s="557"/>
      <c r="D24" s="557"/>
      <c r="E24" s="643"/>
      <c r="F24" s="643"/>
      <c r="G24" s="643"/>
      <c r="H24" s="643"/>
      <c r="I24" s="643"/>
      <c r="J24" s="574">
        <f t="shared" si="4"/>
        <v>0</v>
      </c>
      <c r="K24" s="548">
        <f t="shared" si="5"/>
        <v>0</v>
      </c>
    </row>
    <row r="25" spans="1:11" s="539" customFormat="1" ht="12" customHeight="1" thickBot="1" x14ac:dyDescent="0.25">
      <c r="A25" s="533" t="s">
        <v>18</v>
      </c>
      <c r="B25" s="640" t="s">
        <v>242</v>
      </c>
      <c r="C25" s="531">
        <f>+C26+C27+C28+C29+C30</f>
        <v>0</v>
      </c>
      <c r="D25" s="531">
        <f t="shared" ref="D25:K25" si="6">+D26+D27+D28+D29+D30</f>
        <v>0</v>
      </c>
      <c r="E25" s="531">
        <f t="shared" si="6"/>
        <v>0</v>
      </c>
      <c r="F25" s="531">
        <f t="shared" si="6"/>
        <v>0</v>
      </c>
      <c r="G25" s="531">
        <f t="shared" si="6"/>
        <v>0</v>
      </c>
      <c r="H25" s="531">
        <f t="shared" si="6"/>
        <v>0</v>
      </c>
      <c r="I25" s="531">
        <f t="shared" si="6"/>
        <v>0</v>
      </c>
      <c r="J25" s="531">
        <f t="shared" si="6"/>
        <v>0</v>
      </c>
      <c r="K25" s="530">
        <f t="shared" si="6"/>
        <v>0</v>
      </c>
    </row>
    <row r="26" spans="1:11" s="539" customFormat="1" ht="12" customHeight="1" x14ac:dyDescent="0.2">
      <c r="A26" s="562" t="s">
        <v>85</v>
      </c>
      <c r="B26" s="402" t="s">
        <v>243</v>
      </c>
      <c r="C26" s="580"/>
      <c r="D26" s="580"/>
      <c r="E26" s="580"/>
      <c r="F26" s="580"/>
      <c r="G26" s="580"/>
      <c r="H26" s="580"/>
      <c r="I26" s="580"/>
      <c r="J26" s="574">
        <f t="shared" ref="J26:J31" si="7">D26+E26+F26+G26+H26+I26</f>
        <v>0</v>
      </c>
      <c r="K26" s="548">
        <f t="shared" ref="K26:K31" si="8">C26+J26</f>
        <v>0</v>
      </c>
    </row>
    <row r="27" spans="1:11" s="539" customFormat="1" ht="12" customHeight="1" x14ac:dyDescent="0.2">
      <c r="A27" s="592" t="s">
        <v>86</v>
      </c>
      <c r="B27" s="633" t="s">
        <v>244</v>
      </c>
      <c r="C27" s="560"/>
      <c r="D27" s="560"/>
      <c r="E27" s="580"/>
      <c r="F27" s="580"/>
      <c r="G27" s="580"/>
      <c r="H27" s="580"/>
      <c r="I27" s="580"/>
      <c r="J27" s="574">
        <f t="shared" si="7"/>
        <v>0</v>
      </c>
      <c r="K27" s="548">
        <f t="shared" si="8"/>
        <v>0</v>
      </c>
    </row>
    <row r="28" spans="1:11" s="539" customFormat="1" ht="12" customHeight="1" x14ac:dyDescent="0.2">
      <c r="A28" s="592" t="s">
        <v>87</v>
      </c>
      <c r="B28" s="633" t="s">
        <v>402</v>
      </c>
      <c r="C28" s="560"/>
      <c r="D28" s="560"/>
      <c r="E28" s="580"/>
      <c r="F28" s="580"/>
      <c r="G28" s="580"/>
      <c r="H28" s="580"/>
      <c r="I28" s="580"/>
      <c r="J28" s="574">
        <f t="shared" si="7"/>
        <v>0</v>
      </c>
      <c r="K28" s="548">
        <f t="shared" si="8"/>
        <v>0</v>
      </c>
    </row>
    <row r="29" spans="1:11" s="539" customFormat="1" ht="12" customHeight="1" x14ac:dyDescent="0.2">
      <c r="A29" s="592" t="s">
        <v>88</v>
      </c>
      <c r="B29" s="633" t="s">
        <v>403</v>
      </c>
      <c r="C29" s="560"/>
      <c r="D29" s="560"/>
      <c r="E29" s="580"/>
      <c r="F29" s="580"/>
      <c r="G29" s="580"/>
      <c r="H29" s="580"/>
      <c r="I29" s="580"/>
      <c r="J29" s="574">
        <f t="shared" si="7"/>
        <v>0</v>
      </c>
      <c r="K29" s="548">
        <f t="shared" si="8"/>
        <v>0</v>
      </c>
    </row>
    <row r="30" spans="1:11" s="539" customFormat="1" ht="12" customHeight="1" x14ac:dyDescent="0.2">
      <c r="A30" s="592" t="s">
        <v>164</v>
      </c>
      <c r="B30" s="633" t="s">
        <v>245</v>
      </c>
      <c r="C30" s="560"/>
      <c r="D30" s="560"/>
      <c r="E30" s="580"/>
      <c r="F30" s="580"/>
      <c r="G30" s="580"/>
      <c r="H30" s="580"/>
      <c r="I30" s="580"/>
      <c r="J30" s="574">
        <f t="shared" si="7"/>
        <v>0</v>
      </c>
      <c r="K30" s="548">
        <f t="shared" si="8"/>
        <v>0</v>
      </c>
    </row>
    <row r="31" spans="1:11" s="539" customFormat="1" ht="12" customHeight="1" thickBot="1" x14ac:dyDescent="0.25">
      <c r="A31" s="595" t="s">
        <v>165</v>
      </c>
      <c r="B31" s="651" t="s">
        <v>246</v>
      </c>
      <c r="C31" s="557"/>
      <c r="D31" s="557"/>
      <c r="E31" s="643"/>
      <c r="F31" s="643"/>
      <c r="G31" s="643"/>
      <c r="H31" s="643"/>
      <c r="I31" s="643"/>
      <c r="J31" s="642">
        <f t="shared" si="7"/>
        <v>0</v>
      </c>
      <c r="K31" s="548">
        <f t="shared" si="8"/>
        <v>0</v>
      </c>
    </row>
    <row r="32" spans="1:11" s="539" customFormat="1" ht="12" customHeight="1" thickBot="1" x14ac:dyDescent="0.25">
      <c r="A32" s="533" t="s">
        <v>166</v>
      </c>
      <c r="B32" s="640" t="s">
        <v>528</v>
      </c>
      <c r="C32" s="570">
        <f>+C33+C34+C35+C36+C37+C38+C39</f>
        <v>0</v>
      </c>
      <c r="D32" s="570">
        <f t="shared" ref="D32:K32" si="9">+D33+D34+D35+D36+D37+D38+D39</f>
        <v>0</v>
      </c>
      <c r="E32" s="570">
        <f t="shared" si="9"/>
        <v>0</v>
      </c>
      <c r="F32" s="570">
        <f t="shared" si="9"/>
        <v>0</v>
      </c>
      <c r="G32" s="570">
        <f t="shared" si="9"/>
        <v>0</v>
      </c>
      <c r="H32" s="570">
        <f t="shared" si="9"/>
        <v>0</v>
      </c>
      <c r="I32" s="570">
        <f t="shared" si="9"/>
        <v>0</v>
      </c>
      <c r="J32" s="570">
        <f t="shared" si="9"/>
        <v>0</v>
      </c>
      <c r="K32" s="569">
        <f t="shared" si="9"/>
        <v>0</v>
      </c>
    </row>
    <row r="33" spans="1:11" s="539" customFormat="1" ht="12" customHeight="1" x14ac:dyDescent="0.2">
      <c r="A33" s="562" t="s">
        <v>248</v>
      </c>
      <c r="B33" s="402" t="str">
        <f>'[3]RM_1.1.sz.mell.'!B33</f>
        <v>Építményadó</v>
      </c>
      <c r="C33" s="574"/>
      <c r="D33" s="574"/>
      <c r="E33" s="574"/>
      <c r="F33" s="574"/>
      <c r="G33" s="574"/>
      <c r="H33" s="574"/>
      <c r="I33" s="574"/>
      <c r="J33" s="574">
        <f t="shared" ref="J33:J39" si="10">D33+E33+F33+G33+H33+I33</f>
        <v>0</v>
      </c>
      <c r="K33" s="548">
        <f t="shared" ref="K33:K39" si="11">C33+J33</f>
        <v>0</v>
      </c>
    </row>
    <row r="34" spans="1:11" s="539" customFormat="1" ht="12" customHeight="1" x14ac:dyDescent="0.2">
      <c r="A34" s="592" t="s">
        <v>249</v>
      </c>
      <c r="B34" s="402" t="str">
        <f>'[3]RM_1.1.sz.mell.'!B34</f>
        <v>Idegenforgalmi adó</v>
      </c>
      <c r="C34" s="560"/>
      <c r="D34" s="560"/>
      <c r="E34" s="580"/>
      <c r="F34" s="580"/>
      <c r="G34" s="580"/>
      <c r="H34" s="580"/>
      <c r="I34" s="580"/>
      <c r="J34" s="574">
        <f t="shared" si="10"/>
        <v>0</v>
      </c>
      <c r="K34" s="548">
        <f t="shared" si="11"/>
        <v>0</v>
      </c>
    </row>
    <row r="35" spans="1:11" s="539" customFormat="1" ht="12" customHeight="1" x14ac:dyDescent="0.2">
      <c r="A35" s="592" t="s">
        <v>250</v>
      </c>
      <c r="B35" s="402" t="str">
        <f>'[3]RM_1.1.sz.mell.'!B35</f>
        <v>Iparűzési adó</v>
      </c>
      <c r="C35" s="560"/>
      <c r="D35" s="560"/>
      <c r="E35" s="580"/>
      <c r="F35" s="580"/>
      <c r="G35" s="580"/>
      <c r="H35" s="580"/>
      <c r="I35" s="580"/>
      <c r="J35" s="574">
        <f t="shared" si="10"/>
        <v>0</v>
      </c>
      <c r="K35" s="548">
        <f t="shared" si="11"/>
        <v>0</v>
      </c>
    </row>
    <row r="36" spans="1:11" s="539" customFormat="1" ht="12" customHeight="1" x14ac:dyDescent="0.2">
      <c r="A36" s="592" t="s">
        <v>251</v>
      </c>
      <c r="B36" s="402" t="str">
        <f>'[3]RM_1.1.sz.mell.'!B36</f>
        <v>Talajterhelési díj</v>
      </c>
      <c r="C36" s="560"/>
      <c r="D36" s="560"/>
      <c r="E36" s="580"/>
      <c r="F36" s="580"/>
      <c r="G36" s="580"/>
      <c r="H36" s="580"/>
      <c r="I36" s="580"/>
      <c r="J36" s="574">
        <f t="shared" si="10"/>
        <v>0</v>
      </c>
      <c r="K36" s="548">
        <f t="shared" si="11"/>
        <v>0</v>
      </c>
    </row>
    <row r="37" spans="1:11" s="539" customFormat="1" ht="12" customHeight="1" x14ac:dyDescent="0.2">
      <c r="A37" s="592" t="s">
        <v>520</v>
      </c>
      <c r="B37" s="402" t="str">
        <f>'[3]RM_1.1.sz.mell.'!B37</f>
        <v>Gépjárműadó</v>
      </c>
      <c r="C37" s="560"/>
      <c r="D37" s="560"/>
      <c r="E37" s="580"/>
      <c r="F37" s="580"/>
      <c r="G37" s="580"/>
      <c r="H37" s="580"/>
      <c r="I37" s="580"/>
      <c r="J37" s="574">
        <f t="shared" si="10"/>
        <v>0</v>
      </c>
      <c r="K37" s="548">
        <f t="shared" si="11"/>
        <v>0</v>
      </c>
    </row>
    <row r="38" spans="1:11" s="539" customFormat="1" ht="12" customHeight="1" x14ac:dyDescent="0.2">
      <c r="A38" s="592" t="s">
        <v>521</v>
      </c>
      <c r="B38" s="402" t="str">
        <f>'[3]RM_1.1.sz.mell.'!B38</f>
        <v>Telekadó</v>
      </c>
      <c r="C38" s="560"/>
      <c r="D38" s="560"/>
      <c r="E38" s="580"/>
      <c r="F38" s="580"/>
      <c r="G38" s="580"/>
      <c r="H38" s="580"/>
      <c r="I38" s="580"/>
      <c r="J38" s="574">
        <f t="shared" si="10"/>
        <v>0</v>
      </c>
      <c r="K38" s="548">
        <f t="shared" si="11"/>
        <v>0</v>
      </c>
    </row>
    <row r="39" spans="1:11" s="539" customFormat="1" ht="12" customHeight="1" thickBot="1" x14ac:dyDescent="0.25">
      <c r="A39" s="595" t="s">
        <v>522</v>
      </c>
      <c r="B39" s="402" t="str">
        <f>'[3]RM_1.1.sz.mell.'!B39</f>
        <v>Kommunális adó</v>
      </c>
      <c r="C39" s="557"/>
      <c r="D39" s="557"/>
      <c r="E39" s="643"/>
      <c r="F39" s="643"/>
      <c r="G39" s="643"/>
      <c r="H39" s="643"/>
      <c r="I39" s="643"/>
      <c r="J39" s="642">
        <f t="shared" si="10"/>
        <v>0</v>
      </c>
      <c r="K39" s="548">
        <f t="shared" si="11"/>
        <v>0</v>
      </c>
    </row>
    <row r="40" spans="1:11" s="539" customFormat="1" ht="12" customHeight="1" thickBot="1" x14ac:dyDescent="0.25">
      <c r="A40" s="533" t="s">
        <v>20</v>
      </c>
      <c r="B40" s="640" t="s">
        <v>412</v>
      </c>
      <c r="C40" s="531">
        <f>SUM(C41:C51)</f>
        <v>0</v>
      </c>
      <c r="D40" s="531">
        <f t="shared" ref="D40:K40" si="12">SUM(D41:D51)</f>
        <v>0</v>
      </c>
      <c r="E40" s="531">
        <f t="shared" si="12"/>
        <v>0</v>
      </c>
      <c r="F40" s="531">
        <f t="shared" si="12"/>
        <v>0</v>
      </c>
      <c r="G40" s="531">
        <f t="shared" si="12"/>
        <v>0</v>
      </c>
      <c r="H40" s="531">
        <f t="shared" si="12"/>
        <v>0</v>
      </c>
      <c r="I40" s="531">
        <f t="shared" si="12"/>
        <v>0</v>
      </c>
      <c r="J40" s="531">
        <f t="shared" si="12"/>
        <v>0</v>
      </c>
      <c r="K40" s="530">
        <f t="shared" si="12"/>
        <v>0</v>
      </c>
    </row>
    <row r="41" spans="1:11" s="539" customFormat="1" ht="12" customHeight="1" x14ac:dyDescent="0.2">
      <c r="A41" s="562" t="s">
        <v>89</v>
      </c>
      <c r="B41" s="402" t="s">
        <v>255</v>
      </c>
      <c r="C41" s="580"/>
      <c r="D41" s="580"/>
      <c r="E41" s="580"/>
      <c r="F41" s="580"/>
      <c r="G41" s="580"/>
      <c r="H41" s="580"/>
      <c r="I41" s="580"/>
      <c r="J41" s="574">
        <f t="shared" ref="J41:J51" si="13">D41+E41+F41+G41+H41+I41</f>
        <v>0</v>
      </c>
      <c r="K41" s="548">
        <f t="shared" ref="K41:K51" si="14">C41+J41</f>
        <v>0</v>
      </c>
    </row>
    <row r="42" spans="1:11" s="539" customFormat="1" ht="12" customHeight="1" x14ac:dyDescent="0.2">
      <c r="A42" s="592" t="s">
        <v>90</v>
      </c>
      <c r="B42" s="633" t="s">
        <v>256</v>
      </c>
      <c r="C42" s="560"/>
      <c r="D42" s="560"/>
      <c r="E42" s="580"/>
      <c r="F42" s="580"/>
      <c r="G42" s="580"/>
      <c r="H42" s="580"/>
      <c r="I42" s="580"/>
      <c r="J42" s="574">
        <f t="shared" si="13"/>
        <v>0</v>
      </c>
      <c r="K42" s="548">
        <f t="shared" si="14"/>
        <v>0</v>
      </c>
    </row>
    <row r="43" spans="1:11" s="539" customFormat="1" ht="12" customHeight="1" x14ac:dyDescent="0.2">
      <c r="A43" s="592" t="s">
        <v>91</v>
      </c>
      <c r="B43" s="633" t="s">
        <v>257</v>
      </c>
      <c r="C43" s="560"/>
      <c r="D43" s="560"/>
      <c r="E43" s="580"/>
      <c r="F43" s="580"/>
      <c r="G43" s="580"/>
      <c r="H43" s="580"/>
      <c r="I43" s="580"/>
      <c r="J43" s="574">
        <f t="shared" si="13"/>
        <v>0</v>
      </c>
      <c r="K43" s="548">
        <f t="shared" si="14"/>
        <v>0</v>
      </c>
    </row>
    <row r="44" spans="1:11" s="539" customFormat="1" ht="12" customHeight="1" x14ac:dyDescent="0.2">
      <c r="A44" s="592" t="s">
        <v>168</v>
      </c>
      <c r="B44" s="633" t="s">
        <v>258</v>
      </c>
      <c r="C44" s="560"/>
      <c r="D44" s="560"/>
      <c r="E44" s="580"/>
      <c r="F44" s="580"/>
      <c r="G44" s="580"/>
      <c r="H44" s="580"/>
      <c r="I44" s="580"/>
      <c r="J44" s="574">
        <f t="shared" si="13"/>
        <v>0</v>
      </c>
      <c r="K44" s="548">
        <f t="shared" si="14"/>
        <v>0</v>
      </c>
    </row>
    <row r="45" spans="1:11" s="539" customFormat="1" ht="12" customHeight="1" x14ac:dyDescent="0.2">
      <c r="A45" s="592" t="s">
        <v>169</v>
      </c>
      <c r="B45" s="633" t="s">
        <v>259</v>
      </c>
      <c r="C45" s="560"/>
      <c r="D45" s="560"/>
      <c r="E45" s="580"/>
      <c r="F45" s="580"/>
      <c r="G45" s="580"/>
      <c r="H45" s="580"/>
      <c r="I45" s="580"/>
      <c r="J45" s="574">
        <f t="shared" si="13"/>
        <v>0</v>
      </c>
      <c r="K45" s="548">
        <f t="shared" si="14"/>
        <v>0</v>
      </c>
    </row>
    <row r="46" spans="1:11" s="539" customFormat="1" ht="12" customHeight="1" x14ac:dyDescent="0.2">
      <c r="A46" s="592" t="s">
        <v>170</v>
      </c>
      <c r="B46" s="633" t="s">
        <v>260</v>
      </c>
      <c r="C46" s="560"/>
      <c r="D46" s="560"/>
      <c r="E46" s="580"/>
      <c r="F46" s="580"/>
      <c r="G46" s="580"/>
      <c r="H46" s="580"/>
      <c r="I46" s="580"/>
      <c r="J46" s="574">
        <f t="shared" si="13"/>
        <v>0</v>
      </c>
      <c r="K46" s="548">
        <f t="shared" si="14"/>
        <v>0</v>
      </c>
    </row>
    <row r="47" spans="1:11" s="539" customFormat="1" ht="12" customHeight="1" x14ac:dyDescent="0.2">
      <c r="A47" s="592" t="s">
        <v>171</v>
      </c>
      <c r="B47" s="633" t="s">
        <v>261</v>
      </c>
      <c r="C47" s="560"/>
      <c r="D47" s="560"/>
      <c r="E47" s="580"/>
      <c r="F47" s="580"/>
      <c r="G47" s="580"/>
      <c r="H47" s="580"/>
      <c r="I47" s="580"/>
      <c r="J47" s="574">
        <f t="shared" si="13"/>
        <v>0</v>
      </c>
      <c r="K47" s="548">
        <f t="shared" si="14"/>
        <v>0</v>
      </c>
    </row>
    <row r="48" spans="1:11" s="539" customFormat="1" ht="12" customHeight="1" x14ac:dyDescent="0.2">
      <c r="A48" s="592" t="s">
        <v>172</v>
      </c>
      <c r="B48" s="633" t="s">
        <v>527</v>
      </c>
      <c r="C48" s="560"/>
      <c r="D48" s="560"/>
      <c r="E48" s="580"/>
      <c r="F48" s="580"/>
      <c r="G48" s="580"/>
      <c r="H48" s="580"/>
      <c r="I48" s="580"/>
      <c r="J48" s="574">
        <f t="shared" si="13"/>
        <v>0</v>
      </c>
      <c r="K48" s="548">
        <f t="shared" si="14"/>
        <v>0</v>
      </c>
    </row>
    <row r="49" spans="1:11" s="539" customFormat="1" ht="12" customHeight="1" x14ac:dyDescent="0.2">
      <c r="A49" s="592" t="s">
        <v>253</v>
      </c>
      <c r="B49" s="633" t="s">
        <v>263</v>
      </c>
      <c r="C49" s="631"/>
      <c r="D49" s="631"/>
      <c r="E49" s="649"/>
      <c r="F49" s="649"/>
      <c r="G49" s="649"/>
      <c r="H49" s="649"/>
      <c r="I49" s="649"/>
      <c r="J49" s="648">
        <f t="shared" si="13"/>
        <v>0</v>
      </c>
      <c r="K49" s="548">
        <f t="shared" si="14"/>
        <v>0</v>
      </c>
    </row>
    <row r="50" spans="1:11" s="539" customFormat="1" ht="12" customHeight="1" x14ac:dyDescent="0.2">
      <c r="A50" s="595" t="s">
        <v>254</v>
      </c>
      <c r="B50" s="651" t="s">
        <v>414</v>
      </c>
      <c r="C50" s="647"/>
      <c r="D50" s="647"/>
      <c r="E50" s="646"/>
      <c r="F50" s="646"/>
      <c r="G50" s="646"/>
      <c r="H50" s="646"/>
      <c r="I50" s="646"/>
      <c r="J50" s="645">
        <f t="shared" si="13"/>
        <v>0</v>
      </c>
      <c r="K50" s="548">
        <f t="shared" si="14"/>
        <v>0</v>
      </c>
    </row>
    <row r="51" spans="1:11" s="539" customFormat="1" ht="12" customHeight="1" thickBot="1" x14ac:dyDescent="0.25">
      <c r="A51" s="591" t="s">
        <v>413</v>
      </c>
      <c r="B51" s="650" t="s">
        <v>264</v>
      </c>
      <c r="C51" s="638"/>
      <c r="D51" s="638"/>
      <c r="E51" s="638"/>
      <c r="F51" s="638"/>
      <c r="G51" s="638"/>
      <c r="H51" s="638"/>
      <c r="I51" s="638"/>
      <c r="J51" s="637">
        <f t="shared" si="13"/>
        <v>0</v>
      </c>
      <c r="K51" s="587">
        <f t="shared" si="14"/>
        <v>0</v>
      </c>
    </row>
    <row r="52" spans="1:11" s="539" customFormat="1" ht="12" customHeight="1" thickBot="1" x14ac:dyDescent="0.25">
      <c r="A52" s="533" t="s">
        <v>21</v>
      </c>
      <c r="B52" s="640" t="s">
        <v>265</v>
      </c>
      <c r="C52" s="531">
        <f>SUM(C53:C57)</f>
        <v>0</v>
      </c>
      <c r="D52" s="531">
        <f t="shared" ref="D52:K52" si="15">SUM(D53:D57)</f>
        <v>0</v>
      </c>
      <c r="E52" s="531">
        <f t="shared" si="15"/>
        <v>0</v>
      </c>
      <c r="F52" s="531">
        <f t="shared" si="15"/>
        <v>0</v>
      </c>
      <c r="G52" s="531">
        <f t="shared" si="15"/>
        <v>0</v>
      </c>
      <c r="H52" s="531">
        <f t="shared" si="15"/>
        <v>0</v>
      </c>
      <c r="I52" s="531">
        <f t="shared" si="15"/>
        <v>0</v>
      </c>
      <c r="J52" s="531">
        <f t="shared" si="15"/>
        <v>0</v>
      </c>
      <c r="K52" s="530">
        <f t="shared" si="15"/>
        <v>0</v>
      </c>
    </row>
    <row r="53" spans="1:11" s="539" customFormat="1" ht="12" customHeight="1" x14ac:dyDescent="0.2">
      <c r="A53" s="562" t="s">
        <v>92</v>
      </c>
      <c r="B53" s="402" t="s">
        <v>269</v>
      </c>
      <c r="C53" s="649"/>
      <c r="D53" s="649"/>
      <c r="E53" s="649"/>
      <c r="F53" s="649"/>
      <c r="G53" s="649"/>
      <c r="H53" s="649"/>
      <c r="I53" s="649"/>
      <c r="J53" s="648">
        <f>D53+E53+F53+G53+H53+I53</f>
        <v>0</v>
      </c>
      <c r="K53" s="644">
        <f>C53+J53</f>
        <v>0</v>
      </c>
    </row>
    <row r="54" spans="1:11" s="539" customFormat="1" ht="12" customHeight="1" x14ac:dyDescent="0.2">
      <c r="A54" s="592" t="s">
        <v>93</v>
      </c>
      <c r="B54" s="633" t="s">
        <v>270</v>
      </c>
      <c r="C54" s="631"/>
      <c r="D54" s="631"/>
      <c r="E54" s="649"/>
      <c r="F54" s="649"/>
      <c r="G54" s="649"/>
      <c r="H54" s="649"/>
      <c r="I54" s="649"/>
      <c r="J54" s="648">
        <f>D54+E54+F54+G54+H54+I54</f>
        <v>0</v>
      </c>
      <c r="K54" s="644">
        <f>C54+J54</f>
        <v>0</v>
      </c>
    </row>
    <row r="55" spans="1:11" s="539" customFormat="1" ht="12" customHeight="1" x14ac:dyDescent="0.2">
      <c r="A55" s="592" t="s">
        <v>266</v>
      </c>
      <c r="B55" s="633" t="s">
        <v>271</v>
      </c>
      <c r="C55" s="631"/>
      <c r="D55" s="631"/>
      <c r="E55" s="649"/>
      <c r="F55" s="649"/>
      <c r="G55" s="649"/>
      <c r="H55" s="649"/>
      <c r="I55" s="649"/>
      <c r="J55" s="648">
        <f>D55+E55+F55+G55+H55+I55</f>
        <v>0</v>
      </c>
      <c r="K55" s="644">
        <f>C55+J55</f>
        <v>0</v>
      </c>
    </row>
    <row r="56" spans="1:11" s="539" customFormat="1" ht="12" customHeight="1" x14ac:dyDescent="0.2">
      <c r="A56" s="592" t="s">
        <v>267</v>
      </c>
      <c r="B56" s="633" t="s">
        <v>272</v>
      </c>
      <c r="C56" s="631"/>
      <c r="D56" s="631"/>
      <c r="E56" s="649"/>
      <c r="F56" s="649"/>
      <c r="G56" s="649"/>
      <c r="H56" s="649"/>
      <c r="I56" s="649"/>
      <c r="J56" s="648">
        <f>D56+E56+F56+G56+H56+I56</f>
        <v>0</v>
      </c>
      <c r="K56" s="644">
        <f>C56+J56</f>
        <v>0</v>
      </c>
    </row>
    <row r="57" spans="1:11" s="539" customFormat="1" ht="12" customHeight="1" thickBot="1" x14ac:dyDescent="0.25">
      <c r="A57" s="595" t="s">
        <v>268</v>
      </c>
      <c r="B57" s="579" t="s">
        <v>273</v>
      </c>
      <c r="C57" s="647"/>
      <c r="D57" s="647"/>
      <c r="E57" s="646"/>
      <c r="F57" s="646"/>
      <c r="G57" s="646"/>
      <c r="H57" s="646"/>
      <c r="I57" s="646"/>
      <c r="J57" s="645">
        <f>D57+E57+F57+G57+H57+I57</f>
        <v>0</v>
      </c>
      <c r="K57" s="644">
        <f>C57+J57</f>
        <v>0</v>
      </c>
    </row>
    <row r="58" spans="1:11" s="539" customFormat="1" ht="12" customHeight="1" thickBot="1" x14ac:dyDescent="0.25">
      <c r="A58" s="533" t="s">
        <v>173</v>
      </c>
      <c r="B58" s="640" t="s">
        <v>274</v>
      </c>
      <c r="C58" s="531">
        <f>SUM(C59:C61)</f>
        <v>0</v>
      </c>
      <c r="D58" s="531">
        <f t="shared" ref="D58:K58" si="16">SUM(D59:D61)</f>
        <v>0</v>
      </c>
      <c r="E58" s="531">
        <f t="shared" si="16"/>
        <v>0</v>
      </c>
      <c r="F58" s="531">
        <f t="shared" si="16"/>
        <v>0</v>
      </c>
      <c r="G58" s="531">
        <f t="shared" si="16"/>
        <v>0</v>
      </c>
      <c r="H58" s="531">
        <f t="shared" si="16"/>
        <v>0</v>
      </c>
      <c r="I58" s="531">
        <f t="shared" si="16"/>
        <v>0</v>
      </c>
      <c r="J58" s="531">
        <f t="shared" si="16"/>
        <v>0</v>
      </c>
      <c r="K58" s="530">
        <f t="shared" si="16"/>
        <v>0</v>
      </c>
    </row>
    <row r="59" spans="1:11" s="539" customFormat="1" ht="12" customHeight="1" x14ac:dyDescent="0.2">
      <c r="A59" s="562" t="s">
        <v>94</v>
      </c>
      <c r="B59" s="402" t="s">
        <v>275</v>
      </c>
      <c r="C59" s="580"/>
      <c r="D59" s="580"/>
      <c r="E59" s="580"/>
      <c r="F59" s="580"/>
      <c r="G59" s="580"/>
      <c r="H59" s="580"/>
      <c r="I59" s="580"/>
      <c r="J59" s="574">
        <f>D59+E59+F59+G59+H59+I59</f>
        <v>0</v>
      </c>
      <c r="K59" s="548">
        <f>C59+J59</f>
        <v>0</v>
      </c>
    </row>
    <row r="60" spans="1:11" s="539" customFormat="1" ht="12" customHeight="1" x14ac:dyDescent="0.2">
      <c r="A60" s="592" t="s">
        <v>95</v>
      </c>
      <c r="B60" s="633" t="s">
        <v>404</v>
      </c>
      <c r="C60" s="560"/>
      <c r="D60" s="560"/>
      <c r="E60" s="580"/>
      <c r="F60" s="580"/>
      <c r="G60" s="580"/>
      <c r="H60" s="580"/>
      <c r="I60" s="580"/>
      <c r="J60" s="574">
        <f>D60+E60+F60+G60+H60+I60</f>
        <v>0</v>
      </c>
      <c r="K60" s="548">
        <f>C60+J60</f>
        <v>0</v>
      </c>
    </row>
    <row r="61" spans="1:11" s="539" customFormat="1" ht="12" customHeight="1" x14ac:dyDescent="0.2">
      <c r="A61" s="592" t="s">
        <v>278</v>
      </c>
      <c r="B61" s="633" t="s">
        <v>276</v>
      </c>
      <c r="C61" s="560"/>
      <c r="D61" s="560"/>
      <c r="E61" s="580"/>
      <c r="F61" s="580"/>
      <c r="G61" s="580"/>
      <c r="H61" s="580"/>
      <c r="I61" s="580"/>
      <c r="J61" s="574">
        <f>D61+E61+F61+G61+H61+I61</f>
        <v>0</v>
      </c>
      <c r="K61" s="548">
        <f>C61+J61</f>
        <v>0</v>
      </c>
    </row>
    <row r="62" spans="1:11" s="539" customFormat="1" ht="12" customHeight="1" thickBot="1" x14ac:dyDescent="0.25">
      <c r="A62" s="595" t="s">
        <v>279</v>
      </c>
      <c r="B62" s="579" t="s">
        <v>277</v>
      </c>
      <c r="C62" s="557"/>
      <c r="D62" s="557"/>
      <c r="E62" s="643"/>
      <c r="F62" s="643"/>
      <c r="G62" s="643"/>
      <c r="H62" s="643"/>
      <c r="I62" s="643"/>
      <c r="J62" s="642">
        <f>D62+E62+F62+G62+H62+I62</f>
        <v>0</v>
      </c>
      <c r="K62" s="548">
        <f>C62+J62</f>
        <v>0</v>
      </c>
    </row>
    <row r="63" spans="1:11" s="539" customFormat="1" ht="12" customHeight="1" thickBot="1" x14ac:dyDescent="0.25">
      <c r="A63" s="533" t="s">
        <v>23</v>
      </c>
      <c r="B63" s="626" t="s">
        <v>280</v>
      </c>
      <c r="C63" s="531">
        <f>SUM(C64:C66)</f>
        <v>0</v>
      </c>
      <c r="D63" s="531">
        <f t="shared" ref="D63:K63" si="17">SUM(D64:D66)</f>
        <v>0</v>
      </c>
      <c r="E63" s="531">
        <f t="shared" si="17"/>
        <v>0</v>
      </c>
      <c r="F63" s="531">
        <f t="shared" si="17"/>
        <v>0</v>
      </c>
      <c r="G63" s="531">
        <f t="shared" si="17"/>
        <v>0</v>
      </c>
      <c r="H63" s="531">
        <f t="shared" si="17"/>
        <v>0</v>
      </c>
      <c r="I63" s="531">
        <f t="shared" si="17"/>
        <v>0</v>
      </c>
      <c r="J63" s="531">
        <f t="shared" si="17"/>
        <v>0</v>
      </c>
      <c r="K63" s="530">
        <f t="shared" si="17"/>
        <v>0</v>
      </c>
    </row>
    <row r="64" spans="1:11" s="539" customFormat="1" ht="12" customHeight="1" x14ac:dyDescent="0.2">
      <c r="A64" s="562" t="s">
        <v>174</v>
      </c>
      <c r="B64" s="402" t="s">
        <v>282</v>
      </c>
      <c r="C64" s="631"/>
      <c r="D64" s="631"/>
      <c r="E64" s="631"/>
      <c r="F64" s="631"/>
      <c r="G64" s="631"/>
      <c r="H64" s="631"/>
      <c r="I64" s="631"/>
      <c r="J64" s="630">
        <f>D64+E64+F64+G64+H64+I64</f>
        <v>0</v>
      </c>
      <c r="K64" s="629">
        <f>C64+J64</f>
        <v>0</v>
      </c>
    </row>
    <row r="65" spans="1:11" s="539" customFormat="1" ht="12" customHeight="1" x14ac:dyDescent="0.2">
      <c r="A65" s="592" t="s">
        <v>175</v>
      </c>
      <c r="B65" s="633" t="s">
        <v>405</v>
      </c>
      <c r="C65" s="631"/>
      <c r="D65" s="631"/>
      <c r="E65" s="631"/>
      <c r="F65" s="631"/>
      <c r="G65" s="631"/>
      <c r="H65" s="631"/>
      <c r="I65" s="631"/>
      <c r="J65" s="630">
        <f>D65+E65+F65+G65+H65+I65</f>
        <v>0</v>
      </c>
      <c r="K65" s="629">
        <f>C65+J65</f>
        <v>0</v>
      </c>
    </row>
    <row r="66" spans="1:11" s="539" customFormat="1" ht="12" customHeight="1" x14ac:dyDescent="0.2">
      <c r="A66" s="592" t="s">
        <v>215</v>
      </c>
      <c r="B66" s="633" t="s">
        <v>283</v>
      </c>
      <c r="C66" s="631"/>
      <c r="D66" s="631"/>
      <c r="E66" s="631"/>
      <c r="F66" s="631"/>
      <c r="G66" s="631"/>
      <c r="H66" s="631"/>
      <c r="I66" s="631"/>
      <c r="J66" s="630">
        <f>D66+E66+F66+G66+H66+I66</f>
        <v>0</v>
      </c>
      <c r="K66" s="629">
        <f>C66+J66</f>
        <v>0</v>
      </c>
    </row>
    <row r="67" spans="1:11" s="539" customFormat="1" ht="12" customHeight="1" thickBot="1" x14ac:dyDescent="0.25">
      <c r="A67" s="595" t="s">
        <v>281</v>
      </c>
      <c r="B67" s="579" t="s">
        <v>284</v>
      </c>
      <c r="C67" s="631"/>
      <c r="D67" s="631"/>
      <c r="E67" s="631"/>
      <c r="F67" s="631"/>
      <c r="G67" s="631"/>
      <c r="H67" s="631"/>
      <c r="I67" s="631"/>
      <c r="J67" s="630">
        <f>D67+E67+F67+G67+H67+I67</f>
        <v>0</v>
      </c>
      <c r="K67" s="629">
        <f>C67+J67</f>
        <v>0</v>
      </c>
    </row>
    <row r="68" spans="1:11" s="539" customFormat="1" ht="12" customHeight="1" thickBot="1" x14ac:dyDescent="0.25">
      <c r="A68" s="641" t="s">
        <v>454</v>
      </c>
      <c r="B68" s="640" t="s">
        <v>285</v>
      </c>
      <c r="C68" s="570">
        <f>+C11+C18+C25+C32+C40+C52+C58+C63</f>
        <v>0</v>
      </c>
      <c r="D68" s="570">
        <f t="shared" ref="D68:K68" si="18">+D11+D18+D25+D32+D40+D52+D58+D63</f>
        <v>0</v>
      </c>
      <c r="E68" s="570">
        <f t="shared" si="18"/>
        <v>0</v>
      </c>
      <c r="F68" s="570">
        <f t="shared" si="18"/>
        <v>0</v>
      </c>
      <c r="G68" s="570">
        <f t="shared" si="18"/>
        <v>0</v>
      </c>
      <c r="H68" s="570">
        <f t="shared" si="18"/>
        <v>0</v>
      </c>
      <c r="I68" s="570">
        <f t="shared" si="18"/>
        <v>0</v>
      </c>
      <c r="J68" s="570">
        <f t="shared" si="18"/>
        <v>0</v>
      </c>
      <c r="K68" s="569">
        <f t="shared" si="18"/>
        <v>0</v>
      </c>
    </row>
    <row r="69" spans="1:11" s="539" customFormat="1" ht="12" customHeight="1" thickBot="1" x14ac:dyDescent="0.25">
      <c r="A69" s="627" t="s">
        <v>286</v>
      </c>
      <c r="B69" s="626" t="s">
        <v>287</v>
      </c>
      <c r="C69" s="531">
        <f>SUM(C70:C72)</f>
        <v>0</v>
      </c>
      <c r="D69" s="531">
        <f t="shared" ref="D69:K69" si="19">SUM(D70:D72)</f>
        <v>0</v>
      </c>
      <c r="E69" s="531">
        <f t="shared" si="19"/>
        <v>0</v>
      </c>
      <c r="F69" s="531">
        <f t="shared" si="19"/>
        <v>0</v>
      </c>
      <c r="G69" s="531">
        <f t="shared" si="19"/>
        <v>0</v>
      </c>
      <c r="H69" s="531">
        <f t="shared" si="19"/>
        <v>0</v>
      </c>
      <c r="I69" s="531">
        <f t="shared" si="19"/>
        <v>0</v>
      </c>
      <c r="J69" s="531">
        <f t="shared" si="19"/>
        <v>0</v>
      </c>
      <c r="K69" s="530">
        <f t="shared" si="19"/>
        <v>0</v>
      </c>
    </row>
    <row r="70" spans="1:11" s="539" customFormat="1" ht="12" customHeight="1" x14ac:dyDescent="0.2">
      <c r="A70" s="562" t="s">
        <v>315</v>
      </c>
      <c r="B70" s="402" t="s">
        <v>288</v>
      </c>
      <c r="C70" s="631"/>
      <c r="D70" s="631"/>
      <c r="E70" s="631"/>
      <c r="F70" s="631"/>
      <c r="G70" s="631"/>
      <c r="H70" s="631"/>
      <c r="I70" s="631"/>
      <c r="J70" s="630">
        <f>D70+E70+F70+G70+H70+I70</f>
        <v>0</v>
      </c>
      <c r="K70" s="629">
        <f>C70+J70</f>
        <v>0</v>
      </c>
    </row>
    <row r="71" spans="1:11" s="539" customFormat="1" ht="12" customHeight="1" x14ac:dyDescent="0.2">
      <c r="A71" s="592" t="s">
        <v>324</v>
      </c>
      <c r="B71" s="633" t="s">
        <v>289</v>
      </c>
      <c r="C71" s="631"/>
      <c r="D71" s="631"/>
      <c r="E71" s="631"/>
      <c r="F71" s="631"/>
      <c r="G71" s="631"/>
      <c r="H71" s="631"/>
      <c r="I71" s="631"/>
      <c r="J71" s="630">
        <f>D71+E71+F71+G71+H71+I71</f>
        <v>0</v>
      </c>
      <c r="K71" s="629">
        <f>C71+J71</f>
        <v>0</v>
      </c>
    </row>
    <row r="72" spans="1:11" s="539" customFormat="1" ht="12" customHeight="1" thickBot="1" x14ac:dyDescent="0.25">
      <c r="A72" s="591" t="s">
        <v>325</v>
      </c>
      <c r="B72" s="639" t="s">
        <v>439</v>
      </c>
      <c r="C72" s="638"/>
      <c r="D72" s="638"/>
      <c r="E72" s="638"/>
      <c r="F72" s="638"/>
      <c r="G72" s="638"/>
      <c r="H72" s="638"/>
      <c r="I72" s="638"/>
      <c r="J72" s="637">
        <f>D72+E72+F72+G72+H72+I72</f>
        <v>0</v>
      </c>
      <c r="K72" s="636">
        <f>C72+J72</f>
        <v>0</v>
      </c>
    </row>
    <row r="73" spans="1:11" s="539" customFormat="1" ht="12" customHeight="1" thickBot="1" x14ac:dyDescent="0.25">
      <c r="A73" s="627" t="s">
        <v>291</v>
      </c>
      <c r="B73" s="626" t="s">
        <v>292</v>
      </c>
      <c r="C73" s="531">
        <f>SUM(C74:C77)</f>
        <v>0</v>
      </c>
      <c r="D73" s="531">
        <f t="shared" ref="D73:K73" si="20">SUM(D74:D77)</f>
        <v>0</v>
      </c>
      <c r="E73" s="531">
        <f t="shared" si="20"/>
        <v>0</v>
      </c>
      <c r="F73" s="531">
        <f t="shared" si="20"/>
        <v>0</v>
      </c>
      <c r="G73" s="531">
        <f t="shared" si="20"/>
        <v>0</v>
      </c>
      <c r="H73" s="531">
        <f t="shared" si="20"/>
        <v>0</v>
      </c>
      <c r="I73" s="531">
        <f t="shared" si="20"/>
        <v>0</v>
      </c>
      <c r="J73" s="531">
        <f t="shared" si="20"/>
        <v>0</v>
      </c>
      <c r="K73" s="530">
        <f t="shared" si="20"/>
        <v>0</v>
      </c>
    </row>
    <row r="74" spans="1:11" s="539" customFormat="1" ht="12" customHeight="1" x14ac:dyDescent="0.2">
      <c r="A74" s="562" t="s">
        <v>145</v>
      </c>
      <c r="B74" s="402" t="s">
        <v>293</v>
      </c>
      <c r="C74" s="631"/>
      <c r="D74" s="631"/>
      <c r="E74" s="631"/>
      <c r="F74" s="631"/>
      <c r="G74" s="631"/>
      <c r="H74" s="631"/>
      <c r="I74" s="631"/>
      <c r="J74" s="630">
        <f>D74+E74+F74+G74+H74+I74</f>
        <v>0</v>
      </c>
      <c r="K74" s="629">
        <f>C74+J74</f>
        <v>0</v>
      </c>
    </row>
    <row r="75" spans="1:11" s="539" customFormat="1" ht="12" customHeight="1" x14ac:dyDescent="0.2">
      <c r="A75" s="592" t="s">
        <v>146</v>
      </c>
      <c r="B75" s="402" t="s">
        <v>536</v>
      </c>
      <c r="C75" s="631"/>
      <c r="D75" s="631"/>
      <c r="E75" s="631"/>
      <c r="F75" s="631"/>
      <c r="G75" s="631"/>
      <c r="H75" s="631"/>
      <c r="I75" s="631"/>
      <c r="J75" s="630">
        <f>D75+E75+F75+G75+H75+I75</f>
        <v>0</v>
      </c>
      <c r="K75" s="629">
        <f>C75+J75</f>
        <v>0</v>
      </c>
    </row>
    <row r="76" spans="1:11" s="539" customFormat="1" ht="12" customHeight="1" x14ac:dyDescent="0.2">
      <c r="A76" s="592" t="s">
        <v>316</v>
      </c>
      <c r="B76" s="402" t="s">
        <v>294</v>
      </c>
      <c r="C76" s="631"/>
      <c r="D76" s="631"/>
      <c r="E76" s="631"/>
      <c r="F76" s="631"/>
      <c r="G76" s="631"/>
      <c r="H76" s="631"/>
      <c r="I76" s="631"/>
      <c r="J76" s="630">
        <f>D76+E76+F76+G76+H76+I76</f>
        <v>0</v>
      </c>
      <c r="K76" s="629">
        <f>C76+J76</f>
        <v>0</v>
      </c>
    </row>
    <row r="77" spans="1:11" s="539" customFormat="1" ht="12" customHeight="1" thickBot="1" x14ac:dyDescent="0.25">
      <c r="A77" s="595" t="s">
        <v>317</v>
      </c>
      <c r="B77" s="403" t="s">
        <v>537</v>
      </c>
      <c r="C77" s="631"/>
      <c r="D77" s="631"/>
      <c r="E77" s="631"/>
      <c r="F77" s="631"/>
      <c r="G77" s="631"/>
      <c r="H77" s="631"/>
      <c r="I77" s="631"/>
      <c r="J77" s="630">
        <f>D77+E77+F77+G77+H77+I77</f>
        <v>0</v>
      </c>
      <c r="K77" s="629">
        <f>C77+J77</f>
        <v>0</v>
      </c>
    </row>
    <row r="78" spans="1:11" s="539" customFormat="1" ht="12" customHeight="1" thickBot="1" x14ac:dyDescent="0.25">
      <c r="A78" s="627" t="s">
        <v>295</v>
      </c>
      <c r="B78" s="626" t="s">
        <v>296</v>
      </c>
      <c r="C78" s="531">
        <f>SUM(C79:C80)</f>
        <v>0</v>
      </c>
      <c r="D78" s="531">
        <f t="shared" ref="D78:K78" si="21">SUM(D79:D80)</f>
        <v>0</v>
      </c>
      <c r="E78" s="531">
        <f t="shared" si="21"/>
        <v>0</v>
      </c>
      <c r="F78" s="531">
        <f t="shared" si="21"/>
        <v>0</v>
      </c>
      <c r="G78" s="531">
        <f t="shared" si="21"/>
        <v>0</v>
      </c>
      <c r="H78" s="531">
        <f t="shared" si="21"/>
        <v>0</v>
      </c>
      <c r="I78" s="531">
        <f t="shared" si="21"/>
        <v>0</v>
      </c>
      <c r="J78" s="531">
        <f t="shared" si="21"/>
        <v>0</v>
      </c>
      <c r="K78" s="530">
        <f t="shared" si="21"/>
        <v>0</v>
      </c>
    </row>
    <row r="79" spans="1:11" s="539" customFormat="1" ht="12" customHeight="1" x14ac:dyDescent="0.2">
      <c r="A79" s="562" t="s">
        <v>318</v>
      </c>
      <c r="B79" s="402" t="s">
        <v>297</v>
      </c>
      <c r="C79" s="631"/>
      <c r="D79" s="631"/>
      <c r="E79" s="631"/>
      <c r="F79" s="631"/>
      <c r="G79" s="631"/>
      <c r="H79" s="631"/>
      <c r="I79" s="631"/>
      <c r="J79" s="630">
        <f>D79+E79+F79+G79+H79+I79</f>
        <v>0</v>
      </c>
      <c r="K79" s="629">
        <f>C79+J79</f>
        <v>0</v>
      </c>
    </row>
    <row r="80" spans="1:11" s="539" customFormat="1" ht="12" customHeight="1" thickBot="1" x14ac:dyDescent="0.25">
      <c r="A80" s="595" t="s">
        <v>319</v>
      </c>
      <c r="B80" s="579" t="s">
        <v>298</v>
      </c>
      <c r="C80" s="631"/>
      <c r="D80" s="631"/>
      <c r="E80" s="631"/>
      <c r="F80" s="631"/>
      <c r="G80" s="631"/>
      <c r="H80" s="631"/>
      <c r="I80" s="631"/>
      <c r="J80" s="630">
        <f>D80+E80+F80+G80+H80+I80</f>
        <v>0</v>
      </c>
      <c r="K80" s="629">
        <f>C80+J80</f>
        <v>0</v>
      </c>
    </row>
    <row r="81" spans="1:11" s="539" customFormat="1" ht="12" customHeight="1" thickBot="1" x14ac:dyDescent="0.25">
      <c r="A81" s="627" t="s">
        <v>299</v>
      </c>
      <c r="B81" s="626" t="s">
        <v>300</v>
      </c>
      <c r="C81" s="531">
        <f>SUM(C82:C84)</f>
        <v>0</v>
      </c>
      <c r="D81" s="531">
        <f t="shared" ref="D81:K81" si="22">SUM(D82:D84)</f>
        <v>0</v>
      </c>
      <c r="E81" s="531">
        <f t="shared" si="22"/>
        <v>0</v>
      </c>
      <c r="F81" s="531">
        <f t="shared" si="22"/>
        <v>0</v>
      </c>
      <c r="G81" s="531">
        <f t="shared" si="22"/>
        <v>0</v>
      </c>
      <c r="H81" s="531">
        <f t="shared" si="22"/>
        <v>0</v>
      </c>
      <c r="I81" s="531">
        <f t="shared" si="22"/>
        <v>0</v>
      </c>
      <c r="J81" s="531">
        <f t="shared" si="22"/>
        <v>0</v>
      </c>
      <c r="K81" s="530">
        <f t="shared" si="22"/>
        <v>0</v>
      </c>
    </row>
    <row r="82" spans="1:11" s="539" customFormat="1" ht="12" customHeight="1" x14ac:dyDescent="0.2">
      <c r="A82" s="562" t="s">
        <v>320</v>
      </c>
      <c r="B82" s="402" t="s">
        <v>301</v>
      </c>
      <c r="C82" s="631"/>
      <c r="D82" s="631"/>
      <c r="E82" s="631"/>
      <c r="F82" s="631"/>
      <c r="G82" s="631"/>
      <c r="H82" s="631"/>
      <c r="I82" s="631"/>
      <c r="J82" s="630">
        <f>D82+E82+F82+G82+H82+I82</f>
        <v>0</v>
      </c>
      <c r="K82" s="629">
        <f>C82+J82</f>
        <v>0</v>
      </c>
    </row>
    <row r="83" spans="1:11" s="539" customFormat="1" ht="12" customHeight="1" x14ac:dyDescent="0.2">
      <c r="A83" s="592" t="s">
        <v>321</v>
      </c>
      <c r="B83" s="633" t="s">
        <v>302</v>
      </c>
      <c r="C83" s="631"/>
      <c r="D83" s="631"/>
      <c r="E83" s="631"/>
      <c r="F83" s="631"/>
      <c r="G83" s="631"/>
      <c r="H83" s="631"/>
      <c r="I83" s="631"/>
      <c r="J83" s="630">
        <f>D83+E83+F83+G83+H83+I83</f>
        <v>0</v>
      </c>
      <c r="K83" s="629">
        <f>C83+J83</f>
        <v>0</v>
      </c>
    </row>
    <row r="84" spans="1:11" s="539" customFormat="1" ht="12" customHeight="1" thickBot="1" x14ac:dyDescent="0.25">
      <c r="A84" s="595" t="s">
        <v>322</v>
      </c>
      <c r="B84" s="579" t="s">
        <v>649</v>
      </c>
      <c r="C84" s="631"/>
      <c r="D84" s="631"/>
      <c r="E84" s="631"/>
      <c r="F84" s="631"/>
      <c r="G84" s="631"/>
      <c r="H84" s="631"/>
      <c r="I84" s="631"/>
      <c r="J84" s="630">
        <f>D84+E84+F84+G84+H84+I84</f>
        <v>0</v>
      </c>
      <c r="K84" s="629">
        <f>C84+J84</f>
        <v>0</v>
      </c>
    </row>
    <row r="85" spans="1:11" s="539" customFormat="1" ht="12" customHeight="1" thickBot="1" x14ac:dyDescent="0.25">
      <c r="A85" s="627" t="s">
        <v>303</v>
      </c>
      <c r="B85" s="626" t="s">
        <v>323</v>
      </c>
      <c r="C85" s="531">
        <f>SUM(C86:C89)</f>
        <v>0</v>
      </c>
      <c r="D85" s="531">
        <f t="shared" ref="D85:K85" si="23">SUM(D86:D89)</f>
        <v>0</v>
      </c>
      <c r="E85" s="531">
        <f t="shared" si="23"/>
        <v>0</v>
      </c>
      <c r="F85" s="531">
        <f t="shared" si="23"/>
        <v>0</v>
      </c>
      <c r="G85" s="531">
        <f t="shared" si="23"/>
        <v>0</v>
      </c>
      <c r="H85" s="531">
        <f t="shared" si="23"/>
        <v>0</v>
      </c>
      <c r="I85" s="531">
        <f t="shared" si="23"/>
        <v>0</v>
      </c>
      <c r="J85" s="531">
        <f t="shared" si="23"/>
        <v>0</v>
      </c>
      <c r="K85" s="530">
        <f t="shared" si="23"/>
        <v>0</v>
      </c>
    </row>
    <row r="86" spans="1:11" s="539" customFormat="1" ht="12" customHeight="1" x14ac:dyDescent="0.2">
      <c r="A86" s="635" t="s">
        <v>304</v>
      </c>
      <c r="B86" s="402" t="s">
        <v>305</v>
      </c>
      <c r="C86" s="631"/>
      <c r="D86" s="631"/>
      <c r="E86" s="631"/>
      <c r="F86" s="631"/>
      <c r="G86" s="631"/>
      <c r="H86" s="631"/>
      <c r="I86" s="631"/>
      <c r="J86" s="630">
        <f t="shared" ref="J86:J91" si="24">D86+E86+F86+G86+H86+I86</f>
        <v>0</v>
      </c>
      <c r="K86" s="629">
        <f t="shared" ref="K86:K91" si="25">C86+J86</f>
        <v>0</v>
      </c>
    </row>
    <row r="87" spans="1:11" s="539" customFormat="1" ht="12" customHeight="1" x14ac:dyDescent="0.2">
      <c r="A87" s="634" t="s">
        <v>306</v>
      </c>
      <c r="B87" s="633" t="s">
        <v>307</v>
      </c>
      <c r="C87" s="631"/>
      <c r="D87" s="631"/>
      <c r="E87" s="631"/>
      <c r="F87" s="631"/>
      <c r="G87" s="631"/>
      <c r="H87" s="631"/>
      <c r="I87" s="631"/>
      <c r="J87" s="630">
        <f t="shared" si="24"/>
        <v>0</v>
      </c>
      <c r="K87" s="629">
        <f t="shared" si="25"/>
        <v>0</v>
      </c>
    </row>
    <row r="88" spans="1:11" s="539" customFormat="1" ht="12" customHeight="1" x14ac:dyDescent="0.2">
      <c r="A88" s="634" t="s">
        <v>308</v>
      </c>
      <c r="B88" s="633" t="s">
        <v>309</v>
      </c>
      <c r="C88" s="631"/>
      <c r="D88" s="631"/>
      <c r="E88" s="631"/>
      <c r="F88" s="631"/>
      <c r="G88" s="631"/>
      <c r="H88" s="631"/>
      <c r="I88" s="631"/>
      <c r="J88" s="630">
        <f t="shared" si="24"/>
        <v>0</v>
      </c>
      <c r="K88" s="629">
        <f t="shared" si="25"/>
        <v>0</v>
      </c>
    </row>
    <row r="89" spans="1:11" s="539" customFormat="1" ht="12" customHeight="1" thickBot="1" x14ac:dyDescent="0.25">
      <c r="A89" s="632" t="s">
        <v>310</v>
      </c>
      <c r="B89" s="579" t="s">
        <v>311</v>
      </c>
      <c r="C89" s="631"/>
      <c r="D89" s="631"/>
      <c r="E89" s="631"/>
      <c r="F89" s="631"/>
      <c r="G89" s="631"/>
      <c r="H89" s="631"/>
      <c r="I89" s="631"/>
      <c r="J89" s="630">
        <f t="shared" si="24"/>
        <v>0</v>
      </c>
      <c r="K89" s="629">
        <f t="shared" si="25"/>
        <v>0</v>
      </c>
    </row>
    <row r="90" spans="1:11" s="539" customFormat="1" ht="12" customHeight="1" thickBot="1" x14ac:dyDescent="0.25">
      <c r="A90" s="627" t="s">
        <v>312</v>
      </c>
      <c r="B90" s="626" t="s">
        <v>453</v>
      </c>
      <c r="C90" s="628"/>
      <c r="D90" s="628"/>
      <c r="E90" s="628"/>
      <c r="F90" s="628"/>
      <c r="G90" s="628"/>
      <c r="H90" s="628"/>
      <c r="I90" s="628"/>
      <c r="J90" s="531">
        <f t="shared" si="24"/>
        <v>0</v>
      </c>
      <c r="K90" s="530">
        <f t="shared" si="25"/>
        <v>0</v>
      </c>
    </row>
    <row r="91" spans="1:11" s="539" customFormat="1" ht="13.5" customHeight="1" thickBot="1" x14ac:dyDescent="0.25">
      <c r="A91" s="627" t="s">
        <v>314</v>
      </c>
      <c r="B91" s="626" t="s">
        <v>313</v>
      </c>
      <c r="C91" s="628"/>
      <c r="D91" s="628"/>
      <c r="E91" s="628"/>
      <c r="F91" s="628"/>
      <c r="G91" s="628"/>
      <c r="H91" s="628"/>
      <c r="I91" s="628"/>
      <c r="J91" s="531">
        <f t="shared" si="24"/>
        <v>0</v>
      </c>
      <c r="K91" s="530">
        <f t="shared" si="25"/>
        <v>0</v>
      </c>
    </row>
    <row r="92" spans="1:11" s="539" customFormat="1" ht="15.75" customHeight="1" thickBot="1" x14ac:dyDescent="0.25">
      <c r="A92" s="659" t="s">
        <v>326</v>
      </c>
      <c r="B92" s="658" t="s">
        <v>456</v>
      </c>
      <c r="C92" s="657">
        <f>+C69+C73+C78+C81+C85+C91+C90</f>
        <v>0</v>
      </c>
      <c r="D92" s="657">
        <f t="shared" ref="D92:K92" si="26">+D69+D73+D78+D81+D85+D91+D90</f>
        <v>0</v>
      </c>
      <c r="E92" s="570">
        <f t="shared" si="26"/>
        <v>0</v>
      </c>
      <c r="F92" s="570">
        <f t="shared" si="26"/>
        <v>0</v>
      </c>
      <c r="G92" s="570">
        <f t="shared" si="26"/>
        <v>0</v>
      </c>
      <c r="H92" s="570">
        <f t="shared" si="26"/>
        <v>0</v>
      </c>
      <c r="I92" s="570">
        <f t="shared" si="26"/>
        <v>0</v>
      </c>
      <c r="J92" s="570">
        <f t="shared" si="26"/>
        <v>0</v>
      </c>
      <c r="K92" s="569">
        <f t="shared" si="26"/>
        <v>0</v>
      </c>
    </row>
    <row r="93" spans="1:11" s="539" customFormat="1" ht="25.5" customHeight="1" thickBot="1" x14ac:dyDescent="0.25">
      <c r="A93" s="627" t="s">
        <v>455</v>
      </c>
      <c r="B93" s="626" t="s">
        <v>457</v>
      </c>
      <c r="C93" s="570">
        <f>+C68+C92</f>
        <v>0</v>
      </c>
      <c r="D93" s="570">
        <f t="shared" ref="D93:K93" si="27">+D68+D92</f>
        <v>0</v>
      </c>
      <c r="E93" s="570">
        <f t="shared" si="27"/>
        <v>0</v>
      </c>
      <c r="F93" s="570">
        <f t="shared" si="27"/>
        <v>0</v>
      </c>
      <c r="G93" s="570">
        <f t="shared" si="27"/>
        <v>0</v>
      </c>
      <c r="H93" s="570">
        <f t="shared" si="27"/>
        <v>0</v>
      </c>
      <c r="I93" s="570">
        <f t="shared" si="27"/>
        <v>0</v>
      </c>
      <c r="J93" s="570">
        <f t="shared" si="27"/>
        <v>0</v>
      </c>
      <c r="K93" s="569">
        <f t="shared" si="27"/>
        <v>0</v>
      </c>
    </row>
    <row r="94" spans="1:11" s="539" customFormat="1" ht="30.75" customHeight="1" x14ac:dyDescent="0.2">
      <c r="A94" s="623"/>
      <c r="B94" s="622"/>
      <c r="C94" s="621"/>
    </row>
    <row r="95" spans="1:11" ht="16.5" customHeight="1" x14ac:dyDescent="0.25">
      <c r="A95" s="1114" t="s">
        <v>45</v>
      </c>
      <c r="B95" s="1114"/>
      <c r="C95" s="1114"/>
      <c r="D95" s="1114"/>
      <c r="E95" s="1114"/>
      <c r="F95" s="1114"/>
      <c r="G95" s="1114"/>
      <c r="H95" s="1114"/>
      <c r="I95" s="1114"/>
      <c r="J95" s="1114"/>
      <c r="K95" s="1114"/>
    </row>
    <row r="96" spans="1:11" ht="16.5" customHeight="1" thickBot="1" x14ac:dyDescent="0.3">
      <c r="A96" s="1111" t="s">
        <v>148</v>
      </c>
      <c r="B96" s="1111"/>
      <c r="C96" s="620"/>
      <c r="K96" s="620" t="str">
        <f>K7</f>
        <v>Forintban!</v>
      </c>
    </row>
    <row r="97" spans="1:11" x14ac:dyDescent="0.25">
      <c r="A97" s="1115" t="s">
        <v>67</v>
      </c>
      <c r="B97" s="1117" t="s">
        <v>648</v>
      </c>
      <c r="C97" s="1119" t="str">
        <f>+CONCATENATE(LEFT([3]RM_ÖSSZEFÜGGÉSEK!A6,4),". évi")</f>
        <v>2020. évi</v>
      </c>
      <c r="D97" s="1120"/>
      <c r="E97" s="1121"/>
      <c r="F97" s="1121"/>
      <c r="G97" s="1121"/>
      <c r="H97" s="1121"/>
      <c r="I97" s="1121"/>
      <c r="J97" s="1121"/>
      <c r="K97" s="1122"/>
    </row>
    <row r="98" spans="1:11" ht="48.75" thickBot="1" x14ac:dyDescent="0.3">
      <c r="A98" s="1116"/>
      <c r="B98" s="1118"/>
      <c r="C98" s="617" t="s">
        <v>647</v>
      </c>
      <c r="D98" s="616" t="str">
        <f t="shared" ref="D98:I98" si="28">D9</f>
        <v xml:space="preserve">1. sz. módosítás </v>
      </c>
      <c r="E98" s="616" t="str">
        <f t="shared" si="28"/>
        <v xml:space="preserve">2. sz. módosítás </v>
      </c>
      <c r="F98" s="616" t="str">
        <f t="shared" si="28"/>
        <v xml:space="preserve">3. sz. módosítás </v>
      </c>
      <c r="G98" s="616" t="str">
        <f t="shared" si="28"/>
        <v xml:space="preserve">4. sz. módosítás </v>
      </c>
      <c r="H98" s="616" t="str">
        <f t="shared" si="28"/>
        <v xml:space="preserve">5. sz. módosítás </v>
      </c>
      <c r="I98" s="616" t="str">
        <f t="shared" si="28"/>
        <v xml:space="preserve">6. sz. módosítás </v>
      </c>
      <c r="J98" s="615" t="s">
        <v>646</v>
      </c>
      <c r="K98" s="614" t="str">
        <f>K9</f>
        <v>….számú módosítás utáni előirányzat</v>
      </c>
    </row>
    <row r="99" spans="1:11" s="608" customFormat="1" ht="12" customHeight="1" thickBot="1" x14ac:dyDescent="0.25">
      <c r="A99" s="613" t="s">
        <v>465</v>
      </c>
      <c r="B99" s="612" t="s">
        <v>466</v>
      </c>
      <c r="C99" s="611" t="s">
        <v>467</v>
      </c>
      <c r="D99" s="611" t="s">
        <v>469</v>
      </c>
      <c r="E99" s="610" t="s">
        <v>468</v>
      </c>
      <c r="F99" s="610" t="s">
        <v>470</v>
      </c>
      <c r="G99" s="610" t="s">
        <v>471</v>
      </c>
      <c r="H99" s="610" t="s">
        <v>472</v>
      </c>
      <c r="I99" s="610" t="s">
        <v>645</v>
      </c>
      <c r="J99" s="610" t="s">
        <v>644</v>
      </c>
      <c r="K99" s="609" t="s">
        <v>643</v>
      </c>
    </row>
    <row r="100" spans="1:11" ht="12" customHeight="1" thickBot="1" x14ac:dyDescent="0.3">
      <c r="A100" s="607" t="s">
        <v>16</v>
      </c>
      <c r="B100" s="606" t="s">
        <v>415</v>
      </c>
      <c r="C100" s="605">
        <f>C101+C102+C103+C104+C105+C118</f>
        <v>0</v>
      </c>
      <c r="D100" s="605">
        <f t="shared" ref="D100:K100" si="29">D101+D102+D103+D104+D105+D118</f>
        <v>0</v>
      </c>
      <c r="E100" s="605">
        <f t="shared" si="29"/>
        <v>0</v>
      </c>
      <c r="F100" s="605">
        <f t="shared" si="29"/>
        <v>0</v>
      </c>
      <c r="G100" s="605">
        <f t="shared" si="29"/>
        <v>0</v>
      </c>
      <c r="H100" s="605">
        <f t="shared" si="29"/>
        <v>0</v>
      </c>
      <c r="I100" s="605">
        <f t="shared" si="29"/>
        <v>0</v>
      </c>
      <c r="J100" s="605">
        <f t="shared" si="29"/>
        <v>0</v>
      </c>
      <c r="K100" s="604">
        <f t="shared" si="29"/>
        <v>0</v>
      </c>
    </row>
    <row r="101" spans="1:11" ht="12" customHeight="1" x14ac:dyDescent="0.25">
      <c r="A101" s="603" t="s">
        <v>96</v>
      </c>
      <c r="B101" s="602" t="s">
        <v>47</v>
      </c>
      <c r="C101" s="601"/>
      <c r="D101" s="600"/>
      <c r="E101" s="600"/>
      <c r="F101" s="600"/>
      <c r="G101" s="600"/>
      <c r="H101" s="600"/>
      <c r="I101" s="600"/>
      <c r="J101" s="599">
        <f t="shared" ref="J101:J120" si="30">D101+E101+F101+G101+H101+I101</f>
        <v>0</v>
      </c>
      <c r="K101" s="598">
        <f t="shared" ref="K101:K120" si="31">C101+J101</f>
        <v>0</v>
      </c>
    </row>
    <row r="102" spans="1:11" ht="12" customHeight="1" x14ac:dyDescent="0.25">
      <c r="A102" s="592" t="s">
        <v>97</v>
      </c>
      <c r="B102" s="582" t="s">
        <v>176</v>
      </c>
      <c r="C102" s="560"/>
      <c r="D102" s="560"/>
      <c r="E102" s="560"/>
      <c r="F102" s="560"/>
      <c r="G102" s="560"/>
      <c r="H102" s="560"/>
      <c r="I102" s="560"/>
      <c r="J102" s="564">
        <f t="shared" si="30"/>
        <v>0</v>
      </c>
      <c r="K102" s="563">
        <f t="shared" si="31"/>
        <v>0</v>
      </c>
    </row>
    <row r="103" spans="1:11" ht="12" customHeight="1" x14ac:dyDescent="0.25">
      <c r="A103" s="592" t="s">
        <v>98</v>
      </c>
      <c r="B103" s="582" t="s">
        <v>136</v>
      </c>
      <c r="C103" s="557"/>
      <c r="D103" s="557"/>
      <c r="E103" s="557"/>
      <c r="F103" s="557"/>
      <c r="G103" s="557"/>
      <c r="H103" s="557"/>
      <c r="I103" s="557"/>
      <c r="J103" s="556">
        <f t="shared" si="30"/>
        <v>0</v>
      </c>
      <c r="K103" s="555">
        <f t="shared" si="31"/>
        <v>0</v>
      </c>
    </row>
    <row r="104" spans="1:11" ht="12" customHeight="1" x14ac:dyDescent="0.25">
      <c r="A104" s="592" t="s">
        <v>99</v>
      </c>
      <c r="B104" s="593" t="s">
        <v>177</v>
      </c>
      <c r="C104" s="557"/>
      <c r="D104" s="557"/>
      <c r="E104" s="557"/>
      <c r="F104" s="557"/>
      <c r="G104" s="557"/>
      <c r="H104" s="557"/>
      <c r="I104" s="557"/>
      <c r="J104" s="556">
        <f t="shared" si="30"/>
        <v>0</v>
      </c>
      <c r="K104" s="555">
        <f t="shared" si="31"/>
        <v>0</v>
      </c>
    </row>
    <row r="105" spans="1:11" ht="12" customHeight="1" x14ac:dyDescent="0.25">
      <c r="A105" s="592" t="s">
        <v>110</v>
      </c>
      <c r="B105" s="597" t="s">
        <v>178</v>
      </c>
      <c r="C105" s="557"/>
      <c r="D105" s="557"/>
      <c r="E105" s="557"/>
      <c r="F105" s="557"/>
      <c r="G105" s="557"/>
      <c r="H105" s="557"/>
      <c r="I105" s="557"/>
      <c r="J105" s="556">
        <f t="shared" si="30"/>
        <v>0</v>
      </c>
      <c r="K105" s="555">
        <f t="shared" si="31"/>
        <v>0</v>
      </c>
    </row>
    <row r="106" spans="1:11" ht="12" customHeight="1" x14ac:dyDescent="0.25">
      <c r="A106" s="592" t="s">
        <v>100</v>
      </c>
      <c r="B106" s="582" t="s">
        <v>420</v>
      </c>
      <c r="C106" s="557"/>
      <c r="D106" s="557"/>
      <c r="E106" s="557"/>
      <c r="F106" s="557"/>
      <c r="G106" s="557"/>
      <c r="H106" s="557"/>
      <c r="I106" s="557"/>
      <c r="J106" s="556">
        <f t="shared" si="30"/>
        <v>0</v>
      </c>
      <c r="K106" s="555">
        <f t="shared" si="31"/>
        <v>0</v>
      </c>
    </row>
    <row r="107" spans="1:11" ht="12" customHeight="1" x14ac:dyDescent="0.25">
      <c r="A107" s="592" t="s">
        <v>101</v>
      </c>
      <c r="B107" s="594" t="s">
        <v>419</v>
      </c>
      <c r="C107" s="557"/>
      <c r="D107" s="557"/>
      <c r="E107" s="557"/>
      <c r="F107" s="557"/>
      <c r="G107" s="557"/>
      <c r="H107" s="557"/>
      <c r="I107" s="557"/>
      <c r="J107" s="556">
        <f t="shared" si="30"/>
        <v>0</v>
      </c>
      <c r="K107" s="555">
        <f t="shared" si="31"/>
        <v>0</v>
      </c>
    </row>
    <row r="108" spans="1:11" ht="12" customHeight="1" x14ac:dyDescent="0.25">
      <c r="A108" s="592" t="s">
        <v>111</v>
      </c>
      <c r="B108" s="594" t="s">
        <v>418</v>
      </c>
      <c r="C108" s="557"/>
      <c r="D108" s="557"/>
      <c r="E108" s="557"/>
      <c r="F108" s="557"/>
      <c r="G108" s="557"/>
      <c r="H108" s="557"/>
      <c r="I108" s="557"/>
      <c r="J108" s="556">
        <f t="shared" si="30"/>
        <v>0</v>
      </c>
      <c r="K108" s="555">
        <f t="shared" si="31"/>
        <v>0</v>
      </c>
    </row>
    <row r="109" spans="1:11" ht="12" customHeight="1" x14ac:dyDescent="0.25">
      <c r="A109" s="592" t="s">
        <v>112</v>
      </c>
      <c r="B109" s="596" t="s">
        <v>329</v>
      </c>
      <c r="C109" s="557"/>
      <c r="D109" s="557"/>
      <c r="E109" s="557"/>
      <c r="F109" s="557"/>
      <c r="G109" s="557"/>
      <c r="H109" s="557"/>
      <c r="I109" s="557"/>
      <c r="J109" s="556">
        <f t="shared" si="30"/>
        <v>0</v>
      </c>
      <c r="K109" s="555">
        <f t="shared" si="31"/>
        <v>0</v>
      </c>
    </row>
    <row r="110" spans="1:11" ht="12" customHeight="1" x14ac:dyDescent="0.25">
      <c r="A110" s="592" t="s">
        <v>113</v>
      </c>
      <c r="B110" s="576" t="s">
        <v>330</v>
      </c>
      <c r="C110" s="557"/>
      <c r="D110" s="557"/>
      <c r="E110" s="557"/>
      <c r="F110" s="557"/>
      <c r="G110" s="557"/>
      <c r="H110" s="557"/>
      <c r="I110" s="557"/>
      <c r="J110" s="556">
        <f t="shared" si="30"/>
        <v>0</v>
      </c>
      <c r="K110" s="555">
        <f t="shared" si="31"/>
        <v>0</v>
      </c>
    </row>
    <row r="111" spans="1:11" ht="12" customHeight="1" x14ac:dyDescent="0.25">
      <c r="A111" s="592" t="s">
        <v>114</v>
      </c>
      <c r="B111" s="576" t="s">
        <v>331</v>
      </c>
      <c r="C111" s="557"/>
      <c r="D111" s="557"/>
      <c r="E111" s="557"/>
      <c r="F111" s="557"/>
      <c r="G111" s="557"/>
      <c r="H111" s="557"/>
      <c r="I111" s="557"/>
      <c r="J111" s="556">
        <f t="shared" si="30"/>
        <v>0</v>
      </c>
      <c r="K111" s="555">
        <f t="shared" si="31"/>
        <v>0</v>
      </c>
    </row>
    <row r="112" spans="1:11" ht="12" customHeight="1" x14ac:dyDescent="0.25">
      <c r="A112" s="592" t="s">
        <v>116</v>
      </c>
      <c r="B112" s="596" t="s">
        <v>332</v>
      </c>
      <c r="C112" s="557"/>
      <c r="D112" s="557"/>
      <c r="E112" s="557"/>
      <c r="F112" s="557"/>
      <c r="G112" s="557"/>
      <c r="H112" s="557"/>
      <c r="I112" s="557"/>
      <c r="J112" s="556">
        <f t="shared" si="30"/>
        <v>0</v>
      </c>
      <c r="K112" s="555">
        <f t="shared" si="31"/>
        <v>0</v>
      </c>
    </row>
    <row r="113" spans="1:11" ht="12" customHeight="1" x14ac:dyDescent="0.25">
      <c r="A113" s="592" t="s">
        <v>179</v>
      </c>
      <c r="B113" s="596" t="s">
        <v>333</v>
      </c>
      <c r="C113" s="557"/>
      <c r="D113" s="557"/>
      <c r="E113" s="557"/>
      <c r="F113" s="557"/>
      <c r="G113" s="557"/>
      <c r="H113" s="557"/>
      <c r="I113" s="557"/>
      <c r="J113" s="556">
        <f t="shared" si="30"/>
        <v>0</v>
      </c>
      <c r="K113" s="555">
        <f t="shared" si="31"/>
        <v>0</v>
      </c>
    </row>
    <row r="114" spans="1:11" ht="12" customHeight="1" x14ac:dyDescent="0.25">
      <c r="A114" s="592" t="s">
        <v>327</v>
      </c>
      <c r="B114" s="576" t="s">
        <v>334</v>
      </c>
      <c r="C114" s="557"/>
      <c r="D114" s="557"/>
      <c r="E114" s="557"/>
      <c r="F114" s="557"/>
      <c r="G114" s="557"/>
      <c r="H114" s="557"/>
      <c r="I114" s="557"/>
      <c r="J114" s="556">
        <f t="shared" si="30"/>
        <v>0</v>
      </c>
      <c r="K114" s="555">
        <f t="shared" si="31"/>
        <v>0</v>
      </c>
    </row>
    <row r="115" spans="1:11" ht="12" customHeight="1" x14ac:dyDescent="0.25">
      <c r="A115" s="568" t="s">
        <v>328</v>
      </c>
      <c r="B115" s="594" t="s">
        <v>335</v>
      </c>
      <c r="C115" s="557"/>
      <c r="D115" s="557"/>
      <c r="E115" s="557"/>
      <c r="F115" s="557"/>
      <c r="G115" s="557"/>
      <c r="H115" s="557"/>
      <c r="I115" s="557"/>
      <c r="J115" s="556">
        <f t="shared" si="30"/>
        <v>0</v>
      </c>
      <c r="K115" s="555">
        <f t="shared" si="31"/>
        <v>0</v>
      </c>
    </row>
    <row r="116" spans="1:11" ht="12" customHeight="1" x14ac:dyDescent="0.25">
      <c r="A116" s="592" t="s">
        <v>416</v>
      </c>
      <c r="B116" s="594" t="s">
        <v>336</v>
      </c>
      <c r="C116" s="557"/>
      <c r="D116" s="557"/>
      <c r="E116" s="557"/>
      <c r="F116" s="557"/>
      <c r="G116" s="557"/>
      <c r="H116" s="557"/>
      <c r="I116" s="557"/>
      <c r="J116" s="556">
        <f t="shared" si="30"/>
        <v>0</v>
      </c>
      <c r="K116" s="555">
        <f t="shared" si="31"/>
        <v>0</v>
      </c>
    </row>
    <row r="117" spans="1:11" ht="12" customHeight="1" x14ac:dyDescent="0.25">
      <c r="A117" s="595" t="s">
        <v>417</v>
      </c>
      <c r="B117" s="594" t="s">
        <v>337</v>
      </c>
      <c r="C117" s="557"/>
      <c r="D117" s="557"/>
      <c r="E117" s="557"/>
      <c r="F117" s="557"/>
      <c r="G117" s="557"/>
      <c r="H117" s="557"/>
      <c r="I117" s="557"/>
      <c r="J117" s="556">
        <f t="shared" si="30"/>
        <v>0</v>
      </c>
      <c r="K117" s="555">
        <f t="shared" si="31"/>
        <v>0</v>
      </c>
    </row>
    <row r="118" spans="1:11" ht="12" customHeight="1" x14ac:dyDescent="0.25">
      <c r="A118" s="592" t="s">
        <v>421</v>
      </c>
      <c r="B118" s="593" t="s">
        <v>48</v>
      </c>
      <c r="C118" s="560"/>
      <c r="D118" s="560"/>
      <c r="E118" s="560"/>
      <c r="F118" s="560"/>
      <c r="G118" s="560"/>
      <c r="H118" s="560"/>
      <c r="I118" s="560"/>
      <c r="J118" s="564">
        <f t="shared" si="30"/>
        <v>0</v>
      </c>
      <c r="K118" s="563">
        <f t="shared" si="31"/>
        <v>0</v>
      </c>
    </row>
    <row r="119" spans="1:11" ht="12" customHeight="1" x14ac:dyDescent="0.25">
      <c r="A119" s="592" t="s">
        <v>422</v>
      </c>
      <c r="B119" s="582" t="s">
        <v>424</v>
      </c>
      <c r="C119" s="560"/>
      <c r="D119" s="560"/>
      <c r="E119" s="560"/>
      <c r="F119" s="560"/>
      <c r="G119" s="560"/>
      <c r="H119" s="560"/>
      <c r="I119" s="560"/>
      <c r="J119" s="564">
        <f t="shared" si="30"/>
        <v>0</v>
      </c>
      <c r="K119" s="563">
        <f t="shared" si="31"/>
        <v>0</v>
      </c>
    </row>
    <row r="120" spans="1:11" ht="12" customHeight="1" thickBot="1" x14ac:dyDescent="0.3">
      <c r="A120" s="591" t="s">
        <v>423</v>
      </c>
      <c r="B120" s="590" t="s">
        <v>425</v>
      </c>
      <c r="C120" s="589"/>
      <c r="D120" s="589"/>
      <c r="E120" s="589"/>
      <c r="F120" s="589"/>
      <c r="G120" s="589"/>
      <c r="H120" s="589"/>
      <c r="I120" s="589"/>
      <c r="J120" s="588">
        <f t="shared" si="30"/>
        <v>0</v>
      </c>
      <c r="K120" s="587">
        <f t="shared" si="31"/>
        <v>0</v>
      </c>
    </row>
    <row r="121" spans="1:11" ht="12" customHeight="1" thickBot="1" x14ac:dyDescent="0.3">
      <c r="A121" s="586" t="s">
        <v>17</v>
      </c>
      <c r="B121" s="585" t="s">
        <v>338</v>
      </c>
      <c r="C121" s="584">
        <f>+C122+C124+C126</f>
        <v>0</v>
      </c>
      <c r="D121" s="531">
        <f t="shared" ref="D121:K121" si="32">+D122+D124+D126</f>
        <v>0</v>
      </c>
      <c r="E121" s="584">
        <f t="shared" si="32"/>
        <v>0</v>
      </c>
      <c r="F121" s="584">
        <f t="shared" si="32"/>
        <v>0</v>
      </c>
      <c r="G121" s="584">
        <f t="shared" si="32"/>
        <v>0</v>
      </c>
      <c r="H121" s="584">
        <f t="shared" si="32"/>
        <v>0</v>
      </c>
      <c r="I121" s="584">
        <f t="shared" si="32"/>
        <v>0</v>
      </c>
      <c r="J121" s="584">
        <f t="shared" si="32"/>
        <v>0</v>
      </c>
      <c r="K121" s="583">
        <f t="shared" si="32"/>
        <v>0</v>
      </c>
    </row>
    <row r="122" spans="1:11" ht="12" customHeight="1" x14ac:dyDescent="0.25">
      <c r="A122" s="562" t="s">
        <v>102</v>
      </c>
      <c r="B122" s="582" t="s">
        <v>214</v>
      </c>
      <c r="C122" s="580"/>
      <c r="D122" s="581"/>
      <c r="E122" s="581"/>
      <c r="F122" s="581"/>
      <c r="G122" s="581"/>
      <c r="H122" s="581"/>
      <c r="I122" s="580"/>
      <c r="J122" s="574">
        <f t="shared" ref="J122:J134" si="33">D122+E122+F122+G122+H122+I122</f>
        <v>0</v>
      </c>
      <c r="K122" s="548">
        <f t="shared" ref="K122:K134" si="34">C122+J122</f>
        <v>0</v>
      </c>
    </row>
    <row r="123" spans="1:11" ht="12" customHeight="1" x14ac:dyDescent="0.25">
      <c r="A123" s="562" t="s">
        <v>103</v>
      </c>
      <c r="B123" s="575" t="s">
        <v>342</v>
      </c>
      <c r="C123" s="580"/>
      <c r="D123" s="581"/>
      <c r="E123" s="581"/>
      <c r="F123" s="581"/>
      <c r="G123" s="581"/>
      <c r="H123" s="581"/>
      <c r="I123" s="580"/>
      <c r="J123" s="574">
        <f t="shared" si="33"/>
        <v>0</v>
      </c>
      <c r="K123" s="548">
        <f t="shared" si="34"/>
        <v>0</v>
      </c>
    </row>
    <row r="124" spans="1:11" ht="12" customHeight="1" x14ac:dyDescent="0.25">
      <c r="A124" s="562" t="s">
        <v>104</v>
      </c>
      <c r="B124" s="575" t="s">
        <v>180</v>
      </c>
      <c r="C124" s="560"/>
      <c r="D124" s="559"/>
      <c r="E124" s="559"/>
      <c r="F124" s="559"/>
      <c r="G124" s="559"/>
      <c r="H124" s="559"/>
      <c r="I124" s="560"/>
      <c r="J124" s="564">
        <f t="shared" si="33"/>
        <v>0</v>
      </c>
      <c r="K124" s="563">
        <f t="shared" si="34"/>
        <v>0</v>
      </c>
    </row>
    <row r="125" spans="1:11" ht="12" customHeight="1" x14ac:dyDescent="0.25">
      <c r="A125" s="562" t="s">
        <v>105</v>
      </c>
      <c r="B125" s="575" t="s">
        <v>343</v>
      </c>
      <c r="C125" s="560"/>
      <c r="D125" s="559"/>
      <c r="E125" s="559"/>
      <c r="F125" s="559"/>
      <c r="G125" s="559"/>
      <c r="H125" s="559"/>
      <c r="I125" s="560"/>
      <c r="J125" s="564">
        <f t="shared" si="33"/>
        <v>0</v>
      </c>
      <c r="K125" s="563">
        <f t="shared" si="34"/>
        <v>0</v>
      </c>
    </row>
    <row r="126" spans="1:11" ht="12" customHeight="1" x14ac:dyDescent="0.25">
      <c r="A126" s="562" t="s">
        <v>106</v>
      </c>
      <c r="B126" s="579" t="s">
        <v>216</v>
      </c>
      <c r="C126" s="560"/>
      <c r="D126" s="559"/>
      <c r="E126" s="559"/>
      <c r="F126" s="559"/>
      <c r="G126" s="559"/>
      <c r="H126" s="559"/>
      <c r="I126" s="560"/>
      <c r="J126" s="564">
        <f t="shared" si="33"/>
        <v>0</v>
      </c>
      <c r="K126" s="563">
        <f t="shared" si="34"/>
        <v>0</v>
      </c>
    </row>
    <row r="127" spans="1:11" ht="12" customHeight="1" x14ac:dyDescent="0.25">
      <c r="A127" s="562" t="s">
        <v>115</v>
      </c>
      <c r="B127" s="578" t="s">
        <v>406</v>
      </c>
      <c r="C127" s="560"/>
      <c r="D127" s="559"/>
      <c r="E127" s="559"/>
      <c r="F127" s="559"/>
      <c r="G127" s="559"/>
      <c r="H127" s="559"/>
      <c r="I127" s="560"/>
      <c r="J127" s="564">
        <f t="shared" si="33"/>
        <v>0</v>
      </c>
      <c r="K127" s="563">
        <f t="shared" si="34"/>
        <v>0</v>
      </c>
    </row>
    <row r="128" spans="1:11" ht="12" customHeight="1" x14ac:dyDescent="0.25">
      <c r="A128" s="562" t="s">
        <v>117</v>
      </c>
      <c r="B128" s="577" t="s">
        <v>348</v>
      </c>
      <c r="C128" s="560"/>
      <c r="D128" s="559"/>
      <c r="E128" s="559"/>
      <c r="F128" s="559"/>
      <c r="G128" s="559"/>
      <c r="H128" s="559"/>
      <c r="I128" s="560"/>
      <c r="J128" s="564">
        <f t="shared" si="33"/>
        <v>0</v>
      </c>
      <c r="K128" s="563">
        <f t="shared" si="34"/>
        <v>0</v>
      </c>
    </row>
    <row r="129" spans="1:11" ht="22.5" x14ac:dyDescent="0.25">
      <c r="A129" s="562" t="s">
        <v>181</v>
      </c>
      <c r="B129" s="576" t="s">
        <v>331</v>
      </c>
      <c r="C129" s="560"/>
      <c r="D129" s="559"/>
      <c r="E129" s="559"/>
      <c r="F129" s="559"/>
      <c r="G129" s="559"/>
      <c r="H129" s="559"/>
      <c r="I129" s="560"/>
      <c r="J129" s="564">
        <f t="shared" si="33"/>
        <v>0</v>
      </c>
      <c r="K129" s="563">
        <f t="shared" si="34"/>
        <v>0</v>
      </c>
    </row>
    <row r="130" spans="1:11" ht="12" customHeight="1" x14ac:dyDescent="0.25">
      <c r="A130" s="562" t="s">
        <v>182</v>
      </c>
      <c r="B130" s="576" t="s">
        <v>347</v>
      </c>
      <c r="C130" s="560"/>
      <c r="D130" s="559"/>
      <c r="E130" s="559"/>
      <c r="F130" s="559"/>
      <c r="G130" s="559"/>
      <c r="H130" s="559"/>
      <c r="I130" s="560"/>
      <c r="J130" s="564">
        <f t="shared" si="33"/>
        <v>0</v>
      </c>
      <c r="K130" s="563">
        <f t="shared" si="34"/>
        <v>0</v>
      </c>
    </row>
    <row r="131" spans="1:11" ht="12" customHeight="1" x14ac:dyDescent="0.25">
      <c r="A131" s="562" t="s">
        <v>183</v>
      </c>
      <c r="B131" s="576" t="s">
        <v>346</v>
      </c>
      <c r="C131" s="560"/>
      <c r="D131" s="559"/>
      <c r="E131" s="559"/>
      <c r="F131" s="559"/>
      <c r="G131" s="559"/>
      <c r="H131" s="559"/>
      <c r="I131" s="560"/>
      <c r="J131" s="564">
        <f t="shared" si="33"/>
        <v>0</v>
      </c>
      <c r="K131" s="563">
        <f t="shared" si="34"/>
        <v>0</v>
      </c>
    </row>
    <row r="132" spans="1:11" ht="12" customHeight="1" x14ac:dyDescent="0.25">
      <c r="A132" s="562" t="s">
        <v>339</v>
      </c>
      <c r="B132" s="576" t="s">
        <v>334</v>
      </c>
      <c r="C132" s="560"/>
      <c r="D132" s="559"/>
      <c r="E132" s="559"/>
      <c r="F132" s="559"/>
      <c r="G132" s="559"/>
      <c r="H132" s="559"/>
      <c r="I132" s="560"/>
      <c r="J132" s="564">
        <f t="shared" si="33"/>
        <v>0</v>
      </c>
      <c r="K132" s="563">
        <f t="shared" si="34"/>
        <v>0</v>
      </c>
    </row>
    <row r="133" spans="1:11" ht="12" customHeight="1" x14ac:dyDescent="0.25">
      <c r="A133" s="562" t="s">
        <v>340</v>
      </c>
      <c r="B133" s="576" t="s">
        <v>345</v>
      </c>
      <c r="C133" s="560"/>
      <c r="D133" s="559"/>
      <c r="E133" s="559"/>
      <c r="F133" s="559"/>
      <c r="G133" s="559"/>
      <c r="H133" s="559"/>
      <c r="I133" s="560"/>
      <c r="J133" s="564">
        <f t="shared" si="33"/>
        <v>0</v>
      </c>
      <c r="K133" s="563">
        <f t="shared" si="34"/>
        <v>0</v>
      </c>
    </row>
    <row r="134" spans="1:11" ht="23.25" thickBot="1" x14ac:dyDescent="0.3">
      <c r="A134" s="568" t="s">
        <v>341</v>
      </c>
      <c r="B134" s="576" t="s">
        <v>344</v>
      </c>
      <c r="C134" s="557"/>
      <c r="D134" s="558"/>
      <c r="E134" s="558"/>
      <c r="F134" s="558"/>
      <c r="G134" s="558"/>
      <c r="H134" s="558"/>
      <c r="I134" s="557"/>
      <c r="J134" s="556">
        <f t="shared" si="33"/>
        <v>0</v>
      </c>
      <c r="K134" s="555">
        <f t="shared" si="34"/>
        <v>0</v>
      </c>
    </row>
    <row r="135" spans="1:11" ht="12" customHeight="1" thickBot="1" x14ac:dyDescent="0.3">
      <c r="A135" s="533" t="s">
        <v>18</v>
      </c>
      <c r="B135" s="547" t="s">
        <v>426</v>
      </c>
      <c r="C135" s="531">
        <f>+C100+C121</f>
        <v>0</v>
      </c>
      <c r="D135" s="573">
        <f t="shared" ref="D135:K135" si="35">+D100+D121</f>
        <v>0</v>
      </c>
      <c r="E135" s="573">
        <f t="shared" si="35"/>
        <v>0</v>
      </c>
      <c r="F135" s="573">
        <f t="shared" si="35"/>
        <v>0</v>
      </c>
      <c r="G135" s="573">
        <f t="shared" si="35"/>
        <v>0</v>
      </c>
      <c r="H135" s="573">
        <f t="shared" si="35"/>
        <v>0</v>
      </c>
      <c r="I135" s="531">
        <f t="shared" si="35"/>
        <v>0</v>
      </c>
      <c r="J135" s="531">
        <f t="shared" si="35"/>
        <v>0</v>
      </c>
      <c r="K135" s="530">
        <f t="shared" si="35"/>
        <v>0</v>
      </c>
    </row>
    <row r="136" spans="1:11" ht="12" customHeight="1" thickBot="1" x14ac:dyDescent="0.3">
      <c r="A136" s="533" t="s">
        <v>19</v>
      </c>
      <c r="B136" s="547" t="s">
        <v>642</v>
      </c>
      <c r="C136" s="531">
        <f>+C137+C138+C139</f>
        <v>0</v>
      </c>
      <c r="D136" s="573">
        <f t="shared" ref="D136:K136" si="36">+D137+D138+D139</f>
        <v>0</v>
      </c>
      <c r="E136" s="573">
        <f t="shared" si="36"/>
        <v>0</v>
      </c>
      <c r="F136" s="573">
        <f t="shared" si="36"/>
        <v>0</v>
      </c>
      <c r="G136" s="573">
        <f t="shared" si="36"/>
        <v>0</v>
      </c>
      <c r="H136" s="573">
        <f t="shared" si="36"/>
        <v>0</v>
      </c>
      <c r="I136" s="531">
        <f t="shared" si="36"/>
        <v>0</v>
      </c>
      <c r="J136" s="531">
        <f t="shared" si="36"/>
        <v>0</v>
      </c>
      <c r="K136" s="530">
        <f t="shared" si="36"/>
        <v>0</v>
      </c>
    </row>
    <row r="137" spans="1:11" ht="12" customHeight="1" x14ac:dyDescent="0.25">
      <c r="A137" s="562" t="s">
        <v>248</v>
      </c>
      <c r="B137" s="575" t="s">
        <v>434</v>
      </c>
      <c r="C137" s="560"/>
      <c r="D137" s="559"/>
      <c r="E137" s="559"/>
      <c r="F137" s="559"/>
      <c r="G137" s="559"/>
      <c r="H137" s="559"/>
      <c r="I137" s="560"/>
      <c r="J137" s="574">
        <f>D137+E137+F137+G137+H137+I137</f>
        <v>0</v>
      </c>
      <c r="K137" s="563">
        <f>C137+J137</f>
        <v>0</v>
      </c>
    </row>
    <row r="138" spans="1:11" ht="12" customHeight="1" x14ac:dyDescent="0.25">
      <c r="A138" s="562" t="s">
        <v>249</v>
      </c>
      <c r="B138" s="575" t="s">
        <v>435</v>
      </c>
      <c r="C138" s="560"/>
      <c r="D138" s="559"/>
      <c r="E138" s="559"/>
      <c r="F138" s="559"/>
      <c r="G138" s="559"/>
      <c r="H138" s="559"/>
      <c r="I138" s="560"/>
      <c r="J138" s="574">
        <f>D138+E138+F138+G138+H138+I138</f>
        <v>0</v>
      </c>
      <c r="K138" s="563">
        <f>C138+J138</f>
        <v>0</v>
      </c>
    </row>
    <row r="139" spans="1:11" ht="12" customHeight="1" thickBot="1" x14ac:dyDescent="0.3">
      <c r="A139" s="568" t="s">
        <v>250</v>
      </c>
      <c r="B139" s="575" t="s">
        <v>436</v>
      </c>
      <c r="C139" s="560"/>
      <c r="D139" s="559"/>
      <c r="E139" s="559"/>
      <c r="F139" s="559"/>
      <c r="G139" s="559"/>
      <c r="H139" s="559"/>
      <c r="I139" s="560"/>
      <c r="J139" s="574">
        <f>D139+E139+F139+G139+H139+I139</f>
        <v>0</v>
      </c>
      <c r="K139" s="563">
        <f>C139+J139</f>
        <v>0</v>
      </c>
    </row>
    <row r="140" spans="1:11" ht="12" customHeight="1" thickBot="1" x14ac:dyDescent="0.3">
      <c r="A140" s="533" t="s">
        <v>20</v>
      </c>
      <c r="B140" s="547" t="s">
        <v>428</v>
      </c>
      <c r="C140" s="531">
        <f>SUM(C141:C146)</f>
        <v>0</v>
      </c>
      <c r="D140" s="573">
        <f t="shared" ref="D140:K140" si="37">SUM(D141:D146)</f>
        <v>0</v>
      </c>
      <c r="E140" s="573">
        <f t="shared" si="37"/>
        <v>0</v>
      </c>
      <c r="F140" s="573">
        <f t="shared" si="37"/>
        <v>0</v>
      </c>
      <c r="G140" s="573">
        <f t="shared" si="37"/>
        <v>0</v>
      </c>
      <c r="H140" s="573">
        <f t="shared" si="37"/>
        <v>0</v>
      </c>
      <c r="I140" s="531">
        <f t="shared" si="37"/>
        <v>0</v>
      </c>
      <c r="J140" s="531">
        <f t="shared" si="37"/>
        <v>0</v>
      </c>
      <c r="K140" s="530">
        <f t="shared" si="37"/>
        <v>0</v>
      </c>
    </row>
    <row r="141" spans="1:11" ht="12" customHeight="1" x14ac:dyDescent="0.25">
      <c r="A141" s="562" t="s">
        <v>89</v>
      </c>
      <c r="B141" s="561" t="s">
        <v>437</v>
      </c>
      <c r="C141" s="560"/>
      <c r="D141" s="559"/>
      <c r="E141" s="559"/>
      <c r="F141" s="559"/>
      <c r="G141" s="559"/>
      <c r="H141" s="559"/>
      <c r="I141" s="560"/>
      <c r="J141" s="564">
        <f t="shared" ref="J141:J146" si="38">D141+E141+F141+G141+H141+I141</f>
        <v>0</v>
      </c>
      <c r="K141" s="563">
        <f t="shared" ref="K141:K146" si="39">C141+J141</f>
        <v>0</v>
      </c>
    </row>
    <row r="142" spans="1:11" ht="12" customHeight="1" x14ac:dyDescent="0.25">
      <c r="A142" s="562" t="s">
        <v>90</v>
      </c>
      <c r="B142" s="561" t="s">
        <v>429</v>
      </c>
      <c r="C142" s="560"/>
      <c r="D142" s="559"/>
      <c r="E142" s="559"/>
      <c r="F142" s="559"/>
      <c r="G142" s="559"/>
      <c r="H142" s="559"/>
      <c r="I142" s="560"/>
      <c r="J142" s="564">
        <f t="shared" si="38"/>
        <v>0</v>
      </c>
      <c r="K142" s="563">
        <f t="shared" si="39"/>
        <v>0</v>
      </c>
    </row>
    <row r="143" spans="1:11" ht="12" customHeight="1" x14ac:dyDescent="0.25">
      <c r="A143" s="562" t="s">
        <v>91</v>
      </c>
      <c r="B143" s="561" t="s">
        <v>430</v>
      </c>
      <c r="C143" s="560"/>
      <c r="D143" s="559"/>
      <c r="E143" s="559"/>
      <c r="F143" s="559"/>
      <c r="G143" s="559"/>
      <c r="H143" s="559"/>
      <c r="I143" s="560"/>
      <c r="J143" s="564">
        <f t="shared" si="38"/>
        <v>0</v>
      </c>
      <c r="K143" s="563">
        <f t="shared" si="39"/>
        <v>0</v>
      </c>
    </row>
    <row r="144" spans="1:11" ht="12" customHeight="1" x14ac:dyDescent="0.25">
      <c r="A144" s="562" t="s">
        <v>168</v>
      </c>
      <c r="B144" s="561" t="s">
        <v>431</v>
      </c>
      <c r="C144" s="560"/>
      <c r="D144" s="559"/>
      <c r="E144" s="559"/>
      <c r="F144" s="559"/>
      <c r="G144" s="559"/>
      <c r="H144" s="559"/>
      <c r="I144" s="560"/>
      <c r="J144" s="564">
        <f t="shared" si="38"/>
        <v>0</v>
      </c>
      <c r="K144" s="563">
        <f t="shared" si="39"/>
        <v>0</v>
      </c>
    </row>
    <row r="145" spans="1:15" ht="12" customHeight="1" x14ac:dyDescent="0.25">
      <c r="A145" s="562" t="s">
        <v>169</v>
      </c>
      <c r="B145" s="561" t="s">
        <v>432</v>
      </c>
      <c r="C145" s="560"/>
      <c r="D145" s="559"/>
      <c r="E145" s="559"/>
      <c r="F145" s="559"/>
      <c r="G145" s="559"/>
      <c r="H145" s="559"/>
      <c r="I145" s="560"/>
      <c r="J145" s="564">
        <f t="shared" si="38"/>
        <v>0</v>
      </c>
      <c r="K145" s="563">
        <f t="shared" si="39"/>
        <v>0</v>
      </c>
    </row>
    <row r="146" spans="1:15" ht="12" customHeight="1" thickBot="1" x14ac:dyDescent="0.3">
      <c r="A146" s="568" t="s">
        <v>170</v>
      </c>
      <c r="B146" s="561" t="s">
        <v>433</v>
      </c>
      <c r="C146" s="560"/>
      <c r="D146" s="559"/>
      <c r="E146" s="559"/>
      <c r="F146" s="559"/>
      <c r="G146" s="559"/>
      <c r="H146" s="559"/>
      <c r="I146" s="560"/>
      <c r="J146" s="564">
        <f t="shared" si="38"/>
        <v>0</v>
      </c>
      <c r="K146" s="563">
        <f t="shared" si="39"/>
        <v>0</v>
      </c>
    </row>
    <row r="147" spans="1:15" ht="12" customHeight="1" thickBot="1" x14ac:dyDescent="0.3">
      <c r="A147" s="533" t="s">
        <v>21</v>
      </c>
      <c r="B147" s="547" t="s">
        <v>441</v>
      </c>
      <c r="C147" s="570">
        <f>+C148+C149+C150+C151</f>
        <v>0</v>
      </c>
      <c r="D147" s="571">
        <f t="shared" ref="D147:K147" si="40">+D148+D149+D150+D151</f>
        <v>0</v>
      </c>
      <c r="E147" s="571">
        <f t="shared" si="40"/>
        <v>0</v>
      </c>
      <c r="F147" s="571">
        <f t="shared" si="40"/>
        <v>0</v>
      </c>
      <c r="G147" s="571">
        <f t="shared" si="40"/>
        <v>0</v>
      </c>
      <c r="H147" s="571">
        <f t="shared" si="40"/>
        <v>0</v>
      </c>
      <c r="I147" s="570">
        <f t="shared" si="40"/>
        <v>0</v>
      </c>
      <c r="J147" s="570">
        <f t="shared" si="40"/>
        <v>0</v>
      </c>
      <c r="K147" s="569">
        <f t="shared" si="40"/>
        <v>0</v>
      </c>
    </row>
    <row r="148" spans="1:15" ht="12" customHeight="1" x14ac:dyDescent="0.25">
      <c r="A148" s="562" t="s">
        <v>92</v>
      </c>
      <c r="B148" s="561" t="s">
        <v>349</v>
      </c>
      <c r="C148" s="560"/>
      <c r="D148" s="559"/>
      <c r="E148" s="559"/>
      <c r="F148" s="559"/>
      <c r="G148" s="559"/>
      <c r="H148" s="559"/>
      <c r="I148" s="560"/>
      <c r="J148" s="564">
        <f>D148+E148+F148+G148+H148+I148</f>
        <v>0</v>
      </c>
      <c r="K148" s="563">
        <f>C148+J148</f>
        <v>0</v>
      </c>
    </row>
    <row r="149" spans="1:15" ht="12" customHeight="1" x14ac:dyDescent="0.25">
      <c r="A149" s="562" t="s">
        <v>93</v>
      </c>
      <c r="B149" s="561" t="s">
        <v>350</v>
      </c>
      <c r="C149" s="560"/>
      <c r="D149" s="559"/>
      <c r="E149" s="559"/>
      <c r="F149" s="559"/>
      <c r="G149" s="559"/>
      <c r="H149" s="559"/>
      <c r="I149" s="560"/>
      <c r="J149" s="564">
        <f>D149+E149+F149+G149+H149+I149</f>
        <v>0</v>
      </c>
      <c r="K149" s="563">
        <f>C149+J149</f>
        <v>0</v>
      </c>
    </row>
    <row r="150" spans="1:15" ht="12" customHeight="1" x14ac:dyDescent="0.25">
      <c r="A150" s="562" t="s">
        <v>266</v>
      </c>
      <c r="B150" s="561" t="s">
        <v>442</v>
      </c>
      <c r="C150" s="560"/>
      <c r="D150" s="559"/>
      <c r="E150" s="559"/>
      <c r="F150" s="559"/>
      <c r="G150" s="559"/>
      <c r="H150" s="559"/>
      <c r="I150" s="560"/>
      <c r="J150" s="564">
        <f>D150+E150+F150+G150+H150+I150</f>
        <v>0</v>
      </c>
      <c r="K150" s="563">
        <f>C150+J150</f>
        <v>0</v>
      </c>
    </row>
    <row r="151" spans="1:15" ht="12" customHeight="1" thickBot="1" x14ac:dyDescent="0.3">
      <c r="A151" s="568" t="s">
        <v>267</v>
      </c>
      <c r="B151" s="567" t="s">
        <v>368</v>
      </c>
      <c r="C151" s="560"/>
      <c r="D151" s="559"/>
      <c r="E151" s="559"/>
      <c r="F151" s="559"/>
      <c r="G151" s="559"/>
      <c r="H151" s="559"/>
      <c r="I151" s="560"/>
      <c r="J151" s="564">
        <f>D151+E151+F151+G151+H151+I151</f>
        <v>0</v>
      </c>
      <c r="K151" s="563">
        <f>C151+J151</f>
        <v>0</v>
      </c>
    </row>
    <row r="152" spans="1:15" ht="12" customHeight="1" thickBot="1" x14ac:dyDescent="0.3">
      <c r="A152" s="533" t="s">
        <v>22</v>
      </c>
      <c r="B152" s="547" t="s">
        <v>443</v>
      </c>
      <c r="C152" s="554">
        <f>SUM(C153:C157)</f>
        <v>0</v>
      </c>
      <c r="D152" s="566">
        <f t="shared" ref="D152:K152" si="41">SUM(D153:D157)</f>
        <v>0</v>
      </c>
      <c r="E152" s="566">
        <f t="shared" si="41"/>
        <v>0</v>
      </c>
      <c r="F152" s="566">
        <f t="shared" si="41"/>
        <v>0</v>
      </c>
      <c r="G152" s="566">
        <f t="shared" si="41"/>
        <v>0</v>
      </c>
      <c r="H152" s="566">
        <f t="shared" si="41"/>
        <v>0</v>
      </c>
      <c r="I152" s="554">
        <f t="shared" si="41"/>
        <v>0</v>
      </c>
      <c r="J152" s="554">
        <f t="shared" si="41"/>
        <v>0</v>
      </c>
      <c r="K152" s="565">
        <f t="shared" si="41"/>
        <v>0</v>
      </c>
    </row>
    <row r="153" spans="1:15" ht="12" customHeight="1" x14ac:dyDescent="0.25">
      <c r="A153" s="562" t="s">
        <v>94</v>
      </c>
      <c r="B153" s="561" t="s">
        <v>438</v>
      </c>
      <c r="C153" s="560"/>
      <c r="D153" s="559"/>
      <c r="E153" s="559"/>
      <c r="F153" s="559"/>
      <c r="G153" s="559"/>
      <c r="H153" s="559"/>
      <c r="I153" s="560"/>
      <c r="J153" s="564">
        <f t="shared" ref="J153:J159" si="42">D153+E153+F153+G153+H153+I153</f>
        <v>0</v>
      </c>
      <c r="K153" s="563">
        <f t="shared" ref="K153:K159" si="43">C153+J153</f>
        <v>0</v>
      </c>
    </row>
    <row r="154" spans="1:15" ht="12" customHeight="1" x14ac:dyDescent="0.25">
      <c r="A154" s="562" t="s">
        <v>95</v>
      </c>
      <c r="B154" s="561" t="s">
        <v>445</v>
      </c>
      <c r="C154" s="560"/>
      <c r="D154" s="559"/>
      <c r="E154" s="559"/>
      <c r="F154" s="559"/>
      <c r="G154" s="559"/>
      <c r="H154" s="559"/>
      <c r="I154" s="560"/>
      <c r="J154" s="564">
        <f t="shared" si="42"/>
        <v>0</v>
      </c>
      <c r="K154" s="563">
        <f t="shared" si="43"/>
        <v>0</v>
      </c>
    </row>
    <row r="155" spans="1:15" ht="12" customHeight="1" x14ac:dyDescent="0.25">
      <c r="A155" s="562" t="s">
        <v>278</v>
      </c>
      <c r="B155" s="561" t="s">
        <v>440</v>
      </c>
      <c r="C155" s="560"/>
      <c r="D155" s="559"/>
      <c r="E155" s="559"/>
      <c r="F155" s="559"/>
      <c r="G155" s="559"/>
      <c r="H155" s="559"/>
      <c r="I155" s="560"/>
      <c r="J155" s="564">
        <f t="shared" si="42"/>
        <v>0</v>
      </c>
      <c r="K155" s="563">
        <f t="shared" si="43"/>
        <v>0</v>
      </c>
    </row>
    <row r="156" spans="1:15" ht="12" customHeight="1" x14ac:dyDescent="0.25">
      <c r="A156" s="562" t="s">
        <v>279</v>
      </c>
      <c r="B156" s="561" t="s">
        <v>446</v>
      </c>
      <c r="C156" s="560"/>
      <c r="D156" s="559"/>
      <c r="E156" s="559"/>
      <c r="F156" s="559"/>
      <c r="G156" s="559"/>
      <c r="H156" s="559"/>
      <c r="I156" s="560"/>
      <c r="J156" s="564">
        <f t="shared" si="42"/>
        <v>0</v>
      </c>
      <c r="K156" s="563">
        <f t="shared" si="43"/>
        <v>0</v>
      </c>
    </row>
    <row r="157" spans="1:15" ht="12" customHeight="1" thickBot="1" x14ac:dyDescent="0.3">
      <c r="A157" s="562" t="s">
        <v>444</v>
      </c>
      <c r="B157" s="561" t="s">
        <v>447</v>
      </c>
      <c r="C157" s="560"/>
      <c r="D157" s="559"/>
      <c r="E157" s="558"/>
      <c r="F157" s="558"/>
      <c r="G157" s="558"/>
      <c r="H157" s="558"/>
      <c r="I157" s="557"/>
      <c r="J157" s="556">
        <f t="shared" si="42"/>
        <v>0</v>
      </c>
      <c r="K157" s="555">
        <f t="shared" si="43"/>
        <v>0</v>
      </c>
    </row>
    <row r="158" spans="1:15" ht="12" customHeight="1" thickBot="1" x14ac:dyDescent="0.3">
      <c r="A158" s="533" t="s">
        <v>23</v>
      </c>
      <c r="B158" s="547" t="s">
        <v>448</v>
      </c>
      <c r="C158" s="353"/>
      <c r="D158" s="552"/>
      <c r="E158" s="552"/>
      <c r="F158" s="552"/>
      <c r="G158" s="552"/>
      <c r="H158" s="552"/>
      <c r="I158" s="353"/>
      <c r="J158" s="554">
        <f t="shared" si="42"/>
        <v>0</v>
      </c>
      <c r="K158" s="553">
        <f t="shared" si="43"/>
        <v>0</v>
      </c>
    </row>
    <row r="159" spans="1:15" ht="12" customHeight="1" thickBot="1" x14ac:dyDescent="0.3">
      <c r="A159" s="533" t="s">
        <v>24</v>
      </c>
      <c r="B159" s="547" t="s">
        <v>449</v>
      </c>
      <c r="C159" s="353"/>
      <c r="D159" s="552"/>
      <c r="E159" s="551"/>
      <c r="F159" s="551"/>
      <c r="G159" s="551"/>
      <c r="H159" s="551"/>
      <c r="I159" s="550"/>
      <c r="J159" s="549">
        <f t="shared" si="42"/>
        <v>0</v>
      </c>
      <c r="K159" s="548">
        <f t="shared" si="43"/>
        <v>0</v>
      </c>
    </row>
    <row r="160" spans="1:15" ht="15.2" customHeight="1" thickBot="1" x14ac:dyDescent="0.3">
      <c r="A160" s="533" t="s">
        <v>25</v>
      </c>
      <c r="B160" s="547" t="s">
        <v>451</v>
      </c>
      <c r="C160" s="541">
        <f>+C136+C140+C147+C152+C158+C159</f>
        <v>0</v>
      </c>
      <c r="D160" s="542">
        <f t="shared" ref="D160:K160" si="44">+D136+D140+D147+D152+D158+D159</f>
        <v>0</v>
      </c>
      <c r="E160" s="542">
        <f t="shared" si="44"/>
        <v>0</v>
      </c>
      <c r="F160" s="542">
        <f t="shared" si="44"/>
        <v>0</v>
      </c>
      <c r="G160" s="542">
        <f t="shared" si="44"/>
        <v>0</v>
      </c>
      <c r="H160" s="542">
        <f t="shared" si="44"/>
        <v>0</v>
      </c>
      <c r="I160" s="541">
        <f t="shared" si="44"/>
        <v>0</v>
      </c>
      <c r="J160" s="541">
        <f t="shared" si="44"/>
        <v>0</v>
      </c>
      <c r="K160" s="540">
        <f t="shared" si="44"/>
        <v>0</v>
      </c>
      <c r="L160" s="546"/>
      <c r="M160" s="545"/>
      <c r="N160" s="545"/>
      <c r="O160" s="545"/>
    </row>
    <row r="161" spans="1:11" s="539" customFormat="1" ht="12.95" customHeight="1" thickBot="1" x14ac:dyDescent="0.25">
      <c r="A161" s="544" t="s">
        <v>26</v>
      </c>
      <c r="B161" s="543" t="s">
        <v>450</v>
      </c>
      <c r="C161" s="541">
        <f>+C135+C160</f>
        <v>0</v>
      </c>
      <c r="D161" s="542">
        <f t="shared" ref="D161:K161" si="45">+D135+D160</f>
        <v>0</v>
      </c>
      <c r="E161" s="542">
        <f t="shared" si="45"/>
        <v>0</v>
      </c>
      <c r="F161" s="542">
        <f t="shared" si="45"/>
        <v>0</v>
      </c>
      <c r="G161" s="542">
        <f t="shared" si="45"/>
        <v>0</v>
      </c>
      <c r="H161" s="542">
        <f t="shared" si="45"/>
        <v>0</v>
      </c>
      <c r="I161" s="541">
        <f t="shared" si="45"/>
        <v>0</v>
      </c>
      <c r="J161" s="541">
        <f t="shared" si="45"/>
        <v>0</v>
      </c>
      <c r="K161" s="540">
        <f t="shared" si="45"/>
        <v>0</v>
      </c>
    </row>
    <row r="162" spans="1:11" ht="14.1" customHeight="1" x14ac:dyDescent="0.25">
      <c r="C162" s="538">
        <f>C93-C161</f>
        <v>0</v>
      </c>
      <c r="D162" s="537"/>
      <c r="E162" s="537"/>
      <c r="F162" s="537"/>
      <c r="G162" s="537"/>
      <c r="H162" s="537"/>
      <c r="I162" s="537"/>
      <c r="J162" s="537"/>
      <c r="K162" s="536">
        <f>K93-K161</f>
        <v>0</v>
      </c>
    </row>
    <row r="163" spans="1:11" x14ac:dyDescent="0.25">
      <c r="A163" s="1123" t="s">
        <v>351</v>
      </c>
      <c r="B163" s="1123"/>
      <c r="C163" s="1123"/>
      <c r="D163" s="1123"/>
      <c r="E163" s="1123"/>
      <c r="F163" s="1123"/>
      <c r="G163" s="1123"/>
      <c r="H163" s="1123"/>
      <c r="I163" s="1123"/>
      <c r="J163" s="1123"/>
      <c r="K163" s="1123"/>
    </row>
    <row r="164" spans="1:11" ht="15.2" customHeight="1" thickBot="1" x14ac:dyDescent="0.3">
      <c r="A164" s="1113" t="s">
        <v>149</v>
      </c>
      <c r="B164" s="1113"/>
      <c r="C164" s="535"/>
      <c r="K164" s="535" t="str">
        <f>K96</f>
        <v>Forintban!</v>
      </c>
    </row>
    <row r="165" spans="1:11" ht="25.5" customHeight="1" thickBot="1" x14ac:dyDescent="0.3">
      <c r="A165" s="533">
        <v>1</v>
      </c>
      <c r="B165" s="532" t="s">
        <v>452</v>
      </c>
      <c r="C165" s="534">
        <f>+C68-C135</f>
        <v>0</v>
      </c>
      <c r="D165" s="531">
        <f t="shared" ref="D165:K165" si="46">+D68-D135</f>
        <v>0</v>
      </c>
      <c r="E165" s="531">
        <f t="shared" si="46"/>
        <v>0</v>
      </c>
      <c r="F165" s="531">
        <f t="shared" si="46"/>
        <v>0</v>
      </c>
      <c r="G165" s="531">
        <f t="shared" si="46"/>
        <v>0</v>
      </c>
      <c r="H165" s="531">
        <f t="shared" si="46"/>
        <v>0</v>
      </c>
      <c r="I165" s="531">
        <f t="shared" si="46"/>
        <v>0</v>
      </c>
      <c r="J165" s="531">
        <f t="shared" si="46"/>
        <v>0</v>
      </c>
      <c r="K165" s="530">
        <f t="shared" si="46"/>
        <v>0</v>
      </c>
    </row>
    <row r="166" spans="1:11" ht="32.450000000000003" customHeight="1" thickBot="1" x14ac:dyDescent="0.3">
      <c r="A166" s="533" t="s">
        <v>17</v>
      </c>
      <c r="B166" s="532" t="s">
        <v>458</v>
      </c>
      <c r="C166" s="531">
        <f>+C92-C160</f>
        <v>0</v>
      </c>
      <c r="D166" s="531">
        <f t="shared" ref="D166:K166" si="47">+D92-D160</f>
        <v>0</v>
      </c>
      <c r="E166" s="531">
        <f t="shared" si="47"/>
        <v>0</v>
      </c>
      <c r="F166" s="531">
        <f t="shared" si="47"/>
        <v>0</v>
      </c>
      <c r="G166" s="531">
        <f t="shared" si="47"/>
        <v>0</v>
      </c>
      <c r="H166" s="531">
        <f t="shared" si="47"/>
        <v>0</v>
      </c>
      <c r="I166" s="531">
        <f t="shared" si="47"/>
        <v>0</v>
      </c>
      <c r="J166" s="531">
        <f t="shared" si="47"/>
        <v>0</v>
      </c>
      <c r="K166" s="530">
        <f t="shared" si="47"/>
        <v>0</v>
      </c>
    </row>
  </sheetData>
  <sheetProtection sheet="1"/>
  <mergeCells count="15">
    <mergeCell ref="A164:B164"/>
    <mergeCell ref="A95:K95"/>
    <mergeCell ref="A96:B96"/>
    <mergeCell ref="A97:A98"/>
    <mergeCell ref="B97:B98"/>
    <mergeCell ref="C97:K97"/>
    <mergeCell ref="A163:K163"/>
    <mergeCell ref="B1:K1"/>
    <mergeCell ref="A3:K3"/>
    <mergeCell ref="A4:K4"/>
    <mergeCell ref="A6:K6"/>
    <mergeCell ref="A7:B7"/>
    <mergeCell ref="A8:A9"/>
    <mergeCell ref="B8:B9"/>
    <mergeCell ref="C8:K8"/>
  </mergeCells>
  <printOptions horizontalCentered="1"/>
  <pageMargins left="0.19685039370078741" right="0.19685039370078741" top="0.47244094488188981" bottom="0.47244094488188981" header="0.39370078740157483" footer="0.39370078740157483"/>
  <pageSetup paperSize="9" scale="78" fitToHeight="2" orientation="landscape" r:id="rId1"/>
  <headerFooter alignWithMargins="0"/>
  <rowBreaks count="3" manualBreakCount="3">
    <brk id="51" max="10" man="1"/>
    <brk id="93" max="10" man="1"/>
    <brk id="135"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CONCATENATE([1]RM_ALAPADATOK!O31,"1. melléklet ",[1]RM_ALAPADATOK!A7," ",[1]RM_ALAPADATOK!B7," ",[1]RM_ALAPADATOK!C7," ",[1]RM_ALAPADATOK!D7," ",[1]RM_ALAPADATOK!E7," ",[1]RM_ALAPADATOK!F7," ",[1]RM_ALAPADATOK!G7," ",[1]RM_ALAPADATOK!H7)</f>
        <v>6.11.1. melléklet a 13 / 2020 ( XI.11. ) önkormányzati rendelethez</v>
      </c>
    </row>
    <row r="2" spans="1:11" s="1007" customFormat="1" ht="23.1" customHeight="1" x14ac:dyDescent="0.2">
      <c r="A2" s="1015" t="s">
        <v>191</v>
      </c>
      <c r="B2" s="1265" t="str">
        <f>CONCATENATE('RM_6.12.sz.mell'!B2:J2)</f>
        <v>10 kvi név</v>
      </c>
      <c r="C2" s="1266"/>
      <c r="D2" s="1266"/>
      <c r="E2" s="1266"/>
      <c r="F2" s="1266"/>
      <c r="G2" s="1266"/>
      <c r="H2" s="1266"/>
      <c r="I2" s="1266"/>
      <c r="J2" s="1266"/>
      <c r="K2" s="1014" t="s">
        <v>556</v>
      </c>
    </row>
    <row r="3" spans="1:11" s="1007" customFormat="1" ht="23.1" customHeight="1" thickBot="1" x14ac:dyDescent="0.25">
      <c r="A3" s="1013" t="s">
        <v>190</v>
      </c>
      <c r="B3" s="1267" t="e">
        <f>CONCATENATE(#REF!)</f>
        <v>#REF!</v>
      </c>
      <c r="C3" s="1268"/>
      <c r="D3" s="1268"/>
      <c r="E3" s="1268"/>
      <c r="F3" s="1268"/>
      <c r="G3" s="1268"/>
      <c r="H3" s="1268"/>
      <c r="I3" s="1268"/>
      <c r="J3" s="1268"/>
      <c r="K3" s="1012" t="s">
        <v>57</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248</v>
      </c>
      <c r="B29" s="985" t="s">
        <v>380</v>
      </c>
      <c r="C29" s="980"/>
      <c r="D29" s="980"/>
      <c r="E29" s="980"/>
      <c r="F29" s="980"/>
      <c r="G29" s="980"/>
      <c r="H29" s="980"/>
      <c r="I29" s="980"/>
      <c r="J29" s="976">
        <f>D29+E29+F29+G29+H29+I29</f>
        <v>0</v>
      </c>
      <c r="K29" s="983">
        <f>C29+J29</f>
        <v>0</v>
      </c>
    </row>
    <row r="30" spans="1:11" s="906" customFormat="1" ht="12" customHeight="1" x14ac:dyDescent="0.2">
      <c r="A30" s="982" t="s">
        <v>249</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250</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CONCATENATE([1]RM_ALAPADATOK!O31,"2. melléklet ",[1]RM_ALAPADATOK!A7," ",[1]RM_ALAPADATOK!B7," ",[1]RM_ALAPADATOK!C7," ",[1]RM_ALAPADATOK!D7," ",[1]RM_ALAPADATOK!E7," ",[1]RM_ALAPADATOK!F7," ",[1]RM_ALAPADATOK!G7," ",[1]RM_ALAPADATOK!H7)</f>
        <v>6.11.2. melléklet a 13 / 2020 ( XI.11. ) önkormányzati rendelethez</v>
      </c>
    </row>
    <row r="2" spans="1:11" s="1007" customFormat="1" ht="23.1" customHeight="1" x14ac:dyDescent="0.2">
      <c r="A2" s="1015" t="s">
        <v>191</v>
      </c>
      <c r="B2" s="1265" t="str">
        <f>CONCATENATE('RM_6.12.1.sz.mell'!B2:J2)</f>
        <v>10 kvi név</v>
      </c>
      <c r="C2" s="1266"/>
      <c r="D2" s="1266"/>
      <c r="E2" s="1266"/>
      <c r="F2" s="1266"/>
      <c r="G2" s="1266"/>
      <c r="H2" s="1266"/>
      <c r="I2" s="1266"/>
      <c r="J2" s="1266"/>
      <c r="K2" s="1014" t="s">
        <v>556</v>
      </c>
    </row>
    <row r="3" spans="1:11" s="1007" customFormat="1" ht="23.1" customHeight="1" thickBot="1" x14ac:dyDescent="0.25">
      <c r="A3" s="1013" t="s">
        <v>190</v>
      </c>
      <c r="B3" s="1267" t="e">
        <f>CONCATENATE(#REF!)</f>
        <v>#REF!</v>
      </c>
      <c r="C3" s="1268"/>
      <c r="D3" s="1268"/>
      <c r="E3" s="1268"/>
      <c r="F3" s="1268"/>
      <c r="G3" s="1268"/>
      <c r="H3" s="1268"/>
      <c r="I3" s="1268"/>
      <c r="J3" s="1268"/>
      <c r="K3" s="1012" t="s">
        <v>58</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CONCATENATE('RM_6.12.1.sz.mell'!K5)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K60"/>
  <sheetViews>
    <sheetView topLeftCell="B1" zoomScale="120" zoomScaleNormal="120" workbookViewId="0">
      <selection activeCell="A6" sqref="A6"/>
    </sheetView>
  </sheetViews>
  <sheetFormatPr defaultRowHeight="12.75" x14ac:dyDescent="0.2"/>
  <cols>
    <col min="1" max="1" width="13.83203125" style="952" customWidth="1"/>
    <col min="2" max="2" width="60.6640625" style="869" customWidth="1"/>
    <col min="3" max="3" width="15.83203125" style="869" customWidth="1"/>
    <col min="4" max="10" width="13.83203125" style="869" customWidth="1"/>
    <col min="11" max="11" width="15.83203125" style="869" customWidth="1"/>
    <col min="12" max="16384" width="9.33203125" style="869"/>
  </cols>
  <sheetData>
    <row r="1" spans="1:11" s="1016" customFormat="1" ht="15.95" customHeight="1" thickBot="1" x14ac:dyDescent="0.25">
      <c r="A1" s="1018"/>
      <c r="B1" s="1017"/>
      <c r="C1" s="1017"/>
      <c r="D1" s="1017"/>
      <c r="E1" s="1017"/>
      <c r="F1" s="1017"/>
      <c r="G1" s="1017"/>
      <c r="H1" s="1017"/>
      <c r="I1" s="1017"/>
      <c r="J1" s="1017"/>
      <c r="K1" s="413" t="str">
        <f>CONCATENATE([1]RM_ALAPADATOK!O31,"3. melléklet ",[1]RM_ALAPADATOK!A7," ",[1]RM_ALAPADATOK!B7," ",[1]RM_ALAPADATOK!C7," ",[1]RM_ALAPADATOK!D7," ",[1]RM_ALAPADATOK!E7," ",[1]RM_ALAPADATOK!F7," ",[1]RM_ALAPADATOK!G7," ",[1]RM_ALAPADATOK!H7)</f>
        <v>6.11.3. melléklet a 13 / 2020 ( XI.11. ) önkormányzati rendelethez</v>
      </c>
    </row>
    <row r="2" spans="1:11" s="1007" customFormat="1" ht="23.1" customHeight="1" x14ac:dyDescent="0.2">
      <c r="A2" s="1015" t="s">
        <v>191</v>
      </c>
      <c r="B2" s="1265" t="str">
        <f>CONCATENATE('RM_6.12.2.sz.mell'!B2:J2)</f>
        <v>10 kvi név</v>
      </c>
      <c r="C2" s="1266"/>
      <c r="D2" s="1266"/>
      <c r="E2" s="1266"/>
      <c r="F2" s="1266"/>
      <c r="G2" s="1266"/>
      <c r="H2" s="1266"/>
      <c r="I2" s="1266"/>
      <c r="J2" s="1266"/>
      <c r="K2" s="1014" t="s">
        <v>556</v>
      </c>
    </row>
    <row r="3" spans="1:11" s="1007" customFormat="1" ht="23.1" customHeight="1" thickBot="1" x14ac:dyDescent="0.25">
      <c r="A3" s="1013" t="s">
        <v>190</v>
      </c>
      <c r="B3" s="1267" t="e">
        <f>CONCATENATE(#REF!)</f>
        <v>#REF!</v>
      </c>
      <c r="C3" s="1268"/>
      <c r="D3" s="1268"/>
      <c r="E3" s="1268"/>
      <c r="F3" s="1268"/>
      <c r="G3" s="1268"/>
      <c r="H3" s="1268"/>
      <c r="I3" s="1268"/>
      <c r="J3" s="1268"/>
      <c r="K3" s="1012" t="s">
        <v>409</v>
      </c>
    </row>
    <row r="4" spans="1:11" s="1007" customFormat="1" ht="12.95" customHeight="1" thickBot="1" x14ac:dyDescent="0.25">
      <c r="A4" s="1011"/>
      <c r="B4" s="1010"/>
      <c r="C4" s="1009"/>
      <c r="D4" s="1009"/>
      <c r="E4" s="1009"/>
      <c r="F4" s="1009"/>
      <c r="G4" s="1009"/>
      <c r="H4" s="1009"/>
      <c r="I4" s="1009"/>
      <c r="J4" s="1009"/>
      <c r="K4" s="1008" t="s">
        <v>531</v>
      </c>
    </row>
    <row r="5" spans="1:11" s="1006" customFormat="1" ht="14.1" customHeight="1" x14ac:dyDescent="0.2">
      <c r="A5" s="1271" t="s">
        <v>67</v>
      </c>
      <c r="B5" s="1254" t="s">
        <v>15</v>
      </c>
      <c r="C5" s="1254" t="s">
        <v>701</v>
      </c>
      <c r="D5" s="1254" t="e">
        <f>CONCATENATE(#REF!)</f>
        <v>#REF!</v>
      </c>
      <c r="E5" s="1254" t="e">
        <f>CONCATENATE(#REF!)</f>
        <v>#REF!</v>
      </c>
      <c r="F5" s="1254" t="e">
        <f>CONCATENATE(#REF!)</f>
        <v>#REF!</v>
      </c>
      <c r="G5" s="1254" t="e">
        <f>CONCATENATE(#REF!)</f>
        <v>#REF!</v>
      </c>
      <c r="H5" s="1254" t="e">
        <f>CONCATENATE(#REF!)</f>
        <v>#REF!</v>
      </c>
      <c r="I5" s="1254" t="e">
        <f>CONCATENATE(#REF!)</f>
        <v>#REF!</v>
      </c>
      <c r="J5" s="1254" t="s">
        <v>700</v>
      </c>
      <c r="K5" s="1257" t="e">
        <f>CONCATENATE('RM_6.12.2.sz.mell'!K5)</f>
        <v>#REF!</v>
      </c>
    </row>
    <row r="6" spans="1:11" ht="12.75" customHeight="1" x14ac:dyDescent="0.2">
      <c r="A6" s="1272"/>
      <c r="B6" s="1269"/>
      <c r="C6" s="1255"/>
      <c r="D6" s="1255"/>
      <c r="E6" s="1255"/>
      <c r="F6" s="1255"/>
      <c r="G6" s="1255"/>
      <c r="H6" s="1255"/>
      <c r="I6" s="1255"/>
      <c r="J6" s="1255"/>
      <c r="K6" s="1258"/>
    </row>
    <row r="7" spans="1:11" s="905" customFormat="1" ht="9.9499999999999993" customHeight="1" thickBot="1" x14ac:dyDescent="0.25">
      <c r="A7" s="1273"/>
      <c r="B7" s="1270"/>
      <c r="C7" s="1256"/>
      <c r="D7" s="1256"/>
      <c r="E7" s="1256"/>
      <c r="F7" s="1256"/>
      <c r="G7" s="1256"/>
      <c r="H7" s="1256"/>
      <c r="I7" s="1256"/>
      <c r="J7" s="1256"/>
      <c r="K7" s="1259"/>
    </row>
    <row r="8" spans="1:11" s="1004" customFormat="1" ht="10.5" customHeight="1" thickBot="1" x14ac:dyDescent="0.25">
      <c r="A8" s="931" t="s">
        <v>465</v>
      </c>
      <c r="B8" s="930" t="s">
        <v>466</v>
      </c>
      <c r="C8" s="930" t="s">
        <v>467</v>
      </c>
      <c r="D8" s="930" t="s">
        <v>469</v>
      </c>
      <c r="E8" s="930" t="s">
        <v>468</v>
      </c>
      <c r="F8" s="930" t="s">
        <v>660</v>
      </c>
      <c r="G8" s="930" t="s">
        <v>471</v>
      </c>
      <c r="H8" s="930" t="s">
        <v>472</v>
      </c>
      <c r="I8" s="930" t="s">
        <v>645</v>
      </c>
      <c r="J8" s="1005" t="s">
        <v>644</v>
      </c>
      <c r="K8" s="927" t="s">
        <v>643</v>
      </c>
    </row>
    <row r="9" spans="1:11" s="1004" customFormat="1" ht="10.5" customHeight="1" thickBot="1" x14ac:dyDescent="0.25">
      <c r="A9" s="1262" t="s">
        <v>54</v>
      </c>
      <c r="B9" s="1263"/>
      <c r="C9" s="1263"/>
      <c r="D9" s="1263"/>
      <c r="E9" s="1263"/>
      <c r="F9" s="1263"/>
      <c r="G9" s="1263"/>
      <c r="H9" s="1263"/>
      <c r="I9" s="1263"/>
      <c r="J9" s="1263"/>
      <c r="K9" s="1264"/>
    </row>
    <row r="10" spans="1:11" s="910" customFormat="1" ht="12" customHeight="1" thickBot="1" x14ac:dyDescent="0.25">
      <c r="A10" s="986" t="s">
        <v>16</v>
      </c>
      <c r="B10" s="998" t="s">
        <v>488</v>
      </c>
      <c r="C10" s="672">
        <f t="shared" ref="C10:K10" si="0">SUM(C11:C21)</f>
        <v>0</v>
      </c>
      <c r="D10" s="672">
        <f t="shared" si="0"/>
        <v>0</v>
      </c>
      <c r="E10" s="672">
        <f t="shared" si="0"/>
        <v>0</v>
      </c>
      <c r="F10" s="672">
        <f t="shared" si="0"/>
        <v>0</v>
      </c>
      <c r="G10" s="672">
        <f t="shared" si="0"/>
        <v>0</v>
      </c>
      <c r="H10" s="672">
        <f t="shared" si="0"/>
        <v>0</v>
      </c>
      <c r="I10" s="672">
        <f t="shared" si="0"/>
        <v>0</v>
      </c>
      <c r="J10" s="672">
        <f t="shared" si="0"/>
        <v>0</v>
      </c>
      <c r="K10" s="672">
        <f t="shared" si="0"/>
        <v>0</v>
      </c>
    </row>
    <row r="11" spans="1:11" s="910" customFormat="1" ht="12" customHeight="1" x14ac:dyDescent="0.2">
      <c r="A11" s="1003" t="s">
        <v>96</v>
      </c>
      <c r="B11" s="602" t="s">
        <v>255</v>
      </c>
      <c r="C11" s="1002"/>
      <c r="D11" s="1002"/>
      <c r="E11" s="1002"/>
      <c r="F11" s="1002"/>
      <c r="G11" s="1002"/>
      <c r="H11" s="1002"/>
      <c r="I11" s="1002"/>
      <c r="J11" s="1001">
        <f t="shared" ref="J11:J21" si="1">D11+E11+F11+G11+H11+I11</f>
        <v>0</v>
      </c>
      <c r="K11" s="983">
        <f t="shared" ref="K11:K21" si="2">C11+J11</f>
        <v>0</v>
      </c>
    </row>
    <row r="12" spans="1:11" s="910" customFormat="1" ht="12" customHeight="1" x14ac:dyDescent="0.2">
      <c r="A12" s="968" t="s">
        <v>97</v>
      </c>
      <c r="B12" s="582" t="s">
        <v>256</v>
      </c>
      <c r="C12" s="996"/>
      <c r="D12" s="996"/>
      <c r="E12" s="996"/>
      <c r="F12" s="996"/>
      <c r="G12" s="996"/>
      <c r="H12" s="996"/>
      <c r="I12" s="996"/>
      <c r="J12" s="995">
        <f t="shared" si="1"/>
        <v>0</v>
      </c>
      <c r="K12" s="983">
        <f t="shared" si="2"/>
        <v>0</v>
      </c>
    </row>
    <row r="13" spans="1:11" s="910" customFormat="1" ht="12" customHeight="1" x14ac:dyDescent="0.2">
      <c r="A13" s="968" t="s">
        <v>98</v>
      </c>
      <c r="B13" s="582" t="s">
        <v>257</v>
      </c>
      <c r="C13" s="996"/>
      <c r="D13" s="996"/>
      <c r="E13" s="996"/>
      <c r="F13" s="996"/>
      <c r="G13" s="996"/>
      <c r="H13" s="996"/>
      <c r="I13" s="996"/>
      <c r="J13" s="995">
        <f t="shared" si="1"/>
        <v>0</v>
      </c>
      <c r="K13" s="983">
        <f t="shared" si="2"/>
        <v>0</v>
      </c>
    </row>
    <row r="14" spans="1:11" s="910" customFormat="1" ht="12" customHeight="1" x14ac:dyDescent="0.2">
      <c r="A14" s="968" t="s">
        <v>99</v>
      </c>
      <c r="B14" s="582" t="s">
        <v>258</v>
      </c>
      <c r="C14" s="996"/>
      <c r="D14" s="996"/>
      <c r="E14" s="996"/>
      <c r="F14" s="996"/>
      <c r="G14" s="996"/>
      <c r="H14" s="996"/>
      <c r="I14" s="996"/>
      <c r="J14" s="995">
        <f t="shared" si="1"/>
        <v>0</v>
      </c>
      <c r="K14" s="983">
        <f t="shared" si="2"/>
        <v>0</v>
      </c>
    </row>
    <row r="15" spans="1:11" s="910" customFormat="1" ht="12" customHeight="1" x14ac:dyDescent="0.2">
      <c r="A15" s="968" t="s">
        <v>144</v>
      </c>
      <c r="B15" s="582" t="s">
        <v>259</v>
      </c>
      <c r="C15" s="996"/>
      <c r="D15" s="996"/>
      <c r="E15" s="996"/>
      <c r="F15" s="996"/>
      <c r="G15" s="996"/>
      <c r="H15" s="996"/>
      <c r="I15" s="996"/>
      <c r="J15" s="995">
        <f t="shared" si="1"/>
        <v>0</v>
      </c>
      <c r="K15" s="983">
        <f t="shared" si="2"/>
        <v>0</v>
      </c>
    </row>
    <row r="16" spans="1:11" s="910" customFormat="1" ht="12" customHeight="1" x14ac:dyDescent="0.2">
      <c r="A16" s="968" t="s">
        <v>100</v>
      </c>
      <c r="B16" s="582" t="s">
        <v>377</v>
      </c>
      <c r="C16" s="996"/>
      <c r="D16" s="996"/>
      <c r="E16" s="996"/>
      <c r="F16" s="996"/>
      <c r="G16" s="996"/>
      <c r="H16" s="996"/>
      <c r="I16" s="996"/>
      <c r="J16" s="995">
        <f t="shared" si="1"/>
        <v>0</v>
      </c>
      <c r="K16" s="983">
        <f t="shared" si="2"/>
        <v>0</v>
      </c>
    </row>
    <row r="17" spans="1:11" s="910" customFormat="1" ht="12" customHeight="1" x14ac:dyDescent="0.2">
      <c r="A17" s="968" t="s">
        <v>101</v>
      </c>
      <c r="B17" s="567" t="s">
        <v>378</v>
      </c>
      <c r="C17" s="996"/>
      <c r="D17" s="996"/>
      <c r="E17" s="996"/>
      <c r="F17" s="996"/>
      <c r="G17" s="996"/>
      <c r="H17" s="996"/>
      <c r="I17" s="996"/>
      <c r="J17" s="995">
        <f t="shared" si="1"/>
        <v>0</v>
      </c>
      <c r="K17" s="983">
        <f t="shared" si="2"/>
        <v>0</v>
      </c>
    </row>
    <row r="18" spans="1:11" s="910" customFormat="1" ht="12" customHeight="1" x14ac:dyDescent="0.2">
      <c r="A18" s="968" t="s">
        <v>111</v>
      </c>
      <c r="B18" s="582" t="s">
        <v>262</v>
      </c>
      <c r="C18" s="996"/>
      <c r="D18" s="996"/>
      <c r="E18" s="996"/>
      <c r="F18" s="996"/>
      <c r="G18" s="996"/>
      <c r="H18" s="996"/>
      <c r="I18" s="996"/>
      <c r="J18" s="995">
        <f t="shared" si="1"/>
        <v>0</v>
      </c>
      <c r="K18" s="983">
        <f t="shared" si="2"/>
        <v>0</v>
      </c>
    </row>
    <row r="19" spans="1:11" s="906" customFormat="1" ht="12" customHeight="1" x14ac:dyDescent="0.2">
      <c r="A19" s="968" t="s">
        <v>112</v>
      </c>
      <c r="B19" s="582" t="s">
        <v>263</v>
      </c>
      <c r="C19" s="996"/>
      <c r="D19" s="996"/>
      <c r="E19" s="996"/>
      <c r="F19" s="996"/>
      <c r="G19" s="996"/>
      <c r="H19" s="996"/>
      <c r="I19" s="996"/>
      <c r="J19" s="995">
        <f t="shared" si="1"/>
        <v>0</v>
      </c>
      <c r="K19" s="983">
        <f t="shared" si="2"/>
        <v>0</v>
      </c>
    </row>
    <row r="20" spans="1:11" s="906" customFormat="1" ht="12" customHeight="1" x14ac:dyDescent="0.2">
      <c r="A20" s="968" t="s">
        <v>113</v>
      </c>
      <c r="B20" s="582" t="s">
        <v>414</v>
      </c>
      <c r="C20" s="996"/>
      <c r="D20" s="996"/>
      <c r="E20" s="996"/>
      <c r="F20" s="996"/>
      <c r="G20" s="996"/>
      <c r="H20" s="996"/>
      <c r="I20" s="996"/>
      <c r="J20" s="995">
        <f t="shared" si="1"/>
        <v>0</v>
      </c>
      <c r="K20" s="983">
        <f t="shared" si="2"/>
        <v>0</v>
      </c>
    </row>
    <row r="21" spans="1:11" s="906" customFormat="1" ht="12" customHeight="1" thickBot="1" x14ac:dyDescent="0.25">
      <c r="A21" s="1000" t="s">
        <v>114</v>
      </c>
      <c r="B21" s="567" t="s">
        <v>264</v>
      </c>
      <c r="C21" s="994"/>
      <c r="D21" s="994"/>
      <c r="E21" s="994"/>
      <c r="F21" s="994"/>
      <c r="G21" s="994"/>
      <c r="H21" s="994"/>
      <c r="I21" s="994"/>
      <c r="J21" s="999">
        <f t="shared" si="1"/>
        <v>0</v>
      </c>
      <c r="K21" s="983">
        <f t="shared" si="2"/>
        <v>0</v>
      </c>
    </row>
    <row r="22" spans="1:11" s="910" customFormat="1" ht="12" customHeight="1" thickBot="1" x14ac:dyDescent="0.25">
      <c r="A22" s="986" t="s">
        <v>17</v>
      </c>
      <c r="B22" s="998" t="s">
        <v>379</v>
      </c>
      <c r="C22" s="672">
        <f t="shared" ref="C22:K22" si="3">SUM(C23:C25)</f>
        <v>0</v>
      </c>
      <c r="D22" s="672">
        <f t="shared" si="3"/>
        <v>0</v>
      </c>
      <c r="E22" s="672">
        <f t="shared" si="3"/>
        <v>0</v>
      </c>
      <c r="F22" s="672">
        <f t="shared" si="3"/>
        <v>0</v>
      </c>
      <c r="G22" s="672">
        <f t="shared" si="3"/>
        <v>0</v>
      </c>
      <c r="H22" s="672">
        <f t="shared" si="3"/>
        <v>0</v>
      </c>
      <c r="I22" s="672">
        <f t="shared" si="3"/>
        <v>0</v>
      </c>
      <c r="J22" s="672">
        <f t="shared" si="3"/>
        <v>0</v>
      </c>
      <c r="K22" s="671">
        <f t="shared" si="3"/>
        <v>0</v>
      </c>
    </row>
    <row r="23" spans="1:11" s="906" customFormat="1" ht="12" customHeight="1" x14ac:dyDescent="0.2">
      <c r="A23" s="982" t="s">
        <v>102</v>
      </c>
      <c r="B23" s="561" t="s">
        <v>238</v>
      </c>
      <c r="C23" s="997"/>
      <c r="D23" s="997"/>
      <c r="E23" s="997"/>
      <c r="F23" s="997"/>
      <c r="G23" s="997"/>
      <c r="H23" s="997"/>
      <c r="I23" s="997"/>
      <c r="J23" s="976">
        <f>D23+E23+F23+G23+H23+I23</f>
        <v>0</v>
      </c>
      <c r="K23" s="983">
        <f>C23+J23</f>
        <v>0</v>
      </c>
    </row>
    <row r="24" spans="1:11" s="906" customFormat="1" ht="12" customHeight="1" x14ac:dyDescent="0.2">
      <c r="A24" s="968" t="s">
        <v>103</v>
      </c>
      <c r="B24" s="582" t="s">
        <v>380</v>
      </c>
      <c r="C24" s="996"/>
      <c r="D24" s="996"/>
      <c r="E24" s="996"/>
      <c r="F24" s="996"/>
      <c r="G24" s="996"/>
      <c r="H24" s="996"/>
      <c r="I24" s="996"/>
      <c r="J24" s="995">
        <f>D24+E24+F24+G24+H24+I24</f>
        <v>0</v>
      </c>
      <c r="K24" s="979">
        <f>C24+J24</f>
        <v>0</v>
      </c>
    </row>
    <row r="25" spans="1:11" s="906" customFormat="1" ht="12" customHeight="1" x14ac:dyDescent="0.2">
      <c r="A25" s="968" t="s">
        <v>104</v>
      </c>
      <c r="B25" s="582" t="s">
        <v>381</v>
      </c>
      <c r="C25" s="996"/>
      <c r="D25" s="996"/>
      <c r="E25" s="996"/>
      <c r="F25" s="996"/>
      <c r="G25" s="996"/>
      <c r="H25" s="996"/>
      <c r="I25" s="996"/>
      <c r="J25" s="995">
        <f>D25+E25+F25+G25+H25+I25</f>
        <v>0</v>
      </c>
      <c r="K25" s="979">
        <f>C25+J25</f>
        <v>0</v>
      </c>
    </row>
    <row r="26" spans="1:11" s="906" customFormat="1" ht="12" customHeight="1" thickBot="1" x14ac:dyDescent="0.25">
      <c r="A26" s="968" t="s">
        <v>105</v>
      </c>
      <c r="B26" s="575" t="s">
        <v>489</v>
      </c>
      <c r="C26" s="994"/>
      <c r="D26" s="994"/>
      <c r="E26" s="994"/>
      <c r="F26" s="994"/>
      <c r="G26" s="994"/>
      <c r="H26" s="994"/>
      <c r="I26" s="994"/>
      <c r="J26" s="993">
        <f>D26+E26+F26+G26+H26+I26</f>
        <v>0</v>
      </c>
      <c r="K26" s="975">
        <f>C26+J26</f>
        <v>0</v>
      </c>
    </row>
    <row r="27" spans="1:11" s="906" customFormat="1" ht="12" customHeight="1" thickBot="1" x14ac:dyDescent="0.25">
      <c r="A27" s="961" t="s">
        <v>18</v>
      </c>
      <c r="B27" s="547" t="s">
        <v>167</v>
      </c>
      <c r="C27" s="988"/>
      <c r="D27" s="988"/>
      <c r="E27" s="988"/>
      <c r="F27" s="988"/>
      <c r="G27" s="988"/>
      <c r="H27" s="988"/>
      <c r="I27" s="988"/>
      <c r="J27" s="992"/>
      <c r="K27" s="962"/>
    </row>
    <row r="28" spans="1:11" s="906" customFormat="1" ht="12" customHeight="1" thickBot="1" x14ac:dyDescent="0.25">
      <c r="A28" s="961" t="s">
        <v>19</v>
      </c>
      <c r="B28" s="547" t="s">
        <v>490</v>
      </c>
      <c r="C28" s="972">
        <f t="shared" ref="C28:K28" si="4">C29+C30</f>
        <v>0</v>
      </c>
      <c r="D28" s="672">
        <f t="shared" si="4"/>
        <v>0</v>
      </c>
      <c r="E28" s="672">
        <f t="shared" si="4"/>
        <v>0</v>
      </c>
      <c r="F28" s="672">
        <f t="shared" si="4"/>
        <v>0</v>
      </c>
      <c r="G28" s="672">
        <f t="shared" si="4"/>
        <v>0</v>
      </c>
      <c r="H28" s="672">
        <f t="shared" si="4"/>
        <v>0</v>
      </c>
      <c r="I28" s="672">
        <f t="shared" si="4"/>
        <v>0</v>
      </c>
      <c r="J28" s="672">
        <f t="shared" si="4"/>
        <v>0</v>
      </c>
      <c r="K28" s="671">
        <f t="shared" si="4"/>
        <v>0</v>
      </c>
    </row>
    <row r="29" spans="1:11" s="906" customFormat="1" ht="12" customHeight="1" x14ac:dyDescent="0.2">
      <c r="A29" s="982" t="s">
        <v>249</v>
      </c>
      <c r="B29" s="985" t="s">
        <v>380</v>
      </c>
      <c r="C29" s="980"/>
      <c r="D29" s="980"/>
      <c r="E29" s="980"/>
      <c r="F29" s="980"/>
      <c r="G29" s="980"/>
      <c r="H29" s="980"/>
      <c r="I29" s="980"/>
      <c r="J29" s="976">
        <f>D29+E29+F29+G29+H29+I29</f>
        <v>0</v>
      </c>
      <c r="K29" s="983">
        <f>C29+J29</f>
        <v>0</v>
      </c>
    </row>
    <row r="30" spans="1:11" s="906" customFormat="1" ht="12" customHeight="1" x14ac:dyDescent="0.2">
      <c r="A30" s="982" t="s">
        <v>250</v>
      </c>
      <c r="B30" s="981" t="s">
        <v>383</v>
      </c>
      <c r="C30" s="980"/>
      <c r="D30" s="980"/>
      <c r="E30" s="980"/>
      <c r="F30" s="980"/>
      <c r="G30" s="980"/>
      <c r="H30" s="980"/>
      <c r="I30" s="980"/>
      <c r="J30" s="976">
        <f>D30+E30+F30+G30+H30+I30</f>
        <v>0</v>
      </c>
      <c r="K30" s="983">
        <f>C30+J30</f>
        <v>0</v>
      </c>
    </row>
    <row r="31" spans="1:11" s="906" customFormat="1" ht="12" customHeight="1" thickBot="1" x14ac:dyDescent="0.25">
      <c r="A31" s="968" t="s">
        <v>251</v>
      </c>
      <c r="B31" s="991" t="s">
        <v>491</v>
      </c>
      <c r="C31" s="990"/>
      <c r="D31" s="990"/>
      <c r="E31" s="990"/>
      <c r="F31" s="990"/>
      <c r="G31" s="990"/>
      <c r="H31" s="990"/>
      <c r="I31" s="990"/>
      <c r="J31" s="976">
        <f>D31+E31+F31+G31+H31+I31</f>
        <v>0</v>
      </c>
      <c r="K31" s="983">
        <f>C31+J31</f>
        <v>0</v>
      </c>
    </row>
    <row r="32" spans="1:11" s="906" customFormat="1" ht="12" customHeight="1" thickBot="1" x14ac:dyDescent="0.25">
      <c r="A32" s="961" t="s">
        <v>20</v>
      </c>
      <c r="B32" s="547" t="s">
        <v>384</v>
      </c>
      <c r="C32" s="972">
        <f t="shared" ref="C32:K32" si="5">+C33+C34+C35</f>
        <v>0</v>
      </c>
      <c r="D32" s="672">
        <f t="shared" si="5"/>
        <v>0</v>
      </c>
      <c r="E32" s="672">
        <f t="shared" si="5"/>
        <v>0</v>
      </c>
      <c r="F32" s="672">
        <f t="shared" si="5"/>
        <v>0</v>
      </c>
      <c r="G32" s="672">
        <f t="shared" si="5"/>
        <v>0</v>
      </c>
      <c r="H32" s="672">
        <f t="shared" si="5"/>
        <v>0</v>
      </c>
      <c r="I32" s="672">
        <f t="shared" si="5"/>
        <v>0</v>
      </c>
      <c r="J32" s="672">
        <f t="shared" si="5"/>
        <v>0</v>
      </c>
      <c r="K32" s="671">
        <f t="shared" si="5"/>
        <v>0</v>
      </c>
    </row>
    <row r="33" spans="1:11" s="906" customFormat="1" ht="12" customHeight="1" x14ac:dyDescent="0.2">
      <c r="A33" s="982" t="s">
        <v>89</v>
      </c>
      <c r="B33" s="985" t="s">
        <v>269</v>
      </c>
      <c r="C33" s="984"/>
      <c r="D33" s="984"/>
      <c r="E33" s="984"/>
      <c r="F33" s="984"/>
      <c r="G33" s="984"/>
      <c r="H33" s="984"/>
      <c r="I33" s="984"/>
      <c r="J33" s="976">
        <f>D33+E33+F33+G33+H33+I33</f>
        <v>0</v>
      </c>
      <c r="K33" s="983">
        <f>C33+J33</f>
        <v>0</v>
      </c>
    </row>
    <row r="34" spans="1:11" s="906" customFormat="1" ht="12" customHeight="1" x14ac:dyDescent="0.2">
      <c r="A34" s="982" t="s">
        <v>90</v>
      </c>
      <c r="B34" s="981" t="s">
        <v>270</v>
      </c>
      <c r="C34" s="980"/>
      <c r="D34" s="980"/>
      <c r="E34" s="980"/>
      <c r="F34" s="980"/>
      <c r="G34" s="980"/>
      <c r="H34" s="980"/>
      <c r="I34" s="980"/>
      <c r="J34" s="976">
        <f>D34+E34+F34+G34+H34+I34</f>
        <v>0</v>
      </c>
      <c r="K34" s="983">
        <f>C34+J34</f>
        <v>0</v>
      </c>
    </row>
    <row r="35" spans="1:11" s="906" customFormat="1" ht="12" customHeight="1" thickBot="1" x14ac:dyDescent="0.25">
      <c r="A35" s="968" t="s">
        <v>91</v>
      </c>
      <c r="B35" s="991" t="s">
        <v>271</v>
      </c>
      <c r="C35" s="990"/>
      <c r="D35" s="990"/>
      <c r="E35" s="990"/>
      <c r="F35" s="990"/>
      <c r="G35" s="990"/>
      <c r="H35" s="990"/>
      <c r="I35" s="990"/>
      <c r="J35" s="976">
        <f>D35+E35+F35+G35+H35+I35</f>
        <v>0</v>
      </c>
      <c r="K35" s="989">
        <f>C35+J35</f>
        <v>0</v>
      </c>
    </row>
    <row r="36" spans="1:11" s="910" customFormat="1" ht="12" customHeight="1" thickBot="1" x14ac:dyDescent="0.25">
      <c r="A36" s="961" t="s">
        <v>21</v>
      </c>
      <c r="B36" s="547" t="s">
        <v>354</v>
      </c>
      <c r="C36" s="988"/>
      <c r="D36" s="988"/>
      <c r="E36" s="988"/>
      <c r="F36" s="988"/>
      <c r="G36" s="988"/>
      <c r="H36" s="988"/>
      <c r="I36" s="988"/>
      <c r="J36" s="672">
        <f>D36+E36+F36+G36+H36+I36</f>
        <v>0</v>
      </c>
      <c r="K36" s="962">
        <f>C36+J36</f>
        <v>0</v>
      </c>
    </row>
    <row r="37" spans="1:11" s="910" customFormat="1" ht="12" customHeight="1" thickBot="1" x14ac:dyDescent="0.25">
      <c r="A37" s="961" t="s">
        <v>22</v>
      </c>
      <c r="B37" s="547" t="s">
        <v>385</v>
      </c>
      <c r="C37" s="988"/>
      <c r="D37" s="988"/>
      <c r="E37" s="988"/>
      <c r="F37" s="988"/>
      <c r="G37" s="988"/>
      <c r="H37" s="988"/>
      <c r="I37" s="988"/>
      <c r="J37" s="987">
        <f>D37+E37+F37+G37+H37+I37</f>
        <v>0</v>
      </c>
      <c r="K37" s="983">
        <f>C37+J37</f>
        <v>0</v>
      </c>
    </row>
    <row r="38" spans="1:11" s="910" customFormat="1" ht="12" customHeight="1" thickBot="1" x14ac:dyDescent="0.25">
      <c r="A38" s="986" t="s">
        <v>23</v>
      </c>
      <c r="B38" s="547" t="s">
        <v>386</v>
      </c>
      <c r="C38" s="972">
        <f t="shared" ref="C38:K38" si="6">+C10+C22+C27+C28+C32+C36+C37</f>
        <v>0</v>
      </c>
      <c r="D38" s="672">
        <f t="shared" si="6"/>
        <v>0</v>
      </c>
      <c r="E38" s="672">
        <f t="shared" si="6"/>
        <v>0</v>
      </c>
      <c r="F38" s="672">
        <f t="shared" si="6"/>
        <v>0</v>
      </c>
      <c r="G38" s="672">
        <f t="shared" si="6"/>
        <v>0</v>
      </c>
      <c r="H38" s="672">
        <f t="shared" si="6"/>
        <v>0</v>
      </c>
      <c r="I38" s="672">
        <f t="shared" si="6"/>
        <v>0</v>
      </c>
      <c r="J38" s="672">
        <f t="shared" si="6"/>
        <v>0</v>
      </c>
      <c r="K38" s="671">
        <f t="shared" si="6"/>
        <v>0</v>
      </c>
    </row>
    <row r="39" spans="1:11" s="910" customFormat="1" ht="12" customHeight="1" thickBot="1" x14ac:dyDescent="0.25">
      <c r="A39" s="974" t="s">
        <v>24</v>
      </c>
      <c r="B39" s="547" t="s">
        <v>387</v>
      </c>
      <c r="C39" s="972">
        <f t="shared" ref="C39:K39" si="7">+C40+C41+C42</f>
        <v>0</v>
      </c>
      <c r="D39" s="672">
        <f t="shared" si="7"/>
        <v>0</v>
      </c>
      <c r="E39" s="672">
        <f t="shared" si="7"/>
        <v>0</v>
      </c>
      <c r="F39" s="672">
        <f t="shared" si="7"/>
        <v>0</v>
      </c>
      <c r="G39" s="672">
        <f t="shared" si="7"/>
        <v>0</v>
      </c>
      <c r="H39" s="672">
        <f t="shared" si="7"/>
        <v>0</v>
      </c>
      <c r="I39" s="672">
        <f t="shared" si="7"/>
        <v>0</v>
      </c>
      <c r="J39" s="672">
        <f t="shared" si="7"/>
        <v>0</v>
      </c>
      <c r="K39" s="671">
        <f t="shared" si="7"/>
        <v>0</v>
      </c>
    </row>
    <row r="40" spans="1:11" s="910" customFormat="1" ht="12" customHeight="1" x14ac:dyDescent="0.2">
      <c r="A40" s="982" t="s">
        <v>388</v>
      </c>
      <c r="B40" s="985" t="s">
        <v>220</v>
      </c>
      <c r="C40" s="984"/>
      <c r="D40" s="984"/>
      <c r="E40" s="984"/>
      <c r="F40" s="984"/>
      <c r="G40" s="984"/>
      <c r="H40" s="984"/>
      <c r="I40" s="984"/>
      <c r="J40" s="976">
        <f>D40+E40+F40+G40+H40+I40</f>
        <v>0</v>
      </c>
      <c r="K40" s="983">
        <f>C40+J40</f>
        <v>0</v>
      </c>
    </row>
    <row r="41" spans="1:11" s="910" customFormat="1" ht="12" customHeight="1" x14ac:dyDescent="0.2">
      <c r="A41" s="982" t="s">
        <v>389</v>
      </c>
      <c r="B41" s="981" t="s">
        <v>0</v>
      </c>
      <c r="C41" s="980"/>
      <c r="D41" s="980"/>
      <c r="E41" s="980"/>
      <c r="F41" s="980"/>
      <c r="G41" s="980"/>
      <c r="H41" s="980"/>
      <c r="I41" s="980"/>
      <c r="J41" s="976">
        <f>D41+E41+F41+G41+H41+I41</f>
        <v>0</v>
      </c>
      <c r="K41" s="979">
        <f>C41+J41</f>
        <v>0</v>
      </c>
    </row>
    <row r="42" spans="1:11" s="906" customFormat="1" ht="12" customHeight="1" thickBot="1" x14ac:dyDescent="0.25">
      <c r="A42" s="968" t="s">
        <v>390</v>
      </c>
      <c r="B42" s="978" t="s">
        <v>391</v>
      </c>
      <c r="C42" s="977"/>
      <c r="D42" s="977"/>
      <c r="E42" s="977"/>
      <c r="F42" s="977"/>
      <c r="G42" s="977"/>
      <c r="H42" s="977"/>
      <c r="I42" s="977"/>
      <c r="J42" s="976">
        <f>D42+E42+F42+G42+H42+I42</f>
        <v>0</v>
      </c>
      <c r="K42" s="975">
        <f>C42+J42</f>
        <v>0</v>
      </c>
    </row>
    <row r="43" spans="1:11" s="906" customFormat="1" ht="12.95" customHeight="1" thickBot="1" x14ac:dyDescent="0.25">
      <c r="A43" s="974" t="s">
        <v>25</v>
      </c>
      <c r="B43" s="973" t="s">
        <v>392</v>
      </c>
      <c r="C43" s="972">
        <f t="shared" ref="C43:K43" si="8">+C38+C39</f>
        <v>0</v>
      </c>
      <c r="D43" s="672">
        <f t="shared" si="8"/>
        <v>0</v>
      </c>
      <c r="E43" s="672">
        <f t="shared" si="8"/>
        <v>0</v>
      </c>
      <c r="F43" s="672">
        <f t="shared" si="8"/>
        <v>0</v>
      </c>
      <c r="G43" s="672">
        <f t="shared" si="8"/>
        <v>0</v>
      </c>
      <c r="H43" s="672">
        <f t="shared" si="8"/>
        <v>0</v>
      </c>
      <c r="I43" s="672">
        <f t="shared" si="8"/>
        <v>0</v>
      </c>
      <c r="J43" s="672">
        <f t="shared" si="8"/>
        <v>0</v>
      </c>
      <c r="K43" s="671">
        <f t="shared" si="8"/>
        <v>0</v>
      </c>
    </row>
    <row r="44" spans="1:11" s="905" customFormat="1" ht="14.1" customHeight="1" thickBot="1" x14ac:dyDescent="0.25">
      <c r="A44" s="1241" t="s">
        <v>55</v>
      </c>
      <c r="B44" s="1260"/>
      <c r="C44" s="1260"/>
      <c r="D44" s="1260"/>
      <c r="E44" s="1260"/>
      <c r="F44" s="1260"/>
      <c r="G44" s="1260"/>
      <c r="H44" s="1260"/>
      <c r="I44" s="1260"/>
      <c r="J44" s="1260"/>
      <c r="K44" s="1261"/>
    </row>
    <row r="45" spans="1:11" s="888" customFormat="1" ht="12" customHeight="1" thickBot="1" x14ac:dyDescent="0.25">
      <c r="A45" s="961" t="s">
        <v>16</v>
      </c>
      <c r="B45" s="547" t="s">
        <v>393</v>
      </c>
      <c r="C45" s="963">
        <f t="shared" ref="C45:K45" si="9">SUM(C46:C50)</f>
        <v>0</v>
      </c>
      <c r="D45" s="963">
        <f t="shared" si="9"/>
        <v>0</v>
      </c>
      <c r="E45" s="963">
        <f t="shared" si="9"/>
        <v>0</v>
      </c>
      <c r="F45" s="963">
        <f t="shared" si="9"/>
        <v>0</v>
      </c>
      <c r="G45" s="963">
        <f t="shared" si="9"/>
        <v>0</v>
      </c>
      <c r="H45" s="963">
        <f t="shared" si="9"/>
        <v>0</v>
      </c>
      <c r="I45" s="963">
        <f t="shared" si="9"/>
        <v>0</v>
      </c>
      <c r="J45" s="963">
        <f t="shared" si="9"/>
        <v>0</v>
      </c>
      <c r="K45" s="962">
        <f t="shared" si="9"/>
        <v>0</v>
      </c>
    </row>
    <row r="46" spans="1:11" ht="12" customHeight="1" x14ac:dyDescent="0.2">
      <c r="A46" s="968" t="s">
        <v>96</v>
      </c>
      <c r="B46" s="561" t="s">
        <v>47</v>
      </c>
      <c r="C46" s="971"/>
      <c r="D46" s="971"/>
      <c r="E46" s="971"/>
      <c r="F46" s="971"/>
      <c r="G46" s="971"/>
      <c r="H46" s="971"/>
      <c r="I46" s="971"/>
      <c r="J46" s="970">
        <f>D46+E46+F46+G46+H46+I46</f>
        <v>0</v>
      </c>
      <c r="K46" s="969">
        <f>C46+J46</f>
        <v>0</v>
      </c>
    </row>
    <row r="47" spans="1:11" ht="12" customHeight="1" x14ac:dyDescent="0.2">
      <c r="A47" s="968" t="s">
        <v>97</v>
      </c>
      <c r="B47" s="582" t="s">
        <v>176</v>
      </c>
      <c r="C47" s="967"/>
      <c r="D47" s="967"/>
      <c r="E47" s="967"/>
      <c r="F47" s="967"/>
      <c r="G47" s="967"/>
      <c r="H47" s="967"/>
      <c r="I47" s="967"/>
      <c r="J47" s="966">
        <f>D47+E47+F47+G47+H47+I47</f>
        <v>0</v>
      </c>
      <c r="K47" s="965">
        <f>C47+J47</f>
        <v>0</v>
      </c>
    </row>
    <row r="48" spans="1:11" ht="12" customHeight="1" x14ac:dyDescent="0.2">
      <c r="A48" s="968" t="s">
        <v>98</v>
      </c>
      <c r="B48" s="582" t="s">
        <v>136</v>
      </c>
      <c r="C48" s="967"/>
      <c r="D48" s="967"/>
      <c r="E48" s="967"/>
      <c r="F48" s="967"/>
      <c r="G48" s="967"/>
      <c r="H48" s="967"/>
      <c r="I48" s="967"/>
      <c r="J48" s="966">
        <f>D48+E48+F48+G48+H48+I48</f>
        <v>0</v>
      </c>
      <c r="K48" s="965">
        <f>C48+J48</f>
        <v>0</v>
      </c>
    </row>
    <row r="49" spans="1:11" ht="12" customHeight="1" x14ac:dyDescent="0.2">
      <c r="A49" s="968" t="s">
        <v>99</v>
      </c>
      <c r="B49" s="582" t="s">
        <v>177</v>
      </c>
      <c r="C49" s="967"/>
      <c r="D49" s="967"/>
      <c r="E49" s="967"/>
      <c r="F49" s="967"/>
      <c r="G49" s="967"/>
      <c r="H49" s="967"/>
      <c r="I49" s="967"/>
      <c r="J49" s="966">
        <f>D49+E49+F49+G49+H49+I49</f>
        <v>0</v>
      </c>
      <c r="K49" s="965">
        <f>C49+J49</f>
        <v>0</v>
      </c>
    </row>
    <row r="50" spans="1:11" ht="12" customHeight="1" thickBot="1" x14ac:dyDescent="0.25">
      <c r="A50" s="968" t="s">
        <v>144</v>
      </c>
      <c r="B50" s="582" t="s">
        <v>178</v>
      </c>
      <c r="C50" s="967"/>
      <c r="D50" s="967"/>
      <c r="E50" s="967"/>
      <c r="F50" s="967"/>
      <c r="G50" s="967"/>
      <c r="H50" s="967"/>
      <c r="I50" s="967"/>
      <c r="J50" s="966">
        <f>D50+E50+F50+G50+H50+I50</f>
        <v>0</v>
      </c>
      <c r="K50" s="965">
        <f>C50+J50</f>
        <v>0</v>
      </c>
    </row>
    <row r="51" spans="1:11" ht="12" customHeight="1" thickBot="1" x14ac:dyDescent="0.25">
      <c r="A51" s="961" t="s">
        <v>17</v>
      </c>
      <c r="B51" s="547" t="s">
        <v>394</v>
      </c>
      <c r="C51" s="963">
        <f t="shared" ref="C51:K51" si="10">SUM(C52:C54)</f>
        <v>0</v>
      </c>
      <c r="D51" s="963">
        <f t="shared" si="10"/>
        <v>0</v>
      </c>
      <c r="E51" s="963">
        <f t="shared" si="10"/>
        <v>0</v>
      </c>
      <c r="F51" s="963">
        <f t="shared" si="10"/>
        <v>0</v>
      </c>
      <c r="G51" s="963">
        <f t="shared" si="10"/>
        <v>0</v>
      </c>
      <c r="H51" s="963">
        <f t="shared" si="10"/>
        <v>0</v>
      </c>
      <c r="I51" s="963">
        <f t="shared" si="10"/>
        <v>0</v>
      </c>
      <c r="J51" s="963">
        <f t="shared" si="10"/>
        <v>0</v>
      </c>
      <c r="K51" s="962">
        <f t="shared" si="10"/>
        <v>0</v>
      </c>
    </row>
    <row r="52" spans="1:11" s="888" customFormat="1" ht="12" customHeight="1" x14ac:dyDescent="0.2">
      <c r="A52" s="968" t="s">
        <v>102</v>
      </c>
      <c r="B52" s="561" t="s">
        <v>214</v>
      </c>
      <c r="C52" s="971"/>
      <c r="D52" s="971"/>
      <c r="E52" s="971"/>
      <c r="F52" s="971"/>
      <c r="G52" s="971"/>
      <c r="H52" s="971"/>
      <c r="I52" s="971"/>
      <c r="J52" s="970">
        <f>D52+E52+F52+G52+H52+I52</f>
        <v>0</v>
      </c>
      <c r="K52" s="969">
        <f>C52+J52</f>
        <v>0</v>
      </c>
    </row>
    <row r="53" spans="1:11" ht="12" customHeight="1" x14ac:dyDescent="0.2">
      <c r="A53" s="968" t="s">
        <v>103</v>
      </c>
      <c r="B53" s="582" t="s">
        <v>180</v>
      </c>
      <c r="C53" s="967"/>
      <c r="D53" s="967"/>
      <c r="E53" s="967"/>
      <c r="F53" s="967"/>
      <c r="G53" s="967"/>
      <c r="H53" s="967"/>
      <c r="I53" s="967"/>
      <c r="J53" s="966">
        <f>D53+E53+F53+G53+H53+I53</f>
        <v>0</v>
      </c>
      <c r="K53" s="965">
        <f>C53+J53</f>
        <v>0</v>
      </c>
    </row>
    <row r="54" spans="1:11" ht="12" customHeight="1" x14ac:dyDescent="0.2">
      <c r="A54" s="968" t="s">
        <v>104</v>
      </c>
      <c r="B54" s="582" t="s">
        <v>56</v>
      </c>
      <c r="C54" s="967"/>
      <c r="D54" s="967"/>
      <c r="E54" s="967"/>
      <c r="F54" s="967"/>
      <c r="G54" s="967"/>
      <c r="H54" s="967"/>
      <c r="I54" s="967"/>
      <c r="J54" s="966">
        <f>D54+E54+F54+G54+H54+I54</f>
        <v>0</v>
      </c>
      <c r="K54" s="965">
        <f>C54+J54</f>
        <v>0</v>
      </c>
    </row>
    <row r="55" spans="1:11" ht="12" customHeight="1" thickBot="1" x14ac:dyDescent="0.25">
      <c r="A55" s="968" t="s">
        <v>105</v>
      </c>
      <c r="B55" s="582" t="s">
        <v>492</v>
      </c>
      <c r="C55" s="967"/>
      <c r="D55" s="967"/>
      <c r="E55" s="967"/>
      <c r="F55" s="967"/>
      <c r="G55" s="967"/>
      <c r="H55" s="967"/>
      <c r="I55" s="967"/>
      <c r="J55" s="966">
        <f>D55+E55+F55+G55+H55+I55</f>
        <v>0</v>
      </c>
      <c r="K55" s="965">
        <f>C55+J55</f>
        <v>0</v>
      </c>
    </row>
    <row r="56" spans="1:11" ht="12" customHeight="1" thickBot="1" x14ac:dyDescent="0.25">
      <c r="A56" s="961" t="s">
        <v>18</v>
      </c>
      <c r="B56" s="547" t="s">
        <v>11</v>
      </c>
      <c r="C56" s="964"/>
      <c r="D56" s="964"/>
      <c r="E56" s="964"/>
      <c r="F56" s="964"/>
      <c r="G56" s="964"/>
      <c r="H56" s="964"/>
      <c r="I56" s="964"/>
      <c r="J56" s="963">
        <f>D56+E56+F56+G56+H56+I56</f>
        <v>0</v>
      </c>
      <c r="K56" s="962">
        <f>C56+J56</f>
        <v>0</v>
      </c>
    </row>
    <row r="57" spans="1:11" ht="12.95" customHeight="1" thickBot="1" x14ac:dyDescent="0.25">
      <c r="A57" s="961" t="s">
        <v>19</v>
      </c>
      <c r="B57" s="960" t="s">
        <v>497</v>
      </c>
      <c r="C57" s="959">
        <f t="shared" ref="C57:K57" si="11">+C45+C51+C56</f>
        <v>0</v>
      </c>
      <c r="D57" s="959">
        <f t="shared" si="11"/>
        <v>0</v>
      </c>
      <c r="E57" s="959">
        <f t="shared" si="11"/>
        <v>0</v>
      </c>
      <c r="F57" s="959">
        <f t="shared" si="11"/>
        <v>0</v>
      </c>
      <c r="G57" s="959">
        <f t="shared" si="11"/>
        <v>0</v>
      </c>
      <c r="H57" s="959">
        <f t="shared" si="11"/>
        <v>0</v>
      </c>
      <c r="I57" s="959">
        <f t="shared" si="11"/>
        <v>0</v>
      </c>
      <c r="J57" s="959">
        <f t="shared" si="11"/>
        <v>0</v>
      </c>
      <c r="K57" s="958">
        <f t="shared" si="11"/>
        <v>0</v>
      </c>
    </row>
    <row r="58" spans="1:11" ht="14.1" customHeight="1" thickBot="1" x14ac:dyDescent="0.25">
      <c r="C58" s="957">
        <f>C43-C57</f>
        <v>0</v>
      </c>
      <c r="D58" s="956"/>
      <c r="E58" s="956"/>
      <c r="F58" s="956"/>
      <c r="G58" s="956"/>
      <c r="H58" s="956"/>
      <c r="I58" s="956"/>
      <c r="J58" s="956"/>
      <c r="K58" s="882">
        <f>K43-K57</f>
        <v>0</v>
      </c>
    </row>
    <row r="59" spans="1:11" ht="12.95" customHeight="1" thickBot="1" x14ac:dyDescent="0.25">
      <c r="A59" s="878" t="s">
        <v>487</v>
      </c>
      <c r="B59" s="877"/>
      <c r="C59" s="955"/>
      <c r="D59" s="955"/>
      <c r="E59" s="955"/>
      <c r="F59" s="955"/>
      <c r="G59" s="955"/>
      <c r="H59" s="955"/>
      <c r="I59" s="955"/>
      <c r="J59" s="954">
        <f>D59+E59+F59+G59+H59+I59</f>
        <v>0</v>
      </c>
      <c r="K59" s="953">
        <f>C59+J59</f>
        <v>0</v>
      </c>
    </row>
    <row r="60" spans="1:11" ht="12.95" customHeight="1" thickBot="1" x14ac:dyDescent="0.25">
      <c r="A60" s="878" t="s">
        <v>193</v>
      </c>
      <c r="B60" s="877"/>
      <c r="C60" s="955"/>
      <c r="D60" s="955"/>
      <c r="E60" s="955"/>
      <c r="F60" s="955"/>
      <c r="G60" s="955"/>
      <c r="H60" s="955"/>
      <c r="I60" s="955"/>
      <c r="J60" s="954">
        <f>D60+E60+F60+G60+H60+I60</f>
        <v>0</v>
      </c>
      <c r="K60" s="953">
        <f>C60+J60</f>
        <v>0</v>
      </c>
    </row>
  </sheetData>
  <sheetProtection sheet="1" formatCells="0"/>
  <mergeCells count="15">
    <mergeCell ref="B2:J2"/>
    <mergeCell ref="B3:J3"/>
    <mergeCell ref="A5:A7"/>
    <mergeCell ref="B5:B7"/>
    <mergeCell ref="C5:C7"/>
    <mergeCell ref="D5:D7"/>
    <mergeCell ref="E5:E7"/>
    <mergeCell ref="F5:F7"/>
    <mergeCell ref="G5:G7"/>
    <mergeCell ref="H5:H7"/>
    <mergeCell ref="I5:I7"/>
    <mergeCell ref="J5:J7"/>
    <mergeCell ref="K5:K7"/>
    <mergeCell ref="A9:K9"/>
    <mergeCell ref="A44:K44"/>
  </mergeCells>
  <printOptions horizontalCentered="1"/>
  <pageMargins left="0.51181102362204722" right="0.51181102362204722" top="0.35433070866141736" bottom="0.35433070866141736" header="0.31496062992125984" footer="0.31496062992125984"/>
  <pageSetup paperSize="9" scale="71" orientation="landscape"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28D13-D051-4CB5-9BB8-4E613E415BB3}">
  <sheetPr>
    <tabColor rgb="FF92D050"/>
    <pageSetUpPr fitToPage="1"/>
  </sheetPr>
  <dimension ref="A1:E26"/>
  <sheetViews>
    <sheetView tabSelected="1" zoomScale="120" zoomScaleNormal="120" zoomScalePageLayoutView="120" workbookViewId="0">
      <selection activeCell="D8" sqref="D8"/>
    </sheetView>
  </sheetViews>
  <sheetFormatPr defaultRowHeight="12.75" x14ac:dyDescent="0.2"/>
  <cols>
    <col min="1" max="1" width="13.83203125" style="1093" customWidth="1"/>
    <col min="2" max="2" width="88.6640625" style="1093" customWidth="1"/>
    <col min="3" max="3" width="15.83203125" style="1093" customWidth="1"/>
    <col min="4" max="4" width="16.83203125" style="1093" customWidth="1"/>
    <col min="5" max="5" width="4.83203125" style="1022" customWidth="1"/>
    <col min="6" max="256" width="9.33203125" style="1093"/>
    <col min="257" max="257" width="13.83203125" style="1093" customWidth="1"/>
    <col min="258" max="258" width="88.6640625" style="1093" customWidth="1"/>
    <col min="259" max="259" width="15.83203125" style="1093" customWidth="1"/>
    <col min="260" max="260" width="16.83203125" style="1093" customWidth="1"/>
    <col min="261" max="261" width="4.83203125" style="1093" customWidth="1"/>
    <col min="262" max="512" width="9.33203125" style="1093"/>
    <col min="513" max="513" width="13.83203125" style="1093" customWidth="1"/>
    <col min="514" max="514" width="88.6640625" style="1093" customWidth="1"/>
    <col min="515" max="515" width="15.83203125" style="1093" customWidth="1"/>
    <col min="516" max="516" width="16.83203125" style="1093" customWidth="1"/>
    <col min="517" max="517" width="4.83203125" style="1093" customWidth="1"/>
    <col min="518" max="768" width="9.33203125" style="1093"/>
    <col min="769" max="769" width="13.83203125" style="1093" customWidth="1"/>
    <col min="770" max="770" width="88.6640625" style="1093" customWidth="1"/>
    <col min="771" max="771" width="15.83203125" style="1093" customWidth="1"/>
    <col min="772" max="772" width="16.83203125" style="1093" customWidth="1"/>
    <col min="773" max="773" width="4.83203125" style="1093" customWidth="1"/>
    <col min="774" max="1024" width="9.33203125" style="1093"/>
    <col min="1025" max="1025" width="13.83203125" style="1093" customWidth="1"/>
    <col min="1026" max="1026" width="88.6640625" style="1093" customWidth="1"/>
    <col min="1027" max="1027" width="15.83203125" style="1093" customWidth="1"/>
    <col min="1028" max="1028" width="16.83203125" style="1093" customWidth="1"/>
    <col min="1029" max="1029" width="4.83203125" style="1093" customWidth="1"/>
    <col min="1030" max="1280" width="9.33203125" style="1093"/>
    <col min="1281" max="1281" width="13.83203125" style="1093" customWidth="1"/>
    <col min="1282" max="1282" width="88.6640625" style="1093" customWidth="1"/>
    <col min="1283" max="1283" width="15.83203125" style="1093" customWidth="1"/>
    <col min="1284" max="1284" width="16.83203125" style="1093" customWidth="1"/>
    <col min="1285" max="1285" width="4.83203125" style="1093" customWidth="1"/>
    <col min="1286" max="1536" width="9.33203125" style="1093"/>
    <col min="1537" max="1537" width="13.83203125" style="1093" customWidth="1"/>
    <col min="1538" max="1538" width="88.6640625" style="1093" customWidth="1"/>
    <col min="1539" max="1539" width="15.83203125" style="1093" customWidth="1"/>
    <col min="1540" max="1540" width="16.83203125" style="1093" customWidth="1"/>
    <col min="1541" max="1541" width="4.83203125" style="1093" customWidth="1"/>
    <col min="1542" max="1792" width="9.33203125" style="1093"/>
    <col min="1793" max="1793" width="13.83203125" style="1093" customWidth="1"/>
    <col min="1794" max="1794" width="88.6640625" style="1093" customWidth="1"/>
    <col min="1795" max="1795" width="15.83203125" style="1093" customWidth="1"/>
    <col min="1796" max="1796" width="16.83203125" style="1093" customWidth="1"/>
    <col min="1797" max="1797" width="4.83203125" style="1093" customWidth="1"/>
    <col min="1798" max="2048" width="9.33203125" style="1093"/>
    <col min="2049" max="2049" width="13.83203125" style="1093" customWidth="1"/>
    <col min="2050" max="2050" width="88.6640625" style="1093" customWidth="1"/>
    <col min="2051" max="2051" width="15.83203125" style="1093" customWidth="1"/>
    <col min="2052" max="2052" width="16.83203125" style="1093" customWidth="1"/>
    <col min="2053" max="2053" width="4.83203125" style="1093" customWidth="1"/>
    <col min="2054" max="2304" width="9.33203125" style="1093"/>
    <col min="2305" max="2305" width="13.83203125" style="1093" customWidth="1"/>
    <col min="2306" max="2306" width="88.6640625" style="1093" customWidth="1"/>
    <col min="2307" max="2307" width="15.83203125" style="1093" customWidth="1"/>
    <col min="2308" max="2308" width="16.83203125" style="1093" customWidth="1"/>
    <col min="2309" max="2309" width="4.83203125" style="1093" customWidth="1"/>
    <col min="2310" max="2560" width="9.33203125" style="1093"/>
    <col min="2561" max="2561" width="13.83203125" style="1093" customWidth="1"/>
    <col min="2562" max="2562" width="88.6640625" style="1093" customWidth="1"/>
    <col min="2563" max="2563" width="15.83203125" style="1093" customWidth="1"/>
    <col min="2564" max="2564" width="16.83203125" style="1093" customWidth="1"/>
    <col min="2565" max="2565" width="4.83203125" style="1093" customWidth="1"/>
    <col min="2566" max="2816" width="9.33203125" style="1093"/>
    <col min="2817" max="2817" width="13.83203125" style="1093" customWidth="1"/>
    <col min="2818" max="2818" width="88.6640625" style="1093" customWidth="1"/>
    <col min="2819" max="2819" width="15.83203125" style="1093" customWidth="1"/>
    <col min="2820" max="2820" width="16.83203125" style="1093" customWidth="1"/>
    <col min="2821" max="2821" width="4.83203125" style="1093" customWidth="1"/>
    <col min="2822" max="3072" width="9.33203125" style="1093"/>
    <col min="3073" max="3073" width="13.83203125" style="1093" customWidth="1"/>
    <col min="3074" max="3074" width="88.6640625" style="1093" customWidth="1"/>
    <col min="3075" max="3075" width="15.83203125" style="1093" customWidth="1"/>
    <col min="3076" max="3076" width="16.83203125" style="1093" customWidth="1"/>
    <col min="3077" max="3077" width="4.83203125" style="1093" customWidth="1"/>
    <col min="3078" max="3328" width="9.33203125" style="1093"/>
    <col min="3329" max="3329" width="13.83203125" style="1093" customWidth="1"/>
    <col min="3330" max="3330" width="88.6640625" style="1093" customWidth="1"/>
    <col min="3331" max="3331" width="15.83203125" style="1093" customWidth="1"/>
    <col min="3332" max="3332" width="16.83203125" style="1093" customWidth="1"/>
    <col min="3333" max="3333" width="4.83203125" style="1093" customWidth="1"/>
    <col min="3334" max="3584" width="9.33203125" style="1093"/>
    <col min="3585" max="3585" width="13.83203125" style="1093" customWidth="1"/>
    <col min="3586" max="3586" width="88.6640625" style="1093" customWidth="1"/>
    <col min="3587" max="3587" width="15.83203125" style="1093" customWidth="1"/>
    <col min="3588" max="3588" width="16.83203125" style="1093" customWidth="1"/>
    <col min="3589" max="3589" width="4.83203125" style="1093" customWidth="1"/>
    <col min="3590" max="3840" width="9.33203125" style="1093"/>
    <col min="3841" max="3841" width="13.83203125" style="1093" customWidth="1"/>
    <col min="3842" max="3842" width="88.6640625" style="1093" customWidth="1"/>
    <col min="3843" max="3843" width="15.83203125" style="1093" customWidth="1"/>
    <col min="3844" max="3844" width="16.83203125" style="1093" customWidth="1"/>
    <col min="3845" max="3845" width="4.83203125" style="1093" customWidth="1"/>
    <col min="3846" max="4096" width="9.33203125" style="1093"/>
    <col min="4097" max="4097" width="13.83203125" style="1093" customWidth="1"/>
    <col min="4098" max="4098" width="88.6640625" style="1093" customWidth="1"/>
    <col min="4099" max="4099" width="15.83203125" style="1093" customWidth="1"/>
    <col min="4100" max="4100" width="16.83203125" style="1093" customWidth="1"/>
    <col min="4101" max="4101" width="4.83203125" style="1093" customWidth="1"/>
    <col min="4102" max="4352" width="9.33203125" style="1093"/>
    <col min="4353" max="4353" width="13.83203125" style="1093" customWidth="1"/>
    <col min="4354" max="4354" width="88.6640625" style="1093" customWidth="1"/>
    <col min="4355" max="4355" width="15.83203125" style="1093" customWidth="1"/>
    <col min="4356" max="4356" width="16.83203125" style="1093" customWidth="1"/>
    <col min="4357" max="4357" width="4.83203125" style="1093" customWidth="1"/>
    <col min="4358" max="4608" width="9.33203125" style="1093"/>
    <col min="4609" max="4609" width="13.83203125" style="1093" customWidth="1"/>
    <col min="4610" max="4610" width="88.6640625" style="1093" customWidth="1"/>
    <col min="4611" max="4611" width="15.83203125" style="1093" customWidth="1"/>
    <col min="4612" max="4612" width="16.83203125" style="1093" customWidth="1"/>
    <col min="4613" max="4613" width="4.83203125" style="1093" customWidth="1"/>
    <col min="4614" max="4864" width="9.33203125" style="1093"/>
    <col min="4865" max="4865" width="13.83203125" style="1093" customWidth="1"/>
    <col min="4866" max="4866" width="88.6640625" style="1093" customWidth="1"/>
    <col min="4867" max="4867" width="15.83203125" style="1093" customWidth="1"/>
    <col min="4868" max="4868" width="16.83203125" style="1093" customWidth="1"/>
    <col min="4869" max="4869" width="4.83203125" style="1093" customWidth="1"/>
    <col min="4870" max="5120" width="9.33203125" style="1093"/>
    <col min="5121" max="5121" width="13.83203125" style="1093" customWidth="1"/>
    <col min="5122" max="5122" width="88.6640625" style="1093" customWidth="1"/>
    <col min="5123" max="5123" width="15.83203125" style="1093" customWidth="1"/>
    <col min="5124" max="5124" width="16.83203125" style="1093" customWidth="1"/>
    <col min="5125" max="5125" width="4.83203125" style="1093" customWidth="1"/>
    <col min="5126" max="5376" width="9.33203125" style="1093"/>
    <col min="5377" max="5377" width="13.83203125" style="1093" customWidth="1"/>
    <col min="5378" max="5378" width="88.6640625" style="1093" customWidth="1"/>
    <col min="5379" max="5379" width="15.83203125" style="1093" customWidth="1"/>
    <col min="5380" max="5380" width="16.83203125" style="1093" customWidth="1"/>
    <col min="5381" max="5381" width="4.83203125" style="1093" customWidth="1"/>
    <col min="5382" max="5632" width="9.33203125" style="1093"/>
    <col min="5633" max="5633" width="13.83203125" style="1093" customWidth="1"/>
    <col min="5634" max="5634" width="88.6640625" style="1093" customWidth="1"/>
    <col min="5635" max="5635" width="15.83203125" style="1093" customWidth="1"/>
    <col min="5636" max="5636" width="16.83203125" style="1093" customWidth="1"/>
    <col min="5637" max="5637" width="4.83203125" style="1093" customWidth="1"/>
    <col min="5638" max="5888" width="9.33203125" style="1093"/>
    <col min="5889" max="5889" width="13.83203125" style="1093" customWidth="1"/>
    <col min="5890" max="5890" width="88.6640625" style="1093" customWidth="1"/>
    <col min="5891" max="5891" width="15.83203125" style="1093" customWidth="1"/>
    <col min="5892" max="5892" width="16.83203125" style="1093" customWidth="1"/>
    <col min="5893" max="5893" width="4.83203125" style="1093" customWidth="1"/>
    <col min="5894" max="6144" width="9.33203125" style="1093"/>
    <col min="6145" max="6145" width="13.83203125" style="1093" customWidth="1"/>
    <col min="6146" max="6146" width="88.6640625" style="1093" customWidth="1"/>
    <col min="6147" max="6147" width="15.83203125" style="1093" customWidth="1"/>
    <col min="6148" max="6148" width="16.83203125" style="1093" customWidth="1"/>
    <col min="6149" max="6149" width="4.83203125" style="1093" customWidth="1"/>
    <col min="6150" max="6400" width="9.33203125" style="1093"/>
    <col min="6401" max="6401" width="13.83203125" style="1093" customWidth="1"/>
    <col min="6402" max="6402" width="88.6640625" style="1093" customWidth="1"/>
    <col min="6403" max="6403" width="15.83203125" style="1093" customWidth="1"/>
    <col min="6404" max="6404" width="16.83203125" style="1093" customWidth="1"/>
    <col min="6405" max="6405" width="4.83203125" style="1093" customWidth="1"/>
    <col min="6406" max="6656" width="9.33203125" style="1093"/>
    <col min="6657" max="6657" width="13.83203125" style="1093" customWidth="1"/>
    <col min="6658" max="6658" width="88.6640625" style="1093" customWidth="1"/>
    <col min="6659" max="6659" width="15.83203125" style="1093" customWidth="1"/>
    <col min="6660" max="6660" width="16.83203125" style="1093" customWidth="1"/>
    <col min="6661" max="6661" width="4.83203125" style="1093" customWidth="1"/>
    <col min="6662" max="6912" width="9.33203125" style="1093"/>
    <col min="6913" max="6913" width="13.83203125" style="1093" customWidth="1"/>
    <col min="6914" max="6914" width="88.6640625" style="1093" customWidth="1"/>
    <col min="6915" max="6915" width="15.83203125" style="1093" customWidth="1"/>
    <col min="6916" max="6916" width="16.83203125" style="1093" customWidth="1"/>
    <col min="6917" max="6917" width="4.83203125" style="1093" customWidth="1"/>
    <col min="6918" max="7168" width="9.33203125" style="1093"/>
    <col min="7169" max="7169" width="13.83203125" style="1093" customWidth="1"/>
    <col min="7170" max="7170" width="88.6640625" style="1093" customWidth="1"/>
    <col min="7171" max="7171" width="15.83203125" style="1093" customWidth="1"/>
    <col min="7172" max="7172" width="16.83203125" style="1093" customWidth="1"/>
    <col min="7173" max="7173" width="4.83203125" style="1093" customWidth="1"/>
    <col min="7174" max="7424" width="9.33203125" style="1093"/>
    <col min="7425" max="7425" width="13.83203125" style="1093" customWidth="1"/>
    <col min="7426" max="7426" width="88.6640625" style="1093" customWidth="1"/>
    <col min="7427" max="7427" width="15.83203125" style="1093" customWidth="1"/>
    <col min="7428" max="7428" width="16.83203125" style="1093" customWidth="1"/>
    <col min="7429" max="7429" width="4.83203125" style="1093" customWidth="1"/>
    <col min="7430" max="7680" width="9.33203125" style="1093"/>
    <col min="7681" max="7681" width="13.83203125" style="1093" customWidth="1"/>
    <col min="7682" max="7682" width="88.6640625" style="1093" customWidth="1"/>
    <col min="7683" max="7683" width="15.83203125" style="1093" customWidth="1"/>
    <col min="7684" max="7684" width="16.83203125" style="1093" customWidth="1"/>
    <col min="7685" max="7685" width="4.83203125" style="1093" customWidth="1"/>
    <col min="7686" max="7936" width="9.33203125" style="1093"/>
    <col min="7937" max="7937" width="13.83203125" style="1093" customWidth="1"/>
    <col min="7938" max="7938" width="88.6640625" style="1093" customWidth="1"/>
    <col min="7939" max="7939" width="15.83203125" style="1093" customWidth="1"/>
    <col min="7940" max="7940" width="16.83203125" style="1093" customWidth="1"/>
    <col min="7941" max="7941" width="4.83203125" style="1093" customWidth="1"/>
    <col min="7942" max="8192" width="9.33203125" style="1093"/>
    <col min="8193" max="8193" width="13.83203125" style="1093" customWidth="1"/>
    <col min="8194" max="8194" width="88.6640625" style="1093" customWidth="1"/>
    <col min="8195" max="8195" width="15.83203125" style="1093" customWidth="1"/>
    <col min="8196" max="8196" width="16.83203125" style="1093" customWidth="1"/>
    <col min="8197" max="8197" width="4.83203125" style="1093" customWidth="1"/>
    <col min="8198" max="8448" width="9.33203125" style="1093"/>
    <col min="8449" max="8449" width="13.83203125" style="1093" customWidth="1"/>
    <col min="8450" max="8450" width="88.6640625" style="1093" customWidth="1"/>
    <col min="8451" max="8451" width="15.83203125" style="1093" customWidth="1"/>
    <col min="8452" max="8452" width="16.83203125" style="1093" customWidth="1"/>
    <col min="8453" max="8453" width="4.83203125" style="1093" customWidth="1"/>
    <col min="8454" max="8704" width="9.33203125" style="1093"/>
    <col min="8705" max="8705" width="13.83203125" style="1093" customWidth="1"/>
    <col min="8706" max="8706" width="88.6640625" style="1093" customWidth="1"/>
    <col min="8707" max="8707" width="15.83203125" style="1093" customWidth="1"/>
    <col min="8708" max="8708" width="16.83203125" style="1093" customWidth="1"/>
    <col min="8709" max="8709" width="4.83203125" style="1093" customWidth="1"/>
    <col min="8710" max="8960" width="9.33203125" style="1093"/>
    <col min="8961" max="8961" width="13.83203125" style="1093" customWidth="1"/>
    <col min="8962" max="8962" width="88.6640625" style="1093" customWidth="1"/>
    <col min="8963" max="8963" width="15.83203125" style="1093" customWidth="1"/>
    <col min="8964" max="8964" width="16.83203125" style="1093" customWidth="1"/>
    <col min="8965" max="8965" width="4.83203125" style="1093" customWidth="1"/>
    <col min="8966" max="9216" width="9.33203125" style="1093"/>
    <col min="9217" max="9217" width="13.83203125" style="1093" customWidth="1"/>
    <col min="9218" max="9218" width="88.6640625" style="1093" customWidth="1"/>
    <col min="9219" max="9219" width="15.83203125" style="1093" customWidth="1"/>
    <col min="9220" max="9220" width="16.83203125" style="1093" customWidth="1"/>
    <col min="9221" max="9221" width="4.83203125" style="1093" customWidth="1"/>
    <col min="9222" max="9472" width="9.33203125" style="1093"/>
    <col min="9473" max="9473" width="13.83203125" style="1093" customWidth="1"/>
    <col min="9474" max="9474" width="88.6640625" style="1093" customWidth="1"/>
    <col min="9475" max="9475" width="15.83203125" style="1093" customWidth="1"/>
    <col min="9476" max="9476" width="16.83203125" style="1093" customWidth="1"/>
    <col min="9477" max="9477" width="4.83203125" style="1093" customWidth="1"/>
    <col min="9478" max="9728" width="9.33203125" style="1093"/>
    <col min="9729" max="9729" width="13.83203125" style="1093" customWidth="1"/>
    <col min="9730" max="9730" width="88.6640625" style="1093" customWidth="1"/>
    <col min="9731" max="9731" width="15.83203125" style="1093" customWidth="1"/>
    <col min="9732" max="9732" width="16.83203125" style="1093" customWidth="1"/>
    <col min="9733" max="9733" width="4.83203125" style="1093" customWidth="1"/>
    <col min="9734" max="9984" width="9.33203125" style="1093"/>
    <col min="9985" max="9985" width="13.83203125" style="1093" customWidth="1"/>
    <col min="9986" max="9986" width="88.6640625" style="1093" customWidth="1"/>
    <col min="9987" max="9987" width="15.83203125" style="1093" customWidth="1"/>
    <col min="9988" max="9988" width="16.83203125" style="1093" customWidth="1"/>
    <col min="9989" max="9989" width="4.83203125" style="1093" customWidth="1"/>
    <col min="9990" max="10240" width="9.33203125" style="1093"/>
    <col min="10241" max="10241" width="13.83203125" style="1093" customWidth="1"/>
    <col min="10242" max="10242" width="88.6640625" style="1093" customWidth="1"/>
    <col min="10243" max="10243" width="15.83203125" style="1093" customWidth="1"/>
    <col min="10244" max="10244" width="16.83203125" style="1093" customWidth="1"/>
    <col min="10245" max="10245" width="4.83203125" style="1093" customWidth="1"/>
    <col min="10246" max="10496" width="9.33203125" style="1093"/>
    <col min="10497" max="10497" width="13.83203125" style="1093" customWidth="1"/>
    <col min="10498" max="10498" width="88.6640625" style="1093" customWidth="1"/>
    <col min="10499" max="10499" width="15.83203125" style="1093" customWidth="1"/>
    <col min="10500" max="10500" width="16.83203125" style="1093" customWidth="1"/>
    <col min="10501" max="10501" width="4.83203125" style="1093" customWidth="1"/>
    <col min="10502" max="10752" width="9.33203125" style="1093"/>
    <col min="10753" max="10753" width="13.83203125" style="1093" customWidth="1"/>
    <col min="10754" max="10754" width="88.6640625" style="1093" customWidth="1"/>
    <col min="10755" max="10755" width="15.83203125" style="1093" customWidth="1"/>
    <col min="10756" max="10756" width="16.83203125" style="1093" customWidth="1"/>
    <col min="10757" max="10757" width="4.83203125" style="1093" customWidth="1"/>
    <col min="10758" max="11008" width="9.33203125" style="1093"/>
    <col min="11009" max="11009" width="13.83203125" style="1093" customWidth="1"/>
    <col min="11010" max="11010" width="88.6640625" style="1093" customWidth="1"/>
    <col min="11011" max="11011" width="15.83203125" style="1093" customWidth="1"/>
    <col min="11012" max="11012" width="16.83203125" style="1093" customWidth="1"/>
    <col min="11013" max="11013" width="4.83203125" style="1093" customWidth="1"/>
    <col min="11014" max="11264" width="9.33203125" style="1093"/>
    <col min="11265" max="11265" width="13.83203125" style="1093" customWidth="1"/>
    <col min="11266" max="11266" width="88.6640625" style="1093" customWidth="1"/>
    <col min="11267" max="11267" width="15.83203125" style="1093" customWidth="1"/>
    <col min="11268" max="11268" width="16.83203125" style="1093" customWidth="1"/>
    <col min="11269" max="11269" width="4.83203125" style="1093" customWidth="1"/>
    <col min="11270" max="11520" width="9.33203125" style="1093"/>
    <col min="11521" max="11521" width="13.83203125" style="1093" customWidth="1"/>
    <col min="11522" max="11522" width="88.6640625" style="1093" customWidth="1"/>
    <col min="11523" max="11523" width="15.83203125" style="1093" customWidth="1"/>
    <col min="11524" max="11524" width="16.83203125" style="1093" customWidth="1"/>
    <col min="11525" max="11525" width="4.83203125" style="1093" customWidth="1"/>
    <col min="11526" max="11776" width="9.33203125" style="1093"/>
    <col min="11777" max="11777" width="13.83203125" style="1093" customWidth="1"/>
    <col min="11778" max="11778" width="88.6640625" style="1093" customWidth="1"/>
    <col min="11779" max="11779" width="15.83203125" style="1093" customWidth="1"/>
    <col min="11780" max="11780" width="16.83203125" style="1093" customWidth="1"/>
    <col min="11781" max="11781" width="4.83203125" style="1093" customWidth="1"/>
    <col min="11782" max="12032" width="9.33203125" style="1093"/>
    <col min="12033" max="12033" width="13.83203125" style="1093" customWidth="1"/>
    <col min="12034" max="12034" width="88.6640625" style="1093" customWidth="1"/>
    <col min="12035" max="12035" width="15.83203125" style="1093" customWidth="1"/>
    <col min="12036" max="12036" width="16.83203125" style="1093" customWidth="1"/>
    <col min="12037" max="12037" width="4.83203125" style="1093" customWidth="1"/>
    <col min="12038" max="12288" width="9.33203125" style="1093"/>
    <col min="12289" max="12289" width="13.83203125" style="1093" customWidth="1"/>
    <col min="12290" max="12290" width="88.6640625" style="1093" customWidth="1"/>
    <col min="12291" max="12291" width="15.83203125" style="1093" customWidth="1"/>
    <col min="12292" max="12292" width="16.83203125" style="1093" customWidth="1"/>
    <col min="12293" max="12293" width="4.83203125" style="1093" customWidth="1"/>
    <col min="12294" max="12544" width="9.33203125" style="1093"/>
    <col min="12545" max="12545" width="13.83203125" style="1093" customWidth="1"/>
    <col min="12546" max="12546" width="88.6640625" style="1093" customWidth="1"/>
    <col min="12547" max="12547" width="15.83203125" style="1093" customWidth="1"/>
    <col min="12548" max="12548" width="16.83203125" style="1093" customWidth="1"/>
    <col min="12549" max="12549" width="4.83203125" style="1093" customWidth="1"/>
    <col min="12550" max="12800" width="9.33203125" style="1093"/>
    <col min="12801" max="12801" width="13.83203125" style="1093" customWidth="1"/>
    <col min="12802" max="12802" width="88.6640625" style="1093" customWidth="1"/>
    <col min="12803" max="12803" width="15.83203125" style="1093" customWidth="1"/>
    <col min="12804" max="12804" width="16.83203125" style="1093" customWidth="1"/>
    <col min="12805" max="12805" width="4.83203125" style="1093" customWidth="1"/>
    <col min="12806" max="13056" width="9.33203125" style="1093"/>
    <col min="13057" max="13057" width="13.83203125" style="1093" customWidth="1"/>
    <col min="13058" max="13058" width="88.6640625" style="1093" customWidth="1"/>
    <col min="13059" max="13059" width="15.83203125" style="1093" customWidth="1"/>
    <col min="13060" max="13060" width="16.83203125" style="1093" customWidth="1"/>
    <col min="13061" max="13061" width="4.83203125" style="1093" customWidth="1"/>
    <col min="13062" max="13312" width="9.33203125" style="1093"/>
    <col min="13313" max="13313" width="13.83203125" style="1093" customWidth="1"/>
    <col min="13314" max="13314" width="88.6640625" style="1093" customWidth="1"/>
    <col min="13315" max="13315" width="15.83203125" style="1093" customWidth="1"/>
    <col min="13316" max="13316" width="16.83203125" style="1093" customWidth="1"/>
    <col min="13317" max="13317" width="4.83203125" style="1093" customWidth="1"/>
    <col min="13318" max="13568" width="9.33203125" style="1093"/>
    <col min="13569" max="13569" width="13.83203125" style="1093" customWidth="1"/>
    <col min="13570" max="13570" width="88.6640625" style="1093" customWidth="1"/>
    <col min="13571" max="13571" width="15.83203125" style="1093" customWidth="1"/>
    <col min="13572" max="13572" width="16.83203125" style="1093" customWidth="1"/>
    <col min="13573" max="13573" width="4.83203125" style="1093" customWidth="1"/>
    <col min="13574" max="13824" width="9.33203125" style="1093"/>
    <col min="13825" max="13825" width="13.83203125" style="1093" customWidth="1"/>
    <col min="13826" max="13826" width="88.6640625" style="1093" customWidth="1"/>
    <col min="13827" max="13827" width="15.83203125" style="1093" customWidth="1"/>
    <col min="13828" max="13828" width="16.83203125" style="1093" customWidth="1"/>
    <col min="13829" max="13829" width="4.83203125" style="1093" customWidth="1"/>
    <col min="13830" max="14080" width="9.33203125" style="1093"/>
    <col min="14081" max="14081" width="13.83203125" style="1093" customWidth="1"/>
    <col min="14082" max="14082" width="88.6640625" style="1093" customWidth="1"/>
    <col min="14083" max="14083" width="15.83203125" style="1093" customWidth="1"/>
    <col min="14084" max="14084" width="16.83203125" style="1093" customWidth="1"/>
    <col min="14085" max="14085" width="4.83203125" style="1093" customWidth="1"/>
    <col min="14086" max="14336" width="9.33203125" style="1093"/>
    <col min="14337" max="14337" width="13.83203125" style="1093" customWidth="1"/>
    <col min="14338" max="14338" width="88.6640625" style="1093" customWidth="1"/>
    <col min="14339" max="14339" width="15.83203125" style="1093" customWidth="1"/>
    <col min="14340" max="14340" width="16.83203125" style="1093" customWidth="1"/>
    <col min="14341" max="14341" width="4.83203125" style="1093" customWidth="1"/>
    <col min="14342" max="14592" width="9.33203125" style="1093"/>
    <col min="14593" max="14593" width="13.83203125" style="1093" customWidth="1"/>
    <col min="14594" max="14594" width="88.6640625" style="1093" customWidth="1"/>
    <col min="14595" max="14595" width="15.83203125" style="1093" customWidth="1"/>
    <col min="14596" max="14596" width="16.83203125" style="1093" customWidth="1"/>
    <col min="14597" max="14597" width="4.83203125" style="1093" customWidth="1"/>
    <col min="14598" max="14848" width="9.33203125" style="1093"/>
    <col min="14849" max="14849" width="13.83203125" style="1093" customWidth="1"/>
    <col min="14850" max="14850" width="88.6640625" style="1093" customWidth="1"/>
    <col min="14851" max="14851" width="15.83203125" style="1093" customWidth="1"/>
    <col min="14852" max="14852" width="16.83203125" style="1093" customWidth="1"/>
    <col min="14853" max="14853" width="4.83203125" style="1093" customWidth="1"/>
    <col min="14854" max="15104" width="9.33203125" style="1093"/>
    <col min="15105" max="15105" width="13.83203125" style="1093" customWidth="1"/>
    <col min="15106" max="15106" width="88.6640625" style="1093" customWidth="1"/>
    <col min="15107" max="15107" width="15.83203125" style="1093" customWidth="1"/>
    <col min="15108" max="15108" width="16.83203125" style="1093" customWidth="1"/>
    <col min="15109" max="15109" width="4.83203125" style="1093" customWidth="1"/>
    <col min="15110" max="15360" width="9.33203125" style="1093"/>
    <col min="15361" max="15361" width="13.83203125" style="1093" customWidth="1"/>
    <col min="15362" max="15362" width="88.6640625" style="1093" customWidth="1"/>
    <col min="15363" max="15363" width="15.83203125" style="1093" customWidth="1"/>
    <col min="15364" max="15364" width="16.83203125" style="1093" customWidth="1"/>
    <col min="15365" max="15365" width="4.83203125" style="1093" customWidth="1"/>
    <col min="15366" max="15616" width="9.33203125" style="1093"/>
    <col min="15617" max="15617" width="13.83203125" style="1093" customWidth="1"/>
    <col min="15618" max="15618" width="88.6640625" style="1093" customWidth="1"/>
    <col min="15619" max="15619" width="15.83203125" style="1093" customWidth="1"/>
    <col min="15620" max="15620" width="16.83203125" style="1093" customWidth="1"/>
    <col min="15621" max="15621" width="4.83203125" style="1093" customWidth="1"/>
    <col min="15622" max="15872" width="9.33203125" style="1093"/>
    <col min="15873" max="15873" width="13.83203125" style="1093" customWidth="1"/>
    <col min="15874" max="15874" width="88.6640625" style="1093" customWidth="1"/>
    <col min="15875" max="15875" width="15.83203125" style="1093" customWidth="1"/>
    <col min="15876" max="15876" width="16.83203125" style="1093" customWidth="1"/>
    <col min="15877" max="15877" width="4.83203125" style="1093" customWidth="1"/>
    <col min="15878" max="16128" width="9.33203125" style="1093"/>
    <col min="16129" max="16129" width="13.83203125" style="1093" customWidth="1"/>
    <col min="16130" max="16130" width="88.6640625" style="1093" customWidth="1"/>
    <col min="16131" max="16131" width="15.83203125" style="1093" customWidth="1"/>
    <col min="16132" max="16132" width="16.83203125" style="1093" customWidth="1"/>
    <col min="16133" max="16133" width="4.83203125" style="1093" customWidth="1"/>
    <col min="16134" max="16384" width="9.33203125" style="1093"/>
  </cols>
  <sheetData>
    <row r="1" spans="1:5" ht="47.25" customHeight="1" x14ac:dyDescent="0.2">
      <c r="B1" s="1274" t="str">
        <f>+CONCATENATE("A ",[3]RM_ALAPADATOK!D7,". évi általános működés és ágazati feladatok támogatásának alakulása jogcímenként")</f>
        <v>A 2020. évi általános működés és ágazati feladatok támogatásának alakulása jogcímenként</v>
      </c>
      <c r="C1" s="1274"/>
      <c r="D1" s="1274"/>
      <c r="E1" s="1275" t="str">
        <f>CONCATENATE("7. melléklet ",[3]RM_ALAPADATOK!A7," ",[3]RM_ALAPADATOK!B7," ",[3]RM_ALAPADATOK!C7," ",[3]RM_ALAPADATOK!D7," ",[3]RM_ALAPADATOK!E7," ",[3]RM_ALAPADATOK!F7," ",[3]RM_ALAPADATOK!G7," ",[3]RM_ALAPADATOK!H7)</f>
        <v>7. melléklet a 13 / 2020 ( XI.11. ) önkormányzati rendelethez</v>
      </c>
    </row>
    <row r="2" spans="1:5" ht="22.5" customHeight="1" thickBot="1" x14ac:dyDescent="0.3">
      <c r="B2" s="1049"/>
      <c r="C2" s="1049"/>
      <c r="D2" s="1048" t="s">
        <v>581</v>
      </c>
      <c r="E2" s="1275"/>
    </row>
    <row r="3" spans="1:5" ht="62.25" customHeight="1" thickBot="1" x14ac:dyDescent="0.25">
      <c r="A3" s="1047" t="s">
        <v>704</v>
      </c>
      <c r="B3" s="1046" t="s">
        <v>50</v>
      </c>
      <c r="C3" s="1045" t="str">
        <f>+CONCATENATE([3]RM_ALAPADATOK!D7,". évi tervezett támogatás összesen")</f>
        <v>2020. évi tervezett támogatás összesen</v>
      </c>
      <c r="D3" s="1045" t="s">
        <v>703</v>
      </c>
      <c r="E3" s="1275"/>
    </row>
    <row r="4" spans="1:5" s="1040" customFormat="1" ht="13.5" thickBot="1" x14ac:dyDescent="0.25">
      <c r="A4" s="1044" t="s">
        <v>465</v>
      </c>
      <c r="B4" s="1043" t="s">
        <v>466</v>
      </c>
      <c r="C4" s="1042"/>
      <c r="D4" s="1041" t="s">
        <v>467</v>
      </c>
      <c r="E4" s="1275"/>
    </row>
    <row r="5" spans="1:5" x14ac:dyDescent="0.2">
      <c r="A5" s="1039"/>
      <c r="B5" s="1038" t="s">
        <v>233</v>
      </c>
      <c r="C5" s="580">
        <v>9998250</v>
      </c>
      <c r="D5" s="580"/>
      <c r="E5" s="1275"/>
    </row>
    <row r="6" spans="1:5" ht="12.75" customHeight="1" x14ac:dyDescent="0.2">
      <c r="A6" s="1034"/>
      <c r="B6" s="1037" t="s">
        <v>234</v>
      </c>
      <c r="C6" s="560"/>
      <c r="D6" s="560"/>
      <c r="E6" s="1275"/>
    </row>
    <row r="7" spans="1:5" x14ac:dyDescent="0.2">
      <c r="A7" s="1034"/>
      <c r="B7" s="1037" t="s">
        <v>235</v>
      </c>
      <c r="C7" s="560">
        <v>11085306</v>
      </c>
      <c r="D7" s="560">
        <v>318200</v>
      </c>
      <c r="E7" s="1275"/>
    </row>
    <row r="8" spans="1:5" x14ac:dyDescent="0.2">
      <c r="A8" s="1034"/>
      <c r="B8" s="1037" t="s">
        <v>236</v>
      </c>
      <c r="C8" s="560">
        <v>1800000</v>
      </c>
      <c r="D8" s="560">
        <v>200000</v>
      </c>
      <c r="E8" s="1275"/>
    </row>
    <row r="9" spans="1:5" x14ac:dyDescent="0.2">
      <c r="A9" s="1034"/>
      <c r="B9" s="1036" t="s">
        <v>410</v>
      </c>
      <c r="C9" s="560"/>
      <c r="D9" s="560"/>
      <c r="E9" s="1275"/>
    </row>
    <row r="10" spans="1:5" x14ac:dyDescent="0.2">
      <c r="A10" s="1034"/>
      <c r="B10" s="1035" t="s">
        <v>411</v>
      </c>
      <c r="C10" s="560"/>
      <c r="D10" s="560"/>
      <c r="E10" s="1275"/>
    </row>
    <row r="11" spans="1:5" x14ac:dyDescent="0.2">
      <c r="A11" s="1034"/>
      <c r="B11" s="1033"/>
      <c r="C11" s="1032"/>
      <c r="D11" s="1028"/>
      <c r="E11" s="1275"/>
    </row>
    <row r="12" spans="1:5" x14ac:dyDescent="0.2">
      <c r="A12" s="1034"/>
      <c r="B12" s="1033"/>
      <c r="C12" s="1032"/>
      <c r="D12" s="1028"/>
      <c r="E12" s="1275"/>
    </row>
    <row r="13" spans="1:5" ht="12.95" customHeight="1" x14ac:dyDescent="0.2">
      <c r="A13" s="1034"/>
      <c r="B13" s="1033"/>
      <c r="C13" s="1032"/>
      <c r="D13" s="1028"/>
      <c r="E13" s="1275"/>
    </row>
    <row r="14" spans="1:5" x14ac:dyDescent="0.2">
      <c r="A14" s="1034"/>
      <c r="B14" s="1033"/>
      <c r="C14" s="1032"/>
      <c r="D14" s="1028"/>
      <c r="E14" s="1275"/>
    </row>
    <row r="15" spans="1:5" x14ac:dyDescent="0.2">
      <c r="A15" s="1034"/>
      <c r="B15" s="1033"/>
      <c r="C15" s="1032"/>
      <c r="D15" s="1028"/>
      <c r="E15" s="1275"/>
    </row>
    <row r="16" spans="1:5" x14ac:dyDescent="0.2">
      <c r="A16" s="1034"/>
      <c r="B16" s="1033"/>
      <c r="C16" s="1032"/>
      <c r="D16" s="1028"/>
      <c r="E16" s="1275"/>
    </row>
    <row r="17" spans="1:5" x14ac:dyDescent="0.2">
      <c r="A17" s="1034"/>
      <c r="B17" s="1033"/>
      <c r="C17" s="1032"/>
      <c r="D17" s="1028"/>
      <c r="E17" s="1275"/>
    </row>
    <row r="18" spans="1:5" x14ac:dyDescent="0.2">
      <c r="A18" s="1034"/>
      <c r="B18" s="1033"/>
      <c r="C18" s="1032"/>
      <c r="D18" s="1028"/>
      <c r="E18" s="1275"/>
    </row>
    <row r="19" spans="1:5" x14ac:dyDescent="0.2">
      <c r="A19" s="1034"/>
      <c r="B19" s="1033"/>
      <c r="C19" s="1032"/>
      <c r="D19" s="1028"/>
      <c r="E19" s="1275"/>
    </row>
    <row r="20" spans="1:5" x14ac:dyDescent="0.2">
      <c r="A20" s="1034"/>
      <c r="B20" s="1033"/>
      <c r="C20" s="1032"/>
      <c r="D20" s="1028"/>
      <c r="E20" s="1275"/>
    </row>
    <row r="21" spans="1:5" x14ac:dyDescent="0.2">
      <c r="A21" s="1034"/>
      <c r="B21" s="1033"/>
      <c r="C21" s="1032"/>
      <c r="D21" s="1028"/>
      <c r="E21" s="1275"/>
    </row>
    <row r="22" spans="1:5" x14ac:dyDescent="0.2">
      <c r="A22" s="1034"/>
      <c r="B22" s="1033"/>
      <c r="C22" s="1032"/>
      <c r="D22" s="1028"/>
      <c r="E22" s="1275"/>
    </row>
    <row r="23" spans="1:5" x14ac:dyDescent="0.2">
      <c r="A23" s="1034"/>
      <c r="B23" s="1033"/>
      <c r="C23" s="1032"/>
      <c r="D23" s="1028"/>
      <c r="E23" s="1275"/>
    </row>
    <row r="24" spans="1:5" ht="13.5" thickBot="1" x14ac:dyDescent="0.25">
      <c r="A24" s="1031"/>
      <c r="B24" s="1030"/>
      <c r="C24" s="1029"/>
      <c r="D24" s="1028"/>
      <c r="E24" s="1275"/>
    </row>
    <row r="25" spans="1:5" s="1023" customFormat="1" ht="19.5" customHeight="1" thickBot="1" x14ac:dyDescent="0.25">
      <c r="A25" s="1027"/>
      <c r="B25" s="1026" t="s">
        <v>51</v>
      </c>
      <c r="C25" s="1025">
        <f>SUM(C5:C24)</f>
        <v>22883556</v>
      </c>
      <c r="D25" s="1024">
        <f>SUM(D5:D24)</f>
        <v>518200</v>
      </c>
      <c r="E25" s="1275"/>
    </row>
    <row r="26" spans="1:5" x14ac:dyDescent="0.2">
      <c r="A26" s="1276" t="s">
        <v>587</v>
      </c>
      <c r="B26" s="1276"/>
    </row>
  </sheetData>
  <sheetProtection sheet="1"/>
  <mergeCells count="3">
    <mergeCell ref="B1:D1"/>
    <mergeCell ref="E1:E25"/>
    <mergeCell ref="A26:B26"/>
  </mergeCells>
  <printOptions horizontalCentered="1"/>
  <pageMargins left="0.78740157480314965" right="0.78740157480314965" top="0.98425196850393704" bottom="0.98425196850393704" header="0.78740157480314965" footer="0.78740157480314965"/>
  <pageSetup paperSize="9" orientation="landscape"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92D050"/>
  </sheetPr>
  <dimension ref="A1:F220"/>
  <sheetViews>
    <sheetView topLeftCell="A13" zoomScale="120" zoomScaleNormal="120" workbookViewId="0">
      <selection activeCell="D28" sqref="D28"/>
    </sheetView>
  </sheetViews>
  <sheetFormatPr defaultRowHeight="12.75" x14ac:dyDescent="0.2"/>
  <cols>
    <col min="1" max="1" width="38.6640625" style="38" customWidth="1"/>
    <col min="2" max="4" width="24.83203125" style="38" customWidth="1"/>
    <col min="5" max="5" width="26.83203125" style="38" customWidth="1"/>
    <col min="6" max="6" width="5" style="38" bestFit="1" customWidth="1"/>
    <col min="7" max="16384" width="9.33203125" style="38"/>
  </cols>
  <sheetData>
    <row r="1" spans="1:6" x14ac:dyDescent="0.2">
      <c r="F1" s="1304" t="e">
        <f>CONCATENATE("8. melléklet ",#REF!," ",#REF!," ",#REF!," ",#REF!," ",#REF!," ",#REF!," ",#REF!," ",#REF!)</f>
        <v>#REF!</v>
      </c>
    </row>
    <row r="2" spans="1:6" ht="15.75" x14ac:dyDescent="0.2">
      <c r="A2" s="1277" t="s">
        <v>591</v>
      </c>
      <c r="B2" s="1277"/>
      <c r="C2" s="1277"/>
      <c r="D2" s="1277"/>
      <c r="E2" s="1277"/>
      <c r="F2" s="1304"/>
    </row>
    <row r="3" spans="1:6" ht="14.25" thickBot="1" x14ac:dyDescent="0.25">
      <c r="A3" s="496"/>
      <c r="B3" s="496"/>
      <c r="C3" s="496"/>
      <c r="D3" s="496"/>
      <c r="E3" s="497" t="e">
        <f>#REF!</f>
        <v>#REF!</v>
      </c>
      <c r="F3" s="1304"/>
    </row>
    <row r="4" spans="1:6" ht="13.5" thickBot="1" x14ac:dyDescent="0.25">
      <c r="A4" s="1278" t="s">
        <v>135</v>
      </c>
      <c r="B4" s="1279"/>
      <c r="C4" s="1279"/>
      <c r="D4" s="1279"/>
      <c r="E4" s="499" t="s">
        <v>53</v>
      </c>
      <c r="F4" s="1304"/>
    </row>
    <row r="5" spans="1:6" x14ac:dyDescent="0.2">
      <c r="A5" s="1280" t="s">
        <v>604</v>
      </c>
      <c r="B5" s="1281"/>
      <c r="C5" s="1281"/>
      <c r="D5" s="1281"/>
      <c r="E5" s="500">
        <v>1848253</v>
      </c>
      <c r="F5" s="1304"/>
    </row>
    <row r="6" spans="1:6" ht="13.5" thickBot="1" x14ac:dyDescent="0.25">
      <c r="A6" s="1282"/>
      <c r="B6" s="1283"/>
      <c r="C6" s="1283"/>
      <c r="D6" s="1283"/>
      <c r="E6" s="501"/>
      <c r="F6" s="1304"/>
    </row>
    <row r="7" spans="1:6" ht="13.5" customHeight="1" thickBot="1" x14ac:dyDescent="0.25">
      <c r="A7" s="1284" t="s">
        <v>592</v>
      </c>
      <c r="B7" s="1285"/>
      <c r="C7" s="1285"/>
      <c r="D7" s="1285"/>
      <c r="E7" s="502">
        <f>SUM(E5:E6)</f>
        <v>1848253</v>
      </c>
      <c r="F7" s="1304"/>
    </row>
    <row r="8" spans="1:6" ht="13.5" customHeight="1" x14ac:dyDescent="0.2">
      <c r="A8" s="504"/>
      <c r="B8" s="504"/>
      <c r="C8" s="504"/>
      <c r="D8" s="504"/>
      <c r="E8" s="505"/>
      <c r="F8" s="1304"/>
    </row>
    <row r="9" spans="1:6" ht="15.75" x14ac:dyDescent="0.2">
      <c r="A9" s="1287" t="s">
        <v>579</v>
      </c>
      <c r="B9" s="1287"/>
      <c r="C9" s="1287"/>
      <c r="D9" s="1287"/>
      <c r="E9" s="1287"/>
      <c r="F9" s="1304"/>
    </row>
    <row r="10" spans="1:6" ht="15.75" x14ac:dyDescent="0.2">
      <c r="A10" s="1299" t="s">
        <v>596</v>
      </c>
      <c r="B10" s="1233"/>
      <c r="C10" s="1233"/>
      <c r="D10" s="1233"/>
      <c r="E10" s="1233"/>
      <c r="F10" s="1304"/>
    </row>
    <row r="11" spans="1:6" ht="14.25" customHeight="1" x14ac:dyDescent="0.2">
      <c r="A11" s="1288" t="s">
        <v>594</v>
      </c>
      <c r="B11" s="1288"/>
      <c r="C11" s="1289"/>
      <c r="D11" s="1289"/>
      <c r="E11" s="1289"/>
      <c r="F11" s="1304"/>
    </row>
    <row r="12" spans="1:6" ht="15.75" thickBot="1" x14ac:dyDescent="0.25">
      <c r="A12" s="482"/>
      <c r="B12" s="482"/>
      <c r="C12" s="482"/>
      <c r="D12" s="482"/>
      <c r="E12" s="520" t="e">
        <f>$E$3</f>
        <v>#REF!</v>
      </c>
      <c r="F12" s="1304"/>
    </row>
    <row r="13" spans="1:6" ht="13.5" customHeight="1" thickBot="1" x14ac:dyDescent="0.25">
      <c r="A13" s="1290" t="s">
        <v>129</v>
      </c>
      <c r="B13" s="1293" t="s">
        <v>588</v>
      </c>
      <c r="C13" s="1294"/>
      <c r="D13" s="1294"/>
      <c r="E13" s="1295"/>
      <c r="F13" s="1304"/>
    </row>
    <row r="14" spans="1:6" ht="13.5" customHeight="1" thickBot="1" x14ac:dyDescent="0.25">
      <c r="A14" s="1291"/>
      <c r="B14" s="1296" t="s">
        <v>597</v>
      </c>
      <c r="C14" s="1300" t="s">
        <v>589</v>
      </c>
      <c r="D14" s="1301"/>
      <c r="E14" s="1302"/>
      <c r="F14" s="1304"/>
    </row>
    <row r="15" spans="1:6" ht="12.75" customHeight="1" x14ac:dyDescent="0.2">
      <c r="A15" s="1291"/>
      <c r="B15" s="1297"/>
      <c r="C15" s="1296" t="e">
        <f>CONCATENATE(#REF!,". előtti tervezett forrás, kiadás")</f>
        <v>#REF!</v>
      </c>
      <c r="D15" s="1296" t="e">
        <f>CONCATENATE(#REF!,". évi eredeti előirányzat")</f>
        <v>#REF!</v>
      </c>
      <c r="E15" s="1296" t="e">
        <f>CONCATENATE(#REF!,". év utáni tervezett forrás, kiadás")</f>
        <v>#REF!</v>
      </c>
      <c r="F15" s="1304"/>
    </row>
    <row r="16" spans="1:6" ht="13.5" thickBot="1" x14ac:dyDescent="0.25">
      <c r="A16" s="1292"/>
      <c r="B16" s="1298"/>
      <c r="C16" s="1303"/>
      <c r="D16" s="1303"/>
      <c r="E16" s="1298"/>
      <c r="F16" s="1304"/>
    </row>
    <row r="17" spans="1:6" ht="13.5" thickBot="1" x14ac:dyDescent="0.25">
      <c r="A17" s="483" t="s">
        <v>465</v>
      </c>
      <c r="B17" s="484" t="s">
        <v>590</v>
      </c>
      <c r="C17" s="485" t="s">
        <v>467</v>
      </c>
      <c r="D17" s="486" t="s">
        <v>469</v>
      </c>
      <c r="E17" s="487" t="s">
        <v>468</v>
      </c>
      <c r="F17" s="1304"/>
    </row>
    <row r="18" spans="1:6" x14ac:dyDescent="0.2">
      <c r="A18" s="488" t="s">
        <v>130</v>
      </c>
      <c r="B18" s="507">
        <f>C18+D18+E18</f>
        <v>0</v>
      </c>
      <c r="C18" s="508"/>
      <c r="D18" s="508"/>
      <c r="E18" s="509"/>
      <c r="F18" s="1304"/>
    </row>
    <row r="19" spans="1:6" x14ac:dyDescent="0.2">
      <c r="A19" s="489" t="s">
        <v>141</v>
      </c>
      <c r="B19" s="510">
        <f t="shared" ref="B19:B29" si="0">C19+D19+E19</f>
        <v>0</v>
      </c>
      <c r="C19" s="511"/>
      <c r="D19" s="511"/>
      <c r="E19" s="511"/>
      <c r="F19" s="1304"/>
    </row>
    <row r="20" spans="1:6" x14ac:dyDescent="0.2">
      <c r="A20" s="490" t="s">
        <v>131</v>
      </c>
      <c r="B20" s="512">
        <f t="shared" si="0"/>
        <v>3696506</v>
      </c>
      <c r="C20" s="513">
        <v>1848253</v>
      </c>
      <c r="D20" s="513">
        <v>1848253</v>
      </c>
      <c r="E20" s="513"/>
      <c r="F20" s="1304"/>
    </row>
    <row r="21" spans="1:6" x14ac:dyDescent="0.2">
      <c r="A21" s="490" t="s">
        <v>143</v>
      </c>
      <c r="B21" s="512">
        <f t="shared" si="0"/>
        <v>0</v>
      </c>
      <c r="C21" s="513"/>
      <c r="D21" s="513"/>
      <c r="E21" s="513"/>
      <c r="F21" s="1304"/>
    </row>
    <row r="22" spans="1:6" x14ac:dyDescent="0.2">
      <c r="A22" s="490" t="s">
        <v>132</v>
      </c>
      <c r="B22" s="512">
        <f t="shared" si="0"/>
        <v>0</v>
      </c>
      <c r="C22" s="513"/>
      <c r="D22" s="513"/>
      <c r="E22" s="513"/>
      <c r="F22" s="1304"/>
    </row>
    <row r="23" spans="1:6" ht="13.5" thickBot="1" x14ac:dyDescent="0.25">
      <c r="A23" s="490" t="s">
        <v>133</v>
      </c>
      <c r="B23" s="512">
        <f t="shared" si="0"/>
        <v>0</v>
      </c>
      <c r="C23" s="513"/>
      <c r="D23" s="513"/>
      <c r="E23" s="513"/>
      <c r="F23" s="1304"/>
    </row>
    <row r="24" spans="1:6" ht="13.5" thickBot="1" x14ac:dyDescent="0.25">
      <c r="A24" s="491" t="s">
        <v>134</v>
      </c>
      <c r="B24" s="514">
        <f>B18+SUM(B20:B23)</f>
        <v>3696506</v>
      </c>
      <c r="C24" s="515">
        <f>C18+SUM(C20:C23)</f>
        <v>1848253</v>
      </c>
      <c r="D24" s="515">
        <f>D18+SUM(D20:D23)</f>
        <v>1848253</v>
      </c>
      <c r="E24" s="516">
        <f>E18+SUM(E20:E23)</f>
        <v>0</v>
      </c>
      <c r="F24" s="1304"/>
    </row>
    <row r="25" spans="1:6" x14ac:dyDescent="0.2">
      <c r="A25" s="492" t="s">
        <v>137</v>
      </c>
      <c r="B25" s="507">
        <f t="shared" si="0"/>
        <v>0</v>
      </c>
      <c r="C25" s="508"/>
      <c r="D25" s="508"/>
      <c r="E25" s="509"/>
      <c r="F25" s="1304"/>
    </row>
    <row r="26" spans="1:6" x14ac:dyDescent="0.2">
      <c r="A26" s="493" t="s">
        <v>138</v>
      </c>
      <c r="B26" s="512">
        <f t="shared" si="0"/>
        <v>0</v>
      </c>
      <c r="C26" s="513"/>
      <c r="D26" s="513"/>
      <c r="E26" s="513"/>
      <c r="F26" s="1304"/>
    </row>
    <row r="27" spans="1:6" x14ac:dyDescent="0.2">
      <c r="A27" s="493" t="s">
        <v>139</v>
      </c>
      <c r="B27" s="512">
        <f t="shared" si="0"/>
        <v>3696506</v>
      </c>
      <c r="C27" s="513">
        <v>1848253</v>
      </c>
      <c r="D27" s="513">
        <v>1848253</v>
      </c>
      <c r="E27" s="513"/>
      <c r="F27" s="1304"/>
    </row>
    <row r="28" spans="1:6" x14ac:dyDescent="0.2">
      <c r="A28" s="493" t="s">
        <v>140</v>
      </c>
      <c r="B28" s="512">
        <f t="shared" si="0"/>
        <v>0</v>
      </c>
      <c r="C28" s="513"/>
      <c r="D28" s="513"/>
      <c r="E28" s="513"/>
      <c r="F28" s="1304"/>
    </row>
    <row r="29" spans="1:6" ht="13.5" thickBot="1" x14ac:dyDescent="0.25">
      <c r="A29" s="494"/>
      <c r="B29" s="517">
        <f t="shared" si="0"/>
        <v>0</v>
      </c>
      <c r="C29" s="518"/>
      <c r="D29" s="518"/>
      <c r="E29" s="519"/>
      <c r="F29" s="1304"/>
    </row>
    <row r="30" spans="1:6" ht="13.5" thickBot="1" x14ac:dyDescent="0.25">
      <c r="A30" s="495" t="s">
        <v>108</v>
      </c>
      <c r="B30" s="514">
        <f>SUM(B25:B29)</f>
        <v>3696506</v>
      </c>
      <c r="C30" s="515">
        <f>SUM(C25:C29)</f>
        <v>1848253</v>
      </c>
      <c r="D30" s="515">
        <f>SUM(D25:D29)</f>
        <v>1848253</v>
      </c>
      <c r="E30" s="516">
        <f>SUM(E25:E29)</f>
        <v>0</v>
      </c>
      <c r="F30" s="1304"/>
    </row>
    <row r="31" spans="1:6" ht="12.75" customHeight="1" x14ac:dyDescent="0.2">
      <c r="A31" s="1286" t="s">
        <v>595</v>
      </c>
      <c r="B31" s="1286"/>
      <c r="C31" s="1286"/>
      <c r="D31" s="1286"/>
      <c r="E31" s="1286"/>
      <c r="F31" s="1304"/>
    </row>
    <row r="32" spans="1:6" x14ac:dyDescent="0.2">
      <c r="A32" s="498"/>
      <c r="B32" s="498"/>
      <c r="C32" s="498"/>
      <c r="D32" s="498"/>
      <c r="E32" s="498"/>
      <c r="F32" s="503"/>
    </row>
    <row r="33" spans="1:5" ht="14.25" x14ac:dyDescent="0.2">
      <c r="A33" s="1288" t="s">
        <v>593</v>
      </c>
      <c r="B33" s="1288"/>
      <c r="C33" s="1289"/>
      <c r="D33" s="1289"/>
      <c r="E33" s="1289"/>
    </row>
    <row r="34" spans="1:5" ht="15.75" thickBot="1" x14ac:dyDescent="0.25">
      <c r="A34" s="482"/>
      <c r="B34" s="482"/>
      <c r="C34" s="482"/>
      <c r="D34" s="482"/>
      <c r="E34" s="520" t="e">
        <f>$E$3</f>
        <v>#REF!</v>
      </c>
    </row>
    <row r="35" spans="1:5" ht="13.5" thickBot="1" x14ac:dyDescent="0.25">
      <c r="A35" s="1290" t="s">
        <v>129</v>
      </c>
      <c r="B35" s="1293" t="s">
        <v>588</v>
      </c>
      <c r="C35" s="1294"/>
      <c r="D35" s="1294"/>
      <c r="E35" s="1295"/>
    </row>
    <row r="36" spans="1:5" ht="13.5" thickBot="1" x14ac:dyDescent="0.25">
      <c r="A36" s="1291"/>
      <c r="B36" s="1296" t="s">
        <v>597</v>
      </c>
      <c r="C36" s="1300" t="s">
        <v>589</v>
      </c>
      <c r="D36" s="1301"/>
      <c r="E36" s="1302"/>
    </row>
    <row r="37" spans="1:5" ht="12.75" customHeight="1" x14ac:dyDescent="0.2">
      <c r="A37" s="1291"/>
      <c r="B37" s="1297"/>
      <c r="C37" s="1296" t="e">
        <f>CONCATENATE(#REF!,". előtti tervezett forrás, kiadás")</f>
        <v>#REF!</v>
      </c>
      <c r="D37" s="1296" t="e">
        <f>CONCATENATE(#REF!,". évi eredeti előirányzat")</f>
        <v>#REF!</v>
      </c>
      <c r="E37" s="1296" t="e">
        <f>CONCATENATE(#REF!,". év utáni tervezett forrás, kiadás")</f>
        <v>#REF!</v>
      </c>
    </row>
    <row r="38" spans="1:5" ht="13.5" thickBot="1" x14ac:dyDescent="0.25">
      <c r="A38" s="1292"/>
      <c r="B38" s="1298"/>
      <c r="C38" s="1303"/>
      <c r="D38" s="1303"/>
      <c r="E38" s="1298"/>
    </row>
    <row r="39" spans="1:5" ht="13.5" thickBot="1" x14ac:dyDescent="0.25">
      <c r="A39" s="483" t="s">
        <v>465</v>
      </c>
      <c r="B39" s="484" t="s">
        <v>590</v>
      </c>
      <c r="C39" s="485" t="s">
        <v>467</v>
      </c>
      <c r="D39" s="486" t="s">
        <v>469</v>
      </c>
      <c r="E39" s="487" t="s">
        <v>468</v>
      </c>
    </row>
    <row r="40" spans="1:5" x14ac:dyDescent="0.2">
      <c r="A40" s="488" t="s">
        <v>130</v>
      </c>
      <c r="B40" s="507">
        <f t="shared" ref="B40:B45" si="1">C40+D40+E40</f>
        <v>0</v>
      </c>
      <c r="C40" s="508"/>
      <c r="D40" s="508"/>
      <c r="E40" s="509"/>
    </row>
    <row r="41" spans="1:5" x14ac:dyDescent="0.2">
      <c r="A41" s="489" t="s">
        <v>141</v>
      </c>
      <c r="B41" s="510">
        <f t="shared" si="1"/>
        <v>0</v>
      </c>
      <c r="C41" s="511"/>
      <c r="D41" s="511"/>
      <c r="E41" s="511"/>
    </row>
    <row r="42" spans="1:5" x14ac:dyDescent="0.2">
      <c r="A42" s="490" t="s">
        <v>131</v>
      </c>
      <c r="B42" s="512">
        <f t="shared" si="1"/>
        <v>0</v>
      </c>
      <c r="C42" s="513"/>
      <c r="D42" s="513"/>
      <c r="E42" s="513"/>
    </row>
    <row r="43" spans="1:5" x14ac:dyDescent="0.2">
      <c r="A43" s="490" t="s">
        <v>143</v>
      </c>
      <c r="B43" s="512">
        <f t="shared" si="1"/>
        <v>0</v>
      </c>
      <c r="C43" s="513"/>
      <c r="D43" s="513"/>
      <c r="E43" s="513"/>
    </row>
    <row r="44" spans="1:5" x14ac:dyDescent="0.2">
      <c r="A44" s="490" t="s">
        <v>132</v>
      </c>
      <c r="B44" s="512">
        <f t="shared" si="1"/>
        <v>0</v>
      </c>
      <c r="C44" s="513"/>
      <c r="D44" s="513"/>
      <c r="E44" s="513"/>
    </row>
    <row r="45" spans="1:5" ht="13.5" thickBot="1" x14ac:dyDescent="0.25">
      <c r="A45" s="490" t="s">
        <v>133</v>
      </c>
      <c r="B45" s="512">
        <f t="shared" si="1"/>
        <v>0</v>
      </c>
      <c r="C45" s="513"/>
      <c r="D45" s="513"/>
      <c r="E45" s="513"/>
    </row>
    <row r="46" spans="1:5" ht="13.5" thickBot="1" x14ac:dyDescent="0.25">
      <c r="A46" s="491" t="s">
        <v>134</v>
      </c>
      <c r="B46" s="514">
        <f>B40+SUM(B42:B45)</f>
        <v>0</v>
      </c>
      <c r="C46" s="515">
        <f>C40+SUM(C42:C45)</f>
        <v>0</v>
      </c>
      <c r="D46" s="515">
        <f>D40+SUM(D42:D45)</f>
        <v>0</v>
      </c>
      <c r="E46" s="516">
        <f>E40+SUM(E42:E45)</f>
        <v>0</v>
      </c>
    </row>
    <row r="47" spans="1:5" x14ac:dyDescent="0.2">
      <c r="A47" s="492" t="s">
        <v>137</v>
      </c>
      <c r="B47" s="507">
        <f>C47+D47+E47</f>
        <v>0</v>
      </c>
      <c r="C47" s="508"/>
      <c r="D47" s="508"/>
      <c r="E47" s="509"/>
    </row>
    <row r="48" spans="1:5" x14ac:dyDescent="0.2">
      <c r="A48" s="493" t="s">
        <v>138</v>
      </c>
      <c r="B48" s="512">
        <f>C48+D48+E48</f>
        <v>0</v>
      </c>
      <c r="C48" s="513"/>
      <c r="D48" s="513"/>
      <c r="E48" s="513"/>
    </row>
    <row r="49" spans="1:5" x14ac:dyDescent="0.2">
      <c r="A49" s="493" t="s">
        <v>139</v>
      </c>
      <c r="B49" s="512">
        <f>C49+D49+E49</f>
        <v>0</v>
      </c>
      <c r="C49" s="513"/>
      <c r="D49" s="513"/>
      <c r="E49" s="513"/>
    </row>
    <row r="50" spans="1:5" x14ac:dyDescent="0.2">
      <c r="A50" s="493" t="s">
        <v>140</v>
      </c>
      <c r="B50" s="512">
        <f>C50+D50+E50</f>
        <v>0</v>
      </c>
      <c r="C50" s="513"/>
      <c r="D50" s="513"/>
      <c r="E50" s="513"/>
    </row>
    <row r="51" spans="1:5" ht="13.5" thickBot="1" x14ac:dyDescent="0.25">
      <c r="A51" s="494"/>
      <c r="B51" s="517">
        <f>C51+D51+E51</f>
        <v>0</v>
      </c>
      <c r="C51" s="518"/>
      <c r="D51" s="518"/>
      <c r="E51" s="519"/>
    </row>
    <row r="52" spans="1:5" ht="13.5" thickBot="1" x14ac:dyDescent="0.25">
      <c r="A52" s="495" t="s">
        <v>108</v>
      </c>
      <c r="B52" s="514">
        <f>SUM(B47:B51)</f>
        <v>0</v>
      </c>
      <c r="C52" s="515">
        <f>SUM(C47:C51)</f>
        <v>0</v>
      </c>
      <c r="D52" s="515">
        <f>SUM(D47:D51)</f>
        <v>0</v>
      </c>
      <c r="E52" s="516">
        <f>SUM(E47:E51)</f>
        <v>0</v>
      </c>
    </row>
    <row r="53" spans="1:5" x14ac:dyDescent="0.2">
      <c r="A53" s="113"/>
      <c r="B53" s="113"/>
      <c r="C53" s="113"/>
      <c r="D53" s="113"/>
      <c r="E53" s="113"/>
    </row>
    <row r="54" spans="1:5" ht="14.25" x14ac:dyDescent="0.2">
      <c r="A54" s="1288" t="s">
        <v>593</v>
      </c>
      <c r="B54" s="1288"/>
      <c r="C54" s="1289"/>
      <c r="D54" s="1289"/>
      <c r="E54" s="1289"/>
    </row>
    <row r="55" spans="1:5" ht="15.75" thickBot="1" x14ac:dyDescent="0.25">
      <c r="A55" s="482"/>
      <c r="B55" s="482"/>
      <c r="C55" s="482"/>
      <c r="D55" s="482"/>
      <c r="E55" s="520" t="e">
        <f>$E$3</f>
        <v>#REF!</v>
      </c>
    </row>
    <row r="56" spans="1:5" ht="13.5" thickBot="1" x14ac:dyDescent="0.25">
      <c r="A56" s="1290" t="s">
        <v>129</v>
      </c>
      <c r="B56" s="1293" t="s">
        <v>588</v>
      </c>
      <c r="C56" s="1294"/>
      <c r="D56" s="1294"/>
      <c r="E56" s="1295"/>
    </row>
    <row r="57" spans="1:5" ht="13.5" thickBot="1" x14ac:dyDescent="0.25">
      <c r="A57" s="1291"/>
      <c r="B57" s="1296" t="s">
        <v>597</v>
      </c>
      <c r="C57" s="1300" t="s">
        <v>589</v>
      </c>
      <c r="D57" s="1301"/>
      <c r="E57" s="1302"/>
    </row>
    <row r="58" spans="1:5" x14ac:dyDescent="0.2">
      <c r="A58" s="1291"/>
      <c r="B58" s="1297"/>
      <c r="C58" s="1296" t="e">
        <f>CONCATENATE(#REF!,". előtti tervezett forrás, kiadás")</f>
        <v>#REF!</v>
      </c>
      <c r="D58" s="1296" t="e">
        <f>CONCATENATE(#REF!,". évi eredeti előirányzat")</f>
        <v>#REF!</v>
      </c>
      <c r="E58" s="1296" t="e">
        <f>CONCATENATE(#REF!,". év utáni tervezett forrás, kiadás")</f>
        <v>#REF!</v>
      </c>
    </row>
    <row r="59" spans="1:5" ht="13.5" thickBot="1" x14ac:dyDescent="0.25">
      <c r="A59" s="1292"/>
      <c r="B59" s="1298"/>
      <c r="C59" s="1303"/>
      <c r="D59" s="1303"/>
      <c r="E59" s="1298"/>
    </row>
    <row r="60" spans="1:5" ht="13.5" thickBot="1" x14ac:dyDescent="0.25">
      <c r="A60" s="483" t="s">
        <v>465</v>
      </c>
      <c r="B60" s="484" t="s">
        <v>590</v>
      </c>
      <c r="C60" s="485" t="s">
        <v>467</v>
      </c>
      <c r="D60" s="486" t="s">
        <v>469</v>
      </c>
      <c r="E60" s="487" t="s">
        <v>468</v>
      </c>
    </row>
    <row r="61" spans="1:5" x14ac:dyDescent="0.2">
      <c r="A61" s="488" t="s">
        <v>130</v>
      </c>
      <c r="B61" s="507">
        <f t="shared" ref="B61:B66" si="2">C61+D61+E61</f>
        <v>0</v>
      </c>
      <c r="C61" s="508"/>
      <c r="D61" s="508"/>
      <c r="E61" s="509"/>
    </row>
    <row r="62" spans="1:5" x14ac:dyDescent="0.2">
      <c r="A62" s="489" t="s">
        <v>141</v>
      </c>
      <c r="B62" s="510">
        <f t="shared" si="2"/>
        <v>0</v>
      </c>
      <c r="C62" s="511"/>
      <c r="D62" s="511"/>
      <c r="E62" s="511"/>
    </row>
    <row r="63" spans="1:5" x14ac:dyDescent="0.2">
      <c r="A63" s="490" t="s">
        <v>131</v>
      </c>
      <c r="B63" s="512">
        <f t="shared" si="2"/>
        <v>0</v>
      </c>
      <c r="C63" s="513"/>
      <c r="D63" s="513"/>
      <c r="E63" s="513"/>
    </row>
    <row r="64" spans="1:5" x14ac:dyDescent="0.2">
      <c r="A64" s="490" t="s">
        <v>143</v>
      </c>
      <c r="B64" s="512">
        <f t="shared" si="2"/>
        <v>0</v>
      </c>
      <c r="C64" s="513"/>
      <c r="D64" s="513"/>
      <c r="E64" s="513"/>
    </row>
    <row r="65" spans="1:5" x14ac:dyDescent="0.2">
      <c r="A65" s="490" t="s">
        <v>132</v>
      </c>
      <c r="B65" s="512">
        <f t="shared" si="2"/>
        <v>0</v>
      </c>
      <c r="C65" s="513"/>
      <c r="D65" s="513"/>
      <c r="E65" s="513"/>
    </row>
    <row r="66" spans="1:5" ht="13.5" thickBot="1" x14ac:dyDescent="0.25">
      <c r="A66" s="490" t="s">
        <v>133</v>
      </c>
      <c r="B66" s="512">
        <f t="shared" si="2"/>
        <v>0</v>
      </c>
      <c r="C66" s="513"/>
      <c r="D66" s="513"/>
      <c r="E66" s="513"/>
    </row>
    <row r="67" spans="1:5" ht="13.5" thickBot="1" x14ac:dyDescent="0.25">
      <c r="A67" s="491" t="s">
        <v>134</v>
      </c>
      <c r="B67" s="514">
        <f>B61+SUM(B63:B66)</f>
        <v>0</v>
      </c>
      <c r="C67" s="515">
        <f>C61+SUM(C63:C66)</f>
        <v>0</v>
      </c>
      <c r="D67" s="515">
        <f>D61+SUM(D63:D66)</f>
        <v>0</v>
      </c>
      <c r="E67" s="516">
        <f>E61+SUM(E63:E66)</f>
        <v>0</v>
      </c>
    </row>
    <row r="68" spans="1:5" x14ac:dyDescent="0.2">
      <c r="A68" s="492" t="s">
        <v>137</v>
      </c>
      <c r="B68" s="507">
        <f>C68+D68+E68</f>
        <v>0</v>
      </c>
      <c r="C68" s="508"/>
      <c r="D68" s="508"/>
      <c r="E68" s="509"/>
    </row>
    <row r="69" spans="1:5" x14ac:dyDescent="0.2">
      <c r="A69" s="493" t="s">
        <v>138</v>
      </c>
      <c r="B69" s="512">
        <f>C69+D69+E69</f>
        <v>0</v>
      </c>
      <c r="C69" s="513"/>
      <c r="D69" s="513"/>
      <c r="E69" s="513"/>
    </row>
    <row r="70" spans="1:5" x14ac:dyDescent="0.2">
      <c r="A70" s="493" t="s">
        <v>139</v>
      </c>
      <c r="B70" s="512">
        <f>C70+D70+E70</f>
        <v>0</v>
      </c>
      <c r="C70" s="513"/>
      <c r="D70" s="513"/>
      <c r="E70" s="513"/>
    </row>
    <row r="71" spans="1:5" x14ac:dyDescent="0.2">
      <c r="A71" s="493" t="s">
        <v>140</v>
      </c>
      <c r="B71" s="512">
        <f>C71+D71+E71</f>
        <v>0</v>
      </c>
      <c r="C71" s="513"/>
      <c r="D71" s="513"/>
      <c r="E71" s="513"/>
    </row>
    <row r="72" spans="1:5" ht="13.5" thickBot="1" x14ac:dyDescent="0.25">
      <c r="A72" s="494"/>
      <c r="B72" s="517">
        <f>C72+D72+E72</f>
        <v>0</v>
      </c>
      <c r="C72" s="518"/>
      <c r="D72" s="518"/>
      <c r="E72" s="519"/>
    </row>
    <row r="73" spans="1:5" ht="13.5" thickBot="1" x14ac:dyDescent="0.25">
      <c r="A73" s="495" t="s">
        <v>108</v>
      </c>
      <c r="B73" s="514">
        <f>SUM(B68:B72)</f>
        <v>0</v>
      </c>
      <c r="C73" s="515">
        <f>SUM(C68:C72)</f>
        <v>0</v>
      </c>
      <c r="D73" s="515">
        <f>SUM(D68:D72)</f>
        <v>0</v>
      </c>
      <c r="E73" s="516">
        <f>SUM(E68:E72)</f>
        <v>0</v>
      </c>
    </row>
    <row r="74" spans="1:5" x14ac:dyDescent="0.2">
      <c r="A74" s="113"/>
      <c r="B74" s="113"/>
      <c r="C74" s="113"/>
      <c r="D74" s="113"/>
      <c r="E74" s="113"/>
    </row>
    <row r="75" spans="1:5" ht="14.25" x14ac:dyDescent="0.2">
      <c r="A75" s="1288" t="s">
        <v>593</v>
      </c>
      <c r="B75" s="1288"/>
      <c r="C75" s="1289"/>
      <c r="D75" s="1289"/>
      <c r="E75" s="1289"/>
    </row>
    <row r="76" spans="1:5" ht="15.75" thickBot="1" x14ac:dyDescent="0.25">
      <c r="A76" s="482"/>
      <c r="B76" s="482"/>
      <c r="C76" s="482"/>
      <c r="D76" s="482"/>
      <c r="E76" s="520" t="e">
        <f>$E$3</f>
        <v>#REF!</v>
      </c>
    </row>
    <row r="77" spans="1:5" ht="13.5" thickBot="1" x14ac:dyDescent="0.25">
      <c r="A77" s="1290" t="s">
        <v>129</v>
      </c>
      <c r="B77" s="1293" t="s">
        <v>588</v>
      </c>
      <c r="C77" s="1294"/>
      <c r="D77" s="1294"/>
      <c r="E77" s="1295"/>
    </row>
    <row r="78" spans="1:5" ht="13.5" thickBot="1" x14ac:dyDescent="0.25">
      <c r="A78" s="1291"/>
      <c r="B78" s="1296" t="s">
        <v>597</v>
      </c>
      <c r="C78" s="1300" t="s">
        <v>589</v>
      </c>
      <c r="D78" s="1301"/>
      <c r="E78" s="1302"/>
    </row>
    <row r="79" spans="1:5" x14ac:dyDescent="0.2">
      <c r="A79" s="1291"/>
      <c r="B79" s="1297"/>
      <c r="C79" s="1296" t="e">
        <f>CONCATENATE(#REF!,". előtti tervezett forrás, kiadás")</f>
        <v>#REF!</v>
      </c>
      <c r="D79" s="1296" t="e">
        <f>CONCATENATE(#REF!,". évi eredeti előirányzat")</f>
        <v>#REF!</v>
      </c>
      <c r="E79" s="1296" t="e">
        <f>CONCATENATE(#REF!,". év utáni tervezett forrás, kiadás")</f>
        <v>#REF!</v>
      </c>
    </row>
    <row r="80" spans="1:5" ht="13.5" thickBot="1" x14ac:dyDescent="0.25">
      <c r="A80" s="1292"/>
      <c r="B80" s="1298"/>
      <c r="C80" s="1303"/>
      <c r="D80" s="1303"/>
      <c r="E80" s="1298"/>
    </row>
    <row r="81" spans="1:5" ht="13.5" thickBot="1" x14ac:dyDescent="0.25">
      <c r="A81" s="483" t="s">
        <v>465</v>
      </c>
      <c r="B81" s="484" t="s">
        <v>590</v>
      </c>
      <c r="C81" s="485" t="s">
        <v>467</v>
      </c>
      <c r="D81" s="486" t="s">
        <v>469</v>
      </c>
      <c r="E81" s="487" t="s">
        <v>468</v>
      </c>
    </row>
    <row r="82" spans="1:5" x14ac:dyDescent="0.2">
      <c r="A82" s="488" t="s">
        <v>130</v>
      </c>
      <c r="B82" s="507">
        <f t="shared" ref="B82:B87" si="3">C82+D82+E82</f>
        <v>0</v>
      </c>
      <c r="C82" s="508"/>
      <c r="D82" s="508"/>
      <c r="E82" s="509"/>
    </row>
    <row r="83" spans="1:5" x14ac:dyDescent="0.2">
      <c r="A83" s="489" t="s">
        <v>141</v>
      </c>
      <c r="B83" s="510">
        <f t="shared" si="3"/>
        <v>0</v>
      </c>
      <c r="C83" s="511"/>
      <c r="D83" s="511"/>
      <c r="E83" s="511"/>
    </row>
    <row r="84" spans="1:5" x14ac:dyDescent="0.2">
      <c r="A84" s="490" t="s">
        <v>131</v>
      </c>
      <c r="B84" s="512">
        <f t="shared" si="3"/>
        <v>0</v>
      </c>
      <c r="C84" s="513"/>
      <c r="D84" s="513"/>
      <c r="E84" s="513"/>
    </row>
    <row r="85" spans="1:5" x14ac:dyDescent="0.2">
      <c r="A85" s="490" t="s">
        <v>143</v>
      </c>
      <c r="B85" s="512">
        <f t="shared" si="3"/>
        <v>0</v>
      </c>
      <c r="C85" s="513"/>
      <c r="D85" s="513"/>
      <c r="E85" s="513"/>
    </row>
    <row r="86" spans="1:5" x14ac:dyDescent="0.2">
      <c r="A86" s="490" t="s">
        <v>132</v>
      </c>
      <c r="B86" s="512">
        <f t="shared" si="3"/>
        <v>0</v>
      </c>
      <c r="C86" s="513"/>
      <c r="D86" s="513"/>
      <c r="E86" s="513"/>
    </row>
    <row r="87" spans="1:5" ht="13.5" thickBot="1" x14ac:dyDescent="0.25">
      <c r="A87" s="490" t="s">
        <v>133</v>
      </c>
      <c r="B87" s="512">
        <f t="shared" si="3"/>
        <v>0</v>
      </c>
      <c r="C87" s="513"/>
      <c r="D87" s="513"/>
      <c r="E87" s="513"/>
    </row>
    <row r="88" spans="1:5" ht="13.5" thickBot="1" x14ac:dyDescent="0.25">
      <c r="A88" s="491" t="s">
        <v>134</v>
      </c>
      <c r="B88" s="514">
        <f>B82+SUM(B84:B87)</f>
        <v>0</v>
      </c>
      <c r="C88" s="515">
        <f>C82+SUM(C84:C87)</f>
        <v>0</v>
      </c>
      <c r="D88" s="515">
        <f>D82+SUM(D84:D87)</f>
        <v>0</v>
      </c>
      <c r="E88" s="516">
        <f>E82+SUM(E84:E87)</f>
        <v>0</v>
      </c>
    </row>
    <row r="89" spans="1:5" x14ac:dyDescent="0.2">
      <c r="A89" s="492" t="s">
        <v>137</v>
      </c>
      <c r="B89" s="507">
        <f>C89+D89+E89</f>
        <v>0</v>
      </c>
      <c r="C89" s="508"/>
      <c r="D89" s="508"/>
      <c r="E89" s="509"/>
    </row>
    <row r="90" spans="1:5" x14ac:dyDescent="0.2">
      <c r="A90" s="493" t="s">
        <v>138</v>
      </c>
      <c r="B90" s="512">
        <f>C90+D90+E90</f>
        <v>0</v>
      </c>
      <c r="C90" s="513"/>
      <c r="D90" s="513"/>
      <c r="E90" s="513"/>
    </row>
    <row r="91" spans="1:5" x14ac:dyDescent="0.2">
      <c r="A91" s="493" t="s">
        <v>139</v>
      </c>
      <c r="B91" s="512">
        <f>C91+D91+E91</f>
        <v>0</v>
      </c>
      <c r="C91" s="513"/>
      <c r="D91" s="513"/>
      <c r="E91" s="513"/>
    </row>
    <row r="92" spans="1:5" x14ac:dyDescent="0.2">
      <c r="A92" s="493" t="s">
        <v>140</v>
      </c>
      <c r="B92" s="512">
        <f>C92+D92+E92</f>
        <v>0</v>
      </c>
      <c r="C92" s="513"/>
      <c r="D92" s="513"/>
      <c r="E92" s="513"/>
    </row>
    <row r="93" spans="1:5" ht="13.5" thickBot="1" x14ac:dyDescent="0.25">
      <c r="A93" s="494"/>
      <c r="B93" s="517">
        <f>C93+D93+E93</f>
        <v>0</v>
      </c>
      <c r="C93" s="518"/>
      <c r="D93" s="518"/>
      <c r="E93" s="519"/>
    </row>
    <row r="94" spans="1:5" ht="13.5" thickBot="1" x14ac:dyDescent="0.25">
      <c r="A94" s="495" t="s">
        <v>108</v>
      </c>
      <c r="B94" s="514">
        <f>SUM(B89:B93)</f>
        <v>0</v>
      </c>
      <c r="C94" s="515">
        <f>SUM(C89:C93)</f>
        <v>0</v>
      </c>
      <c r="D94" s="515">
        <f>SUM(D89:D93)</f>
        <v>0</v>
      </c>
      <c r="E94" s="516">
        <f>SUM(E89:E93)</f>
        <v>0</v>
      </c>
    </row>
    <row r="95" spans="1:5" x14ac:dyDescent="0.2">
      <c r="A95" s="113"/>
      <c r="B95" s="113"/>
      <c r="C95" s="113"/>
      <c r="D95" s="113"/>
      <c r="E95" s="113"/>
    </row>
    <row r="96" spans="1:5" ht="14.25" x14ac:dyDescent="0.2">
      <c r="A96" s="1288" t="s">
        <v>593</v>
      </c>
      <c r="B96" s="1288"/>
      <c r="C96" s="1289"/>
      <c r="D96" s="1289"/>
      <c r="E96" s="1289"/>
    </row>
    <row r="97" spans="1:5" ht="15.75" thickBot="1" x14ac:dyDescent="0.25">
      <c r="A97" s="482"/>
      <c r="B97" s="482"/>
      <c r="C97" s="482"/>
      <c r="D97" s="482"/>
      <c r="E97" s="520" t="e">
        <f>$E$3</f>
        <v>#REF!</v>
      </c>
    </row>
    <row r="98" spans="1:5" ht="13.5" thickBot="1" x14ac:dyDescent="0.25">
      <c r="A98" s="1290" t="s">
        <v>129</v>
      </c>
      <c r="B98" s="1293" t="s">
        <v>588</v>
      </c>
      <c r="C98" s="1294"/>
      <c r="D98" s="1294"/>
      <c r="E98" s="1295"/>
    </row>
    <row r="99" spans="1:5" ht="13.5" thickBot="1" x14ac:dyDescent="0.25">
      <c r="A99" s="1291"/>
      <c r="B99" s="1296" t="s">
        <v>597</v>
      </c>
      <c r="C99" s="1300" t="s">
        <v>589</v>
      </c>
      <c r="D99" s="1301"/>
      <c r="E99" s="1302"/>
    </row>
    <row r="100" spans="1:5" x14ac:dyDescent="0.2">
      <c r="A100" s="1291"/>
      <c r="B100" s="1297"/>
      <c r="C100" s="1296" t="e">
        <f>CONCATENATE(#REF!,". előtti tervezett forrás, kiadás")</f>
        <v>#REF!</v>
      </c>
      <c r="D100" s="1296" t="e">
        <f>CONCATENATE(#REF!,". évi eredeti előirányzat")</f>
        <v>#REF!</v>
      </c>
      <c r="E100" s="1296" t="e">
        <f>CONCATENATE(#REF!,". év utáni tervezett forrás, kiadás")</f>
        <v>#REF!</v>
      </c>
    </row>
    <row r="101" spans="1:5" ht="13.5" thickBot="1" x14ac:dyDescent="0.25">
      <c r="A101" s="1292"/>
      <c r="B101" s="1298"/>
      <c r="C101" s="1303"/>
      <c r="D101" s="1303"/>
      <c r="E101" s="1298"/>
    </row>
    <row r="102" spans="1:5" ht="13.5" thickBot="1" x14ac:dyDescent="0.25">
      <c r="A102" s="483" t="s">
        <v>465</v>
      </c>
      <c r="B102" s="484" t="s">
        <v>590</v>
      </c>
      <c r="C102" s="485" t="s">
        <v>467</v>
      </c>
      <c r="D102" s="486" t="s">
        <v>469</v>
      </c>
      <c r="E102" s="487" t="s">
        <v>468</v>
      </c>
    </row>
    <row r="103" spans="1:5" x14ac:dyDescent="0.2">
      <c r="A103" s="488" t="s">
        <v>130</v>
      </c>
      <c r="B103" s="507">
        <f t="shared" ref="B103:B108" si="4">C103+D103+E103</f>
        <v>0</v>
      </c>
      <c r="C103" s="508"/>
      <c r="D103" s="508"/>
      <c r="E103" s="509"/>
    </row>
    <row r="104" spans="1:5" x14ac:dyDescent="0.2">
      <c r="A104" s="489" t="s">
        <v>141</v>
      </c>
      <c r="B104" s="510">
        <f t="shared" si="4"/>
        <v>0</v>
      </c>
      <c r="C104" s="511"/>
      <c r="D104" s="511"/>
      <c r="E104" s="511"/>
    </row>
    <row r="105" spans="1:5" x14ac:dyDescent="0.2">
      <c r="A105" s="490" t="s">
        <v>131</v>
      </c>
      <c r="B105" s="512">
        <f t="shared" si="4"/>
        <v>0</v>
      </c>
      <c r="C105" s="513"/>
      <c r="D105" s="513"/>
      <c r="E105" s="513"/>
    </row>
    <row r="106" spans="1:5" x14ac:dyDescent="0.2">
      <c r="A106" s="490" t="s">
        <v>143</v>
      </c>
      <c r="B106" s="512">
        <f t="shared" si="4"/>
        <v>0</v>
      </c>
      <c r="C106" s="513"/>
      <c r="D106" s="513"/>
      <c r="E106" s="513"/>
    </row>
    <row r="107" spans="1:5" x14ac:dyDescent="0.2">
      <c r="A107" s="490" t="s">
        <v>132</v>
      </c>
      <c r="B107" s="512">
        <f t="shared" si="4"/>
        <v>0</v>
      </c>
      <c r="C107" s="513"/>
      <c r="D107" s="513"/>
      <c r="E107" s="513"/>
    </row>
    <row r="108" spans="1:5" ht="13.5" thickBot="1" x14ac:dyDescent="0.25">
      <c r="A108" s="490" t="s">
        <v>133</v>
      </c>
      <c r="B108" s="512">
        <f t="shared" si="4"/>
        <v>0</v>
      </c>
      <c r="C108" s="513"/>
      <c r="D108" s="513"/>
      <c r="E108" s="513"/>
    </row>
    <row r="109" spans="1:5" ht="13.5" thickBot="1" x14ac:dyDescent="0.25">
      <c r="A109" s="491" t="s">
        <v>134</v>
      </c>
      <c r="B109" s="514">
        <f>B103+SUM(B105:B108)</f>
        <v>0</v>
      </c>
      <c r="C109" s="515">
        <f>C103+SUM(C105:C108)</f>
        <v>0</v>
      </c>
      <c r="D109" s="515">
        <f>D103+SUM(D105:D108)</f>
        <v>0</v>
      </c>
      <c r="E109" s="516">
        <f>E103+SUM(E105:E108)</f>
        <v>0</v>
      </c>
    </row>
    <row r="110" spans="1:5" x14ac:dyDescent="0.2">
      <c r="A110" s="492" t="s">
        <v>137</v>
      </c>
      <c r="B110" s="507">
        <f>C110+D110+E110</f>
        <v>0</v>
      </c>
      <c r="C110" s="508"/>
      <c r="D110" s="508"/>
      <c r="E110" s="509"/>
    </row>
    <row r="111" spans="1:5" x14ac:dyDescent="0.2">
      <c r="A111" s="493" t="s">
        <v>138</v>
      </c>
      <c r="B111" s="512">
        <f>C111+D111+E111</f>
        <v>0</v>
      </c>
      <c r="C111" s="513"/>
      <c r="D111" s="513"/>
      <c r="E111" s="513"/>
    </row>
    <row r="112" spans="1:5" x14ac:dyDescent="0.2">
      <c r="A112" s="493" t="s">
        <v>139</v>
      </c>
      <c r="B112" s="512">
        <f>C112+D112+E112</f>
        <v>0</v>
      </c>
      <c r="C112" s="513"/>
      <c r="D112" s="513"/>
      <c r="E112" s="513"/>
    </row>
    <row r="113" spans="1:5" x14ac:dyDescent="0.2">
      <c r="A113" s="493" t="s">
        <v>140</v>
      </c>
      <c r="B113" s="512">
        <f>C113+D113+E113</f>
        <v>0</v>
      </c>
      <c r="C113" s="513"/>
      <c r="D113" s="513"/>
      <c r="E113" s="513"/>
    </row>
    <row r="114" spans="1:5" ht="13.5" thickBot="1" x14ac:dyDescent="0.25">
      <c r="A114" s="494"/>
      <c r="B114" s="517">
        <f>C114+D114+E114</f>
        <v>0</v>
      </c>
      <c r="C114" s="518"/>
      <c r="D114" s="518"/>
      <c r="E114" s="519"/>
    </row>
    <row r="115" spans="1:5" ht="13.5" thickBot="1" x14ac:dyDescent="0.25">
      <c r="A115" s="495" t="s">
        <v>108</v>
      </c>
      <c r="B115" s="514">
        <f>SUM(B110:B114)</f>
        <v>0</v>
      </c>
      <c r="C115" s="515">
        <f>SUM(C110:C114)</f>
        <v>0</v>
      </c>
      <c r="D115" s="515">
        <f>SUM(D110:D114)</f>
        <v>0</v>
      </c>
      <c r="E115" s="516">
        <f>SUM(E110:E114)</f>
        <v>0</v>
      </c>
    </row>
    <row r="117" spans="1:5" ht="14.25" x14ac:dyDescent="0.2">
      <c r="A117" s="1288" t="s">
        <v>593</v>
      </c>
      <c r="B117" s="1288"/>
      <c r="C117" s="1289"/>
      <c r="D117" s="1289"/>
      <c r="E117" s="1289"/>
    </row>
    <row r="118" spans="1:5" ht="15.75" thickBot="1" x14ac:dyDescent="0.25">
      <c r="A118" s="482"/>
      <c r="B118" s="482"/>
      <c r="C118" s="482"/>
      <c r="D118" s="482"/>
      <c r="E118" s="520" t="e">
        <f>$E$3</f>
        <v>#REF!</v>
      </c>
    </row>
    <row r="119" spans="1:5" ht="13.5" thickBot="1" x14ac:dyDescent="0.25">
      <c r="A119" s="1290" t="s">
        <v>129</v>
      </c>
      <c r="B119" s="1293" t="s">
        <v>588</v>
      </c>
      <c r="C119" s="1294"/>
      <c r="D119" s="1294"/>
      <c r="E119" s="1295"/>
    </row>
    <row r="120" spans="1:5" ht="13.5" thickBot="1" x14ac:dyDescent="0.25">
      <c r="A120" s="1291"/>
      <c r="B120" s="1296" t="s">
        <v>597</v>
      </c>
      <c r="C120" s="1300" t="s">
        <v>589</v>
      </c>
      <c r="D120" s="1301"/>
      <c r="E120" s="1302"/>
    </row>
    <row r="121" spans="1:5" x14ac:dyDescent="0.2">
      <c r="A121" s="1291"/>
      <c r="B121" s="1297"/>
      <c r="C121" s="1296" t="e">
        <f>CONCATENATE(#REF!,". előtti tervezett forrás, kiadás")</f>
        <v>#REF!</v>
      </c>
      <c r="D121" s="1296" t="e">
        <f>CONCATENATE(#REF!,". évi eredeti előirányzat")</f>
        <v>#REF!</v>
      </c>
      <c r="E121" s="1296" t="e">
        <f>CONCATENATE(#REF!,". év utáni tervezett forrás, kiadás")</f>
        <v>#REF!</v>
      </c>
    </row>
    <row r="122" spans="1:5" ht="13.5" thickBot="1" x14ac:dyDescent="0.25">
      <c r="A122" s="1292"/>
      <c r="B122" s="1298"/>
      <c r="C122" s="1303"/>
      <c r="D122" s="1303"/>
      <c r="E122" s="1298"/>
    </row>
    <row r="123" spans="1:5" ht="13.5" thickBot="1" x14ac:dyDescent="0.25">
      <c r="A123" s="483" t="s">
        <v>465</v>
      </c>
      <c r="B123" s="484" t="s">
        <v>590</v>
      </c>
      <c r="C123" s="485" t="s">
        <v>467</v>
      </c>
      <c r="D123" s="486" t="s">
        <v>469</v>
      </c>
      <c r="E123" s="487" t="s">
        <v>468</v>
      </c>
    </row>
    <row r="124" spans="1:5" x14ac:dyDescent="0.2">
      <c r="A124" s="488" t="s">
        <v>130</v>
      </c>
      <c r="B124" s="507">
        <f t="shared" ref="B124:B129" si="5">C124+D124+E124</f>
        <v>0</v>
      </c>
      <c r="C124" s="508"/>
      <c r="D124" s="508"/>
      <c r="E124" s="509"/>
    </row>
    <row r="125" spans="1:5" x14ac:dyDescent="0.2">
      <c r="A125" s="489" t="s">
        <v>141</v>
      </c>
      <c r="B125" s="510">
        <f t="shared" si="5"/>
        <v>0</v>
      </c>
      <c r="C125" s="511"/>
      <c r="D125" s="511"/>
      <c r="E125" s="511"/>
    </row>
    <row r="126" spans="1:5" x14ac:dyDescent="0.2">
      <c r="A126" s="490" t="s">
        <v>131</v>
      </c>
      <c r="B126" s="512">
        <f t="shared" si="5"/>
        <v>0</v>
      </c>
      <c r="C126" s="513"/>
      <c r="D126" s="513"/>
      <c r="E126" s="513"/>
    </row>
    <row r="127" spans="1:5" x14ac:dyDescent="0.2">
      <c r="A127" s="490" t="s">
        <v>143</v>
      </c>
      <c r="B127" s="512">
        <f t="shared" si="5"/>
        <v>0</v>
      </c>
      <c r="C127" s="513"/>
      <c r="D127" s="513"/>
      <c r="E127" s="513"/>
    </row>
    <row r="128" spans="1:5" x14ac:dyDescent="0.2">
      <c r="A128" s="490" t="s">
        <v>132</v>
      </c>
      <c r="B128" s="512">
        <f t="shared" si="5"/>
        <v>0</v>
      </c>
      <c r="C128" s="513"/>
      <c r="D128" s="513"/>
      <c r="E128" s="513"/>
    </row>
    <row r="129" spans="1:5" ht="13.5" thickBot="1" x14ac:dyDescent="0.25">
      <c r="A129" s="490" t="s">
        <v>133</v>
      </c>
      <c r="B129" s="512">
        <f t="shared" si="5"/>
        <v>0</v>
      </c>
      <c r="C129" s="513"/>
      <c r="D129" s="513"/>
      <c r="E129" s="513"/>
    </row>
    <row r="130" spans="1:5" ht="13.5" thickBot="1" x14ac:dyDescent="0.25">
      <c r="A130" s="491" t="s">
        <v>134</v>
      </c>
      <c r="B130" s="514">
        <f>B124+SUM(B126:B129)</f>
        <v>0</v>
      </c>
      <c r="C130" s="515">
        <f>C124+SUM(C126:C129)</f>
        <v>0</v>
      </c>
      <c r="D130" s="515">
        <f>D124+SUM(D126:D129)</f>
        <v>0</v>
      </c>
      <c r="E130" s="516">
        <f>E124+SUM(E126:E129)</f>
        <v>0</v>
      </c>
    </row>
    <row r="131" spans="1:5" x14ac:dyDescent="0.2">
      <c r="A131" s="492" t="s">
        <v>137</v>
      </c>
      <c r="B131" s="507">
        <f>C131+D131+E131</f>
        <v>0</v>
      </c>
      <c r="C131" s="508"/>
      <c r="D131" s="508"/>
      <c r="E131" s="509"/>
    </row>
    <row r="132" spans="1:5" x14ac:dyDescent="0.2">
      <c r="A132" s="493" t="s">
        <v>138</v>
      </c>
      <c r="B132" s="512">
        <f>C132+D132+E132</f>
        <v>0</v>
      </c>
      <c r="C132" s="513"/>
      <c r="D132" s="513"/>
      <c r="E132" s="513"/>
    </row>
    <row r="133" spans="1:5" x14ac:dyDescent="0.2">
      <c r="A133" s="493" t="s">
        <v>139</v>
      </c>
      <c r="B133" s="512">
        <f>C133+D133+E133</f>
        <v>0</v>
      </c>
      <c r="C133" s="513"/>
      <c r="D133" s="513"/>
      <c r="E133" s="513"/>
    </row>
    <row r="134" spans="1:5" x14ac:dyDescent="0.2">
      <c r="A134" s="493" t="s">
        <v>140</v>
      </c>
      <c r="B134" s="512">
        <f>C134+D134+E134</f>
        <v>0</v>
      </c>
      <c r="C134" s="513"/>
      <c r="D134" s="513"/>
      <c r="E134" s="513"/>
    </row>
    <row r="135" spans="1:5" ht="13.5" thickBot="1" x14ac:dyDescent="0.25">
      <c r="A135" s="494"/>
      <c r="B135" s="517">
        <f>C135+D135+E135</f>
        <v>0</v>
      </c>
      <c r="C135" s="518"/>
      <c r="D135" s="518"/>
      <c r="E135" s="519"/>
    </row>
    <row r="136" spans="1:5" ht="13.5" thickBot="1" x14ac:dyDescent="0.25">
      <c r="A136" s="495" t="s">
        <v>108</v>
      </c>
      <c r="B136" s="514">
        <f>SUM(B131:B135)</f>
        <v>0</v>
      </c>
      <c r="C136" s="515">
        <f>SUM(C131:C135)</f>
        <v>0</v>
      </c>
      <c r="D136" s="515">
        <f>SUM(D131:D135)</f>
        <v>0</v>
      </c>
      <c r="E136" s="516">
        <f>SUM(E131:E135)</f>
        <v>0</v>
      </c>
    </row>
    <row r="138" spans="1:5" ht="14.25" x14ac:dyDescent="0.2">
      <c r="A138" s="1288" t="s">
        <v>593</v>
      </c>
      <c r="B138" s="1288"/>
      <c r="C138" s="1289"/>
      <c r="D138" s="1289"/>
      <c r="E138" s="1289"/>
    </row>
    <row r="139" spans="1:5" ht="15.75" thickBot="1" x14ac:dyDescent="0.25">
      <c r="A139" s="482"/>
      <c r="B139" s="482"/>
      <c r="C139" s="482"/>
      <c r="D139" s="482"/>
      <c r="E139" s="520" t="e">
        <f>$E$3</f>
        <v>#REF!</v>
      </c>
    </row>
    <row r="140" spans="1:5" ht="13.5" thickBot="1" x14ac:dyDescent="0.25">
      <c r="A140" s="1290" t="s">
        <v>129</v>
      </c>
      <c r="B140" s="1293" t="s">
        <v>588</v>
      </c>
      <c r="C140" s="1294"/>
      <c r="D140" s="1294"/>
      <c r="E140" s="1295"/>
    </row>
    <row r="141" spans="1:5" ht="13.5" thickBot="1" x14ac:dyDescent="0.25">
      <c r="A141" s="1291"/>
      <c r="B141" s="1296" t="s">
        <v>597</v>
      </c>
      <c r="C141" s="1300" t="s">
        <v>589</v>
      </c>
      <c r="D141" s="1301"/>
      <c r="E141" s="1302"/>
    </row>
    <row r="142" spans="1:5" x14ac:dyDescent="0.2">
      <c r="A142" s="1291"/>
      <c r="B142" s="1297"/>
      <c r="C142" s="1296" t="e">
        <f>CONCATENATE(#REF!,". előtti tervezett forrás, kiadás")</f>
        <v>#REF!</v>
      </c>
      <c r="D142" s="1296" t="e">
        <f>CONCATENATE(#REF!,". évi eredeti előirányzat")</f>
        <v>#REF!</v>
      </c>
      <c r="E142" s="1296" t="e">
        <f>CONCATENATE(#REF!,". év utáni tervezett forrás, kiadás")</f>
        <v>#REF!</v>
      </c>
    </row>
    <row r="143" spans="1:5" ht="13.5" thickBot="1" x14ac:dyDescent="0.25">
      <c r="A143" s="1292"/>
      <c r="B143" s="1298"/>
      <c r="C143" s="1303"/>
      <c r="D143" s="1303"/>
      <c r="E143" s="1298"/>
    </row>
    <row r="144" spans="1:5" ht="13.5" thickBot="1" x14ac:dyDescent="0.25">
      <c r="A144" s="483" t="s">
        <v>465</v>
      </c>
      <c r="B144" s="484" t="s">
        <v>590</v>
      </c>
      <c r="C144" s="485" t="s">
        <v>467</v>
      </c>
      <c r="D144" s="486" t="s">
        <v>469</v>
      </c>
      <c r="E144" s="487" t="s">
        <v>468</v>
      </c>
    </row>
    <row r="145" spans="1:5" x14ac:dyDescent="0.2">
      <c r="A145" s="488" t="s">
        <v>130</v>
      </c>
      <c r="B145" s="507">
        <f t="shared" ref="B145:B150" si="6">C145+D145+E145</f>
        <v>0</v>
      </c>
      <c r="C145" s="508"/>
      <c r="D145" s="508"/>
      <c r="E145" s="509"/>
    </row>
    <row r="146" spans="1:5" x14ac:dyDescent="0.2">
      <c r="A146" s="489" t="s">
        <v>141</v>
      </c>
      <c r="B146" s="510">
        <f t="shared" si="6"/>
        <v>0</v>
      </c>
      <c r="C146" s="511"/>
      <c r="D146" s="511"/>
      <c r="E146" s="511"/>
    </row>
    <row r="147" spans="1:5" x14ac:dyDescent="0.2">
      <c r="A147" s="490" t="s">
        <v>131</v>
      </c>
      <c r="B147" s="512">
        <f t="shared" si="6"/>
        <v>0</v>
      </c>
      <c r="C147" s="513"/>
      <c r="D147" s="513"/>
      <c r="E147" s="513"/>
    </row>
    <row r="148" spans="1:5" x14ac:dyDescent="0.2">
      <c r="A148" s="490" t="s">
        <v>143</v>
      </c>
      <c r="B148" s="512">
        <f t="shared" si="6"/>
        <v>0</v>
      </c>
      <c r="C148" s="513"/>
      <c r="D148" s="513"/>
      <c r="E148" s="513"/>
    </row>
    <row r="149" spans="1:5" x14ac:dyDescent="0.2">
      <c r="A149" s="490" t="s">
        <v>132</v>
      </c>
      <c r="B149" s="512">
        <f t="shared" si="6"/>
        <v>0</v>
      </c>
      <c r="C149" s="513"/>
      <c r="D149" s="513"/>
      <c r="E149" s="513"/>
    </row>
    <row r="150" spans="1:5" ht="13.5" thickBot="1" x14ac:dyDescent="0.25">
      <c r="A150" s="490" t="s">
        <v>133</v>
      </c>
      <c r="B150" s="512">
        <f t="shared" si="6"/>
        <v>0</v>
      </c>
      <c r="C150" s="513"/>
      <c r="D150" s="513"/>
      <c r="E150" s="513"/>
    </row>
    <row r="151" spans="1:5" ht="13.5" thickBot="1" x14ac:dyDescent="0.25">
      <c r="A151" s="491" t="s">
        <v>134</v>
      </c>
      <c r="B151" s="514">
        <f>B145+SUM(B147:B150)</f>
        <v>0</v>
      </c>
      <c r="C151" s="515">
        <f>C145+SUM(C147:C150)</f>
        <v>0</v>
      </c>
      <c r="D151" s="515">
        <f>D145+SUM(D147:D150)</f>
        <v>0</v>
      </c>
      <c r="E151" s="516">
        <f>E145+SUM(E147:E150)</f>
        <v>0</v>
      </c>
    </row>
    <row r="152" spans="1:5" x14ac:dyDescent="0.2">
      <c r="A152" s="492" t="s">
        <v>137</v>
      </c>
      <c r="B152" s="507">
        <f>C152+D152+E152</f>
        <v>0</v>
      </c>
      <c r="C152" s="508"/>
      <c r="D152" s="508"/>
      <c r="E152" s="509"/>
    </row>
    <row r="153" spans="1:5" x14ac:dyDescent="0.2">
      <c r="A153" s="493" t="s">
        <v>138</v>
      </c>
      <c r="B153" s="512">
        <f>C153+D153+E153</f>
        <v>0</v>
      </c>
      <c r="C153" s="513"/>
      <c r="D153" s="513"/>
      <c r="E153" s="513"/>
    </row>
    <row r="154" spans="1:5" x14ac:dyDescent="0.2">
      <c r="A154" s="493" t="s">
        <v>139</v>
      </c>
      <c r="B154" s="512">
        <f>C154+D154+E154</f>
        <v>0</v>
      </c>
      <c r="C154" s="513"/>
      <c r="D154" s="513"/>
      <c r="E154" s="513"/>
    </row>
    <row r="155" spans="1:5" x14ac:dyDescent="0.2">
      <c r="A155" s="493" t="s">
        <v>140</v>
      </c>
      <c r="B155" s="512">
        <f>C155+D155+E155</f>
        <v>0</v>
      </c>
      <c r="C155" s="513"/>
      <c r="D155" s="513"/>
      <c r="E155" s="513"/>
    </row>
    <row r="156" spans="1:5" ht="13.5" thickBot="1" x14ac:dyDescent="0.25">
      <c r="A156" s="494"/>
      <c r="B156" s="517">
        <f>C156+D156+E156</f>
        <v>0</v>
      </c>
      <c r="C156" s="518"/>
      <c r="D156" s="518"/>
      <c r="E156" s="519"/>
    </row>
    <row r="157" spans="1:5" ht="13.5" thickBot="1" x14ac:dyDescent="0.25">
      <c r="A157" s="495" t="s">
        <v>108</v>
      </c>
      <c r="B157" s="514">
        <f>SUM(B152:B156)</f>
        <v>0</v>
      </c>
      <c r="C157" s="515">
        <f>SUM(C152:C156)</f>
        <v>0</v>
      </c>
      <c r="D157" s="515">
        <f>SUM(D152:D156)</f>
        <v>0</v>
      </c>
      <c r="E157" s="516">
        <f>SUM(E152:E156)</f>
        <v>0</v>
      </c>
    </row>
    <row r="159" spans="1:5" ht="14.25" x14ac:dyDescent="0.2">
      <c r="A159" s="1288" t="s">
        <v>593</v>
      </c>
      <c r="B159" s="1288"/>
      <c r="C159" s="1289"/>
      <c r="D159" s="1289"/>
      <c r="E159" s="1289"/>
    </row>
    <row r="160" spans="1:5" ht="15.75" thickBot="1" x14ac:dyDescent="0.25">
      <c r="A160" s="482"/>
      <c r="B160" s="482"/>
      <c r="C160" s="482"/>
      <c r="D160" s="482"/>
      <c r="E160" s="520" t="e">
        <f>$E$3</f>
        <v>#REF!</v>
      </c>
    </row>
    <row r="161" spans="1:5" ht="13.5" thickBot="1" x14ac:dyDescent="0.25">
      <c r="A161" s="1290" t="s">
        <v>129</v>
      </c>
      <c r="B161" s="1293" t="s">
        <v>588</v>
      </c>
      <c r="C161" s="1294"/>
      <c r="D161" s="1294"/>
      <c r="E161" s="1295"/>
    </row>
    <row r="162" spans="1:5" ht="13.5" thickBot="1" x14ac:dyDescent="0.25">
      <c r="A162" s="1291"/>
      <c r="B162" s="1296" t="s">
        <v>597</v>
      </c>
      <c r="C162" s="1300" t="s">
        <v>589</v>
      </c>
      <c r="D162" s="1301"/>
      <c r="E162" s="1302"/>
    </row>
    <row r="163" spans="1:5" x14ac:dyDescent="0.2">
      <c r="A163" s="1291"/>
      <c r="B163" s="1297"/>
      <c r="C163" s="1296" t="e">
        <f>CONCATENATE(#REF!,". előtti tervezett forrás, kiadás")</f>
        <v>#REF!</v>
      </c>
      <c r="D163" s="1296" t="e">
        <f>CONCATENATE(#REF!,". évi eredeti előirányzat")</f>
        <v>#REF!</v>
      </c>
      <c r="E163" s="1296" t="e">
        <f>CONCATENATE(#REF!,". év utáni tervezett forrás, kiadás")</f>
        <v>#REF!</v>
      </c>
    </row>
    <row r="164" spans="1:5" ht="13.5" thickBot="1" x14ac:dyDescent="0.25">
      <c r="A164" s="1292"/>
      <c r="B164" s="1298"/>
      <c r="C164" s="1303"/>
      <c r="D164" s="1303"/>
      <c r="E164" s="1298"/>
    </row>
    <row r="165" spans="1:5" ht="13.5" thickBot="1" x14ac:dyDescent="0.25">
      <c r="A165" s="483" t="s">
        <v>465</v>
      </c>
      <c r="B165" s="484" t="s">
        <v>590</v>
      </c>
      <c r="C165" s="485" t="s">
        <v>467</v>
      </c>
      <c r="D165" s="486" t="s">
        <v>469</v>
      </c>
      <c r="E165" s="487" t="s">
        <v>468</v>
      </c>
    </row>
    <row r="166" spans="1:5" x14ac:dyDescent="0.2">
      <c r="A166" s="488" t="s">
        <v>130</v>
      </c>
      <c r="B166" s="507">
        <f t="shared" ref="B166:B171" si="7">C166+D166+E166</f>
        <v>0</v>
      </c>
      <c r="C166" s="508"/>
      <c r="D166" s="508"/>
      <c r="E166" s="509"/>
    </row>
    <row r="167" spans="1:5" x14ac:dyDescent="0.2">
      <c r="A167" s="489" t="s">
        <v>141</v>
      </c>
      <c r="B167" s="510">
        <f t="shared" si="7"/>
        <v>0</v>
      </c>
      <c r="C167" s="511"/>
      <c r="D167" s="511"/>
      <c r="E167" s="511"/>
    </row>
    <row r="168" spans="1:5" x14ac:dyDescent="0.2">
      <c r="A168" s="490" t="s">
        <v>131</v>
      </c>
      <c r="B168" s="512">
        <f t="shared" si="7"/>
        <v>0</v>
      </c>
      <c r="C168" s="513"/>
      <c r="D168" s="513"/>
      <c r="E168" s="513"/>
    </row>
    <row r="169" spans="1:5" x14ac:dyDescent="0.2">
      <c r="A169" s="490" t="s">
        <v>143</v>
      </c>
      <c r="B169" s="512">
        <f t="shared" si="7"/>
        <v>0</v>
      </c>
      <c r="C169" s="513"/>
      <c r="D169" s="513"/>
      <c r="E169" s="513"/>
    </row>
    <row r="170" spans="1:5" x14ac:dyDescent="0.2">
      <c r="A170" s="490" t="s">
        <v>132</v>
      </c>
      <c r="B170" s="512">
        <f t="shared" si="7"/>
        <v>0</v>
      </c>
      <c r="C170" s="513"/>
      <c r="D170" s="513"/>
      <c r="E170" s="513"/>
    </row>
    <row r="171" spans="1:5" ht="13.5" thickBot="1" x14ac:dyDescent="0.25">
      <c r="A171" s="490" t="s">
        <v>133</v>
      </c>
      <c r="B171" s="512">
        <f t="shared" si="7"/>
        <v>0</v>
      </c>
      <c r="C171" s="513"/>
      <c r="D171" s="513"/>
      <c r="E171" s="513"/>
    </row>
    <row r="172" spans="1:5" ht="13.5" thickBot="1" x14ac:dyDescent="0.25">
      <c r="A172" s="491" t="s">
        <v>134</v>
      </c>
      <c r="B172" s="514">
        <f>B166+SUM(B168:B171)</f>
        <v>0</v>
      </c>
      <c r="C172" s="515">
        <f>C166+SUM(C168:C171)</f>
        <v>0</v>
      </c>
      <c r="D172" s="515">
        <f>D166+SUM(D168:D171)</f>
        <v>0</v>
      </c>
      <c r="E172" s="516">
        <f>E166+SUM(E168:E171)</f>
        <v>0</v>
      </c>
    </row>
    <row r="173" spans="1:5" x14ac:dyDescent="0.2">
      <c r="A173" s="492" t="s">
        <v>137</v>
      </c>
      <c r="B173" s="507">
        <f>C173+D173+E173</f>
        <v>0</v>
      </c>
      <c r="C173" s="508"/>
      <c r="D173" s="508"/>
      <c r="E173" s="509"/>
    </row>
    <row r="174" spans="1:5" x14ac:dyDescent="0.2">
      <c r="A174" s="493" t="s">
        <v>138</v>
      </c>
      <c r="B174" s="512">
        <f>C174+D174+E174</f>
        <v>0</v>
      </c>
      <c r="C174" s="513"/>
      <c r="D174" s="513"/>
      <c r="E174" s="513"/>
    </row>
    <row r="175" spans="1:5" x14ac:dyDescent="0.2">
      <c r="A175" s="493" t="s">
        <v>139</v>
      </c>
      <c r="B175" s="512">
        <f>C175+D175+E175</f>
        <v>0</v>
      </c>
      <c r="C175" s="513"/>
      <c r="D175" s="513"/>
      <c r="E175" s="513"/>
    </row>
    <row r="176" spans="1:5" x14ac:dyDescent="0.2">
      <c r="A176" s="493" t="s">
        <v>140</v>
      </c>
      <c r="B176" s="512">
        <f>C176+D176+E176</f>
        <v>0</v>
      </c>
      <c r="C176" s="513"/>
      <c r="D176" s="513"/>
      <c r="E176" s="513"/>
    </row>
    <row r="177" spans="1:5" ht="13.5" thickBot="1" x14ac:dyDescent="0.25">
      <c r="A177" s="494"/>
      <c r="B177" s="517">
        <f>C177+D177+E177</f>
        <v>0</v>
      </c>
      <c r="C177" s="518"/>
      <c r="D177" s="518"/>
      <c r="E177" s="519"/>
    </row>
    <row r="178" spans="1:5" ht="13.5" thickBot="1" x14ac:dyDescent="0.25">
      <c r="A178" s="495" t="s">
        <v>108</v>
      </c>
      <c r="B178" s="514">
        <f>SUM(B173:B177)</f>
        <v>0</v>
      </c>
      <c r="C178" s="515">
        <f>SUM(C173:C177)</f>
        <v>0</v>
      </c>
      <c r="D178" s="515">
        <f>SUM(D173:D177)</f>
        <v>0</v>
      </c>
      <c r="E178" s="516">
        <f>SUM(E173:E177)</f>
        <v>0</v>
      </c>
    </row>
    <row r="180" spans="1:5" ht="14.25" x14ac:dyDescent="0.2">
      <c r="A180" s="1288" t="s">
        <v>593</v>
      </c>
      <c r="B180" s="1288"/>
      <c r="C180" s="1289"/>
      <c r="D180" s="1289"/>
      <c r="E180" s="1289"/>
    </row>
    <row r="181" spans="1:5" ht="15.75" thickBot="1" x14ac:dyDescent="0.25">
      <c r="A181" s="482"/>
      <c r="B181" s="482"/>
      <c r="C181" s="482"/>
      <c r="D181" s="482"/>
      <c r="E181" s="520" t="e">
        <f>$E$3</f>
        <v>#REF!</v>
      </c>
    </row>
    <row r="182" spans="1:5" ht="13.5" thickBot="1" x14ac:dyDescent="0.25">
      <c r="A182" s="1290" t="s">
        <v>129</v>
      </c>
      <c r="B182" s="1293" t="s">
        <v>588</v>
      </c>
      <c r="C182" s="1294"/>
      <c r="D182" s="1294"/>
      <c r="E182" s="1295"/>
    </row>
    <row r="183" spans="1:5" ht="13.5" thickBot="1" x14ac:dyDescent="0.25">
      <c r="A183" s="1291"/>
      <c r="B183" s="1296" t="s">
        <v>597</v>
      </c>
      <c r="C183" s="1300" t="s">
        <v>589</v>
      </c>
      <c r="D183" s="1301"/>
      <c r="E183" s="1302"/>
    </row>
    <row r="184" spans="1:5" x14ac:dyDescent="0.2">
      <c r="A184" s="1291"/>
      <c r="B184" s="1297"/>
      <c r="C184" s="1296" t="e">
        <f>CONCATENATE(#REF!,". előtti tervezett forrás, kiadás")</f>
        <v>#REF!</v>
      </c>
      <c r="D184" s="1296" t="e">
        <f>CONCATENATE(#REF!,". évi eredeti előirányzat")</f>
        <v>#REF!</v>
      </c>
      <c r="E184" s="1296" t="e">
        <f>CONCATENATE(#REF!,". év utáni tervezett forrás, kiadás")</f>
        <v>#REF!</v>
      </c>
    </row>
    <row r="185" spans="1:5" ht="13.5" thickBot="1" x14ac:dyDescent="0.25">
      <c r="A185" s="1292"/>
      <c r="B185" s="1298"/>
      <c r="C185" s="1303"/>
      <c r="D185" s="1303"/>
      <c r="E185" s="1298"/>
    </row>
    <row r="186" spans="1:5" ht="13.5" thickBot="1" x14ac:dyDescent="0.25">
      <c r="A186" s="483" t="s">
        <v>465</v>
      </c>
      <c r="B186" s="484" t="s">
        <v>590</v>
      </c>
      <c r="C186" s="485" t="s">
        <v>467</v>
      </c>
      <c r="D186" s="486" t="s">
        <v>469</v>
      </c>
      <c r="E186" s="487" t="s">
        <v>468</v>
      </c>
    </row>
    <row r="187" spans="1:5" x14ac:dyDescent="0.2">
      <c r="A187" s="488" t="s">
        <v>130</v>
      </c>
      <c r="B187" s="507">
        <f t="shared" ref="B187:B192" si="8">C187+D187+E187</f>
        <v>0</v>
      </c>
      <c r="C187" s="508"/>
      <c r="D187" s="508"/>
      <c r="E187" s="509"/>
    </row>
    <row r="188" spans="1:5" x14ac:dyDescent="0.2">
      <c r="A188" s="489" t="s">
        <v>141</v>
      </c>
      <c r="B188" s="510">
        <f t="shared" si="8"/>
        <v>0</v>
      </c>
      <c r="C188" s="511"/>
      <c r="D188" s="511"/>
      <c r="E188" s="511"/>
    </row>
    <row r="189" spans="1:5" x14ac:dyDescent="0.2">
      <c r="A189" s="490" t="s">
        <v>131</v>
      </c>
      <c r="B189" s="512">
        <f t="shared" si="8"/>
        <v>0</v>
      </c>
      <c r="C189" s="513"/>
      <c r="D189" s="513"/>
      <c r="E189" s="513"/>
    </row>
    <row r="190" spans="1:5" x14ac:dyDescent="0.2">
      <c r="A190" s="490" t="s">
        <v>143</v>
      </c>
      <c r="B190" s="512">
        <f t="shared" si="8"/>
        <v>0</v>
      </c>
      <c r="C190" s="513"/>
      <c r="D190" s="513"/>
      <c r="E190" s="513"/>
    </row>
    <row r="191" spans="1:5" x14ac:dyDescent="0.2">
      <c r="A191" s="490" t="s">
        <v>132</v>
      </c>
      <c r="B191" s="512">
        <f t="shared" si="8"/>
        <v>0</v>
      </c>
      <c r="C191" s="513"/>
      <c r="D191" s="513"/>
      <c r="E191" s="513"/>
    </row>
    <row r="192" spans="1:5" ht="13.5" thickBot="1" x14ac:dyDescent="0.25">
      <c r="A192" s="490" t="s">
        <v>133</v>
      </c>
      <c r="B192" s="512">
        <f t="shared" si="8"/>
        <v>0</v>
      </c>
      <c r="C192" s="513"/>
      <c r="D192" s="513"/>
      <c r="E192" s="513"/>
    </row>
    <row r="193" spans="1:5" ht="13.5" thickBot="1" x14ac:dyDescent="0.25">
      <c r="A193" s="491" t="s">
        <v>134</v>
      </c>
      <c r="B193" s="514">
        <f>B187+SUM(B189:B192)</f>
        <v>0</v>
      </c>
      <c r="C193" s="515">
        <f>C187+SUM(C189:C192)</f>
        <v>0</v>
      </c>
      <c r="D193" s="515">
        <f>D187+SUM(D189:D192)</f>
        <v>0</v>
      </c>
      <c r="E193" s="516">
        <f>E187+SUM(E189:E192)</f>
        <v>0</v>
      </c>
    </row>
    <row r="194" spans="1:5" x14ac:dyDescent="0.2">
      <c r="A194" s="492" t="s">
        <v>137</v>
      </c>
      <c r="B194" s="507">
        <f>C194+D194+E194</f>
        <v>0</v>
      </c>
      <c r="C194" s="508"/>
      <c r="D194" s="508"/>
      <c r="E194" s="509"/>
    </row>
    <row r="195" spans="1:5" x14ac:dyDescent="0.2">
      <c r="A195" s="493" t="s">
        <v>138</v>
      </c>
      <c r="B195" s="512">
        <f>C195+D195+E195</f>
        <v>0</v>
      </c>
      <c r="C195" s="513"/>
      <c r="D195" s="513"/>
      <c r="E195" s="513"/>
    </row>
    <row r="196" spans="1:5" x14ac:dyDescent="0.2">
      <c r="A196" s="493" t="s">
        <v>139</v>
      </c>
      <c r="B196" s="512">
        <f>C196+D196+E196</f>
        <v>0</v>
      </c>
      <c r="C196" s="513"/>
      <c r="D196" s="513"/>
      <c r="E196" s="513"/>
    </row>
    <row r="197" spans="1:5" x14ac:dyDescent="0.2">
      <c r="A197" s="493" t="s">
        <v>140</v>
      </c>
      <c r="B197" s="512">
        <f>C197+D197+E197</f>
        <v>0</v>
      </c>
      <c r="C197" s="513"/>
      <c r="D197" s="513"/>
      <c r="E197" s="513"/>
    </row>
    <row r="198" spans="1:5" ht="13.5" thickBot="1" x14ac:dyDescent="0.25">
      <c r="A198" s="494"/>
      <c r="B198" s="517">
        <f>C198+D198+E198</f>
        <v>0</v>
      </c>
      <c r="C198" s="518"/>
      <c r="D198" s="518"/>
      <c r="E198" s="519"/>
    </row>
    <row r="199" spans="1:5" ht="13.5" thickBot="1" x14ac:dyDescent="0.25">
      <c r="A199" s="495" t="s">
        <v>108</v>
      </c>
      <c r="B199" s="514">
        <f>SUM(B194:B198)</f>
        <v>0</v>
      </c>
      <c r="C199" s="515">
        <f>SUM(C194:C198)</f>
        <v>0</v>
      </c>
      <c r="D199" s="515">
        <f>SUM(D194:D198)</f>
        <v>0</v>
      </c>
      <c r="E199" s="516">
        <f>SUM(E194:E198)</f>
        <v>0</v>
      </c>
    </row>
    <row r="201" spans="1:5" ht="14.25" x14ac:dyDescent="0.2">
      <c r="A201" s="1288" t="s">
        <v>593</v>
      </c>
      <c r="B201" s="1288"/>
      <c r="C201" s="1289"/>
      <c r="D201" s="1289"/>
      <c r="E201" s="1289"/>
    </row>
    <row r="202" spans="1:5" ht="15.75" thickBot="1" x14ac:dyDescent="0.25">
      <c r="A202" s="482"/>
      <c r="B202" s="482"/>
      <c r="C202" s="482"/>
      <c r="D202" s="482"/>
      <c r="E202" s="520" t="e">
        <f>$E$3</f>
        <v>#REF!</v>
      </c>
    </row>
    <row r="203" spans="1:5" ht="13.5" thickBot="1" x14ac:dyDescent="0.25">
      <c r="A203" s="1290" t="s">
        <v>129</v>
      </c>
      <c r="B203" s="1293" t="s">
        <v>588</v>
      </c>
      <c r="C203" s="1294"/>
      <c r="D203" s="1294"/>
      <c r="E203" s="1295"/>
    </row>
    <row r="204" spans="1:5" ht="13.5" thickBot="1" x14ac:dyDescent="0.25">
      <c r="A204" s="1291"/>
      <c r="B204" s="1296" t="s">
        <v>597</v>
      </c>
      <c r="C204" s="1300" t="s">
        <v>589</v>
      </c>
      <c r="D204" s="1301"/>
      <c r="E204" s="1302"/>
    </row>
    <row r="205" spans="1:5" x14ac:dyDescent="0.2">
      <c r="A205" s="1291"/>
      <c r="B205" s="1297"/>
      <c r="C205" s="1296" t="e">
        <f>CONCATENATE(#REF!,". előtti tervezett forrás, kiadás")</f>
        <v>#REF!</v>
      </c>
      <c r="D205" s="1296" t="e">
        <f>CONCATENATE(#REF!,". évi eredeti előirányzat")</f>
        <v>#REF!</v>
      </c>
      <c r="E205" s="1296" t="e">
        <f>CONCATENATE(#REF!,". év utáni tervezett forrás, kiadás")</f>
        <v>#REF!</v>
      </c>
    </row>
    <row r="206" spans="1:5" ht="13.5" thickBot="1" x14ac:dyDescent="0.25">
      <c r="A206" s="1292"/>
      <c r="B206" s="1298"/>
      <c r="C206" s="1303"/>
      <c r="D206" s="1303"/>
      <c r="E206" s="1298"/>
    </row>
    <row r="207" spans="1:5" ht="13.5" thickBot="1" x14ac:dyDescent="0.25">
      <c r="A207" s="483" t="s">
        <v>465</v>
      </c>
      <c r="B207" s="484" t="s">
        <v>590</v>
      </c>
      <c r="C207" s="485" t="s">
        <v>467</v>
      </c>
      <c r="D207" s="486" t="s">
        <v>469</v>
      </c>
      <c r="E207" s="487" t="s">
        <v>468</v>
      </c>
    </row>
    <row r="208" spans="1:5" x14ac:dyDescent="0.2">
      <c r="A208" s="488" t="s">
        <v>130</v>
      </c>
      <c r="B208" s="507">
        <f t="shared" ref="B208:B213" si="9">C208+D208+E208</f>
        <v>0</v>
      </c>
      <c r="C208" s="508"/>
      <c r="D208" s="508"/>
      <c r="E208" s="509"/>
    </row>
    <row r="209" spans="1:5" x14ac:dyDescent="0.2">
      <c r="A209" s="489" t="s">
        <v>141</v>
      </c>
      <c r="B209" s="510">
        <f t="shared" si="9"/>
        <v>0</v>
      </c>
      <c r="C209" s="511"/>
      <c r="D209" s="511"/>
      <c r="E209" s="511"/>
    </row>
    <row r="210" spans="1:5" x14ac:dyDescent="0.2">
      <c r="A210" s="490" t="s">
        <v>131</v>
      </c>
      <c r="B210" s="512">
        <f t="shared" si="9"/>
        <v>0</v>
      </c>
      <c r="C210" s="513"/>
      <c r="D210" s="513"/>
      <c r="E210" s="513"/>
    </row>
    <row r="211" spans="1:5" x14ac:dyDescent="0.2">
      <c r="A211" s="490" t="s">
        <v>143</v>
      </c>
      <c r="B211" s="512">
        <f t="shared" si="9"/>
        <v>0</v>
      </c>
      <c r="C211" s="513"/>
      <c r="D211" s="513"/>
      <c r="E211" s="513"/>
    </row>
    <row r="212" spans="1:5" x14ac:dyDescent="0.2">
      <c r="A212" s="490" t="s">
        <v>132</v>
      </c>
      <c r="B212" s="512">
        <f t="shared" si="9"/>
        <v>0</v>
      </c>
      <c r="C212" s="513"/>
      <c r="D212" s="513"/>
      <c r="E212" s="513"/>
    </row>
    <row r="213" spans="1:5" ht="13.5" thickBot="1" x14ac:dyDescent="0.25">
      <c r="A213" s="490" t="s">
        <v>133</v>
      </c>
      <c r="B213" s="512">
        <f t="shared" si="9"/>
        <v>0</v>
      </c>
      <c r="C213" s="513"/>
      <c r="D213" s="513"/>
      <c r="E213" s="513"/>
    </row>
    <row r="214" spans="1:5" ht="13.5" thickBot="1" x14ac:dyDescent="0.25">
      <c r="A214" s="491" t="s">
        <v>134</v>
      </c>
      <c r="B214" s="514">
        <f>B208+SUM(B210:B213)</f>
        <v>0</v>
      </c>
      <c r="C214" s="515">
        <f>C208+SUM(C210:C213)</f>
        <v>0</v>
      </c>
      <c r="D214" s="515">
        <f>D208+SUM(D210:D213)</f>
        <v>0</v>
      </c>
      <c r="E214" s="516">
        <f>E208+SUM(E210:E213)</f>
        <v>0</v>
      </c>
    </row>
    <row r="215" spans="1:5" x14ac:dyDescent="0.2">
      <c r="A215" s="492" t="s">
        <v>137</v>
      </c>
      <c r="B215" s="507">
        <f>C215+D215+E215</f>
        <v>0</v>
      </c>
      <c r="C215" s="508"/>
      <c r="D215" s="508"/>
      <c r="E215" s="509"/>
    </row>
    <row r="216" spans="1:5" x14ac:dyDescent="0.2">
      <c r="A216" s="493" t="s">
        <v>138</v>
      </c>
      <c r="B216" s="512">
        <f>C216+D216+E216</f>
        <v>0</v>
      </c>
      <c r="C216" s="513"/>
      <c r="D216" s="513"/>
      <c r="E216" s="513"/>
    </row>
    <row r="217" spans="1:5" x14ac:dyDescent="0.2">
      <c r="A217" s="493" t="s">
        <v>139</v>
      </c>
      <c r="B217" s="512">
        <f>C217+D217+E217</f>
        <v>0</v>
      </c>
      <c r="C217" s="513"/>
      <c r="D217" s="513"/>
      <c r="E217" s="513"/>
    </row>
    <row r="218" spans="1:5" x14ac:dyDescent="0.2">
      <c r="A218" s="493" t="s">
        <v>140</v>
      </c>
      <c r="B218" s="512">
        <f>C218+D218+E218</f>
        <v>0</v>
      </c>
      <c r="C218" s="513"/>
      <c r="D218" s="513"/>
      <c r="E218" s="513"/>
    </row>
    <row r="219" spans="1:5" ht="13.5" thickBot="1" x14ac:dyDescent="0.25">
      <c r="A219" s="494"/>
      <c r="B219" s="517">
        <f>C219+D219+E219</f>
        <v>0</v>
      </c>
      <c r="C219" s="518"/>
      <c r="D219" s="518"/>
      <c r="E219" s="519"/>
    </row>
    <row r="220" spans="1:5" ht="13.5" thickBot="1" x14ac:dyDescent="0.25">
      <c r="A220" s="495" t="s">
        <v>108</v>
      </c>
      <c r="B220" s="514">
        <f>SUM(B215:B219)</f>
        <v>0</v>
      </c>
      <c r="C220" s="515">
        <f>SUM(C215:C219)</f>
        <v>0</v>
      </c>
      <c r="D220" s="515">
        <f>SUM(D215:D219)</f>
        <v>0</v>
      </c>
      <c r="E220" s="516">
        <f>SUM(E215:E219)</f>
        <v>0</v>
      </c>
    </row>
  </sheetData>
  <sheetProtection sheet="1"/>
  <mergeCells count="99">
    <mergeCell ref="A201:B201"/>
    <mergeCell ref="C201:E201"/>
    <mergeCell ref="A203:A206"/>
    <mergeCell ref="B203:E203"/>
    <mergeCell ref="B204:B206"/>
    <mergeCell ref="C204:E204"/>
    <mergeCell ref="C205:C206"/>
    <mergeCell ref="D205:D206"/>
    <mergeCell ref="E205:E206"/>
    <mergeCell ref="A180:B180"/>
    <mergeCell ref="C180:E180"/>
    <mergeCell ref="A182:A185"/>
    <mergeCell ref="B182:E182"/>
    <mergeCell ref="B183:B185"/>
    <mergeCell ref="C183:E183"/>
    <mergeCell ref="C184:C185"/>
    <mergeCell ref="D184:D185"/>
    <mergeCell ref="E184:E185"/>
    <mergeCell ref="A159:B159"/>
    <mergeCell ref="C159:E159"/>
    <mergeCell ref="A161:A164"/>
    <mergeCell ref="B161:E161"/>
    <mergeCell ref="B162:B164"/>
    <mergeCell ref="C162:E162"/>
    <mergeCell ref="C163:C164"/>
    <mergeCell ref="D163:D164"/>
    <mergeCell ref="E163:E164"/>
    <mergeCell ref="A138:B138"/>
    <mergeCell ref="C138:E138"/>
    <mergeCell ref="A140:A143"/>
    <mergeCell ref="B140:E140"/>
    <mergeCell ref="B141:B143"/>
    <mergeCell ref="C141:E141"/>
    <mergeCell ref="C142:C143"/>
    <mergeCell ref="D142:D143"/>
    <mergeCell ref="E142:E143"/>
    <mergeCell ref="A117:B117"/>
    <mergeCell ref="C117:E117"/>
    <mergeCell ref="A119:A122"/>
    <mergeCell ref="B119:E119"/>
    <mergeCell ref="B120:B122"/>
    <mergeCell ref="C120:E120"/>
    <mergeCell ref="C121:C122"/>
    <mergeCell ref="D121:D122"/>
    <mergeCell ref="E121:E122"/>
    <mergeCell ref="A96:B96"/>
    <mergeCell ref="C96:E96"/>
    <mergeCell ref="A98:A101"/>
    <mergeCell ref="B98:E98"/>
    <mergeCell ref="B99:B101"/>
    <mergeCell ref="C99:E99"/>
    <mergeCell ref="C100:C101"/>
    <mergeCell ref="D100:D101"/>
    <mergeCell ref="E100:E101"/>
    <mergeCell ref="A75:B75"/>
    <mergeCell ref="C75:E75"/>
    <mergeCell ref="A77:A80"/>
    <mergeCell ref="B77:E77"/>
    <mergeCell ref="B78:B80"/>
    <mergeCell ref="C78:E78"/>
    <mergeCell ref="C79:C80"/>
    <mergeCell ref="D79:D80"/>
    <mergeCell ref="E79:E80"/>
    <mergeCell ref="F1:F31"/>
    <mergeCell ref="A54:B54"/>
    <mergeCell ref="C54:E54"/>
    <mergeCell ref="A56:A59"/>
    <mergeCell ref="B56:E56"/>
    <mergeCell ref="B57:B59"/>
    <mergeCell ref="C57:E57"/>
    <mergeCell ref="C58:C59"/>
    <mergeCell ref="D58:D59"/>
    <mergeCell ref="E58:E59"/>
    <mergeCell ref="A33:B33"/>
    <mergeCell ref="C33:E33"/>
    <mergeCell ref="A35:A38"/>
    <mergeCell ref="B35:E35"/>
    <mergeCell ref="B36:B38"/>
    <mergeCell ref="C36:E36"/>
    <mergeCell ref="C37:C38"/>
    <mergeCell ref="D37:D38"/>
    <mergeCell ref="E37:E38"/>
    <mergeCell ref="A31:E31"/>
    <mergeCell ref="A9:E9"/>
    <mergeCell ref="A11:B11"/>
    <mergeCell ref="C11:E11"/>
    <mergeCell ref="A13:A16"/>
    <mergeCell ref="B13:E13"/>
    <mergeCell ref="B14:B16"/>
    <mergeCell ref="A10:E10"/>
    <mergeCell ref="C14:E14"/>
    <mergeCell ref="C15:C16"/>
    <mergeCell ref="D15:D16"/>
    <mergeCell ref="E15:E16"/>
    <mergeCell ref="A2:E2"/>
    <mergeCell ref="A4:D4"/>
    <mergeCell ref="A5:D5"/>
    <mergeCell ref="A6:D6"/>
    <mergeCell ref="A7:D7"/>
  </mergeCells>
  <printOptions horizontalCentered="1"/>
  <pageMargins left="0.78740157480314965" right="0.78740157480314965" top="1.3779527559055118" bottom="0.98425196850393704" header="0.78740157480314965" footer="0.78740157480314965"/>
  <pageSetup paperSize="9" scale="95" orientation="landscape" r:id="rId1"/>
  <headerFooter alignWithMargins="0"/>
  <rowBreaks count="9" manualBreakCount="9">
    <brk id="32" max="16383" man="1"/>
    <brk id="53" max="16383" man="1"/>
    <brk id="74" max="16383" man="1"/>
    <brk id="95" max="16383" man="1"/>
    <brk id="116" max="16383" man="1"/>
    <brk id="137" max="16383" man="1"/>
    <brk id="158" max="16383" man="1"/>
    <brk id="179" max="16383" man="1"/>
    <brk id="20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unka4">
    <tabColor rgb="FF92D050"/>
  </sheetPr>
  <dimension ref="A1:K179"/>
  <sheetViews>
    <sheetView topLeftCell="A134" zoomScale="120" zoomScaleNormal="120" zoomScaleSheetLayoutView="85" workbookViewId="0">
      <selection activeCell="C142" sqref="C142"/>
    </sheetView>
  </sheetViews>
  <sheetFormatPr defaultRowHeight="12.75" x14ac:dyDescent="0.2"/>
  <cols>
    <col min="1" max="1" width="19.5" style="264" customWidth="1"/>
    <col min="2" max="2" width="72" style="265" customWidth="1"/>
    <col min="3" max="3" width="25" style="266" customWidth="1"/>
    <col min="4" max="16384" width="9.33203125" style="3"/>
  </cols>
  <sheetData>
    <row r="1" spans="1:3" s="2" customFormat="1" ht="16.5" customHeight="1" thickBot="1" x14ac:dyDescent="0.25">
      <c r="A1" s="414"/>
      <c r="B1" s="415"/>
      <c r="C1" s="413" t="e">
        <f>CONCATENATE("9.1. melléklet ",#REF!," ",#REF!," ",#REF!," ",#REF!," ",#REF!," ",#REF!," ",#REF!," ",#REF!)</f>
        <v>#REF!</v>
      </c>
    </row>
    <row r="2" spans="1:3" s="63" customFormat="1" ht="21.2" customHeight="1" x14ac:dyDescent="0.2">
      <c r="A2" s="416" t="s">
        <v>59</v>
      </c>
      <c r="B2" s="417" t="e">
        <f>CONCATENATE(#REF!)</f>
        <v>#REF!</v>
      </c>
      <c r="C2" s="418" t="s">
        <v>52</v>
      </c>
    </row>
    <row r="3" spans="1:3" s="63" customFormat="1" ht="16.5" thickBot="1" x14ac:dyDescent="0.25">
      <c r="A3" s="419" t="s">
        <v>190</v>
      </c>
      <c r="B3" s="420" t="s">
        <v>376</v>
      </c>
      <c r="C3" s="421" t="s">
        <v>52</v>
      </c>
    </row>
    <row r="4" spans="1:3" s="64" customFormat="1" ht="22.5" customHeight="1" thickBot="1" x14ac:dyDescent="0.3">
      <c r="A4" s="422"/>
      <c r="B4" s="422"/>
      <c r="C4" s="423" t="e">
        <f>#REF!</f>
        <v>#REF!</v>
      </c>
    </row>
    <row r="5" spans="1:3" ht="13.5" thickBot="1" x14ac:dyDescent="0.25">
      <c r="A5" s="424" t="s">
        <v>192</v>
      </c>
      <c r="B5" s="425" t="s">
        <v>530</v>
      </c>
      <c r="C5" s="426" t="s">
        <v>53</v>
      </c>
    </row>
    <row r="6" spans="1:3" s="44" customFormat="1" ht="12.95" customHeight="1" thickBot="1" x14ac:dyDescent="0.25">
      <c r="A6" s="427"/>
      <c r="B6" s="428" t="s">
        <v>465</v>
      </c>
      <c r="C6" s="429" t="s">
        <v>466</v>
      </c>
    </row>
    <row r="7" spans="1:3" s="44" customFormat="1" ht="15.95" customHeight="1" thickBot="1" x14ac:dyDescent="0.25">
      <c r="A7" s="430"/>
      <c r="B7" s="431" t="s">
        <v>54</v>
      </c>
      <c r="C7" s="432"/>
    </row>
    <row r="8" spans="1:3" s="44" customFormat="1" ht="12" customHeight="1" thickBot="1" x14ac:dyDescent="0.25">
      <c r="A8" s="28" t="s">
        <v>16</v>
      </c>
      <c r="B8" s="19" t="s">
        <v>232</v>
      </c>
      <c r="C8" s="219">
        <f>+C9+C10+C11+C12+C13+C14</f>
        <v>23390572</v>
      </c>
    </row>
    <row r="9" spans="1:3" s="65" customFormat="1" ht="12" customHeight="1" x14ac:dyDescent="0.2">
      <c r="A9" s="297" t="s">
        <v>96</v>
      </c>
      <c r="B9" s="286" t="s">
        <v>233</v>
      </c>
      <c r="C9" s="222">
        <v>9998250</v>
      </c>
    </row>
    <row r="10" spans="1:3" s="66" customFormat="1" ht="12" customHeight="1" x14ac:dyDescent="0.2">
      <c r="A10" s="298" t="s">
        <v>97</v>
      </c>
      <c r="B10" s="287" t="s">
        <v>234</v>
      </c>
      <c r="C10" s="221"/>
    </row>
    <row r="11" spans="1:3" s="66" customFormat="1" ht="12" customHeight="1" x14ac:dyDescent="0.2">
      <c r="A11" s="298" t="s">
        <v>98</v>
      </c>
      <c r="B11" s="287" t="s">
        <v>518</v>
      </c>
      <c r="C11" s="221">
        <v>11375322</v>
      </c>
    </row>
    <row r="12" spans="1:3" s="66" customFormat="1" ht="12" customHeight="1" x14ac:dyDescent="0.2">
      <c r="A12" s="298" t="s">
        <v>99</v>
      </c>
      <c r="B12" s="287" t="s">
        <v>236</v>
      </c>
      <c r="C12" s="221">
        <v>1800000</v>
      </c>
    </row>
    <row r="13" spans="1:3" s="66" customFormat="1" ht="12" customHeight="1" x14ac:dyDescent="0.2">
      <c r="A13" s="298" t="s">
        <v>144</v>
      </c>
      <c r="B13" s="287" t="s">
        <v>474</v>
      </c>
      <c r="C13" s="221"/>
    </row>
    <row r="14" spans="1:3" s="65" customFormat="1" ht="12" customHeight="1" thickBot="1" x14ac:dyDescent="0.25">
      <c r="A14" s="299" t="s">
        <v>100</v>
      </c>
      <c r="B14" s="400" t="s">
        <v>541</v>
      </c>
      <c r="C14" s="221">
        <v>217000</v>
      </c>
    </row>
    <row r="15" spans="1:3" s="65" customFormat="1" ht="12" customHeight="1" thickBot="1" x14ac:dyDescent="0.25">
      <c r="A15" s="28" t="s">
        <v>17</v>
      </c>
      <c r="B15" s="214" t="s">
        <v>237</v>
      </c>
      <c r="C15" s="219">
        <f>+C16+C17+C18+C19+C20</f>
        <v>2553520</v>
      </c>
    </row>
    <row r="16" spans="1:3" s="65" customFormat="1" ht="12" customHeight="1" x14ac:dyDescent="0.2">
      <c r="A16" s="297" t="s">
        <v>102</v>
      </c>
      <c r="B16" s="286" t="s">
        <v>238</v>
      </c>
      <c r="C16" s="222"/>
    </row>
    <row r="17" spans="1:3" s="65" customFormat="1" ht="12" customHeight="1" x14ac:dyDescent="0.2">
      <c r="A17" s="298" t="s">
        <v>103</v>
      </c>
      <c r="B17" s="287" t="s">
        <v>239</v>
      </c>
      <c r="C17" s="221"/>
    </row>
    <row r="18" spans="1:3" s="65" customFormat="1" ht="12" customHeight="1" x14ac:dyDescent="0.2">
      <c r="A18" s="298" t="s">
        <v>104</v>
      </c>
      <c r="B18" s="287" t="s">
        <v>400</v>
      </c>
      <c r="C18" s="221"/>
    </row>
    <row r="19" spans="1:3" s="65" customFormat="1" ht="12" customHeight="1" x14ac:dyDescent="0.2">
      <c r="A19" s="298" t="s">
        <v>105</v>
      </c>
      <c r="B19" s="287" t="s">
        <v>401</v>
      </c>
      <c r="C19" s="221"/>
    </row>
    <row r="20" spans="1:3" s="65" customFormat="1" ht="12" customHeight="1" x14ac:dyDescent="0.2">
      <c r="A20" s="298" t="s">
        <v>106</v>
      </c>
      <c r="B20" s="287" t="s">
        <v>240</v>
      </c>
      <c r="C20" s="221">
        <v>2553520</v>
      </c>
    </row>
    <row r="21" spans="1:3" s="66" customFormat="1" ht="12" customHeight="1" thickBot="1" x14ac:dyDescent="0.25">
      <c r="A21" s="299" t="s">
        <v>115</v>
      </c>
      <c r="B21" s="400" t="s">
        <v>542</v>
      </c>
      <c r="C21" s="223"/>
    </row>
    <row r="22" spans="1:3" s="66" customFormat="1" ht="12" customHeight="1" thickBot="1" x14ac:dyDescent="0.25">
      <c r="A22" s="28" t="s">
        <v>18</v>
      </c>
      <c r="B22" s="19" t="s">
        <v>242</v>
      </c>
      <c r="C22" s="219">
        <f>+C23+C24+C25+C26+C27</f>
        <v>2958184</v>
      </c>
    </row>
    <row r="23" spans="1:3" s="66" customFormat="1" ht="12" customHeight="1" x14ac:dyDescent="0.2">
      <c r="A23" s="297" t="s">
        <v>85</v>
      </c>
      <c r="B23" s="286" t="s">
        <v>243</v>
      </c>
      <c r="C23" s="222">
        <v>2958184</v>
      </c>
    </row>
    <row r="24" spans="1:3" s="65" customFormat="1" ht="12" customHeight="1" x14ac:dyDescent="0.2">
      <c r="A24" s="298" t="s">
        <v>86</v>
      </c>
      <c r="B24" s="287" t="s">
        <v>244</v>
      </c>
      <c r="C24" s="221"/>
    </row>
    <row r="25" spans="1:3" s="66" customFormat="1" ht="12" customHeight="1" x14ac:dyDescent="0.2">
      <c r="A25" s="298" t="s">
        <v>87</v>
      </c>
      <c r="B25" s="287" t="s">
        <v>402</v>
      </c>
      <c r="C25" s="221"/>
    </row>
    <row r="26" spans="1:3" s="66" customFormat="1" ht="12" customHeight="1" x14ac:dyDescent="0.2">
      <c r="A26" s="298" t="s">
        <v>88</v>
      </c>
      <c r="B26" s="287" t="s">
        <v>403</v>
      </c>
      <c r="C26" s="221"/>
    </row>
    <row r="27" spans="1:3" s="66" customFormat="1" ht="12" customHeight="1" x14ac:dyDescent="0.2">
      <c r="A27" s="298" t="s">
        <v>164</v>
      </c>
      <c r="B27" s="287" t="s">
        <v>245</v>
      </c>
      <c r="C27" s="221"/>
    </row>
    <row r="28" spans="1:3" s="66" customFormat="1" ht="12" customHeight="1" thickBot="1" x14ac:dyDescent="0.25">
      <c r="A28" s="299" t="s">
        <v>165</v>
      </c>
      <c r="B28" s="400" t="s">
        <v>534</v>
      </c>
      <c r="C28" s="401"/>
    </row>
    <row r="29" spans="1:3" s="66" customFormat="1" ht="12" customHeight="1" thickBot="1" x14ac:dyDescent="0.25">
      <c r="A29" s="28" t="s">
        <v>166</v>
      </c>
      <c r="B29" s="19" t="s">
        <v>528</v>
      </c>
      <c r="C29" s="225">
        <f>C30+C31+C32+C33+C34+C35+C36</f>
        <v>2335394</v>
      </c>
    </row>
    <row r="30" spans="1:3" s="66" customFormat="1" ht="12" customHeight="1" x14ac:dyDescent="0.2">
      <c r="A30" s="297" t="s">
        <v>248</v>
      </c>
      <c r="B30" s="286" t="e">
        <f>#REF!</f>
        <v>#REF!</v>
      </c>
      <c r="C30" s="222"/>
    </row>
    <row r="31" spans="1:3" s="66" customFormat="1" ht="12" customHeight="1" x14ac:dyDescent="0.2">
      <c r="A31" s="298" t="s">
        <v>249</v>
      </c>
      <c r="B31" s="286" t="e">
        <f>#REF!</f>
        <v>#REF!</v>
      </c>
      <c r="C31" s="221">
        <v>0</v>
      </c>
    </row>
    <row r="32" spans="1:3" s="66" customFormat="1" ht="12" customHeight="1" x14ac:dyDescent="0.2">
      <c r="A32" s="298" t="s">
        <v>250</v>
      </c>
      <c r="B32" s="286" t="e">
        <f>#REF!</f>
        <v>#REF!</v>
      </c>
      <c r="C32" s="221"/>
    </row>
    <row r="33" spans="1:3" s="66" customFormat="1" ht="12" customHeight="1" x14ac:dyDescent="0.2">
      <c r="A33" s="298" t="s">
        <v>251</v>
      </c>
      <c r="B33" s="286" t="e">
        <f>#REF!</f>
        <v>#REF!</v>
      </c>
      <c r="C33" s="221"/>
    </row>
    <row r="34" spans="1:3" s="66" customFormat="1" ht="12" customHeight="1" x14ac:dyDescent="0.2">
      <c r="A34" s="298" t="s">
        <v>520</v>
      </c>
      <c r="B34" s="286" t="e">
        <f>#REF!</f>
        <v>#REF!</v>
      </c>
      <c r="C34" s="221">
        <v>1308768</v>
      </c>
    </row>
    <row r="35" spans="1:3" s="66" customFormat="1" ht="12" customHeight="1" x14ac:dyDescent="0.2">
      <c r="A35" s="298" t="s">
        <v>521</v>
      </c>
      <c r="B35" s="286" t="e">
        <f>#REF!</f>
        <v>#REF!</v>
      </c>
      <c r="C35" s="221">
        <v>31112</v>
      </c>
    </row>
    <row r="36" spans="1:3" s="66" customFormat="1" ht="12" customHeight="1" thickBot="1" x14ac:dyDescent="0.25">
      <c r="A36" s="299" t="s">
        <v>522</v>
      </c>
      <c r="B36" s="286" t="e">
        <f>#REF!</f>
        <v>#REF!</v>
      </c>
      <c r="C36" s="223">
        <v>995514</v>
      </c>
    </row>
    <row r="37" spans="1:3" s="66" customFormat="1" ht="12" customHeight="1" thickBot="1" x14ac:dyDescent="0.25">
      <c r="A37" s="28" t="s">
        <v>20</v>
      </c>
      <c r="B37" s="19" t="s">
        <v>412</v>
      </c>
      <c r="C37" s="219">
        <f>SUM(C38:C48)</f>
        <v>3823880</v>
      </c>
    </row>
    <row r="38" spans="1:3" s="66" customFormat="1" ht="12" customHeight="1" x14ac:dyDescent="0.2">
      <c r="A38" s="297" t="s">
        <v>89</v>
      </c>
      <c r="B38" s="286" t="s">
        <v>255</v>
      </c>
      <c r="C38" s="222"/>
    </row>
    <row r="39" spans="1:3" s="66" customFormat="1" ht="12" customHeight="1" x14ac:dyDescent="0.2">
      <c r="A39" s="298" t="s">
        <v>90</v>
      </c>
      <c r="B39" s="287" t="s">
        <v>256</v>
      </c>
      <c r="C39" s="221">
        <v>2600000</v>
      </c>
    </row>
    <row r="40" spans="1:3" s="66" customFormat="1" ht="12" customHeight="1" x14ac:dyDescent="0.2">
      <c r="A40" s="298" t="s">
        <v>91</v>
      </c>
      <c r="B40" s="287" t="s">
        <v>257</v>
      </c>
      <c r="C40" s="221"/>
    </row>
    <row r="41" spans="1:3" s="66" customFormat="1" ht="12" customHeight="1" x14ac:dyDescent="0.2">
      <c r="A41" s="298" t="s">
        <v>168</v>
      </c>
      <c r="B41" s="287" t="s">
        <v>258</v>
      </c>
      <c r="C41" s="221"/>
    </row>
    <row r="42" spans="1:3" s="66" customFormat="1" ht="12" customHeight="1" x14ac:dyDescent="0.2">
      <c r="A42" s="298" t="s">
        <v>169</v>
      </c>
      <c r="B42" s="287" t="s">
        <v>259</v>
      </c>
      <c r="C42" s="221">
        <v>1219680</v>
      </c>
    </row>
    <row r="43" spans="1:3" s="66" customFormat="1" ht="12" customHeight="1" x14ac:dyDescent="0.2">
      <c r="A43" s="298" t="s">
        <v>170</v>
      </c>
      <c r="B43" s="287" t="s">
        <v>260</v>
      </c>
      <c r="C43" s="221"/>
    </row>
    <row r="44" spans="1:3" s="66" customFormat="1" ht="12" customHeight="1" x14ac:dyDescent="0.2">
      <c r="A44" s="298" t="s">
        <v>171</v>
      </c>
      <c r="B44" s="287" t="s">
        <v>261</v>
      </c>
      <c r="C44" s="221"/>
    </row>
    <row r="45" spans="1:3" s="66" customFormat="1" ht="12" customHeight="1" x14ac:dyDescent="0.2">
      <c r="A45" s="298" t="s">
        <v>172</v>
      </c>
      <c r="B45" s="287" t="s">
        <v>527</v>
      </c>
      <c r="C45" s="221">
        <v>2000</v>
      </c>
    </row>
    <row r="46" spans="1:3" s="66" customFormat="1" ht="12" customHeight="1" x14ac:dyDescent="0.2">
      <c r="A46" s="298" t="s">
        <v>253</v>
      </c>
      <c r="B46" s="287" t="s">
        <v>263</v>
      </c>
      <c r="C46" s="224"/>
    </row>
    <row r="47" spans="1:3" s="66" customFormat="1" ht="12" customHeight="1" x14ac:dyDescent="0.2">
      <c r="A47" s="299" t="s">
        <v>254</v>
      </c>
      <c r="B47" s="288" t="s">
        <v>414</v>
      </c>
      <c r="C47" s="274"/>
    </row>
    <row r="48" spans="1:3" s="66" customFormat="1" ht="12" customHeight="1" thickBot="1" x14ac:dyDescent="0.25">
      <c r="A48" s="299" t="s">
        <v>413</v>
      </c>
      <c r="B48" s="400" t="s">
        <v>543</v>
      </c>
      <c r="C48" s="274">
        <v>2200</v>
      </c>
    </row>
    <row r="49" spans="1:3" s="66" customFormat="1" ht="12" customHeight="1" thickBot="1" x14ac:dyDescent="0.25">
      <c r="A49" s="28" t="s">
        <v>21</v>
      </c>
      <c r="B49" s="19" t="s">
        <v>265</v>
      </c>
      <c r="C49" s="219">
        <f>SUM(C50:C54)</f>
        <v>0</v>
      </c>
    </row>
    <row r="50" spans="1:3" s="66" customFormat="1" ht="12" customHeight="1" x14ac:dyDescent="0.2">
      <c r="A50" s="297" t="s">
        <v>92</v>
      </c>
      <c r="B50" s="286" t="s">
        <v>269</v>
      </c>
      <c r="C50" s="322"/>
    </row>
    <row r="51" spans="1:3" s="66" customFormat="1" ht="12" customHeight="1" x14ac:dyDescent="0.2">
      <c r="A51" s="298" t="s">
        <v>93</v>
      </c>
      <c r="B51" s="287" t="s">
        <v>270</v>
      </c>
      <c r="C51" s="224"/>
    </row>
    <row r="52" spans="1:3" s="66" customFormat="1" ht="12" customHeight="1" x14ac:dyDescent="0.2">
      <c r="A52" s="298" t="s">
        <v>266</v>
      </c>
      <c r="B52" s="287" t="s">
        <v>271</v>
      </c>
      <c r="C52" s="224"/>
    </row>
    <row r="53" spans="1:3" s="66" customFormat="1" ht="12" customHeight="1" x14ac:dyDescent="0.2">
      <c r="A53" s="298" t="s">
        <v>267</v>
      </c>
      <c r="B53" s="287" t="s">
        <v>272</v>
      </c>
      <c r="C53" s="224"/>
    </row>
    <row r="54" spans="1:3" s="66" customFormat="1" ht="12" customHeight="1" thickBot="1" x14ac:dyDescent="0.25">
      <c r="A54" s="299" t="s">
        <v>268</v>
      </c>
      <c r="B54" s="288" t="s">
        <v>273</v>
      </c>
      <c r="C54" s="274"/>
    </row>
    <row r="55" spans="1:3" s="66" customFormat="1" ht="12" customHeight="1" thickBot="1" x14ac:dyDescent="0.25">
      <c r="A55" s="28" t="s">
        <v>173</v>
      </c>
      <c r="B55" s="19" t="s">
        <v>274</v>
      </c>
      <c r="C55" s="219">
        <f>SUM(C56:C58)</f>
        <v>0</v>
      </c>
    </row>
    <row r="56" spans="1:3" s="66" customFormat="1" ht="12" customHeight="1" x14ac:dyDescent="0.2">
      <c r="A56" s="297" t="s">
        <v>94</v>
      </c>
      <c r="B56" s="286" t="s">
        <v>275</v>
      </c>
      <c r="C56" s="222"/>
    </row>
    <row r="57" spans="1:3" s="66" customFormat="1" ht="12" customHeight="1" x14ac:dyDescent="0.2">
      <c r="A57" s="298" t="s">
        <v>95</v>
      </c>
      <c r="B57" s="287" t="s">
        <v>404</v>
      </c>
      <c r="C57" s="221"/>
    </row>
    <row r="58" spans="1:3" s="66" customFormat="1" ht="12" customHeight="1" x14ac:dyDescent="0.2">
      <c r="A58" s="298" t="s">
        <v>278</v>
      </c>
      <c r="B58" s="287" t="s">
        <v>276</v>
      </c>
      <c r="C58" s="221">
        <v>0</v>
      </c>
    </row>
    <row r="59" spans="1:3" s="66" customFormat="1" ht="12" customHeight="1" thickBot="1" x14ac:dyDescent="0.25">
      <c r="A59" s="299" t="s">
        <v>279</v>
      </c>
      <c r="B59" s="288" t="s">
        <v>277</v>
      </c>
      <c r="C59" s="223"/>
    </row>
    <row r="60" spans="1:3" s="66" customFormat="1" ht="12" customHeight="1" thickBot="1" x14ac:dyDescent="0.25">
      <c r="A60" s="28" t="s">
        <v>23</v>
      </c>
      <c r="B60" s="214" t="s">
        <v>280</v>
      </c>
      <c r="C60" s="219">
        <f>SUM(C61:C63)</f>
        <v>0</v>
      </c>
    </row>
    <row r="61" spans="1:3" s="66" customFormat="1" ht="12" customHeight="1" x14ac:dyDescent="0.2">
      <c r="A61" s="297" t="s">
        <v>174</v>
      </c>
      <c r="B61" s="286" t="s">
        <v>282</v>
      </c>
      <c r="C61" s="224"/>
    </row>
    <row r="62" spans="1:3" s="66" customFormat="1" ht="12" customHeight="1" x14ac:dyDescent="0.2">
      <c r="A62" s="298" t="s">
        <v>175</v>
      </c>
      <c r="B62" s="287" t="s">
        <v>405</v>
      </c>
      <c r="C62" s="224"/>
    </row>
    <row r="63" spans="1:3" s="66" customFormat="1" ht="12" customHeight="1" x14ac:dyDescent="0.2">
      <c r="A63" s="298" t="s">
        <v>215</v>
      </c>
      <c r="B63" s="287" t="s">
        <v>283</v>
      </c>
      <c r="C63" s="224"/>
    </row>
    <row r="64" spans="1:3" s="66" customFormat="1" ht="12" customHeight="1" thickBot="1" x14ac:dyDescent="0.25">
      <c r="A64" s="299" t="s">
        <v>281</v>
      </c>
      <c r="B64" s="288" t="s">
        <v>284</v>
      </c>
      <c r="C64" s="224"/>
    </row>
    <row r="65" spans="1:3" s="66" customFormat="1" ht="12" customHeight="1" thickBot="1" x14ac:dyDescent="0.25">
      <c r="A65" s="28" t="s">
        <v>24</v>
      </c>
      <c r="B65" s="19" t="s">
        <v>285</v>
      </c>
      <c r="C65" s="225">
        <f>+C8+C15+C22+C29+C37+C49+C55+C60</f>
        <v>35061550</v>
      </c>
    </row>
    <row r="66" spans="1:3" s="66" customFormat="1" ht="12" customHeight="1" thickBot="1" x14ac:dyDescent="0.2">
      <c r="A66" s="300" t="s">
        <v>372</v>
      </c>
      <c r="B66" s="214" t="s">
        <v>287</v>
      </c>
      <c r="C66" s="219">
        <f>SUM(C67:C69)</f>
        <v>0</v>
      </c>
    </row>
    <row r="67" spans="1:3" s="66" customFormat="1" ht="12" customHeight="1" x14ac:dyDescent="0.2">
      <c r="A67" s="297" t="s">
        <v>315</v>
      </c>
      <c r="B67" s="286" t="s">
        <v>288</v>
      </c>
      <c r="C67" s="224"/>
    </row>
    <row r="68" spans="1:3" s="66" customFormat="1" ht="12" customHeight="1" x14ac:dyDescent="0.2">
      <c r="A68" s="298" t="s">
        <v>324</v>
      </c>
      <c r="B68" s="287" t="s">
        <v>289</v>
      </c>
      <c r="C68" s="224"/>
    </row>
    <row r="69" spans="1:3" s="66" customFormat="1" ht="12" customHeight="1" thickBot="1" x14ac:dyDescent="0.25">
      <c r="A69" s="299" t="s">
        <v>325</v>
      </c>
      <c r="B69" s="289" t="s">
        <v>439</v>
      </c>
      <c r="C69" s="224"/>
    </row>
    <row r="70" spans="1:3" s="66" customFormat="1" ht="12" customHeight="1" thickBot="1" x14ac:dyDescent="0.2">
      <c r="A70" s="300" t="s">
        <v>291</v>
      </c>
      <c r="B70" s="214" t="s">
        <v>292</v>
      </c>
      <c r="C70" s="219">
        <f>SUM(C71:C74)</f>
        <v>0</v>
      </c>
    </row>
    <row r="71" spans="1:3" s="66" customFormat="1" ht="12" customHeight="1" x14ac:dyDescent="0.2">
      <c r="A71" s="297" t="s">
        <v>145</v>
      </c>
      <c r="B71" s="286" t="s">
        <v>293</v>
      </c>
      <c r="C71" s="224"/>
    </row>
    <row r="72" spans="1:3" s="66" customFormat="1" ht="12" customHeight="1" x14ac:dyDescent="0.2">
      <c r="A72" s="298" t="s">
        <v>146</v>
      </c>
      <c r="B72" s="287" t="s">
        <v>536</v>
      </c>
      <c r="C72" s="224"/>
    </row>
    <row r="73" spans="1:3" s="66" customFormat="1" ht="12" customHeight="1" x14ac:dyDescent="0.2">
      <c r="A73" s="298" t="s">
        <v>316</v>
      </c>
      <c r="B73" s="287" t="s">
        <v>294</v>
      </c>
      <c r="C73" s="224"/>
    </row>
    <row r="74" spans="1:3" s="66" customFormat="1" ht="12" customHeight="1" x14ac:dyDescent="0.2">
      <c r="A74" s="298" t="s">
        <v>317</v>
      </c>
      <c r="B74" s="215" t="s">
        <v>537</v>
      </c>
      <c r="C74" s="224"/>
    </row>
    <row r="75" spans="1:3" s="66" customFormat="1" ht="12" customHeight="1" thickBot="1" x14ac:dyDescent="0.2">
      <c r="A75" s="304" t="s">
        <v>295</v>
      </c>
      <c r="B75" s="404" t="s">
        <v>296</v>
      </c>
      <c r="C75" s="337">
        <f>SUM(C76:C77)</f>
        <v>47935635</v>
      </c>
    </row>
    <row r="76" spans="1:3" s="66" customFormat="1" ht="12" customHeight="1" x14ac:dyDescent="0.2">
      <c r="A76" s="297" t="s">
        <v>318</v>
      </c>
      <c r="B76" s="286" t="s">
        <v>297</v>
      </c>
      <c r="C76" s="274">
        <v>47935635</v>
      </c>
    </row>
    <row r="77" spans="1:3" s="66" customFormat="1" ht="12" customHeight="1" thickBot="1" x14ac:dyDescent="0.25">
      <c r="A77" s="299" t="s">
        <v>319</v>
      </c>
      <c r="B77" s="288" t="s">
        <v>298</v>
      </c>
      <c r="C77" s="224"/>
    </row>
    <row r="78" spans="1:3" s="65" customFormat="1" ht="12" customHeight="1" thickBot="1" x14ac:dyDescent="0.2">
      <c r="A78" s="300" t="s">
        <v>299</v>
      </c>
      <c r="B78" s="214" t="s">
        <v>300</v>
      </c>
      <c r="C78" s="219">
        <f>SUM(C79:C81)</f>
        <v>0</v>
      </c>
    </row>
    <row r="79" spans="1:3" s="66" customFormat="1" ht="12" customHeight="1" x14ac:dyDescent="0.2">
      <c r="A79" s="297" t="s">
        <v>320</v>
      </c>
      <c r="B79" s="286" t="s">
        <v>301</v>
      </c>
      <c r="C79" s="224"/>
    </row>
    <row r="80" spans="1:3" s="66" customFormat="1" ht="12" customHeight="1" x14ac:dyDescent="0.2">
      <c r="A80" s="298" t="s">
        <v>321</v>
      </c>
      <c r="B80" s="287" t="s">
        <v>302</v>
      </c>
      <c r="C80" s="224"/>
    </row>
    <row r="81" spans="1:3" s="66" customFormat="1" ht="12" customHeight="1" thickBot="1" x14ac:dyDescent="0.25">
      <c r="A81" s="299" t="s">
        <v>322</v>
      </c>
      <c r="B81" s="288" t="s">
        <v>538</v>
      </c>
      <c r="C81" s="224"/>
    </row>
    <row r="82" spans="1:3" s="66" customFormat="1" ht="12" customHeight="1" thickBot="1" x14ac:dyDescent="0.2">
      <c r="A82" s="300" t="s">
        <v>303</v>
      </c>
      <c r="B82" s="214" t="s">
        <v>323</v>
      </c>
      <c r="C82" s="219">
        <f>SUM(C83:C86)</f>
        <v>0</v>
      </c>
    </row>
    <row r="83" spans="1:3" s="66" customFormat="1" ht="12" customHeight="1" x14ac:dyDescent="0.2">
      <c r="A83" s="301" t="s">
        <v>304</v>
      </c>
      <c r="B83" s="286" t="s">
        <v>305</v>
      </c>
      <c r="C83" s="224"/>
    </row>
    <row r="84" spans="1:3" s="66" customFormat="1" ht="12" customHeight="1" x14ac:dyDescent="0.2">
      <c r="A84" s="302" t="s">
        <v>306</v>
      </c>
      <c r="B84" s="287" t="s">
        <v>307</v>
      </c>
      <c r="C84" s="224"/>
    </row>
    <row r="85" spans="1:3" s="66" customFormat="1" ht="12" customHeight="1" x14ac:dyDescent="0.2">
      <c r="A85" s="302" t="s">
        <v>308</v>
      </c>
      <c r="B85" s="287" t="s">
        <v>309</v>
      </c>
      <c r="C85" s="224"/>
    </row>
    <row r="86" spans="1:3" s="65" customFormat="1" ht="12" customHeight="1" thickBot="1" x14ac:dyDescent="0.25">
      <c r="A86" s="303" t="s">
        <v>310</v>
      </c>
      <c r="B86" s="288" t="s">
        <v>311</v>
      </c>
      <c r="C86" s="224"/>
    </row>
    <row r="87" spans="1:3" s="65" customFormat="1" ht="12" customHeight="1" thickBot="1" x14ac:dyDescent="0.2">
      <c r="A87" s="300" t="s">
        <v>312</v>
      </c>
      <c r="B87" s="214" t="s">
        <v>453</v>
      </c>
      <c r="C87" s="323"/>
    </row>
    <row r="88" spans="1:3" s="65" customFormat="1" ht="12" customHeight="1" thickBot="1" x14ac:dyDescent="0.2">
      <c r="A88" s="300" t="s">
        <v>475</v>
      </c>
      <c r="B88" s="214" t="s">
        <v>313</v>
      </c>
      <c r="C88" s="323"/>
    </row>
    <row r="89" spans="1:3" s="65" customFormat="1" ht="12" customHeight="1" thickBot="1" x14ac:dyDescent="0.2">
      <c r="A89" s="300" t="s">
        <v>476</v>
      </c>
      <c r="B89" s="293" t="s">
        <v>456</v>
      </c>
      <c r="C89" s="225">
        <f>+C66+C70+C75+C78+C82+C88+C87</f>
        <v>47935635</v>
      </c>
    </row>
    <row r="90" spans="1:3" s="65" customFormat="1" ht="12" customHeight="1" thickBot="1" x14ac:dyDescent="0.2">
      <c r="A90" s="304" t="s">
        <v>477</v>
      </c>
      <c r="B90" s="294" t="s">
        <v>478</v>
      </c>
      <c r="C90" s="225">
        <f>+C65+C89</f>
        <v>82997185</v>
      </c>
    </row>
    <row r="91" spans="1:3" s="66" customFormat="1" ht="6.75" customHeight="1" thickBot="1" x14ac:dyDescent="0.25">
      <c r="A91" s="158"/>
      <c r="B91" s="159"/>
      <c r="C91" s="239"/>
    </row>
    <row r="92" spans="1:3" s="44" customFormat="1" ht="16.5" customHeight="1" thickBot="1" x14ac:dyDescent="0.25">
      <c r="A92" s="162"/>
      <c r="B92" s="163" t="s">
        <v>55</v>
      </c>
      <c r="C92" s="241"/>
    </row>
    <row r="93" spans="1:3" s="67" customFormat="1" ht="12" customHeight="1" thickBot="1" x14ac:dyDescent="0.25">
      <c r="A93" s="280" t="s">
        <v>16</v>
      </c>
      <c r="B93" s="24" t="s">
        <v>482</v>
      </c>
      <c r="C93" s="218">
        <f>+C94+C95+C96+C97+C98+C111</f>
        <v>76221719</v>
      </c>
    </row>
    <row r="94" spans="1:3" ht="12" customHeight="1" x14ac:dyDescent="0.2">
      <c r="A94" s="305" t="s">
        <v>96</v>
      </c>
      <c r="B94" s="8" t="s">
        <v>47</v>
      </c>
      <c r="C94" s="220">
        <v>15879416</v>
      </c>
    </row>
    <row r="95" spans="1:3" ht="12" customHeight="1" x14ac:dyDescent="0.2">
      <c r="A95" s="298" t="s">
        <v>97</v>
      </c>
      <c r="B95" s="6" t="s">
        <v>176</v>
      </c>
      <c r="C95" s="221">
        <v>2515313</v>
      </c>
    </row>
    <row r="96" spans="1:3" ht="12" customHeight="1" x14ac:dyDescent="0.2">
      <c r="A96" s="298" t="s">
        <v>98</v>
      </c>
      <c r="B96" s="6" t="s">
        <v>136</v>
      </c>
      <c r="C96" s="223">
        <v>54624391</v>
      </c>
    </row>
    <row r="97" spans="1:3" ht="12" customHeight="1" x14ac:dyDescent="0.2">
      <c r="A97" s="298" t="s">
        <v>99</v>
      </c>
      <c r="B97" s="9" t="s">
        <v>177</v>
      </c>
      <c r="C97" s="223">
        <v>1740678</v>
      </c>
    </row>
    <row r="98" spans="1:3" ht="12" customHeight="1" x14ac:dyDescent="0.2">
      <c r="A98" s="298" t="s">
        <v>110</v>
      </c>
      <c r="B98" s="17" t="s">
        <v>178</v>
      </c>
      <c r="C98" s="223">
        <v>461921</v>
      </c>
    </row>
    <row r="99" spans="1:3" ht="12" customHeight="1" x14ac:dyDescent="0.2">
      <c r="A99" s="298" t="s">
        <v>100</v>
      </c>
      <c r="B99" s="6" t="s">
        <v>479</v>
      </c>
      <c r="C99" s="223"/>
    </row>
    <row r="100" spans="1:3" ht="12" customHeight="1" x14ac:dyDescent="0.2">
      <c r="A100" s="298" t="s">
        <v>101</v>
      </c>
      <c r="B100" s="105" t="s">
        <v>419</v>
      </c>
      <c r="C100" s="223"/>
    </row>
    <row r="101" spans="1:3" ht="12" customHeight="1" x14ac:dyDescent="0.2">
      <c r="A101" s="298" t="s">
        <v>111</v>
      </c>
      <c r="B101" s="105" t="s">
        <v>418</v>
      </c>
      <c r="C101" s="223"/>
    </row>
    <row r="102" spans="1:3" ht="12" customHeight="1" x14ac:dyDescent="0.2">
      <c r="A102" s="298" t="s">
        <v>112</v>
      </c>
      <c r="B102" s="105" t="s">
        <v>329</v>
      </c>
      <c r="C102" s="223"/>
    </row>
    <row r="103" spans="1:3" ht="12" customHeight="1" x14ac:dyDescent="0.2">
      <c r="A103" s="298" t="s">
        <v>113</v>
      </c>
      <c r="B103" s="106" t="s">
        <v>330</v>
      </c>
      <c r="C103" s="223"/>
    </row>
    <row r="104" spans="1:3" ht="12" customHeight="1" x14ac:dyDescent="0.2">
      <c r="A104" s="298" t="s">
        <v>114</v>
      </c>
      <c r="B104" s="106" t="s">
        <v>331</v>
      </c>
      <c r="C104" s="223"/>
    </row>
    <row r="105" spans="1:3" ht="12" customHeight="1" x14ac:dyDescent="0.2">
      <c r="A105" s="298" t="s">
        <v>116</v>
      </c>
      <c r="B105" s="105" t="s">
        <v>332</v>
      </c>
      <c r="C105" s="223">
        <v>461921</v>
      </c>
    </row>
    <row r="106" spans="1:3" ht="12" customHeight="1" x14ac:dyDescent="0.2">
      <c r="A106" s="298" t="s">
        <v>179</v>
      </c>
      <c r="B106" s="105" t="s">
        <v>333</v>
      </c>
      <c r="C106" s="223"/>
    </row>
    <row r="107" spans="1:3" ht="12" customHeight="1" x14ac:dyDescent="0.2">
      <c r="A107" s="298" t="s">
        <v>327</v>
      </c>
      <c r="B107" s="106" t="s">
        <v>334</v>
      </c>
      <c r="C107" s="223"/>
    </row>
    <row r="108" spans="1:3" ht="12" customHeight="1" x14ac:dyDescent="0.2">
      <c r="A108" s="306" t="s">
        <v>328</v>
      </c>
      <c r="B108" s="107" t="s">
        <v>335</v>
      </c>
      <c r="C108" s="223"/>
    </row>
    <row r="109" spans="1:3" ht="12" customHeight="1" x14ac:dyDescent="0.2">
      <c r="A109" s="298" t="s">
        <v>416</v>
      </c>
      <c r="B109" s="107" t="s">
        <v>336</v>
      </c>
      <c r="C109" s="223"/>
    </row>
    <row r="110" spans="1:3" ht="12" customHeight="1" x14ac:dyDescent="0.2">
      <c r="A110" s="298" t="s">
        <v>417</v>
      </c>
      <c r="B110" s="106" t="s">
        <v>337</v>
      </c>
      <c r="C110" s="223"/>
    </row>
    <row r="111" spans="1:3" ht="12" customHeight="1" x14ac:dyDescent="0.2">
      <c r="A111" s="298" t="s">
        <v>421</v>
      </c>
      <c r="B111" s="9" t="s">
        <v>48</v>
      </c>
      <c r="C111" s="221">
        <v>1000000</v>
      </c>
    </row>
    <row r="112" spans="1:3" ht="12" customHeight="1" x14ac:dyDescent="0.2">
      <c r="A112" s="299" t="s">
        <v>422</v>
      </c>
      <c r="B112" s="6" t="s">
        <v>480</v>
      </c>
      <c r="C112" s="221"/>
    </row>
    <row r="113" spans="1:3" ht="12" customHeight="1" thickBot="1" x14ac:dyDescent="0.25">
      <c r="A113" s="307" t="s">
        <v>423</v>
      </c>
      <c r="B113" s="108" t="s">
        <v>481</v>
      </c>
      <c r="C113" s="226"/>
    </row>
    <row r="114" spans="1:3" ht="12" customHeight="1" thickBot="1" x14ac:dyDescent="0.25">
      <c r="A114" s="28" t="s">
        <v>17</v>
      </c>
      <c r="B114" s="23" t="s">
        <v>338</v>
      </c>
      <c r="C114" s="219">
        <f>+C115+C117+C119</f>
        <v>5860124</v>
      </c>
    </row>
    <row r="115" spans="1:3" ht="12" customHeight="1" x14ac:dyDescent="0.2">
      <c r="A115" s="297" t="s">
        <v>102</v>
      </c>
      <c r="B115" s="6" t="s">
        <v>214</v>
      </c>
      <c r="C115" s="222">
        <v>2901940</v>
      </c>
    </row>
    <row r="116" spans="1:3" ht="12" customHeight="1" x14ac:dyDescent="0.2">
      <c r="A116" s="297" t="s">
        <v>103</v>
      </c>
      <c r="B116" s="10" t="s">
        <v>342</v>
      </c>
      <c r="C116" s="222"/>
    </row>
    <row r="117" spans="1:3" ht="12" customHeight="1" x14ac:dyDescent="0.2">
      <c r="A117" s="297" t="s">
        <v>104</v>
      </c>
      <c r="B117" s="10" t="s">
        <v>180</v>
      </c>
      <c r="C117" s="221">
        <v>2958184</v>
      </c>
    </row>
    <row r="118" spans="1:3" ht="12" customHeight="1" x14ac:dyDescent="0.2">
      <c r="A118" s="297" t="s">
        <v>105</v>
      </c>
      <c r="B118" s="10" t="s">
        <v>343</v>
      </c>
      <c r="C118" s="186">
        <v>1848253</v>
      </c>
    </row>
    <row r="119" spans="1:3" ht="12" customHeight="1" x14ac:dyDescent="0.2">
      <c r="A119" s="297" t="s">
        <v>106</v>
      </c>
      <c r="B119" s="216" t="s">
        <v>216</v>
      </c>
      <c r="C119" s="186"/>
    </row>
    <row r="120" spans="1:3" ht="12" customHeight="1" x14ac:dyDescent="0.2">
      <c r="A120" s="297" t="s">
        <v>115</v>
      </c>
      <c r="B120" s="215" t="s">
        <v>406</v>
      </c>
      <c r="C120" s="186"/>
    </row>
    <row r="121" spans="1:3" ht="12" customHeight="1" x14ac:dyDescent="0.2">
      <c r="A121" s="297" t="s">
        <v>117</v>
      </c>
      <c r="B121" s="282" t="s">
        <v>348</v>
      </c>
      <c r="C121" s="186"/>
    </row>
    <row r="122" spans="1:3" ht="12" customHeight="1" x14ac:dyDescent="0.2">
      <c r="A122" s="297" t="s">
        <v>181</v>
      </c>
      <c r="B122" s="106" t="s">
        <v>331</v>
      </c>
      <c r="C122" s="186"/>
    </row>
    <row r="123" spans="1:3" ht="12" customHeight="1" x14ac:dyDescent="0.2">
      <c r="A123" s="297" t="s">
        <v>182</v>
      </c>
      <c r="B123" s="106" t="s">
        <v>347</v>
      </c>
      <c r="C123" s="186"/>
    </row>
    <row r="124" spans="1:3" ht="12" customHeight="1" x14ac:dyDescent="0.2">
      <c r="A124" s="297" t="s">
        <v>183</v>
      </c>
      <c r="B124" s="106" t="s">
        <v>346</v>
      </c>
      <c r="C124" s="186"/>
    </row>
    <row r="125" spans="1:3" ht="12" customHeight="1" x14ac:dyDescent="0.2">
      <c r="A125" s="297" t="s">
        <v>339</v>
      </c>
      <c r="B125" s="106" t="s">
        <v>334</v>
      </c>
      <c r="C125" s="186"/>
    </row>
    <row r="126" spans="1:3" ht="12" customHeight="1" x14ac:dyDescent="0.2">
      <c r="A126" s="297" t="s">
        <v>340</v>
      </c>
      <c r="B126" s="106" t="s">
        <v>345</v>
      </c>
      <c r="C126" s="186"/>
    </row>
    <row r="127" spans="1:3" ht="12" customHeight="1" thickBot="1" x14ac:dyDescent="0.25">
      <c r="A127" s="306" t="s">
        <v>341</v>
      </c>
      <c r="B127" s="106" t="s">
        <v>344</v>
      </c>
      <c r="C127" s="188"/>
    </row>
    <row r="128" spans="1:3" ht="12" customHeight="1" thickBot="1" x14ac:dyDescent="0.25">
      <c r="A128" s="28" t="s">
        <v>18</v>
      </c>
      <c r="B128" s="93" t="s">
        <v>426</v>
      </c>
      <c r="C128" s="219">
        <f>+C93+C114</f>
        <v>82081843</v>
      </c>
    </row>
    <row r="129" spans="1:11" ht="12" customHeight="1" thickBot="1" x14ac:dyDescent="0.25">
      <c r="A129" s="28" t="s">
        <v>19</v>
      </c>
      <c r="B129" s="93" t="s">
        <v>427</v>
      </c>
      <c r="C129" s="219">
        <f>+C130+C131+C132</f>
        <v>0</v>
      </c>
    </row>
    <row r="130" spans="1:11" s="67" customFormat="1" ht="12" customHeight="1" x14ac:dyDescent="0.2">
      <c r="A130" s="297" t="s">
        <v>248</v>
      </c>
      <c r="B130" s="7" t="s">
        <v>485</v>
      </c>
      <c r="C130" s="186"/>
    </row>
    <row r="131" spans="1:11" ht="12" customHeight="1" x14ac:dyDescent="0.2">
      <c r="A131" s="297" t="s">
        <v>249</v>
      </c>
      <c r="B131" s="7" t="s">
        <v>435</v>
      </c>
      <c r="C131" s="186"/>
    </row>
    <row r="132" spans="1:11" ht="12" customHeight="1" thickBot="1" x14ac:dyDescent="0.25">
      <c r="A132" s="306" t="s">
        <v>250</v>
      </c>
      <c r="B132" s="5" t="s">
        <v>484</v>
      </c>
      <c r="C132" s="186"/>
    </row>
    <row r="133" spans="1:11" ht="12" customHeight="1" thickBot="1" x14ac:dyDescent="0.25">
      <c r="A133" s="28" t="s">
        <v>20</v>
      </c>
      <c r="B133" s="93" t="s">
        <v>428</v>
      </c>
      <c r="C133" s="219">
        <f>+C134+C135+C136+C137+C138+C139</f>
        <v>0</v>
      </c>
    </row>
    <row r="134" spans="1:11" ht="12" customHeight="1" x14ac:dyDescent="0.2">
      <c r="A134" s="297" t="s">
        <v>89</v>
      </c>
      <c r="B134" s="7" t="s">
        <v>437</v>
      </c>
      <c r="C134" s="186"/>
    </row>
    <row r="135" spans="1:11" ht="12" customHeight="1" x14ac:dyDescent="0.2">
      <c r="A135" s="297" t="s">
        <v>90</v>
      </c>
      <c r="B135" s="7" t="s">
        <v>429</v>
      </c>
      <c r="C135" s="186"/>
    </row>
    <row r="136" spans="1:11" ht="12" customHeight="1" x14ac:dyDescent="0.2">
      <c r="A136" s="297" t="s">
        <v>91</v>
      </c>
      <c r="B136" s="7" t="s">
        <v>430</v>
      </c>
      <c r="C136" s="186"/>
    </row>
    <row r="137" spans="1:11" ht="12" customHeight="1" x14ac:dyDescent="0.2">
      <c r="A137" s="297" t="s">
        <v>168</v>
      </c>
      <c r="B137" s="7" t="s">
        <v>483</v>
      </c>
      <c r="C137" s="186"/>
    </row>
    <row r="138" spans="1:11" ht="12" customHeight="1" x14ac:dyDescent="0.2">
      <c r="A138" s="297" t="s">
        <v>169</v>
      </c>
      <c r="B138" s="7" t="s">
        <v>432</v>
      </c>
      <c r="C138" s="186"/>
    </row>
    <row r="139" spans="1:11" s="67" customFormat="1" ht="12" customHeight="1" thickBot="1" x14ac:dyDescent="0.25">
      <c r="A139" s="306" t="s">
        <v>170</v>
      </c>
      <c r="B139" s="5" t="s">
        <v>433</v>
      </c>
      <c r="C139" s="186"/>
    </row>
    <row r="140" spans="1:11" ht="12" customHeight="1" thickBot="1" x14ac:dyDescent="0.25">
      <c r="A140" s="28" t="s">
        <v>21</v>
      </c>
      <c r="B140" s="93" t="s">
        <v>509</v>
      </c>
      <c r="C140" s="225">
        <f>+C141+C142+C144+C145+C143</f>
        <v>915342</v>
      </c>
      <c r="K140" s="169"/>
    </row>
    <row r="141" spans="1:11" x14ac:dyDescent="0.2">
      <c r="A141" s="297" t="s">
        <v>92</v>
      </c>
      <c r="B141" s="7" t="s">
        <v>349</v>
      </c>
      <c r="C141" s="186"/>
    </row>
    <row r="142" spans="1:11" ht="12" customHeight="1" x14ac:dyDescent="0.2">
      <c r="A142" s="297" t="s">
        <v>93</v>
      </c>
      <c r="B142" s="7" t="s">
        <v>350</v>
      </c>
      <c r="C142" s="186">
        <v>915342</v>
      </c>
    </row>
    <row r="143" spans="1:11" ht="12" customHeight="1" x14ac:dyDescent="0.2">
      <c r="A143" s="297" t="s">
        <v>266</v>
      </c>
      <c r="B143" s="7" t="s">
        <v>508</v>
      </c>
      <c r="C143" s="186"/>
    </row>
    <row r="144" spans="1:11" s="67" customFormat="1" ht="12" customHeight="1" x14ac:dyDescent="0.2">
      <c r="A144" s="297" t="s">
        <v>267</v>
      </c>
      <c r="B144" s="7" t="s">
        <v>442</v>
      </c>
      <c r="C144" s="186"/>
    </row>
    <row r="145" spans="1:3" s="67" customFormat="1" ht="12" customHeight="1" thickBot="1" x14ac:dyDescent="0.25">
      <c r="A145" s="306" t="s">
        <v>268</v>
      </c>
      <c r="B145" s="5" t="s">
        <v>368</v>
      </c>
      <c r="C145" s="186"/>
    </row>
    <row r="146" spans="1:3" s="67" customFormat="1" ht="12" customHeight="1" thickBot="1" x14ac:dyDescent="0.25">
      <c r="A146" s="28" t="s">
        <v>22</v>
      </c>
      <c r="B146" s="93" t="s">
        <v>443</v>
      </c>
      <c r="C146" s="227">
        <f>+C147+C148+C149+C150+C151</f>
        <v>0</v>
      </c>
    </row>
    <row r="147" spans="1:3" s="67" customFormat="1" ht="12" customHeight="1" x14ac:dyDescent="0.2">
      <c r="A147" s="297" t="s">
        <v>94</v>
      </c>
      <c r="B147" s="7" t="s">
        <v>438</v>
      </c>
      <c r="C147" s="186"/>
    </row>
    <row r="148" spans="1:3" s="67" customFormat="1" ht="12" customHeight="1" x14ac:dyDescent="0.2">
      <c r="A148" s="297" t="s">
        <v>95</v>
      </c>
      <c r="B148" s="7" t="s">
        <v>445</v>
      </c>
      <c r="C148" s="186"/>
    </row>
    <row r="149" spans="1:3" s="67" customFormat="1" ht="12" customHeight="1" x14ac:dyDescent="0.2">
      <c r="A149" s="297" t="s">
        <v>278</v>
      </c>
      <c r="B149" s="7" t="s">
        <v>440</v>
      </c>
      <c r="C149" s="186"/>
    </row>
    <row r="150" spans="1:3" s="67" customFormat="1" ht="12" customHeight="1" x14ac:dyDescent="0.2">
      <c r="A150" s="297" t="s">
        <v>279</v>
      </c>
      <c r="B150" s="7" t="s">
        <v>486</v>
      </c>
      <c r="C150" s="186"/>
    </row>
    <row r="151" spans="1:3" ht="12.75" customHeight="1" thickBot="1" x14ac:dyDescent="0.25">
      <c r="A151" s="306" t="s">
        <v>444</v>
      </c>
      <c r="B151" s="5" t="s">
        <v>447</v>
      </c>
      <c r="C151" s="188"/>
    </row>
    <row r="152" spans="1:3" ht="12.75" customHeight="1" thickBot="1" x14ac:dyDescent="0.25">
      <c r="A152" s="341" t="s">
        <v>23</v>
      </c>
      <c r="B152" s="93" t="s">
        <v>448</v>
      </c>
      <c r="C152" s="227"/>
    </row>
    <row r="153" spans="1:3" ht="12.75" customHeight="1" thickBot="1" x14ac:dyDescent="0.25">
      <c r="A153" s="341" t="s">
        <v>24</v>
      </c>
      <c r="B153" s="93" t="s">
        <v>449</v>
      </c>
      <c r="C153" s="227"/>
    </row>
    <row r="154" spans="1:3" ht="12" customHeight="1" thickBot="1" x14ac:dyDescent="0.25">
      <c r="A154" s="28" t="s">
        <v>25</v>
      </c>
      <c r="B154" s="93" t="s">
        <v>451</v>
      </c>
      <c r="C154" s="295">
        <f>+C129+C133+C140+C146+C152+C153</f>
        <v>915342</v>
      </c>
    </row>
    <row r="155" spans="1:3" ht="15.2" customHeight="1" thickBot="1" x14ac:dyDescent="0.25">
      <c r="A155" s="308" t="s">
        <v>26</v>
      </c>
      <c r="B155" s="257" t="s">
        <v>450</v>
      </c>
      <c r="C155" s="295">
        <f>+C128+C154</f>
        <v>82997185</v>
      </c>
    </row>
    <row r="156" spans="1:3" ht="13.5" thickBot="1" x14ac:dyDescent="0.25">
      <c r="A156" s="262"/>
      <c r="B156" s="263"/>
      <c r="C156" s="436">
        <f>C90-C155</f>
        <v>0</v>
      </c>
    </row>
    <row r="157" spans="1:3" ht="15.2" customHeight="1" thickBot="1" x14ac:dyDescent="0.25">
      <c r="A157" s="167" t="s">
        <v>487</v>
      </c>
      <c r="B157" s="168"/>
      <c r="C157" s="91">
        <v>7</v>
      </c>
    </row>
    <row r="158" spans="1:3" ht="14.45" customHeight="1" thickBot="1" x14ac:dyDescent="0.25">
      <c r="A158" s="167" t="s">
        <v>193</v>
      </c>
      <c r="B158" s="168"/>
      <c r="C158" s="91">
        <v>3</v>
      </c>
    </row>
    <row r="159" spans="1:3" x14ac:dyDescent="0.2">
      <c r="A159" s="433"/>
      <c r="B159" s="434"/>
      <c r="C159" s="465"/>
    </row>
    <row r="160" spans="1:3" x14ac:dyDescent="0.2">
      <c r="A160" s="433"/>
      <c r="B160" s="434"/>
    </row>
    <row r="161" spans="1:3" x14ac:dyDescent="0.2">
      <c r="A161" s="433"/>
      <c r="B161" s="434"/>
      <c r="C161" s="435"/>
    </row>
    <row r="162" spans="1:3" x14ac:dyDescent="0.2">
      <c r="A162" s="433"/>
      <c r="B162" s="434"/>
      <c r="C162" s="435"/>
    </row>
    <row r="163" spans="1:3" x14ac:dyDescent="0.2">
      <c r="A163" s="433"/>
      <c r="B163" s="434"/>
      <c r="C163" s="435"/>
    </row>
    <row r="164" spans="1:3" x14ac:dyDescent="0.2">
      <c r="A164" s="433"/>
      <c r="B164" s="434"/>
      <c r="C164" s="435"/>
    </row>
    <row r="165" spans="1:3" x14ac:dyDescent="0.2">
      <c r="A165" s="433"/>
      <c r="B165" s="434"/>
      <c r="C165" s="435"/>
    </row>
    <row r="166" spans="1:3" x14ac:dyDescent="0.2">
      <c r="A166" s="433"/>
      <c r="B166" s="434"/>
      <c r="C166" s="435"/>
    </row>
    <row r="167" spans="1:3" x14ac:dyDescent="0.2">
      <c r="A167" s="433"/>
      <c r="B167" s="434"/>
      <c r="C167" s="435"/>
    </row>
    <row r="168" spans="1:3" x14ac:dyDescent="0.2">
      <c r="A168" s="433"/>
      <c r="B168" s="434"/>
      <c r="C168" s="435"/>
    </row>
    <row r="169" spans="1:3" x14ac:dyDescent="0.2">
      <c r="A169" s="433"/>
      <c r="B169" s="434"/>
      <c r="C169" s="435"/>
    </row>
    <row r="170" spans="1:3" x14ac:dyDescent="0.2">
      <c r="A170" s="433"/>
      <c r="B170" s="434"/>
      <c r="C170" s="435"/>
    </row>
    <row r="171" spans="1:3" x14ac:dyDescent="0.2">
      <c r="A171" s="433"/>
      <c r="B171" s="434"/>
      <c r="C171" s="435"/>
    </row>
    <row r="172" spans="1:3" x14ac:dyDescent="0.2">
      <c r="A172" s="433"/>
      <c r="B172" s="434"/>
      <c r="C172" s="435"/>
    </row>
    <row r="173" spans="1:3" x14ac:dyDescent="0.2">
      <c r="A173" s="433"/>
      <c r="B173" s="434"/>
      <c r="C173" s="435"/>
    </row>
    <row r="174" spans="1:3" x14ac:dyDescent="0.2">
      <c r="A174" s="433"/>
      <c r="B174" s="434"/>
      <c r="C174" s="435"/>
    </row>
    <row r="175" spans="1:3" x14ac:dyDescent="0.2">
      <c r="A175" s="433"/>
      <c r="B175" s="434"/>
      <c r="C175" s="435"/>
    </row>
    <row r="176" spans="1:3" x14ac:dyDescent="0.2">
      <c r="A176" s="433"/>
      <c r="B176" s="434"/>
      <c r="C176" s="435"/>
    </row>
    <row r="177" spans="1:3" x14ac:dyDescent="0.2">
      <c r="A177" s="433"/>
      <c r="B177" s="434"/>
      <c r="C177" s="435"/>
    </row>
    <row r="178" spans="1:3" x14ac:dyDescent="0.2">
      <c r="A178" s="433"/>
      <c r="B178" s="434"/>
      <c r="C178" s="435"/>
    </row>
    <row r="179" spans="1:3" x14ac:dyDescent="0.2">
      <c r="A179" s="433"/>
      <c r="B179" s="434"/>
      <c r="C179" s="435"/>
    </row>
  </sheetData>
  <sheetProtection sheet="1" formatCells="0"/>
  <phoneticPr fontId="0" type="noConversion"/>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rowBreaks count="1" manualBreakCount="1">
    <brk id="9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K178"/>
  <sheetViews>
    <sheetView topLeftCell="A142" zoomScale="120" zoomScaleNormal="120" zoomScaleSheetLayoutView="85" workbookViewId="0">
      <selection activeCell="C159" sqref="C159"/>
    </sheetView>
  </sheetViews>
  <sheetFormatPr defaultRowHeight="12.75" x14ac:dyDescent="0.2"/>
  <cols>
    <col min="1" max="1" width="19.5" style="264" customWidth="1"/>
    <col min="2" max="2" width="72" style="265" customWidth="1"/>
    <col min="3" max="3" width="25" style="266" customWidth="1"/>
    <col min="4" max="16384" width="9.33203125" style="3"/>
  </cols>
  <sheetData>
    <row r="1" spans="1:3" s="2" customFormat="1" ht="16.5" customHeight="1" thickBot="1" x14ac:dyDescent="0.25">
      <c r="A1" s="414"/>
      <c r="B1" s="415"/>
      <c r="C1" s="413" t="e">
        <f>CONCATENATE("9.1.1. melléklet ",#REF!," ",#REF!," ",#REF!," ",#REF!," ",#REF!," ",#REF!," ",#REF!," ",#REF!)</f>
        <v>#REF!</v>
      </c>
    </row>
    <row r="2" spans="1:3" s="63" customFormat="1" ht="21.2" customHeight="1" x14ac:dyDescent="0.2">
      <c r="A2" s="416" t="s">
        <v>59</v>
      </c>
      <c r="B2" s="417" t="e">
        <f>CONCATENATE(#REF!)</f>
        <v>#REF!</v>
      </c>
      <c r="C2" s="418" t="s">
        <v>52</v>
      </c>
    </row>
    <row r="3" spans="1:3" s="63" customFormat="1" ht="16.5" thickBot="1" x14ac:dyDescent="0.25">
      <c r="A3" s="419" t="s">
        <v>190</v>
      </c>
      <c r="B3" s="420" t="s">
        <v>407</v>
      </c>
      <c r="C3" s="421" t="s">
        <v>57</v>
      </c>
    </row>
    <row r="4" spans="1:3" s="64" customFormat="1" ht="22.5" customHeight="1" thickBot="1" x14ac:dyDescent="0.3">
      <c r="A4" s="422"/>
      <c r="B4" s="422"/>
      <c r="C4" s="423" t="e">
        <f>'KV_9.1.sz.mell'!C4</f>
        <v>#REF!</v>
      </c>
    </row>
    <row r="5" spans="1:3" ht="13.5" thickBot="1" x14ac:dyDescent="0.25">
      <c r="A5" s="424" t="s">
        <v>192</v>
      </c>
      <c r="B5" s="425" t="s">
        <v>530</v>
      </c>
      <c r="C5" s="426" t="s">
        <v>53</v>
      </c>
    </row>
    <row r="6" spans="1:3" s="44" customFormat="1" ht="12.95" customHeight="1" thickBot="1" x14ac:dyDescent="0.25">
      <c r="A6" s="427"/>
      <c r="B6" s="428" t="s">
        <v>465</v>
      </c>
      <c r="C6" s="429" t="s">
        <v>466</v>
      </c>
    </row>
    <row r="7" spans="1:3" s="44" customFormat="1" ht="15.95" customHeight="1" thickBot="1" x14ac:dyDescent="0.25">
      <c r="A7" s="152"/>
      <c r="B7" s="153" t="s">
        <v>54</v>
      </c>
      <c r="C7" s="234"/>
    </row>
    <row r="8" spans="1:3" s="44" customFormat="1" ht="12" customHeight="1" thickBot="1" x14ac:dyDescent="0.25">
      <c r="A8" s="28" t="s">
        <v>16</v>
      </c>
      <c r="B8" s="19" t="s">
        <v>232</v>
      </c>
      <c r="C8" s="219">
        <f>+C9+C10+C11+C12+C13+C14</f>
        <v>23390572</v>
      </c>
    </row>
    <row r="9" spans="1:3" s="65" customFormat="1" ht="12" customHeight="1" x14ac:dyDescent="0.2">
      <c r="A9" s="297" t="s">
        <v>96</v>
      </c>
      <c r="B9" s="286" t="s">
        <v>233</v>
      </c>
      <c r="C9" s="222">
        <v>9998250</v>
      </c>
    </row>
    <row r="10" spans="1:3" s="66" customFormat="1" ht="12" customHeight="1" x14ac:dyDescent="0.2">
      <c r="A10" s="298" t="s">
        <v>97</v>
      </c>
      <c r="B10" s="287" t="s">
        <v>234</v>
      </c>
      <c r="C10" s="221"/>
    </row>
    <row r="11" spans="1:3" s="66" customFormat="1" ht="12" customHeight="1" x14ac:dyDescent="0.2">
      <c r="A11" s="298" t="s">
        <v>98</v>
      </c>
      <c r="B11" s="287" t="s">
        <v>518</v>
      </c>
      <c r="C11" s="221">
        <v>11375322</v>
      </c>
    </row>
    <row r="12" spans="1:3" s="66" customFormat="1" ht="12" customHeight="1" x14ac:dyDescent="0.2">
      <c r="A12" s="298" t="s">
        <v>99</v>
      </c>
      <c r="B12" s="287" t="s">
        <v>236</v>
      </c>
      <c r="C12" s="221">
        <v>1800000</v>
      </c>
    </row>
    <row r="13" spans="1:3" s="66" customFormat="1" ht="12" customHeight="1" x14ac:dyDescent="0.2">
      <c r="A13" s="298" t="s">
        <v>144</v>
      </c>
      <c r="B13" s="287" t="s">
        <v>474</v>
      </c>
      <c r="C13" s="221"/>
    </row>
    <row r="14" spans="1:3" s="65" customFormat="1" ht="12" customHeight="1" thickBot="1" x14ac:dyDescent="0.25">
      <c r="A14" s="299" t="s">
        <v>100</v>
      </c>
      <c r="B14" s="288" t="s">
        <v>411</v>
      </c>
      <c r="C14" s="221">
        <v>217000</v>
      </c>
    </row>
    <row r="15" spans="1:3" s="65" customFormat="1" ht="12" customHeight="1" thickBot="1" x14ac:dyDescent="0.25">
      <c r="A15" s="28" t="s">
        <v>17</v>
      </c>
      <c r="B15" s="214" t="s">
        <v>237</v>
      </c>
      <c r="C15" s="219">
        <f>+C16+C17+C18+C19+C20</f>
        <v>2553520</v>
      </c>
    </row>
    <row r="16" spans="1:3" s="65" customFormat="1" ht="12" customHeight="1" x14ac:dyDescent="0.2">
      <c r="A16" s="297" t="s">
        <v>102</v>
      </c>
      <c r="B16" s="286" t="s">
        <v>238</v>
      </c>
      <c r="C16" s="222"/>
    </row>
    <row r="17" spans="1:3" s="65" customFormat="1" ht="12" customHeight="1" x14ac:dyDescent="0.2">
      <c r="A17" s="298" t="s">
        <v>103</v>
      </c>
      <c r="B17" s="287" t="s">
        <v>239</v>
      </c>
      <c r="C17" s="221"/>
    </row>
    <row r="18" spans="1:3" s="65" customFormat="1" ht="12" customHeight="1" x14ac:dyDescent="0.2">
      <c r="A18" s="298" t="s">
        <v>104</v>
      </c>
      <c r="B18" s="287" t="s">
        <v>400</v>
      </c>
      <c r="C18" s="221"/>
    </row>
    <row r="19" spans="1:3" s="65" customFormat="1" ht="12" customHeight="1" x14ac:dyDescent="0.2">
      <c r="A19" s="298" t="s">
        <v>105</v>
      </c>
      <c r="B19" s="287" t="s">
        <v>401</v>
      </c>
      <c r="C19" s="221"/>
    </row>
    <row r="20" spans="1:3" s="65" customFormat="1" ht="12" customHeight="1" x14ac:dyDescent="0.2">
      <c r="A20" s="298" t="s">
        <v>106</v>
      </c>
      <c r="B20" s="287" t="s">
        <v>240</v>
      </c>
      <c r="C20" s="221">
        <v>2553520</v>
      </c>
    </row>
    <row r="21" spans="1:3" s="66" customFormat="1" ht="12" customHeight="1" thickBot="1" x14ac:dyDescent="0.25">
      <c r="A21" s="299" t="s">
        <v>115</v>
      </c>
      <c r="B21" s="288" t="s">
        <v>241</v>
      </c>
      <c r="C21" s="223"/>
    </row>
    <row r="22" spans="1:3" s="66" customFormat="1" ht="12" customHeight="1" thickBot="1" x14ac:dyDescent="0.25">
      <c r="A22" s="28" t="s">
        <v>18</v>
      </c>
      <c r="B22" s="19" t="s">
        <v>242</v>
      </c>
      <c r="C22" s="219">
        <f>+C23+C24+C25+C26+C27</f>
        <v>2958184</v>
      </c>
    </row>
    <row r="23" spans="1:3" s="66" customFormat="1" ht="12" customHeight="1" x14ac:dyDescent="0.2">
      <c r="A23" s="297" t="s">
        <v>85</v>
      </c>
      <c r="B23" s="286" t="s">
        <v>243</v>
      </c>
      <c r="C23" s="222">
        <v>2958184</v>
      </c>
    </row>
    <row r="24" spans="1:3" s="65" customFormat="1" ht="12" customHeight="1" x14ac:dyDescent="0.2">
      <c r="A24" s="298" t="s">
        <v>86</v>
      </c>
      <c r="B24" s="287" t="s">
        <v>244</v>
      </c>
      <c r="C24" s="221"/>
    </row>
    <row r="25" spans="1:3" s="66" customFormat="1" ht="12" customHeight="1" x14ac:dyDescent="0.2">
      <c r="A25" s="298" t="s">
        <v>87</v>
      </c>
      <c r="B25" s="287" t="s">
        <v>402</v>
      </c>
      <c r="C25" s="221"/>
    </row>
    <row r="26" spans="1:3" s="66" customFormat="1" ht="12" customHeight="1" x14ac:dyDescent="0.2">
      <c r="A26" s="298" t="s">
        <v>88</v>
      </c>
      <c r="B26" s="287" t="s">
        <v>403</v>
      </c>
      <c r="C26" s="221"/>
    </row>
    <row r="27" spans="1:3" s="66" customFormat="1" ht="12" customHeight="1" x14ac:dyDescent="0.2">
      <c r="A27" s="298" t="s">
        <v>164</v>
      </c>
      <c r="B27" s="287" t="s">
        <v>245</v>
      </c>
      <c r="C27" s="221"/>
    </row>
    <row r="28" spans="1:3" s="66" customFormat="1" ht="12" customHeight="1" thickBot="1" x14ac:dyDescent="0.25">
      <c r="A28" s="299" t="s">
        <v>165</v>
      </c>
      <c r="B28" s="288" t="s">
        <v>246</v>
      </c>
      <c r="C28" s="401"/>
    </row>
    <row r="29" spans="1:3" s="66" customFormat="1" ht="12" customHeight="1" thickBot="1" x14ac:dyDescent="0.25">
      <c r="A29" s="28" t="s">
        <v>166</v>
      </c>
      <c r="B29" s="19" t="s">
        <v>528</v>
      </c>
      <c r="C29" s="225">
        <f>SUM(C30:C36)</f>
        <v>2335394</v>
      </c>
    </row>
    <row r="30" spans="1:3" s="66" customFormat="1" ht="12" customHeight="1" x14ac:dyDescent="0.2">
      <c r="A30" s="297" t="s">
        <v>248</v>
      </c>
      <c r="B30" s="286" t="e">
        <f>#REF!</f>
        <v>#REF!</v>
      </c>
      <c r="C30" s="222"/>
    </row>
    <row r="31" spans="1:3" s="66" customFormat="1" ht="12" customHeight="1" x14ac:dyDescent="0.2">
      <c r="A31" s="298" t="s">
        <v>249</v>
      </c>
      <c r="B31" s="286" t="e">
        <f>#REF!</f>
        <v>#REF!</v>
      </c>
      <c r="C31" s="221">
        <v>0</v>
      </c>
    </row>
    <row r="32" spans="1:3" s="66" customFormat="1" ht="12" customHeight="1" x14ac:dyDescent="0.2">
      <c r="A32" s="298" t="s">
        <v>250</v>
      </c>
      <c r="B32" s="286" t="e">
        <f>#REF!</f>
        <v>#REF!</v>
      </c>
      <c r="C32" s="221"/>
    </row>
    <row r="33" spans="1:3" s="66" customFormat="1" ht="12" customHeight="1" x14ac:dyDescent="0.2">
      <c r="A33" s="298" t="s">
        <v>251</v>
      </c>
      <c r="B33" s="286" t="e">
        <f>#REF!</f>
        <v>#REF!</v>
      </c>
      <c r="C33" s="221"/>
    </row>
    <row r="34" spans="1:3" s="66" customFormat="1" ht="12" customHeight="1" x14ac:dyDescent="0.2">
      <c r="A34" s="298" t="s">
        <v>520</v>
      </c>
      <c r="B34" s="286" t="e">
        <f>#REF!</f>
        <v>#REF!</v>
      </c>
      <c r="C34" s="221">
        <v>1308768</v>
      </c>
    </row>
    <row r="35" spans="1:3" s="66" customFormat="1" ht="12" customHeight="1" x14ac:dyDescent="0.2">
      <c r="A35" s="298" t="s">
        <v>521</v>
      </c>
      <c r="B35" s="286" t="e">
        <f>#REF!</f>
        <v>#REF!</v>
      </c>
      <c r="C35" s="221">
        <v>31112</v>
      </c>
    </row>
    <row r="36" spans="1:3" s="66" customFormat="1" ht="12" customHeight="1" thickBot="1" x14ac:dyDescent="0.25">
      <c r="A36" s="299" t="s">
        <v>522</v>
      </c>
      <c r="B36" s="286" t="e">
        <f>#REF!</f>
        <v>#REF!</v>
      </c>
      <c r="C36" s="223">
        <v>995514</v>
      </c>
    </row>
    <row r="37" spans="1:3" s="66" customFormat="1" ht="12" customHeight="1" thickBot="1" x14ac:dyDescent="0.25">
      <c r="A37" s="28" t="s">
        <v>20</v>
      </c>
      <c r="B37" s="19" t="s">
        <v>412</v>
      </c>
      <c r="C37" s="219">
        <f>SUM(C38:C48)</f>
        <v>3823880</v>
      </c>
    </row>
    <row r="38" spans="1:3" s="66" customFormat="1" ht="12" customHeight="1" x14ac:dyDescent="0.2">
      <c r="A38" s="297" t="s">
        <v>89</v>
      </c>
      <c r="B38" s="286" t="s">
        <v>255</v>
      </c>
      <c r="C38" s="222"/>
    </row>
    <row r="39" spans="1:3" s="66" customFormat="1" ht="12" customHeight="1" x14ac:dyDescent="0.2">
      <c r="A39" s="298" t="s">
        <v>90</v>
      </c>
      <c r="B39" s="287" t="s">
        <v>256</v>
      </c>
      <c r="C39" s="221">
        <v>2600000</v>
      </c>
    </row>
    <row r="40" spans="1:3" s="66" customFormat="1" ht="12" customHeight="1" x14ac:dyDescent="0.2">
      <c r="A40" s="298" t="s">
        <v>91</v>
      </c>
      <c r="B40" s="287" t="s">
        <v>257</v>
      </c>
      <c r="C40" s="221"/>
    </row>
    <row r="41" spans="1:3" s="66" customFormat="1" ht="12" customHeight="1" x14ac:dyDescent="0.2">
      <c r="A41" s="298" t="s">
        <v>168</v>
      </c>
      <c r="B41" s="287" t="s">
        <v>258</v>
      </c>
      <c r="C41" s="221"/>
    </row>
    <row r="42" spans="1:3" s="66" customFormat="1" ht="12" customHeight="1" x14ac:dyDescent="0.2">
      <c r="A42" s="298" t="s">
        <v>169</v>
      </c>
      <c r="B42" s="287" t="s">
        <v>259</v>
      </c>
      <c r="C42" s="221">
        <v>1219680</v>
      </c>
    </row>
    <row r="43" spans="1:3" s="66" customFormat="1" ht="12" customHeight="1" x14ac:dyDescent="0.2">
      <c r="A43" s="298" t="s">
        <v>170</v>
      </c>
      <c r="B43" s="287" t="s">
        <v>260</v>
      </c>
      <c r="C43" s="221"/>
    </row>
    <row r="44" spans="1:3" s="66" customFormat="1" ht="12" customHeight="1" x14ac:dyDescent="0.2">
      <c r="A44" s="298" t="s">
        <v>171</v>
      </c>
      <c r="B44" s="287" t="s">
        <v>261</v>
      </c>
      <c r="C44" s="221"/>
    </row>
    <row r="45" spans="1:3" s="66" customFormat="1" ht="12" customHeight="1" x14ac:dyDescent="0.2">
      <c r="A45" s="298" t="s">
        <v>172</v>
      </c>
      <c r="B45" s="287" t="s">
        <v>527</v>
      </c>
      <c r="C45" s="221">
        <v>2000</v>
      </c>
    </row>
    <row r="46" spans="1:3" s="66" customFormat="1" ht="12" customHeight="1" x14ac:dyDescent="0.2">
      <c r="A46" s="298" t="s">
        <v>253</v>
      </c>
      <c r="B46" s="287" t="s">
        <v>263</v>
      </c>
      <c r="C46" s="224"/>
    </row>
    <row r="47" spans="1:3" s="66" customFormat="1" ht="12" customHeight="1" x14ac:dyDescent="0.2">
      <c r="A47" s="299" t="s">
        <v>254</v>
      </c>
      <c r="B47" s="288" t="s">
        <v>414</v>
      </c>
      <c r="C47" s="274"/>
    </row>
    <row r="48" spans="1:3" s="66" customFormat="1" ht="12" customHeight="1" thickBot="1" x14ac:dyDescent="0.25">
      <c r="A48" s="299" t="s">
        <v>413</v>
      </c>
      <c r="B48" s="288" t="s">
        <v>264</v>
      </c>
      <c r="C48" s="274">
        <v>2200</v>
      </c>
    </row>
    <row r="49" spans="1:3" s="66" customFormat="1" ht="12" customHeight="1" thickBot="1" x14ac:dyDescent="0.25">
      <c r="A49" s="28" t="s">
        <v>21</v>
      </c>
      <c r="B49" s="19" t="s">
        <v>265</v>
      </c>
      <c r="C49" s="219">
        <f>SUM(C50:C54)</f>
        <v>0</v>
      </c>
    </row>
    <row r="50" spans="1:3" s="66" customFormat="1" ht="12" customHeight="1" x14ac:dyDescent="0.2">
      <c r="A50" s="297" t="s">
        <v>92</v>
      </c>
      <c r="B50" s="286" t="s">
        <v>269</v>
      </c>
      <c r="C50" s="322"/>
    </row>
    <row r="51" spans="1:3" s="66" customFormat="1" ht="12" customHeight="1" x14ac:dyDescent="0.2">
      <c r="A51" s="298" t="s">
        <v>93</v>
      </c>
      <c r="B51" s="287" t="s">
        <v>270</v>
      </c>
      <c r="C51" s="224"/>
    </row>
    <row r="52" spans="1:3" s="66" customFormat="1" ht="12" customHeight="1" x14ac:dyDescent="0.2">
      <c r="A52" s="298" t="s">
        <v>266</v>
      </c>
      <c r="B52" s="287" t="s">
        <v>271</v>
      </c>
      <c r="C52" s="224"/>
    </row>
    <row r="53" spans="1:3" s="66" customFormat="1" ht="12" customHeight="1" x14ac:dyDescent="0.2">
      <c r="A53" s="298" t="s">
        <v>267</v>
      </c>
      <c r="B53" s="287" t="s">
        <v>272</v>
      </c>
      <c r="C53" s="224"/>
    </row>
    <row r="54" spans="1:3" s="66" customFormat="1" ht="12" customHeight="1" thickBot="1" x14ac:dyDescent="0.25">
      <c r="A54" s="299" t="s">
        <v>268</v>
      </c>
      <c r="B54" s="288" t="s">
        <v>273</v>
      </c>
      <c r="C54" s="274"/>
    </row>
    <row r="55" spans="1:3" s="66" customFormat="1" ht="12" customHeight="1" thickBot="1" x14ac:dyDescent="0.25">
      <c r="A55" s="28" t="s">
        <v>173</v>
      </c>
      <c r="B55" s="19" t="s">
        <v>274</v>
      </c>
      <c r="C55" s="219">
        <f>SUM(C56:C58)</f>
        <v>0</v>
      </c>
    </row>
    <row r="56" spans="1:3" s="66" customFormat="1" ht="12" customHeight="1" x14ac:dyDescent="0.2">
      <c r="A56" s="297" t="s">
        <v>94</v>
      </c>
      <c r="B56" s="286" t="s">
        <v>275</v>
      </c>
      <c r="C56" s="222"/>
    </row>
    <row r="57" spans="1:3" s="66" customFormat="1" ht="12" customHeight="1" x14ac:dyDescent="0.2">
      <c r="A57" s="298" t="s">
        <v>95</v>
      </c>
      <c r="B57" s="287" t="s">
        <v>404</v>
      </c>
      <c r="C57" s="221"/>
    </row>
    <row r="58" spans="1:3" s="66" customFormat="1" ht="12" customHeight="1" x14ac:dyDescent="0.2">
      <c r="A58" s="298" t="s">
        <v>278</v>
      </c>
      <c r="B58" s="287" t="s">
        <v>276</v>
      </c>
      <c r="C58" s="221">
        <v>0</v>
      </c>
    </row>
    <row r="59" spans="1:3" s="66" customFormat="1" ht="12" customHeight="1" thickBot="1" x14ac:dyDescent="0.25">
      <c r="A59" s="299" t="s">
        <v>279</v>
      </c>
      <c r="B59" s="288" t="s">
        <v>277</v>
      </c>
      <c r="C59" s="223"/>
    </row>
    <row r="60" spans="1:3" s="66" customFormat="1" ht="12" customHeight="1" thickBot="1" x14ac:dyDescent="0.25">
      <c r="A60" s="28" t="s">
        <v>23</v>
      </c>
      <c r="B60" s="214" t="s">
        <v>280</v>
      </c>
      <c r="C60" s="219">
        <f>SUM(C61:C63)</f>
        <v>0</v>
      </c>
    </row>
    <row r="61" spans="1:3" s="66" customFormat="1" ht="12" customHeight="1" x14ac:dyDescent="0.2">
      <c r="A61" s="297" t="s">
        <v>174</v>
      </c>
      <c r="B61" s="286" t="s">
        <v>282</v>
      </c>
      <c r="C61" s="224"/>
    </row>
    <row r="62" spans="1:3" s="66" customFormat="1" ht="12" customHeight="1" x14ac:dyDescent="0.2">
      <c r="A62" s="298" t="s">
        <v>175</v>
      </c>
      <c r="B62" s="287" t="s">
        <v>405</v>
      </c>
      <c r="C62" s="224"/>
    </row>
    <row r="63" spans="1:3" s="66" customFormat="1" ht="12" customHeight="1" x14ac:dyDescent="0.2">
      <c r="A63" s="298" t="s">
        <v>215</v>
      </c>
      <c r="B63" s="287" t="s">
        <v>283</v>
      </c>
      <c r="C63" s="224"/>
    </row>
    <row r="64" spans="1:3" s="66" customFormat="1" ht="12" customHeight="1" thickBot="1" x14ac:dyDescent="0.25">
      <c r="A64" s="299" t="s">
        <v>281</v>
      </c>
      <c r="B64" s="288" t="s">
        <v>284</v>
      </c>
      <c r="C64" s="224"/>
    </row>
    <row r="65" spans="1:3" s="66" customFormat="1" ht="12" customHeight="1" thickBot="1" x14ac:dyDescent="0.25">
      <c r="A65" s="28" t="s">
        <v>24</v>
      </c>
      <c r="B65" s="19" t="s">
        <v>285</v>
      </c>
      <c r="C65" s="225">
        <f>+C8+C15+C22+C29+C37+C49+C55+C60</f>
        <v>35061550</v>
      </c>
    </row>
    <row r="66" spans="1:3" s="66" customFormat="1" ht="12" customHeight="1" thickBot="1" x14ac:dyDescent="0.2">
      <c r="A66" s="300" t="s">
        <v>372</v>
      </c>
      <c r="B66" s="214" t="s">
        <v>287</v>
      </c>
      <c r="C66" s="219">
        <f>SUM(C67:C69)</f>
        <v>0</v>
      </c>
    </row>
    <row r="67" spans="1:3" s="66" customFormat="1" ht="12" customHeight="1" x14ac:dyDescent="0.2">
      <c r="A67" s="297" t="s">
        <v>315</v>
      </c>
      <c r="B67" s="286" t="s">
        <v>288</v>
      </c>
      <c r="C67" s="224"/>
    </row>
    <row r="68" spans="1:3" s="66" customFormat="1" ht="12" customHeight="1" x14ac:dyDescent="0.2">
      <c r="A68" s="298" t="s">
        <v>324</v>
      </c>
      <c r="B68" s="287" t="s">
        <v>289</v>
      </c>
      <c r="C68" s="224"/>
    </row>
    <row r="69" spans="1:3" s="66" customFormat="1" ht="12" customHeight="1" thickBot="1" x14ac:dyDescent="0.25">
      <c r="A69" s="299" t="s">
        <v>325</v>
      </c>
      <c r="B69" s="289" t="s">
        <v>290</v>
      </c>
      <c r="C69" s="224"/>
    </row>
    <row r="70" spans="1:3" s="66" customFormat="1" ht="12" customHeight="1" thickBot="1" x14ac:dyDescent="0.2">
      <c r="A70" s="300" t="s">
        <v>291</v>
      </c>
      <c r="B70" s="214" t="s">
        <v>292</v>
      </c>
      <c r="C70" s="219">
        <f>SUM(C71:C74)</f>
        <v>0</v>
      </c>
    </row>
    <row r="71" spans="1:3" s="66" customFormat="1" ht="12" customHeight="1" x14ac:dyDescent="0.2">
      <c r="A71" s="297" t="s">
        <v>145</v>
      </c>
      <c r="B71" s="286" t="s">
        <v>293</v>
      </c>
      <c r="C71" s="224"/>
    </row>
    <row r="72" spans="1:3" s="66" customFormat="1" ht="12" customHeight="1" x14ac:dyDescent="0.2">
      <c r="A72" s="298" t="s">
        <v>146</v>
      </c>
      <c r="B72" s="287" t="s">
        <v>536</v>
      </c>
      <c r="C72" s="224"/>
    </row>
    <row r="73" spans="1:3" s="66" customFormat="1" ht="12" customHeight="1" x14ac:dyDescent="0.2">
      <c r="A73" s="298" t="s">
        <v>316</v>
      </c>
      <c r="B73" s="287" t="s">
        <v>294</v>
      </c>
      <c r="C73" s="224"/>
    </row>
    <row r="74" spans="1:3" s="66" customFormat="1" ht="12" customHeight="1" x14ac:dyDescent="0.2">
      <c r="A74" s="298" t="s">
        <v>317</v>
      </c>
      <c r="B74" s="215" t="s">
        <v>537</v>
      </c>
      <c r="C74" s="224"/>
    </row>
    <row r="75" spans="1:3" s="66" customFormat="1" ht="12" customHeight="1" thickBot="1" x14ac:dyDescent="0.2">
      <c r="A75" s="304" t="s">
        <v>295</v>
      </c>
      <c r="B75" s="404" t="s">
        <v>296</v>
      </c>
      <c r="C75" s="337">
        <f>SUM(C76:C77)</f>
        <v>47935635</v>
      </c>
    </row>
    <row r="76" spans="1:3" s="66" customFormat="1" ht="12" customHeight="1" x14ac:dyDescent="0.2">
      <c r="A76" s="297" t="s">
        <v>318</v>
      </c>
      <c r="B76" s="286" t="s">
        <v>297</v>
      </c>
      <c r="C76" s="274">
        <v>47935635</v>
      </c>
    </row>
    <row r="77" spans="1:3" s="66" customFormat="1" ht="12" customHeight="1" thickBot="1" x14ac:dyDescent="0.25">
      <c r="A77" s="299" t="s">
        <v>319</v>
      </c>
      <c r="B77" s="288" t="s">
        <v>298</v>
      </c>
      <c r="C77" s="224"/>
    </row>
    <row r="78" spans="1:3" s="65" customFormat="1" ht="12" customHeight="1" thickBot="1" x14ac:dyDescent="0.2">
      <c r="A78" s="300" t="s">
        <v>299</v>
      </c>
      <c r="B78" s="214" t="s">
        <v>300</v>
      </c>
      <c r="C78" s="219">
        <f>SUM(C79:C81)</f>
        <v>0</v>
      </c>
    </row>
    <row r="79" spans="1:3" s="66" customFormat="1" ht="12" customHeight="1" x14ac:dyDescent="0.2">
      <c r="A79" s="297" t="s">
        <v>320</v>
      </c>
      <c r="B79" s="286" t="s">
        <v>301</v>
      </c>
      <c r="C79" s="224"/>
    </row>
    <row r="80" spans="1:3" s="66" customFormat="1" ht="12" customHeight="1" x14ac:dyDescent="0.2">
      <c r="A80" s="298" t="s">
        <v>321</v>
      </c>
      <c r="B80" s="287" t="s">
        <v>302</v>
      </c>
      <c r="C80" s="224"/>
    </row>
    <row r="81" spans="1:3" s="66" customFormat="1" ht="12" customHeight="1" thickBot="1" x14ac:dyDescent="0.25">
      <c r="A81" s="299" t="s">
        <v>322</v>
      </c>
      <c r="B81" s="288" t="s">
        <v>538</v>
      </c>
      <c r="C81" s="224"/>
    </row>
    <row r="82" spans="1:3" s="66" customFormat="1" ht="12" customHeight="1" thickBot="1" x14ac:dyDescent="0.2">
      <c r="A82" s="300" t="s">
        <v>303</v>
      </c>
      <c r="B82" s="214" t="s">
        <v>323</v>
      </c>
      <c r="C82" s="219">
        <f>SUM(C83:C86)</f>
        <v>0</v>
      </c>
    </row>
    <row r="83" spans="1:3" s="66" customFormat="1" ht="12" customHeight="1" x14ac:dyDescent="0.2">
      <c r="A83" s="301" t="s">
        <v>304</v>
      </c>
      <c r="B83" s="286" t="s">
        <v>305</v>
      </c>
      <c r="C83" s="224"/>
    </row>
    <row r="84" spans="1:3" s="66" customFormat="1" ht="12" customHeight="1" x14ac:dyDescent="0.2">
      <c r="A84" s="302" t="s">
        <v>306</v>
      </c>
      <c r="B84" s="287" t="s">
        <v>307</v>
      </c>
      <c r="C84" s="224"/>
    </row>
    <row r="85" spans="1:3" s="66" customFormat="1" ht="12" customHeight="1" x14ac:dyDescent="0.2">
      <c r="A85" s="302" t="s">
        <v>308</v>
      </c>
      <c r="B85" s="287" t="s">
        <v>309</v>
      </c>
      <c r="C85" s="224"/>
    </row>
    <row r="86" spans="1:3" s="65" customFormat="1" ht="12" customHeight="1" thickBot="1" x14ac:dyDescent="0.25">
      <c r="A86" s="303" t="s">
        <v>310</v>
      </c>
      <c r="B86" s="288" t="s">
        <v>311</v>
      </c>
      <c r="C86" s="224"/>
    </row>
    <row r="87" spans="1:3" s="65" customFormat="1" ht="12" customHeight="1" thickBot="1" x14ac:dyDescent="0.2">
      <c r="A87" s="300" t="s">
        <v>312</v>
      </c>
      <c r="B87" s="214" t="s">
        <v>453</v>
      </c>
      <c r="C87" s="323"/>
    </row>
    <row r="88" spans="1:3" s="65" customFormat="1" ht="12" customHeight="1" thickBot="1" x14ac:dyDescent="0.2">
      <c r="A88" s="300" t="s">
        <v>475</v>
      </c>
      <c r="B88" s="214" t="s">
        <v>313</v>
      </c>
      <c r="C88" s="323"/>
    </row>
    <row r="89" spans="1:3" s="65" customFormat="1" ht="12" customHeight="1" thickBot="1" x14ac:dyDescent="0.2">
      <c r="A89" s="300" t="s">
        <v>476</v>
      </c>
      <c r="B89" s="293" t="s">
        <v>456</v>
      </c>
      <c r="C89" s="225">
        <f>+C66+C70+C75+C78+C82+C88+C87</f>
        <v>47935635</v>
      </c>
    </row>
    <row r="90" spans="1:3" s="65" customFormat="1" ht="12" customHeight="1" thickBot="1" x14ac:dyDescent="0.2">
      <c r="A90" s="304" t="s">
        <v>477</v>
      </c>
      <c r="B90" s="294" t="s">
        <v>478</v>
      </c>
      <c r="C90" s="225">
        <f>+C65+C89</f>
        <v>82997185</v>
      </c>
    </row>
    <row r="91" spans="1:3" s="66" customFormat="1" ht="6.75" customHeight="1" thickBot="1" x14ac:dyDescent="0.25">
      <c r="A91" s="158"/>
      <c r="B91" s="159"/>
      <c r="C91" s="239"/>
    </row>
    <row r="92" spans="1:3" s="44" customFormat="1" ht="16.5" customHeight="1" thickBot="1" x14ac:dyDescent="0.25">
      <c r="A92" s="162"/>
      <c r="B92" s="163" t="s">
        <v>55</v>
      </c>
      <c r="C92" s="241"/>
    </row>
    <row r="93" spans="1:3" s="67" customFormat="1" ht="12" customHeight="1" thickBot="1" x14ac:dyDescent="0.25">
      <c r="A93" s="280" t="s">
        <v>16</v>
      </c>
      <c r="B93" s="24" t="s">
        <v>482</v>
      </c>
      <c r="C93" s="218">
        <f>+C94+C95+C96+C97+C98+C111</f>
        <v>76221719</v>
      </c>
    </row>
    <row r="94" spans="1:3" ht="12" customHeight="1" x14ac:dyDescent="0.2">
      <c r="A94" s="305" t="s">
        <v>96</v>
      </c>
      <c r="B94" s="8" t="s">
        <v>47</v>
      </c>
      <c r="C94" s="220">
        <v>15879416</v>
      </c>
    </row>
    <row r="95" spans="1:3" ht="12" customHeight="1" x14ac:dyDescent="0.2">
      <c r="A95" s="298" t="s">
        <v>97</v>
      </c>
      <c r="B95" s="6" t="s">
        <v>176</v>
      </c>
      <c r="C95" s="221">
        <v>2515313</v>
      </c>
    </row>
    <row r="96" spans="1:3" ht="12" customHeight="1" x14ac:dyDescent="0.2">
      <c r="A96" s="298" t="s">
        <v>98</v>
      </c>
      <c r="B96" s="6" t="s">
        <v>136</v>
      </c>
      <c r="C96" s="223">
        <v>54624391</v>
      </c>
    </row>
    <row r="97" spans="1:3" ht="12" customHeight="1" x14ac:dyDescent="0.2">
      <c r="A97" s="298" t="s">
        <v>99</v>
      </c>
      <c r="B97" s="9" t="s">
        <v>177</v>
      </c>
      <c r="C97" s="223">
        <v>1740678</v>
      </c>
    </row>
    <row r="98" spans="1:3" ht="12" customHeight="1" x14ac:dyDescent="0.2">
      <c r="A98" s="298" t="s">
        <v>110</v>
      </c>
      <c r="B98" s="17" t="s">
        <v>178</v>
      </c>
      <c r="C98" s="223">
        <v>461921</v>
      </c>
    </row>
    <row r="99" spans="1:3" ht="12" customHeight="1" x14ac:dyDescent="0.2">
      <c r="A99" s="298" t="s">
        <v>100</v>
      </c>
      <c r="B99" s="6" t="s">
        <v>479</v>
      </c>
      <c r="C99" s="223"/>
    </row>
    <row r="100" spans="1:3" ht="12" customHeight="1" x14ac:dyDescent="0.2">
      <c r="A100" s="298" t="s">
        <v>101</v>
      </c>
      <c r="B100" s="105" t="s">
        <v>419</v>
      </c>
      <c r="C100" s="223"/>
    </row>
    <row r="101" spans="1:3" ht="12" customHeight="1" x14ac:dyDescent="0.2">
      <c r="A101" s="298" t="s">
        <v>111</v>
      </c>
      <c r="B101" s="105" t="s">
        <v>418</v>
      </c>
      <c r="C101" s="223"/>
    </row>
    <row r="102" spans="1:3" ht="12" customHeight="1" x14ac:dyDescent="0.2">
      <c r="A102" s="298" t="s">
        <v>112</v>
      </c>
      <c r="B102" s="105" t="s">
        <v>329</v>
      </c>
      <c r="C102" s="223"/>
    </row>
    <row r="103" spans="1:3" ht="12" customHeight="1" x14ac:dyDescent="0.2">
      <c r="A103" s="298" t="s">
        <v>113</v>
      </c>
      <c r="B103" s="106" t="s">
        <v>330</v>
      </c>
      <c r="C103" s="223"/>
    </row>
    <row r="104" spans="1:3" ht="12" customHeight="1" x14ac:dyDescent="0.2">
      <c r="A104" s="298" t="s">
        <v>114</v>
      </c>
      <c r="B104" s="106" t="s">
        <v>331</v>
      </c>
      <c r="C104" s="223"/>
    </row>
    <row r="105" spans="1:3" ht="12" customHeight="1" x14ac:dyDescent="0.2">
      <c r="A105" s="298" t="s">
        <v>116</v>
      </c>
      <c r="B105" s="105" t="s">
        <v>332</v>
      </c>
      <c r="C105" s="223">
        <v>461921</v>
      </c>
    </row>
    <row r="106" spans="1:3" ht="12" customHeight="1" x14ac:dyDescent="0.2">
      <c r="A106" s="298" t="s">
        <v>179</v>
      </c>
      <c r="B106" s="105" t="s">
        <v>333</v>
      </c>
      <c r="C106" s="223"/>
    </row>
    <row r="107" spans="1:3" ht="12" customHeight="1" x14ac:dyDescent="0.2">
      <c r="A107" s="298" t="s">
        <v>327</v>
      </c>
      <c r="B107" s="106" t="s">
        <v>334</v>
      </c>
      <c r="C107" s="223"/>
    </row>
    <row r="108" spans="1:3" ht="12" customHeight="1" x14ac:dyDescent="0.2">
      <c r="A108" s="306" t="s">
        <v>328</v>
      </c>
      <c r="B108" s="107" t="s">
        <v>335</v>
      </c>
      <c r="C108" s="223"/>
    </row>
    <row r="109" spans="1:3" ht="12" customHeight="1" x14ac:dyDescent="0.2">
      <c r="A109" s="298" t="s">
        <v>416</v>
      </c>
      <c r="B109" s="107" t="s">
        <v>336</v>
      </c>
      <c r="C109" s="223"/>
    </row>
    <row r="110" spans="1:3" ht="12" customHeight="1" x14ac:dyDescent="0.2">
      <c r="A110" s="298" t="s">
        <v>417</v>
      </c>
      <c r="B110" s="106" t="s">
        <v>337</v>
      </c>
      <c r="C110" s="223"/>
    </row>
    <row r="111" spans="1:3" ht="12" customHeight="1" x14ac:dyDescent="0.2">
      <c r="A111" s="298" t="s">
        <v>421</v>
      </c>
      <c r="B111" s="9" t="s">
        <v>48</v>
      </c>
      <c r="C111" s="221">
        <v>1000000</v>
      </c>
    </row>
    <row r="112" spans="1:3" ht="12" customHeight="1" x14ac:dyDescent="0.2">
      <c r="A112" s="299" t="s">
        <v>422</v>
      </c>
      <c r="B112" s="6" t="s">
        <v>480</v>
      </c>
      <c r="C112" s="221"/>
    </row>
    <row r="113" spans="1:3" ht="12" customHeight="1" thickBot="1" x14ac:dyDescent="0.25">
      <c r="A113" s="307" t="s">
        <v>423</v>
      </c>
      <c r="B113" s="108" t="s">
        <v>481</v>
      </c>
      <c r="C113" s="226"/>
    </row>
    <row r="114" spans="1:3" ht="12" customHeight="1" thickBot="1" x14ac:dyDescent="0.25">
      <c r="A114" s="28" t="s">
        <v>17</v>
      </c>
      <c r="B114" s="23" t="s">
        <v>338</v>
      </c>
      <c r="C114" s="219">
        <f>+C115+C117+C119</f>
        <v>5860124</v>
      </c>
    </row>
    <row r="115" spans="1:3" ht="12" customHeight="1" x14ac:dyDescent="0.2">
      <c r="A115" s="297" t="s">
        <v>102</v>
      </c>
      <c r="B115" s="6" t="s">
        <v>214</v>
      </c>
      <c r="C115" s="222">
        <v>2901940</v>
      </c>
    </row>
    <row r="116" spans="1:3" ht="12" customHeight="1" x14ac:dyDescent="0.2">
      <c r="A116" s="297" t="s">
        <v>103</v>
      </c>
      <c r="B116" s="10" t="s">
        <v>342</v>
      </c>
      <c r="C116" s="222"/>
    </row>
    <row r="117" spans="1:3" ht="12" customHeight="1" x14ac:dyDescent="0.2">
      <c r="A117" s="297" t="s">
        <v>104</v>
      </c>
      <c r="B117" s="10" t="s">
        <v>180</v>
      </c>
      <c r="C117" s="221">
        <v>2958184</v>
      </c>
    </row>
    <row r="118" spans="1:3" ht="12" customHeight="1" x14ac:dyDescent="0.2">
      <c r="A118" s="297" t="s">
        <v>105</v>
      </c>
      <c r="B118" s="10" t="s">
        <v>343</v>
      </c>
      <c r="C118" s="186">
        <v>1848253</v>
      </c>
    </row>
    <row r="119" spans="1:3" ht="12" customHeight="1" x14ac:dyDescent="0.2">
      <c r="A119" s="297" t="s">
        <v>106</v>
      </c>
      <c r="B119" s="216" t="s">
        <v>216</v>
      </c>
      <c r="C119" s="186"/>
    </row>
    <row r="120" spans="1:3" ht="12" customHeight="1" x14ac:dyDescent="0.2">
      <c r="A120" s="297" t="s">
        <v>115</v>
      </c>
      <c r="B120" s="215" t="s">
        <v>406</v>
      </c>
      <c r="C120" s="186"/>
    </row>
    <row r="121" spans="1:3" ht="12" customHeight="1" x14ac:dyDescent="0.2">
      <c r="A121" s="297" t="s">
        <v>117</v>
      </c>
      <c r="B121" s="282" t="s">
        <v>348</v>
      </c>
      <c r="C121" s="186"/>
    </row>
    <row r="122" spans="1:3" ht="12" customHeight="1" x14ac:dyDescent="0.2">
      <c r="A122" s="297" t="s">
        <v>181</v>
      </c>
      <c r="B122" s="106" t="s">
        <v>331</v>
      </c>
      <c r="C122" s="186"/>
    </row>
    <row r="123" spans="1:3" ht="12" customHeight="1" x14ac:dyDescent="0.2">
      <c r="A123" s="297" t="s">
        <v>182</v>
      </c>
      <c r="B123" s="106" t="s">
        <v>347</v>
      </c>
      <c r="C123" s="186"/>
    </row>
    <row r="124" spans="1:3" ht="12" customHeight="1" x14ac:dyDescent="0.2">
      <c r="A124" s="297" t="s">
        <v>183</v>
      </c>
      <c r="B124" s="106" t="s">
        <v>346</v>
      </c>
      <c r="C124" s="186"/>
    </row>
    <row r="125" spans="1:3" ht="12" customHeight="1" x14ac:dyDescent="0.2">
      <c r="A125" s="297" t="s">
        <v>339</v>
      </c>
      <c r="B125" s="106" t="s">
        <v>334</v>
      </c>
      <c r="C125" s="186"/>
    </row>
    <row r="126" spans="1:3" ht="12" customHeight="1" x14ac:dyDescent="0.2">
      <c r="A126" s="297" t="s">
        <v>340</v>
      </c>
      <c r="B126" s="106" t="s">
        <v>345</v>
      </c>
      <c r="C126" s="186"/>
    </row>
    <row r="127" spans="1:3" ht="12" customHeight="1" thickBot="1" x14ac:dyDescent="0.25">
      <c r="A127" s="306" t="s">
        <v>341</v>
      </c>
      <c r="B127" s="106" t="s">
        <v>344</v>
      </c>
      <c r="C127" s="188"/>
    </row>
    <row r="128" spans="1:3" ht="12" customHeight="1" thickBot="1" x14ac:dyDescent="0.25">
      <c r="A128" s="28" t="s">
        <v>18</v>
      </c>
      <c r="B128" s="93" t="s">
        <v>426</v>
      </c>
      <c r="C128" s="219">
        <f>+C93+C114</f>
        <v>82081843</v>
      </c>
    </row>
    <row r="129" spans="1:11" ht="12" customHeight="1" thickBot="1" x14ac:dyDescent="0.25">
      <c r="A129" s="28" t="s">
        <v>19</v>
      </c>
      <c r="B129" s="93" t="s">
        <v>427</v>
      </c>
      <c r="C129" s="219">
        <f>+C130+C131+C132</f>
        <v>0</v>
      </c>
    </row>
    <row r="130" spans="1:11" s="67" customFormat="1" ht="12" customHeight="1" x14ac:dyDescent="0.2">
      <c r="A130" s="297" t="s">
        <v>248</v>
      </c>
      <c r="B130" s="7" t="s">
        <v>485</v>
      </c>
      <c r="C130" s="186"/>
    </row>
    <row r="131" spans="1:11" ht="12" customHeight="1" x14ac:dyDescent="0.2">
      <c r="A131" s="297" t="s">
        <v>249</v>
      </c>
      <c r="B131" s="7" t="s">
        <v>435</v>
      </c>
      <c r="C131" s="186"/>
    </row>
    <row r="132" spans="1:11" ht="12" customHeight="1" thickBot="1" x14ac:dyDescent="0.25">
      <c r="A132" s="306" t="s">
        <v>250</v>
      </c>
      <c r="B132" s="5" t="s">
        <v>484</v>
      </c>
      <c r="C132" s="186"/>
    </row>
    <row r="133" spans="1:11" ht="12" customHeight="1" thickBot="1" x14ac:dyDescent="0.25">
      <c r="A133" s="28" t="s">
        <v>20</v>
      </c>
      <c r="B133" s="93" t="s">
        <v>428</v>
      </c>
      <c r="C133" s="219">
        <f>+C134+C135+C136+C137+C138+C139</f>
        <v>0</v>
      </c>
    </row>
    <row r="134" spans="1:11" ht="12" customHeight="1" x14ac:dyDescent="0.2">
      <c r="A134" s="297" t="s">
        <v>89</v>
      </c>
      <c r="B134" s="7" t="s">
        <v>437</v>
      </c>
      <c r="C134" s="186"/>
    </row>
    <row r="135" spans="1:11" ht="12" customHeight="1" x14ac:dyDescent="0.2">
      <c r="A135" s="297" t="s">
        <v>90</v>
      </c>
      <c r="B135" s="7" t="s">
        <v>429</v>
      </c>
      <c r="C135" s="186"/>
    </row>
    <row r="136" spans="1:11" ht="12" customHeight="1" x14ac:dyDescent="0.2">
      <c r="A136" s="297" t="s">
        <v>91</v>
      </c>
      <c r="B136" s="7" t="s">
        <v>430</v>
      </c>
      <c r="C136" s="186"/>
    </row>
    <row r="137" spans="1:11" ht="12" customHeight="1" x14ac:dyDescent="0.2">
      <c r="A137" s="297" t="s">
        <v>168</v>
      </c>
      <c r="B137" s="7" t="s">
        <v>483</v>
      </c>
      <c r="C137" s="186"/>
    </row>
    <row r="138" spans="1:11" ht="12" customHeight="1" x14ac:dyDescent="0.2">
      <c r="A138" s="297" t="s">
        <v>169</v>
      </c>
      <c r="B138" s="7" t="s">
        <v>432</v>
      </c>
      <c r="C138" s="186"/>
    </row>
    <row r="139" spans="1:11" s="67" customFormat="1" ht="12" customHeight="1" thickBot="1" x14ac:dyDescent="0.25">
      <c r="A139" s="306" t="s">
        <v>170</v>
      </c>
      <c r="B139" s="5" t="s">
        <v>433</v>
      </c>
      <c r="C139" s="186"/>
    </row>
    <row r="140" spans="1:11" ht="12" customHeight="1" thickBot="1" x14ac:dyDescent="0.25">
      <c r="A140" s="28" t="s">
        <v>21</v>
      </c>
      <c r="B140" s="93" t="s">
        <v>509</v>
      </c>
      <c r="C140" s="225">
        <f>+C141+C142+C144+C145+C143</f>
        <v>915342</v>
      </c>
      <c r="K140" s="169"/>
    </row>
    <row r="141" spans="1:11" x14ac:dyDescent="0.2">
      <c r="A141" s="297" t="s">
        <v>92</v>
      </c>
      <c r="B141" s="7" t="s">
        <v>349</v>
      </c>
      <c r="C141" s="186"/>
    </row>
    <row r="142" spans="1:11" ht="12" customHeight="1" x14ac:dyDescent="0.2">
      <c r="A142" s="297" t="s">
        <v>93</v>
      </c>
      <c r="B142" s="7" t="s">
        <v>350</v>
      </c>
      <c r="C142" s="186">
        <v>915342</v>
      </c>
    </row>
    <row r="143" spans="1:11" s="67" customFormat="1" ht="12" customHeight="1" x14ac:dyDescent="0.2">
      <c r="A143" s="297" t="s">
        <v>266</v>
      </c>
      <c r="B143" s="7" t="s">
        <v>508</v>
      </c>
      <c r="C143" s="186"/>
    </row>
    <row r="144" spans="1:11" s="67" customFormat="1" ht="12" customHeight="1" x14ac:dyDescent="0.2">
      <c r="A144" s="297" t="s">
        <v>267</v>
      </c>
      <c r="B144" s="7" t="s">
        <v>442</v>
      </c>
      <c r="C144" s="186"/>
    </row>
    <row r="145" spans="1:3" s="67" customFormat="1" ht="12" customHeight="1" thickBot="1" x14ac:dyDescent="0.25">
      <c r="A145" s="306" t="s">
        <v>268</v>
      </c>
      <c r="B145" s="5" t="s">
        <v>368</v>
      </c>
      <c r="C145" s="186"/>
    </row>
    <row r="146" spans="1:3" s="67" customFormat="1" ht="12" customHeight="1" thickBot="1" x14ac:dyDescent="0.25">
      <c r="A146" s="28" t="s">
        <v>22</v>
      </c>
      <c r="B146" s="93" t="s">
        <v>443</v>
      </c>
      <c r="C146" s="227">
        <f>+C147+C148+C149+C150+C151</f>
        <v>0</v>
      </c>
    </row>
    <row r="147" spans="1:3" s="67" customFormat="1" ht="12" customHeight="1" x14ac:dyDescent="0.2">
      <c r="A147" s="297" t="s">
        <v>94</v>
      </c>
      <c r="B147" s="7" t="s">
        <v>438</v>
      </c>
      <c r="C147" s="186"/>
    </row>
    <row r="148" spans="1:3" s="67" customFormat="1" ht="12" customHeight="1" x14ac:dyDescent="0.2">
      <c r="A148" s="297" t="s">
        <v>95</v>
      </c>
      <c r="B148" s="7" t="s">
        <v>445</v>
      </c>
      <c r="C148" s="186"/>
    </row>
    <row r="149" spans="1:3" s="67" customFormat="1" ht="12" customHeight="1" x14ac:dyDescent="0.2">
      <c r="A149" s="297" t="s">
        <v>278</v>
      </c>
      <c r="B149" s="7" t="s">
        <v>440</v>
      </c>
      <c r="C149" s="186"/>
    </row>
    <row r="150" spans="1:3" ht="12.75" customHeight="1" x14ac:dyDescent="0.2">
      <c r="A150" s="297" t="s">
        <v>279</v>
      </c>
      <c r="B150" s="7" t="s">
        <v>486</v>
      </c>
      <c r="C150" s="186"/>
    </row>
    <row r="151" spans="1:3" ht="12.75" customHeight="1" thickBot="1" x14ac:dyDescent="0.25">
      <c r="A151" s="306" t="s">
        <v>444</v>
      </c>
      <c r="B151" s="5" t="s">
        <v>447</v>
      </c>
      <c r="C151" s="188"/>
    </row>
    <row r="152" spans="1:3" ht="12.75" customHeight="1" thickBot="1" x14ac:dyDescent="0.25">
      <c r="A152" s="341" t="s">
        <v>23</v>
      </c>
      <c r="B152" s="93" t="s">
        <v>448</v>
      </c>
      <c r="C152" s="227"/>
    </row>
    <row r="153" spans="1:3" ht="12" customHeight="1" thickBot="1" x14ac:dyDescent="0.25">
      <c r="A153" s="341" t="s">
        <v>24</v>
      </c>
      <c r="B153" s="93" t="s">
        <v>449</v>
      </c>
      <c r="C153" s="227"/>
    </row>
    <row r="154" spans="1:3" ht="15.2" customHeight="1" thickBot="1" x14ac:dyDescent="0.25">
      <c r="A154" s="28" t="s">
        <v>25</v>
      </c>
      <c r="B154" s="93" t="s">
        <v>451</v>
      </c>
      <c r="C154" s="295">
        <f>+C129+C133+C140+C146+C152+C153</f>
        <v>915342</v>
      </c>
    </row>
    <row r="155" spans="1:3" ht="13.5" thickBot="1" x14ac:dyDescent="0.25">
      <c r="A155" s="308" t="s">
        <v>26</v>
      </c>
      <c r="B155" s="257" t="s">
        <v>450</v>
      </c>
      <c r="C155" s="295">
        <f>+C128+C154</f>
        <v>82997185</v>
      </c>
    </row>
    <row r="156" spans="1:3" ht="9" customHeight="1" thickBot="1" x14ac:dyDescent="0.25">
      <c r="A156" s="262"/>
      <c r="B156" s="263"/>
      <c r="C156" s="436">
        <f>C90-C155</f>
        <v>0</v>
      </c>
    </row>
    <row r="157" spans="1:3" ht="14.45" customHeight="1" thickBot="1" x14ac:dyDescent="0.25">
      <c r="A157" s="167" t="s">
        <v>487</v>
      </c>
      <c r="B157" s="168"/>
      <c r="C157" s="91">
        <v>7</v>
      </c>
    </row>
    <row r="158" spans="1:3" ht="13.5" thickBot="1" x14ac:dyDescent="0.25">
      <c r="A158" s="167" t="s">
        <v>193</v>
      </c>
      <c r="B158" s="168"/>
      <c r="C158" s="91">
        <v>3</v>
      </c>
    </row>
    <row r="159" spans="1:3" x14ac:dyDescent="0.2">
      <c r="A159" s="433"/>
      <c r="B159" s="434"/>
      <c r="C159" s="435"/>
    </row>
    <row r="160" spans="1:3" x14ac:dyDescent="0.2">
      <c r="A160" s="433"/>
      <c r="B160" s="434"/>
    </row>
    <row r="161" spans="1:3" x14ac:dyDescent="0.2">
      <c r="A161" s="433"/>
      <c r="B161" s="434"/>
      <c r="C161" s="435"/>
    </row>
    <row r="162" spans="1:3" x14ac:dyDescent="0.2">
      <c r="A162" s="433"/>
      <c r="B162" s="434"/>
      <c r="C162" s="435"/>
    </row>
    <row r="163" spans="1:3" x14ac:dyDescent="0.2">
      <c r="A163" s="433"/>
      <c r="B163" s="434"/>
      <c r="C163" s="435"/>
    </row>
    <row r="164" spans="1:3" x14ac:dyDescent="0.2">
      <c r="A164" s="433"/>
      <c r="B164" s="434"/>
      <c r="C164" s="435"/>
    </row>
    <row r="165" spans="1:3" x14ac:dyDescent="0.2">
      <c r="A165" s="433"/>
      <c r="B165" s="434"/>
      <c r="C165" s="435"/>
    </row>
    <row r="166" spans="1:3" x14ac:dyDescent="0.2">
      <c r="A166" s="433"/>
      <c r="B166" s="434"/>
      <c r="C166" s="435"/>
    </row>
    <row r="167" spans="1:3" x14ac:dyDescent="0.2">
      <c r="A167" s="433"/>
      <c r="B167" s="434"/>
      <c r="C167" s="435"/>
    </row>
    <row r="168" spans="1:3" x14ac:dyDescent="0.2">
      <c r="A168" s="433"/>
      <c r="B168" s="434"/>
      <c r="C168" s="435"/>
    </row>
    <row r="169" spans="1:3" x14ac:dyDescent="0.2">
      <c r="A169" s="433"/>
      <c r="B169" s="434"/>
      <c r="C169" s="435"/>
    </row>
    <row r="170" spans="1:3" x14ac:dyDescent="0.2">
      <c r="A170" s="433"/>
      <c r="B170" s="434"/>
      <c r="C170" s="435"/>
    </row>
    <row r="171" spans="1:3" x14ac:dyDescent="0.2">
      <c r="A171" s="433"/>
      <c r="B171" s="434"/>
      <c r="C171" s="435"/>
    </row>
    <row r="172" spans="1:3" x14ac:dyDescent="0.2">
      <c r="A172" s="433"/>
      <c r="B172" s="434"/>
      <c r="C172" s="435"/>
    </row>
    <row r="173" spans="1:3" x14ac:dyDescent="0.2">
      <c r="A173" s="433"/>
      <c r="B173" s="434"/>
      <c r="C173" s="435"/>
    </row>
    <row r="174" spans="1:3" x14ac:dyDescent="0.2">
      <c r="A174" s="433"/>
      <c r="B174" s="434"/>
      <c r="C174" s="435"/>
    </row>
    <row r="175" spans="1:3" x14ac:dyDescent="0.2">
      <c r="A175" s="433"/>
      <c r="B175" s="434"/>
      <c r="C175" s="435"/>
    </row>
    <row r="176" spans="1:3" x14ac:dyDescent="0.2">
      <c r="A176" s="433"/>
      <c r="B176" s="434"/>
      <c r="C176" s="435"/>
    </row>
    <row r="177" spans="1:3" x14ac:dyDescent="0.2">
      <c r="A177" s="433"/>
      <c r="B177" s="434"/>
      <c r="C177" s="435"/>
    </row>
    <row r="178" spans="1:3" x14ac:dyDescent="0.2">
      <c r="A178" s="433"/>
      <c r="B178" s="434"/>
      <c r="C178" s="435"/>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rowBreaks count="1" manualBreakCount="1">
    <brk id="9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K178"/>
  <sheetViews>
    <sheetView zoomScale="120" zoomScaleNormal="120" zoomScaleSheetLayoutView="85" workbookViewId="0">
      <selection activeCell="H21" sqref="H21"/>
    </sheetView>
  </sheetViews>
  <sheetFormatPr defaultRowHeight="12.75" x14ac:dyDescent="0.2"/>
  <cols>
    <col min="1" max="1" width="19.5" style="264" customWidth="1"/>
    <col min="2" max="2" width="72" style="265" customWidth="1"/>
    <col min="3" max="3" width="25" style="266" customWidth="1"/>
    <col min="4" max="16384" width="9.33203125" style="3"/>
  </cols>
  <sheetData>
    <row r="1" spans="1:3" s="2" customFormat="1" ht="16.5" customHeight="1" thickBot="1" x14ac:dyDescent="0.25">
      <c r="A1" s="414"/>
      <c r="B1" s="415"/>
      <c r="C1" s="413" t="e">
        <f>CONCATENATE("9.1.2. melléklet ",#REF!," ",#REF!," ",#REF!," ",#REF!," ",#REF!," ",#REF!," ",#REF!," ",#REF!)</f>
        <v>#REF!</v>
      </c>
    </row>
    <row r="2" spans="1:3" s="63" customFormat="1" ht="21.2" customHeight="1" x14ac:dyDescent="0.2">
      <c r="A2" s="416" t="s">
        <v>59</v>
      </c>
      <c r="B2" s="417" t="e">
        <f>CONCATENATE(#REF!)</f>
        <v>#REF!</v>
      </c>
      <c r="C2" s="418" t="s">
        <v>52</v>
      </c>
    </row>
    <row r="3" spans="1:3" s="63" customFormat="1" ht="16.5" thickBot="1" x14ac:dyDescent="0.25">
      <c r="A3" s="419" t="s">
        <v>190</v>
      </c>
      <c r="B3" s="420" t="s">
        <v>408</v>
      </c>
      <c r="C3" s="421" t="s">
        <v>58</v>
      </c>
    </row>
    <row r="4" spans="1:3" s="64" customFormat="1" ht="22.5" customHeight="1" thickBot="1" x14ac:dyDescent="0.3">
      <c r="A4" s="422"/>
      <c r="B4" s="422"/>
      <c r="C4" s="423" t="e">
        <f>'KV_9.1.1.sz.mell'!C4</f>
        <v>#REF!</v>
      </c>
    </row>
    <row r="5" spans="1:3" ht="13.5" thickBot="1" x14ac:dyDescent="0.25">
      <c r="A5" s="424" t="s">
        <v>192</v>
      </c>
      <c r="B5" s="425" t="s">
        <v>530</v>
      </c>
      <c r="C5" s="426" t="s">
        <v>53</v>
      </c>
    </row>
    <row r="6" spans="1:3" s="44" customFormat="1" ht="12.95" customHeight="1" thickBot="1" x14ac:dyDescent="0.25">
      <c r="A6" s="427"/>
      <c r="B6" s="428" t="s">
        <v>465</v>
      </c>
      <c r="C6" s="429" t="s">
        <v>466</v>
      </c>
    </row>
    <row r="7" spans="1:3" s="44" customFormat="1" ht="15.95" customHeight="1" thickBot="1" x14ac:dyDescent="0.25">
      <c r="A7" s="152"/>
      <c r="B7" s="153" t="s">
        <v>54</v>
      </c>
      <c r="C7" s="234"/>
    </row>
    <row r="8" spans="1:3" s="44" customFormat="1" ht="12" customHeight="1" thickBot="1" x14ac:dyDescent="0.25">
      <c r="A8" s="28" t="s">
        <v>16</v>
      </c>
      <c r="B8" s="19" t="s">
        <v>232</v>
      </c>
      <c r="C8" s="219">
        <f>+C9+C10+C11+C12+C13+C14</f>
        <v>0</v>
      </c>
    </row>
    <row r="9" spans="1:3" s="65" customFormat="1" ht="12" customHeight="1" x14ac:dyDescent="0.2">
      <c r="A9" s="297" t="s">
        <v>96</v>
      </c>
      <c r="B9" s="286" t="s">
        <v>233</v>
      </c>
      <c r="C9" s="222"/>
    </row>
    <row r="10" spans="1:3" s="66" customFormat="1" ht="12" customHeight="1" x14ac:dyDescent="0.2">
      <c r="A10" s="298" t="s">
        <v>97</v>
      </c>
      <c r="B10" s="287" t="s">
        <v>234</v>
      </c>
      <c r="C10" s="221"/>
    </row>
    <row r="11" spans="1:3" s="66" customFormat="1" ht="12" customHeight="1" x14ac:dyDescent="0.2">
      <c r="A11" s="298" t="s">
        <v>98</v>
      </c>
      <c r="B11" s="287" t="s">
        <v>518</v>
      </c>
      <c r="C11" s="221"/>
    </row>
    <row r="12" spans="1:3" s="66" customFormat="1" ht="12" customHeight="1" x14ac:dyDescent="0.2">
      <c r="A12" s="298" t="s">
        <v>99</v>
      </c>
      <c r="B12" s="287" t="s">
        <v>236</v>
      </c>
      <c r="C12" s="221"/>
    </row>
    <row r="13" spans="1:3" s="66" customFormat="1" ht="12" customHeight="1" x14ac:dyDescent="0.2">
      <c r="A13" s="298" t="s">
        <v>144</v>
      </c>
      <c r="B13" s="287" t="s">
        <v>474</v>
      </c>
      <c r="C13" s="221"/>
    </row>
    <row r="14" spans="1:3" s="65" customFormat="1" ht="12" customHeight="1" thickBot="1" x14ac:dyDescent="0.25">
      <c r="A14" s="299" t="s">
        <v>100</v>
      </c>
      <c r="B14" s="288" t="s">
        <v>411</v>
      </c>
      <c r="C14" s="221"/>
    </row>
    <row r="15" spans="1:3" s="65" customFormat="1" ht="12" customHeight="1" thickBot="1" x14ac:dyDescent="0.25">
      <c r="A15" s="28" t="s">
        <v>17</v>
      </c>
      <c r="B15" s="214" t="s">
        <v>237</v>
      </c>
      <c r="C15" s="219">
        <f>+C16+C17+C18+C19+C20</f>
        <v>0</v>
      </c>
    </row>
    <row r="16" spans="1:3" s="65" customFormat="1" ht="12" customHeight="1" x14ac:dyDescent="0.2">
      <c r="A16" s="297" t="s">
        <v>102</v>
      </c>
      <c r="B16" s="286" t="s">
        <v>238</v>
      </c>
      <c r="C16" s="222"/>
    </row>
    <row r="17" spans="1:3" s="65" customFormat="1" ht="12" customHeight="1" x14ac:dyDescent="0.2">
      <c r="A17" s="298" t="s">
        <v>103</v>
      </c>
      <c r="B17" s="287" t="s">
        <v>239</v>
      </c>
      <c r="C17" s="221"/>
    </row>
    <row r="18" spans="1:3" s="65" customFormat="1" ht="12" customHeight="1" x14ac:dyDescent="0.2">
      <c r="A18" s="298" t="s">
        <v>104</v>
      </c>
      <c r="B18" s="287" t="s">
        <v>400</v>
      </c>
      <c r="C18" s="221"/>
    </row>
    <row r="19" spans="1:3" s="65" customFormat="1" ht="12" customHeight="1" x14ac:dyDescent="0.2">
      <c r="A19" s="298" t="s">
        <v>105</v>
      </c>
      <c r="B19" s="287" t="s">
        <v>401</v>
      </c>
      <c r="C19" s="221"/>
    </row>
    <row r="20" spans="1:3" s="65" customFormat="1" ht="12" customHeight="1" x14ac:dyDescent="0.2">
      <c r="A20" s="298" t="s">
        <v>106</v>
      </c>
      <c r="B20" s="287" t="s">
        <v>240</v>
      </c>
      <c r="C20" s="221"/>
    </row>
    <row r="21" spans="1:3" s="66" customFormat="1" ht="12" customHeight="1" thickBot="1" x14ac:dyDescent="0.25">
      <c r="A21" s="299" t="s">
        <v>115</v>
      </c>
      <c r="B21" s="288" t="s">
        <v>241</v>
      </c>
      <c r="C21" s="223"/>
    </row>
    <row r="22" spans="1:3" s="66" customFormat="1" ht="12" customHeight="1" thickBot="1" x14ac:dyDescent="0.25">
      <c r="A22" s="28" t="s">
        <v>18</v>
      </c>
      <c r="B22" s="19" t="s">
        <v>242</v>
      </c>
      <c r="C22" s="219">
        <f>+C23+C24+C25+C26+C27</f>
        <v>0</v>
      </c>
    </row>
    <row r="23" spans="1:3" s="66" customFormat="1" ht="12" customHeight="1" x14ac:dyDescent="0.2">
      <c r="A23" s="297" t="s">
        <v>85</v>
      </c>
      <c r="B23" s="286" t="s">
        <v>243</v>
      </c>
      <c r="C23" s="222"/>
    </row>
    <row r="24" spans="1:3" s="65" customFormat="1" ht="12" customHeight="1" x14ac:dyDescent="0.2">
      <c r="A24" s="298" t="s">
        <v>86</v>
      </c>
      <c r="B24" s="287" t="s">
        <v>244</v>
      </c>
      <c r="C24" s="221"/>
    </row>
    <row r="25" spans="1:3" s="66" customFormat="1" ht="12" customHeight="1" x14ac:dyDescent="0.2">
      <c r="A25" s="298" t="s">
        <v>87</v>
      </c>
      <c r="B25" s="287" t="s">
        <v>402</v>
      </c>
      <c r="C25" s="221"/>
    </row>
    <row r="26" spans="1:3" s="66" customFormat="1" ht="12" customHeight="1" x14ac:dyDescent="0.2">
      <c r="A26" s="298" t="s">
        <v>88</v>
      </c>
      <c r="B26" s="287" t="s">
        <v>403</v>
      </c>
      <c r="C26" s="221"/>
    </row>
    <row r="27" spans="1:3" s="66" customFormat="1" ht="12" customHeight="1" x14ac:dyDescent="0.2">
      <c r="A27" s="298" t="s">
        <v>164</v>
      </c>
      <c r="B27" s="287" t="s">
        <v>245</v>
      </c>
      <c r="C27" s="221"/>
    </row>
    <row r="28" spans="1:3" s="66" customFormat="1" ht="12" customHeight="1" thickBot="1" x14ac:dyDescent="0.25">
      <c r="A28" s="299" t="s">
        <v>165</v>
      </c>
      <c r="B28" s="288" t="s">
        <v>246</v>
      </c>
      <c r="C28" s="223"/>
    </row>
    <row r="29" spans="1:3" s="66" customFormat="1" ht="12" customHeight="1" thickBot="1" x14ac:dyDescent="0.25">
      <c r="A29" s="28" t="s">
        <v>166</v>
      </c>
      <c r="B29" s="19" t="s">
        <v>247</v>
      </c>
      <c r="C29" s="225">
        <f>SUM(C30:C36)</f>
        <v>0</v>
      </c>
    </row>
    <row r="30" spans="1:3" s="66" customFormat="1" ht="12" customHeight="1" x14ac:dyDescent="0.2">
      <c r="A30" s="297" t="s">
        <v>248</v>
      </c>
      <c r="B30" s="286" t="e">
        <f>#REF!</f>
        <v>#REF!</v>
      </c>
      <c r="C30" s="222"/>
    </row>
    <row r="31" spans="1:3" s="66" customFormat="1" ht="12" customHeight="1" x14ac:dyDescent="0.2">
      <c r="A31" s="298" t="s">
        <v>249</v>
      </c>
      <c r="B31" s="286" t="e">
        <f>#REF!</f>
        <v>#REF!</v>
      </c>
      <c r="C31" s="221"/>
    </row>
    <row r="32" spans="1:3" s="66" customFormat="1" ht="12" customHeight="1" x14ac:dyDescent="0.2">
      <c r="A32" s="298" t="s">
        <v>250</v>
      </c>
      <c r="B32" s="286" t="e">
        <f>#REF!</f>
        <v>#REF!</v>
      </c>
      <c r="C32" s="221"/>
    </row>
    <row r="33" spans="1:3" s="66" customFormat="1" ht="12" customHeight="1" x14ac:dyDescent="0.2">
      <c r="A33" s="298" t="s">
        <v>251</v>
      </c>
      <c r="B33" s="286" t="e">
        <f>#REF!</f>
        <v>#REF!</v>
      </c>
      <c r="C33" s="221"/>
    </row>
    <row r="34" spans="1:3" s="66" customFormat="1" ht="12" customHeight="1" x14ac:dyDescent="0.2">
      <c r="A34" s="298" t="s">
        <v>520</v>
      </c>
      <c r="B34" s="286" t="e">
        <f>#REF!</f>
        <v>#REF!</v>
      </c>
      <c r="C34" s="221"/>
    </row>
    <row r="35" spans="1:3" s="66" customFormat="1" ht="12" customHeight="1" x14ac:dyDescent="0.2">
      <c r="A35" s="298" t="s">
        <v>521</v>
      </c>
      <c r="B35" s="286" t="e">
        <f>#REF!</f>
        <v>#REF!</v>
      </c>
      <c r="C35" s="221"/>
    </row>
    <row r="36" spans="1:3" s="66" customFormat="1" ht="12" customHeight="1" thickBot="1" x14ac:dyDescent="0.25">
      <c r="A36" s="299" t="s">
        <v>522</v>
      </c>
      <c r="B36" s="286" t="e">
        <f>#REF!</f>
        <v>#REF!</v>
      </c>
      <c r="C36" s="223"/>
    </row>
    <row r="37" spans="1:3" s="66" customFormat="1" ht="12" customHeight="1" thickBot="1" x14ac:dyDescent="0.25">
      <c r="A37" s="28" t="s">
        <v>20</v>
      </c>
      <c r="B37" s="19" t="s">
        <v>412</v>
      </c>
      <c r="C37" s="219">
        <f>SUM(C38:C48)</f>
        <v>0</v>
      </c>
    </row>
    <row r="38" spans="1:3" s="66" customFormat="1" ht="12" customHeight="1" x14ac:dyDescent="0.2">
      <c r="A38" s="297" t="s">
        <v>89</v>
      </c>
      <c r="B38" s="286" t="s">
        <v>255</v>
      </c>
      <c r="C38" s="222"/>
    </row>
    <row r="39" spans="1:3" s="66" customFormat="1" ht="12" customHeight="1" x14ac:dyDescent="0.2">
      <c r="A39" s="298" t="s">
        <v>90</v>
      </c>
      <c r="B39" s="287" t="s">
        <v>256</v>
      </c>
      <c r="C39" s="221"/>
    </row>
    <row r="40" spans="1:3" s="66" customFormat="1" ht="12" customHeight="1" x14ac:dyDescent="0.2">
      <c r="A40" s="298" t="s">
        <v>91</v>
      </c>
      <c r="B40" s="287" t="s">
        <v>257</v>
      </c>
      <c r="C40" s="221"/>
    </row>
    <row r="41" spans="1:3" s="66" customFormat="1" ht="12" customHeight="1" x14ac:dyDescent="0.2">
      <c r="A41" s="298" t="s">
        <v>168</v>
      </c>
      <c r="B41" s="287" t="s">
        <v>258</v>
      </c>
      <c r="C41" s="221"/>
    </row>
    <row r="42" spans="1:3" s="66" customFormat="1" ht="12" customHeight="1" x14ac:dyDescent="0.2">
      <c r="A42" s="298" t="s">
        <v>169</v>
      </c>
      <c r="B42" s="287" t="s">
        <v>259</v>
      </c>
      <c r="C42" s="221"/>
    </row>
    <row r="43" spans="1:3" s="66" customFormat="1" ht="12" customHeight="1" x14ac:dyDescent="0.2">
      <c r="A43" s="298" t="s">
        <v>170</v>
      </c>
      <c r="B43" s="287" t="s">
        <v>260</v>
      </c>
      <c r="C43" s="221"/>
    </row>
    <row r="44" spans="1:3" s="66" customFormat="1" ht="12" customHeight="1" x14ac:dyDescent="0.2">
      <c r="A44" s="298" t="s">
        <v>171</v>
      </c>
      <c r="B44" s="287" t="s">
        <v>261</v>
      </c>
      <c r="C44" s="221"/>
    </row>
    <row r="45" spans="1:3" s="66" customFormat="1" ht="12" customHeight="1" x14ac:dyDescent="0.2">
      <c r="A45" s="298" t="s">
        <v>172</v>
      </c>
      <c r="B45" s="287" t="s">
        <v>529</v>
      </c>
      <c r="C45" s="221"/>
    </row>
    <row r="46" spans="1:3" s="66" customFormat="1" ht="12" customHeight="1" x14ac:dyDescent="0.2">
      <c r="A46" s="298" t="s">
        <v>253</v>
      </c>
      <c r="B46" s="287" t="s">
        <v>263</v>
      </c>
      <c r="C46" s="224"/>
    </row>
    <row r="47" spans="1:3" s="66" customFormat="1" ht="12" customHeight="1" x14ac:dyDescent="0.2">
      <c r="A47" s="299" t="s">
        <v>254</v>
      </c>
      <c r="B47" s="288" t="s">
        <v>414</v>
      </c>
      <c r="C47" s="274"/>
    </row>
    <row r="48" spans="1:3" s="66" customFormat="1" ht="12" customHeight="1" thickBot="1" x14ac:dyDescent="0.25">
      <c r="A48" s="299" t="s">
        <v>413</v>
      </c>
      <c r="B48" s="288" t="s">
        <v>264</v>
      </c>
      <c r="C48" s="274"/>
    </row>
    <row r="49" spans="1:3" s="66" customFormat="1" ht="12" customHeight="1" thickBot="1" x14ac:dyDescent="0.25">
      <c r="A49" s="28" t="s">
        <v>21</v>
      </c>
      <c r="B49" s="19" t="s">
        <v>265</v>
      </c>
      <c r="C49" s="219">
        <f>SUM(C50:C54)</f>
        <v>0</v>
      </c>
    </row>
    <row r="50" spans="1:3" s="66" customFormat="1" ht="12" customHeight="1" x14ac:dyDescent="0.2">
      <c r="A50" s="297" t="s">
        <v>92</v>
      </c>
      <c r="B50" s="286" t="s">
        <v>269</v>
      </c>
      <c r="C50" s="322"/>
    </row>
    <row r="51" spans="1:3" s="66" customFormat="1" ht="12" customHeight="1" x14ac:dyDescent="0.2">
      <c r="A51" s="298" t="s">
        <v>93</v>
      </c>
      <c r="B51" s="287" t="s">
        <v>270</v>
      </c>
      <c r="C51" s="224"/>
    </row>
    <row r="52" spans="1:3" s="66" customFormat="1" ht="12" customHeight="1" x14ac:dyDescent="0.2">
      <c r="A52" s="298" t="s">
        <v>266</v>
      </c>
      <c r="B52" s="287" t="s">
        <v>271</v>
      </c>
      <c r="C52" s="224"/>
    </row>
    <row r="53" spans="1:3" s="66" customFormat="1" ht="12" customHeight="1" x14ac:dyDescent="0.2">
      <c r="A53" s="298" t="s">
        <v>267</v>
      </c>
      <c r="B53" s="287" t="s">
        <v>272</v>
      </c>
      <c r="C53" s="224"/>
    </row>
    <row r="54" spans="1:3" s="66" customFormat="1" ht="12" customHeight="1" thickBot="1" x14ac:dyDescent="0.25">
      <c r="A54" s="299" t="s">
        <v>268</v>
      </c>
      <c r="B54" s="288" t="s">
        <v>273</v>
      </c>
      <c r="C54" s="274"/>
    </row>
    <row r="55" spans="1:3" s="66" customFormat="1" ht="12" customHeight="1" thickBot="1" x14ac:dyDescent="0.25">
      <c r="A55" s="28" t="s">
        <v>173</v>
      </c>
      <c r="B55" s="19" t="s">
        <v>274</v>
      </c>
      <c r="C55" s="219">
        <f>SUM(C56:C58)</f>
        <v>0</v>
      </c>
    </row>
    <row r="56" spans="1:3" s="66" customFormat="1" ht="12" customHeight="1" x14ac:dyDescent="0.2">
      <c r="A56" s="297" t="s">
        <v>94</v>
      </c>
      <c r="B56" s="286" t="s">
        <v>275</v>
      </c>
      <c r="C56" s="222"/>
    </row>
    <row r="57" spans="1:3" s="66" customFormat="1" ht="12" customHeight="1" x14ac:dyDescent="0.2">
      <c r="A57" s="298" t="s">
        <v>95</v>
      </c>
      <c r="B57" s="287" t="s">
        <v>404</v>
      </c>
      <c r="C57" s="221"/>
    </row>
    <row r="58" spans="1:3" s="66" customFormat="1" ht="12" customHeight="1" x14ac:dyDescent="0.2">
      <c r="A58" s="298" t="s">
        <v>278</v>
      </c>
      <c r="B58" s="287" t="s">
        <v>276</v>
      </c>
      <c r="C58" s="221"/>
    </row>
    <row r="59" spans="1:3" s="66" customFormat="1" ht="12" customHeight="1" thickBot="1" x14ac:dyDescent="0.25">
      <c r="A59" s="299" t="s">
        <v>279</v>
      </c>
      <c r="B59" s="288" t="s">
        <v>277</v>
      </c>
      <c r="C59" s="223"/>
    </row>
    <row r="60" spans="1:3" s="66" customFormat="1" ht="12" customHeight="1" thickBot="1" x14ac:dyDescent="0.25">
      <c r="A60" s="28" t="s">
        <v>23</v>
      </c>
      <c r="B60" s="214" t="s">
        <v>280</v>
      </c>
      <c r="C60" s="219">
        <f>SUM(C61:C63)</f>
        <v>0</v>
      </c>
    </row>
    <row r="61" spans="1:3" s="66" customFormat="1" ht="12" customHeight="1" x14ac:dyDescent="0.2">
      <c r="A61" s="297" t="s">
        <v>174</v>
      </c>
      <c r="B61" s="286" t="s">
        <v>282</v>
      </c>
      <c r="C61" s="224"/>
    </row>
    <row r="62" spans="1:3" s="66" customFormat="1" ht="12" customHeight="1" x14ac:dyDescent="0.2">
      <c r="A62" s="298" t="s">
        <v>175</v>
      </c>
      <c r="B62" s="287" t="s">
        <v>405</v>
      </c>
      <c r="C62" s="224"/>
    </row>
    <row r="63" spans="1:3" s="66" customFormat="1" ht="12" customHeight="1" x14ac:dyDescent="0.2">
      <c r="A63" s="298" t="s">
        <v>215</v>
      </c>
      <c r="B63" s="287" t="s">
        <v>283</v>
      </c>
      <c r="C63" s="224"/>
    </row>
    <row r="64" spans="1:3" s="66" customFormat="1" ht="12" customHeight="1" thickBot="1" x14ac:dyDescent="0.25">
      <c r="A64" s="299" t="s">
        <v>281</v>
      </c>
      <c r="B64" s="288" t="s">
        <v>284</v>
      </c>
      <c r="C64" s="224"/>
    </row>
    <row r="65" spans="1:3" s="66" customFormat="1" ht="12" customHeight="1" thickBot="1" x14ac:dyDescent="0.25">
      <c r="A65" s="28" t="s">
        <v>24</v>
      </c>
      <c r="B65" s="19" t="s">
        <v>285</v>
      </c>
      <c r="C65" s="225">
        <f>+C8+C15+C22+C29+C37+C49+C55+C60</f>
        <v>0</v>
      </c>
    </row>
    <row r="66" spans="1:3" s="66" customFormat="1" ht="12" customHeight="1" thickBot="1" x14ac:dyDescent="0.2">
      <c r="A66" s="300" t="s">
        <v>372</v>
      </c>
      <c r="B66" s="214" t="s">
        <v>287</v>
      </c>
      <c r="C66" s="219">
        <f>SUM(C67:C69)</f>
        <v>0</v>
      </c>
    </row>
    <row r="67" spans="1:3" s="66" customFormat="1" ht="12" customHeight="1" x14ac:dyDescent="0.2">
      <c r="A67" s="297" t="s">
        <v>315</v>
      </c>
      <c r="B67" s="286" t="s">
        <v>288</v>
      </c>
      <c r="C67" s="224"/>
    </row>
    <row r="68" spans="1:3" s="66" customFormat="1" ht="12" customHeight="1" x14ac:dyDescent="0.2">
      <c r="A68" s="298" t="s">
        <v>324</v>
      </c>
      <c r="B68" s="287" t="s">
        <v>289</v>
      </c>
      <c r="C68" s="224"/>
    </row>
    <row r="69" spans="1:3" s="66" customFormat="1" ht="12" customHeight="1" thickBot="1" x14ac:dyDescent="0.25">
      <c r="A69" s="299" t="s">
        <v>325</v>
      </c>
      <c r="B69" s="289" t="s">
        <v>290</v>
      </c>
      <c r="C69" s="224"/>
    </row>
    <row r="70" spans="1:3" s="66" customFormat="1" ht="12" customHeight="1" thickBot="1" x14ac:dyDescent="0.2">
      <c r="A70" s="300" t="s">
        <v>291</v>
      </c>
      <c r="B70" s="214" t="s">
        <v>292</v>
      </c>
      <c r="C70" s="219">
        <f>SUM(C71:C74)</f>
        <v>0</v>
      </c>
    </row>
    <row r="71" spans="1:3" s="66" customFormat="1" ht="12" customHeight="1" x14ac:dyDescent="0.2">
      <c r="A71" s="297" t="s">
        <v>145</v>
      </c>
      <c r="B71" s="286" t="s">
        <v>293</v>
      </c>
      <c r="C71" s="224"/>
    </row>
    <row r="72" spans="1:3" s="66" customFormat="1" ht="12" customHeight="1" x14ac:dyDescent="0.2">
      <c r="A72" s="298" t="s">
        <v>146</v>
      </c>
      <c r="B72" s="287" t="s">
        <v>536</v>
      </c>
      <c r="C72" s="224"/>
    </row>
    <row r="73" spans="1:3" s="66" customFormat="1" ht="12" customHeight="1" x14ac:dyDescent="0.2">
      <c r="A73" s="298" t="s">
        <v>316</v>
      </c>
      <c r="B73" s="287" t="s">
        <v>294</v>
      </c>
      <c r="C73" s="224"/>
    </row>
    <row r="74" spans="1:3" s="66" customFormat="1" ht="12" customHeight="1" x14ac:dyDescent="0.2">
      <c r="A74" s="298" t="s">
        <v>317</v>
      </c>
      <c r="B74" s="215" t="s">
        <v>537</v>
      </c>
      <c r="C74" s="224"/>
    </row>
    <row r="75" spans="1:3" s="66" customFormat="1" ht="12" customHeight="1" thickBot="1" x14ac:dyDescent="0.2">
      <c r="A75" s="304" t="s">
        <v>295</v>
      </c>
      <c r="B75" s="404" t="s">
        <v>296</v>
      </c>
      <c r="C75" s="337">
        <f>SUM(C76:C77)</f>
        <v>0</v>
      </c>
    </row>
    <row r="76" spans="1:3" s="66" customFormat="1" ht="12" customHeight="1" x14ac:dyDescent="0.2">
      <c r="A76" s="297" t="s">
        <v>318</v>
      </c>
      <c r="B76" s="286" t="s">
        <v>297</v>
      </c>
      <c r="C76" s="224"/>
    </row>
    <row r="77" spans="1:3" s="66" customFormat="1" ht="12" customHeight="1" thickBot="1" x14ac:dyDescent="0.25">
      <c r="A77" s="299" t="s">
        <v>319</v>
      </c>
      <c r="B77" s="288" t="s">
        <v>298</v>
      </c>
      <c r="C77" s="224"/>
    </row>
    <row r="78" spans="1:3" s="65" customFormat="1" ht="12" customHeight="1" thickBot="1" x14ac:dyDescent="0.2">
      <c r="A78" s="300" t="s">
        <v>299</v>
      </c>
      <c r="B78" s="214" t="s">
        <v>300</v>
      </c>
      <c r="C78" s="219">
        <f>SUM(C79:C81)</f>
        <v>0</v>
      </c>
    </row>
    <row r="79" spans="1:3" s="66" customFormat="1" ht="12" customHeight="1" x14ac:dyDescent="0.2">
      <c r="A79" s="297" t="s">
        <v>320</v>
      </c>
      <c r="B79" s="286" t="s">
        <v>301</v>
      </c>
      <c r="C79" s="224"/>
    </row>
    <row r="80" spans="1:3" s="66" customFormat="1" ht="12" customHeight="1" x14ac:dyDescent="0.2">
      <c r="A80" s="298" t="s">
        <v>321</v>
      </c>
      <c r="B80" s="287" t="s">
        <v>302</v>
      </c>
      <c r="C80" s="224"/>
    </row>
    <row r="81" spans="1:3" s="66" customFormat="1" ht="12" customHeight="1" thickBot="1" x14ac:dyDescent="0.25">
      <c r="A81" s="299" t="s">
        <v>322</v>
      </c>
      <c r="B81" s="288" t="s">
        <v>538</v>
      </c>
      <c r="C81" s="224"/>
    </row>
    <row r="82" spans="1:3" s="66" customFormat="1" ht="12" customHeight="1" thickBot="1" x14ac:dyDescent="0.2">
      <c r="A82" s="300" t="s">
        <v>303</v>
      </c>
      <c r="B82" s="214" t="s">
        <v>323</v>
      </c>
      <c r="C82" s="219">
        <f>SUM(C83:C86)</f>
        <v>0</v>
      </c>
    </row>
    <row r="83" spans="1:3" s="66" customFormat="1" ht="12" customHeight="1" x14ac:dyDescent="0.2">
      <c r="A83" s="301" t="s">
        <v>304</v>
      </c>
      <c r="B83" s="286" t="s">
        <v>305</v>
      </c>
      <c r="C83" s="224"/>
    </row>
    <row r="84" spans="1:3" s="66" customFormat="1" ht="12" customHeight="1" x14ac:dyDescent="0.2">
      <c r="A84" s="302" t="s">
        <v>306</v>
      </c>
      <c r="B84" s="287" t="s">
        <v>307</v>
      </c>
      <c r="C84" s="224"/>
    </row>
    <row r="85" spans="1:3" s="66" customFormat="1" ht="12" customHeight="1" x14ac:dyDescent="0.2">
      <c r="A85" s="302" t="s">
        <v>308</v>
      </c>
      <c r="B85" s="287" t="s">
        <v>309</v>
      </c>
      <c r="C85" s="224"/>
    </row>
    <row r="86" spans="1:3" s="65" customFormat="1" ht="12" customHeight="1" thickBot="1" x14ac:dyDescent="0.25">
      <c r="A86" s="303" t="s">
        <v>310</v>
      </c>
      <c r="B86" s="288" t="s">
        <v>311</v>
      </c>
      <c r="C86" s="224"/>
    </row>
    <row r="87" spans="1:3" s="65" customFormat="1" ht="12" customHeight="1" thickBot="1" x14ac:dyDescent="0.2">
      <c r="A87" s="300" t="s">
        <v>312</v>
      </c>
      <c r="B87" s="214" t="s">
        <v>453</v>
      </c>
      <c r="C87" s="323"/>
    </row>
    <row r="88" spans="1:3" s="65" customFormat="1" ht="12" customHeight="1" thickBot="1" x14ac:dyDescent="0.2">
      <c r="A88" s="300" t="s">
        <v>475</v>
      </c>
      <c r="B88" s="214" t="s">
        <v>313</v>
      </c>
      <c r="C88" s="323"/>
    </row>
    <row r="89" spans="1:3" s="65" customFormat="1" ht="12" customHeight="1" thickBot="1" x14ac:dyDescent="0.2">
      <c r="A89" s="300" t="s">
        <v>476</v>
      </c>
      <c r="B89" s="293" t="s">
        <v>456</v>
      </c>
      <c r="C89" s="225">
        <f>+C66+C70+C75+C78+C82+C88+C87</f>
        <v>0</v>
      </c>
    </row>
    <row r="90" spans="1:3" s="65" customFormat="1" ht="12" customHeight="1" thickBot="1" x14ac:dyDescent="0.2">
      <c r="A90" s="304" t="s">
        <v>477</v>
      </c>
      <c r="B90" s="294" t="s">
        <v>478</v>
      </c>
      <c r="C90" s="225">
        <f>+C65+C89</f>
        <v>0</v>
      </c>
    </row>
    <row r="91" spans="1:3" s="66" customFormat="1" ht="6.75" customHeight="1" thickBot="1" x14ac:dyDescent="0.25">
      <c r="A91" s="158"/>
      <c r="B91" s="159"/>
      <c r="C91" s="239"/>
    </row>
    <row r="92" spans="1:3" s="44" customFormat="1" ht="16.5" customHeight="1" thickBot="1" x14ac:dyDescent="0.25">
      <c r="A92" s="162"/>
      <c r="B92" s="163" t="s">
        <v>55</v>
      </c>
      <c r="C92" s="241"/>
    </row>
    <row r="93" spans="1:3" s="67" customFormat="1" ht="12" customHeight="1" thickBot="1" x14ac:dyDescent="0.25">
      <c r="A93" s="280" t="s">
        <v>16</v>
      </c>
      <c r="B93" s="24" t="s">
        <v>482</v>
      </c>
      <c r="C93" s="218">
        <f>+C94+C95+C96+C97+C98+C111</f>
        <v>0</v>
      </c>
    </row>
    <row r="94" spans="1:3" ht="12" customHeight="1" x14ac:dyDescent="0.2">
      <c r="A94" s="305" t="s">
        <v>96</v>
      </c>
      <c r="B94" s="8" t="s">
        <v>47</v>
      </c>
      <c r="C94" s="220"/>
    </row>
    <row r="95" spans="1:3" ht="12" customHeight="1" x14ac:dyDescent="0.2">
      <c r="A95" s="298" t="s">
        <v>97</v>
      </c>
      <c r="B95" s="6" t="s">
        <v>176</v>
      </c>
      <c r="C95" s="221"/>
    </row>
    <row r="96" spans="1:3" ht="12" customHeight="1" x14ac:dyDescent="0.2">
      <c r="A96" s="298" t="s">
        <v>98</v>
      </c>
      <c r="B96" s="6" t="s">
        <v>136</v>
      </c>
      <c r="C96" s="223"/>
    </row>
    <row r="97" spans="1:3" ht="12" customHeight="1" x14ac:dyDescent="0.2">
      <c r="A97" s="298" t="s">
        <v>99</v>
      </c>
      <c r="B97" s="9" t="s">
        <v>177</v>
      </c>
      <c r="C97" s="223"/>
    </row>
    <row r="98" spans="1:3" ht="12" customHeight="1" x14ac:dyDescent="0.2">
      <c r="A98" s="298" t="s">
        <v>110</v>
      </c>
      <c r="B98" s="17" t="s">
        <v>178</v>
      </c>
      <c r="C98" s="223"/>
    </row>
    <row r="99" spans="1:3" ht="12" customHeight="1" x14ac:dyDescent="0.2">
      <c r="A99" s="298" t="s">
        <v>100</v>
      </c>
      <c r="B99" s="6" t="s">
        <v>479</v>
      </c>
      <c r="C99" s="223"/>
    </row>
    <row r="100" spans="1:3" ht="12" customHeight="1" x14ac:dyDescent="0.2">
      <c r="A100" s="298" t="s">
        <v>101</v>
      </c>
      <c r="B100" s="105" t="s">
        <v>419</v>
      </c>
      <c r="C100" s="223"/>
    </row>
    <row r="101" spans="1:3" ht="12" customHeight="1" x14ac:dyDescent="0.2">
      <c r="A101" s="298" t="s">
        <v>111</v>
      </c>
      <c r="B101" s="105" t="s">
        <v>418</v>
      </c>
      <c r="C101" s="223"/>
    </row>
    <row r="102" spans="1:3" ht="12" customHeight="1" x14ac:dyDescent="0.2">
      <c r="A102" s="298" t="s">
        <v>112</v>
      </c>
      <c r="B102" s="105" t="s">
        <v>329</v>
      </c>
      <c r="C102" s="223"/>
    </row>
    <row r="103" spans="1:3" ht="12" customHeight="1" x14ac:dyDescent="0.2">
      <c r="A103" s="298" t="s">
        <v>113</v>
      </c>
      <c r="B103" s="106" t="s">
        <v>330</v>
      </c>
      <c r="C103" s="223"/>
    </row>
    <row r="104" spans="1:3" ht="12" customHeight="1" x14ac:dyDescent="0.2">
      <c r="A104" s="298" t="s">
        <v>114</v>
      </c>
      <c r="B104" s="106" t="s">
        <v>331</v>
      </c>
      <c r="C104" s="223"/>
    </row>
    <row r="105" spans="1:3" ht="12" customHeight="1" x14ac:dyDescent="0.2">
      <c r="A105" s="298" t="s">
        <v>116</v>
      </c>
      <c r="B105" s="105" t="s">
        <v>332</v>
      </c>
      <c r="C105" s="223"/>
    </row>
    <row r="106" spans="1:3" ht="12" customHeight="1" x14ac:dyDescent="0.2">
      <c r="A106" s="298" t="s">
        <v>179</v>
      </c>
      <c r="B106" s="105" t="s">
        <v>333</v>
      </c>
      <c r="C106" s="223"/>
    </row>
    <row r="107" spans="1:3" ht="12" customHeight="1" x14ac:dyDescent="0.2">
      <c r="A107" s="298" t="s">
        <v>327</v>
      </c>
      <c r="B107" s="106" t="s">
        <v>334</v>
      </c>
      <c r="C107" s="223"/>
    </row>
    <row r="108" spans="1:3" ht="12" customHeight="1" x14ac:dyDescent="0.2">
      <c r="A108" s="306" t="s">
        <v>328</v>
      </c>
      <c r="B108" s="107" t="s">
        <v>335</v>
      </c>
      <c r="C108" s="223"/>
    </row>
    <row r="109" spans="1:3" ht="12" customHeight="1" x14ac:dyDescent="0.2">
      <c r="A109" s="298" t="s">
        <v>416</v>
      </c>
      <c r="B109" s="107" t="s">
        <v>336</v>
      </c>
      <c r="C109" s="223"/>
    </row>
    <row r="110" spans="1:3" ht="12" customHeight="1" x14ac:dyDescent="0.2">
      <c r="A110" s="298" t="s">
        <v>417</v>
      </c>
      <c r="B110" s="106" t="s">
        <v>337</v>
      </c>
      <c r="C110" s="221"/>
    </row>
    <row r="111" spans="1:3" ht="12" customHeight="1" x14ac:dyDescent="0.2">
      <c r="A111" s="298" t="s">
        <v>421</v>
      </c>
      <c r="B111" s="9" t="s">
        <v>48</v>
      </c>
      <c r="C111" s="221"/>
    </row>
    <row r="112" spans="1:3" ht="12" customHeight="1" x14ac:dyDescent="0.2">
      <c r="A112" s="299" t="s">
        <v>422</v>
      </c>
      <c r="B112" s="6" t="s">
        <v>480</v>
      </c>
      <c r="C112" s="223"/>
    </row>
    <row r="113" spans="1:3" ht="12" customHeight="1" thickBot="1" x14ac:dyDescent="0.25">
      <c r="A113" s="307" t="s">
        <v>423</v>
      </c>
      <c r="B113" s="108" t="s">
        <v>481</v>
      </c>
      <c r="C113" s="226"/>
    </row>
    <row r="114" spans="1:3" ht="12" customHeight="1" thickBot="1" x14ac:dyDescent="0.25">
      <c r="A114" s="28" t="s">
        <v>17</v>
      </c>
      <c r="B114" s="23" t="s">
        <v>338</v>
      </c>
      <c r="C114" s="219">
        <f>+C115+C117+C119</f>
        <v>0</v>
      </c>
    </row>
    <row r="115" spans="1:3" ht="12" customHeight="1" x14ac:dyDescent="0.2">
      <c r="A115" s="297" t="s">
        <v>102</v>
      </c>
      <c r="B115" s="6" t="s">
        <v>214</v>
      </c>
      <c r="C115" s="222"/>
    </row>
    <row r="116" spans="1:3" ht="12" customHeight="1" x14ac:dyDescent="0.2">
      <c r="A116" s="297" t="s">
        <v>103</v>
      </c>
      <c r="B116" s="10" t="s">
        <v>342</v>
      </c>
      <c r="C116" s="222"/>
    </row>
    <row r="117" spans="1:3" ht="12" customHeight="1" x14ac:dyDescent="0.2">
      <c r="A117" s="297" t="s">
        <v>104</v>
      </c>
      <c r="B117" s="10" t="s">
        <v>180</v>
      </c>
      <c r="C117" s="221"/>
    </row>
    <row r="118" spans="1:3" ht="12" customHeight="1" x14ac:dyDescent="0.2">
      <c r="A118" s="297" t="s">
        <v>105</v>
      </c>
      <c r="B118" s="10" t="s">
        <v>343</v>
      </c>
      <c r="C118" s="186"/>
    </row>
    <row r="119" spans="1:3" ht="12" customHeight="1" x14ac:dyDescent="0.2">
      <c r="A119" s="297" t="s">
        <v>106</v>
      </c>
      <c r="B119" s="216" t="s">
        <v>216</v>
      </c>
      <c r="C119" s="186"/>
    </row>
    <row r="120" spans="1:3" ht="12" customHeight="1" x14ac:dyDescent="0.2">
      <c r="A120" s="297" t="s">
        <v>115</v>
      </c>
      <c r="B120" s="215" t="s">
        <v>406</v>
      </c>
      <c r="C120" s="186"/>
    </row>
    <row r="121" spans="1:3" ht="12" customHeight="1" x14ac:dyDescent="0.2">
      <c r="A121" s="297" t="s">
        <v>117</v>
      </c>
      <c r="B121" s="282" t="s">
        <v>348</v>
      </c>
      <c r="C121" s="186"/>
    </row>
    <row r="122" spans="1:3" ht="12" customHeight="1" x14ac:dyDescent="0.2">
      <c r="A122" s="297" t="s">
        <v>181</v>
      </c>
      <c r="B122" s="106" t="s">
        <v>331</v>
      </c>
      <c r="C122" s="186"/>
    </row>
    <row r="123" spans="1:3" ht="12" customHeight="1" x14ac:dyDescent="0.2">
      <c r="A123" s="297" t="s">
        <v>182</v>
      </c>
      <c r="B123" s="106" t="s">
        <v>347</v>
      </c>
      <c r="C123" s="186"/>
    </row>
    <row r="124" spans="1:3" ht="12" customHeight="1" x14ac:dyDescent="0.2">
      <c r="A124" s="297" t="s">
        <v>183</v>
      </c>
      <c r="B124" s="106" t="s">
        <v>346</v>
      </c>
      <c r="C124" s="186"/>
    </row>
    <row r="125" spans="1:3" ht="12" customHeight="1" x14ac:dyDescent="0.2">
      <c r="A125" s="297" t="s">
        <v>339</v>
      </c>
      <c r="B125" s="106" t="s">
        <v>334</v>
      </c>
      <c r="C125" s="186"/>
    </row>
    <row r="126" spans="1:3" ht="12" customHeight="1" x14ac:dyDescent="0.2">
      <c r="A126" s="297" t="s">
        <v>340</v>
      </c>
      <c r="B126" s="106" t="s">
        <v>345</v>
      </c>
      <c r="C126" s="186"/>
    </row>
    <row r="127" spans="1:3" ht="12" customHeight="1" thickBot="1" x14ac:dyDescent="0.25">
      <c r="A127" s="306" t="s">
        <v>341</v>
      </c>
      <c r="B127" s="106" t="s">
        <v>344</v>
      </c>
      <c r="C127" s="188"/>
    </row>
    <row r="128" spans="1:3" ht="12" customHeight="1" thickBot="1" x14ac:dyDescent="0.25">
      <c r="A128" s="28" t="s">
        <v>18</v>
      </c>
      <c r="B128" s="93" t="s">
        <v>426</v>
      </c>
      <c r="C128" s="219">
        <f>+C93+C114</f>
        <v>0</v>
      </c>
    </row>
    <row r="129" spans="1:11" ht="12" customHeight="1" thickBot="1" x14ac:dyDescent="0.25">
      <c r="A129" s="28" t="s">
        <v>19</v>
      </c>
      <c r="B129" s="93" t="s">
        <v>427</v>
      </c>
      <c r="C129" s="219">
        <f>+C130+C131+C132</f>
        <v>0</v>
      </c>
    </row>
    <row r="130" spans="1:11" s="67" customFormat="1" ht="12" customHeight="1" x14ac:dyDescent="0.2">
      <c r="A130" s="297" t="s">
        <v>248</v>
      </c>
      <c r="B130" s="7" t="s">
        <v>485</v>
      </c>
      <c r="C130" s="186"/>
    </row>
    <row r="131" spans="1:11" ht="12" customHeight="1" x14ac:dyDescent="0.2">
      <c r="A131" s="297" t="s">
        <v>249</v>
      </c>
      <c r="B131" s="7" t="s">
        <v>435</v>
      </c>
      <c r="C131" s="186"/>
    </row>
    <row r="132" spans="1:11" ht="12" customHeight="1" thickBot="1" x14ac:dyDescent="0.25">
      <c r="A132" s="306" t="s">
        <v>250</v>
      </c>
      <c r="B132" s="5" t="s">
        <v>484</v>
      </c>
      <c r="C132" s="186"/>
    </row>
    <row r="133" spans="1:11" ht="12" customHeight="1" thickBot="1" x14ac:dyDescent="0.25">
      <c r="A133" s="28" t="s">
        <v>20</v>
      </c>
      <c r="B133" s="93" t="s">
        <v>428</v>
      </c>
      <c r="C133" s="219">
        <f>+C134+C135+C136+C137+C138+C139</f>
        <v>0</v>
      </c>
    </row>
    <row r="134" spans="1:11" ht="12" customHeight="1" x14ac:dyDescent="0.2">
      <c r="A134" s="297" t="s">
        <v>89</v>
      </c>
      <c r="B134" s="7" t="s">
        <v>437</v>
      </c>
      <c r="C134" s="186"/>
    </row>
    <row r="135" spans="1:11" ht="12" customHeight="1" x14ac:dyDescent="0.2">
      <c r="A135" s="297" t="s">
        <v>90</v>
      </c>
      <c r="B135" s="7" t="s">
        <v>429</v>
      </c>
      <c r="C135" s="186"/>
    </row>
    <row r="136" spans="1:11" ht="12" customHeight="1" x14ac:dyDescent="0.2">
      <c r="A136" s="297" t="s">
        <v>91</v>
      </c>
      <c r="B136" s="7" t="s">
        <v>430</v>
      </c>
      <c r="C136" s="186"/>
    </row>
    <row r="137" spans="1:11" ht="12" customHeight="1" x14ac:dyDescent="0.2">
      <c r="A137" s="297" t="s">
        <v>168</v>
      </c>
      <c r="B137" s="7" t="s">
        <v>483</v>
      </c>
      <c r="C137" s="186"/>
    </row>
    <row r="138" spans="1:11" ht="12" customHeight="1" x14ac:dyDescent="0.2">
      <c r="A138" s="297" t="s">
        <v>169</v>
      </c>
      <c r="B138" s="7" t="s">
        <v>432</v>
      </c>
      <c r="C138" s="186"/>
    </row>
    <row r="139" spans="1:11" s="67" customFormat="1" ht="12" customHeight="1" thickBot="1" x14ac:dyDescent="0.25">
      <c r="A139" s="306" t="s">
        <v>170</v>
      </c>
      <c r="B139" s="5" t="s">
        <v>433</v>
      </c>
      <c r="C139" s="186"/>
    </row>
    <row r="140" spans="1:11" ht="12" customHeight="1" thickBot="1" x14ac:dyDescent="0.25">
      <c r="A140" s="28" t="s">
        <v>21</v>
      </c>
      <c r="B140" s="93" t="s">
        <v>509</v>
      </c>
      <c r="C140" s="225">
        <f>+C141+C142+C144+C145+C143</f>
        <v>0</v>
      </c>
      <c r="K140" s="169"/>
    </row>
    <row r="141" spans="1:11" x14ac:dyDescent="0.2">
      <c r="A141" s="297" t="s">
        <v>92</v>
      </c>
      <c r="B141" s="7" t="s">
        <v>349</v>
      </c>
      <c r="C141" s="186"/>
    </row>
    <row r="142" spans="1:11" ht="12" customHeight="1" x14ac:dyDescent="0.2">
      <c r="A142" s="297" t="s">
        <v>93</v>
      </c>
      <c r="B142" s="7" t="s">
        <v>350</v>
      </c>
      <c r="C142" s="186"/>
    </row>
    <row r="143" spans="1:11" s="67" customFormat="1" ht="12" customHeight="1" x14ac:dyDescent="0.2">
      <c r="A143" s="297" t="s">
        <v>266</v>
      </c>
      <c r="B143" s="7" t="s">
        <v>508</v>
      </c>
      <c r="C143" s="186"/>
    </row>
    <row r="144" spans="1:11" s="67" customFormat="1" ht="12" customHeight="1" x14ac:dyDescent="0.2">
      <c r="A144" s="297" t="s">
        <v>267</v>
      </c>
      <c r="B144" s="7" t="s">
        <v>442</v>
      </c>
      <c r="C144" s="186"/>
    </row>
    <row r="145" spans="1:3" s="67" customFormat="1" ht="12" customHeight="1" thickBot="1" x14ac:dyDescent="0.25">
      <c r="A145" s="306" t="s">
        <v>268</v>
      </c>
      <c r="B145" s="5" t="s">
        <v>368</v>
      </c>
      <c r="C145" s="186"/>
    </row>
    <row r="146" spans="1:3" s="67" customFormat="1" ht="12" customHeight="1" thickBot="1" x14ac:dyDescent="0.25">
      <c r="A146" s="28" t="s">
        <v>22</v>
      </c>
      <c r="B146" s="93" t="s">
        <v>443</v>
      </c>
      <c r="C146" s="227">
        <f>+C147+C148+C149+C150+C151</f>
        <v>0</v>
      </c>
    </row>
    <row r="147" spans="1:3" s="67" customFormat="1" ht="12" customHeight="1" x14ac:dyDescent="0.2">
      <c r="A147" s="297" t="s">
        <v>94</v>
      </c>
      <c r="B147" s="7" t="s">
        <v>438</v>
      </c>
      <c r="C147" s="186"/>
    </row>
    <row r="148" spans="1:3" s="67" customFormat="1" ht="12" customHeight="1" x14ac:dyDescent="0.2">
      <c r="A148" s="297" t="s">
        <v>95</v>
      </c>
      <c r="B148" s="7" t="s">
        <v>445</v>
      </c>
      <c r="C148" s="186"/>
    </row>
    <row r="149" spans="1:3" s="67" customFormat="1" ht="12" customHeight="1" x14ac:dyDescent="0.2">
      <c r="A149" s="297" t="s">
        <v>278</v>
      </c>
      <c r="B149" s="7" t="s">
        <v>440</v>
      </c>
      <c r="C149" s="186"/>
    </row>
    <row r="150" spans="1:3" ht="12.75" customHeight="1" x14ac:dyDescent="0.2">
      <c r="A150" s="297" t="s">
        <v>279</v>
      </c>
      <c r="B150" s="7" t="s">
        <v>486</v>
      </c>
      <c r="C150" s="186"/>
    </row>
    <row r="151" spans="1:3" ht="12.75" customHeight="1" thickBot="1" x14ac:dyDescent="0.25">
      <c r="A151" s="306" t="s">
        <v>444</v>
      </c>
      <c r="B151" s="5" t="s">
        <v>447</v>
      </c>
      <c r="C151" s="188"/>
    </row>
    <row r="152" spans="1:3" ht="12.75" customHeight="1" thickBot="1" x14ac:dyDescent="0.25">
      <c r="A152" s="341" t="s">
        <v>23</v>
      </c>
      <c r="B152" s="93" t="s">
        <v>448</v>
      </c>
      <c r="C152" s="227"/>
    </row>
    <row r="153" spans="1:3" ht="12" customHeight="1" thickBot="1" x14ac:dyDescent="0.25">
      <c r="A153" s="341" t="s">
        <v>24</v>
      </c>
      <c r="B153" s="93" t="s">
        <v>449</v>
      </c>
      <c r="C153" s="227"/>
    </row>
    <row r="154" spans="1:3" ht="15.2" customHeight="1" thickBot="1" x14ac:dyDescent="0.25">
      <c r="A154" s="28" t="s">
        <v>25</v>
      </c>
      <c r="B154" s="93" t="s">
        <v>451</v>
      </c>
      <c r="C154" s="295">
        <f>+C129+C133+C140+C146+C152+C153</f>
        <v>0</v>
      </c>
    </row>
    <row r="155" spans="1:3" ht="13.5" thickBot="1" x14ac:dyDescent="0.25">
      <c r="A155" s="308" t="s">
        <v>26</v>
      </c>
      <c r="B155" s="257" t="s">
        <v>450</v>
      </c>
      <c r="C155" s="295">
        <f>+C128+C154</f>
        <v>0</v>
      </c>
    </row>
    <row r="156" spans="1:3" ht="7.5" customHeight="1" thickBot="1" x14ac:dyDescent="0.25">
      <c r="A156" s="262"/>
      <c r="B156" s="263"/>
      <c r="C156" s="436">
        <f>C90-C155</f>
        <v>0</v>
      </c>
    </row>
    <row r="157" spans="1:3" ht="14.45" customHeight="1" thickBot="1" x14ac:dyDescent="0.25">
      <c r="A157" s="167" t="s">
        <v>487</v>
      </c>
      <c r="B157" s="168"/>
      <c r="C157" s="91"/>
    </row>
    <row r="158" spans="1:3" ht="13.5" thickBot="1" x14ac:dyDescent="0.25">
      <c r="A158" s="167" t="s">
        <v>193</v>
      </c>
      <c r="B158" s="168"/>
      <c r="C158" s="91"/>
    </row>
    <row r="159" spans="1:3" x14ac:dyDescent="0.2">
      <c r="A159" s="433"/>
      <c r="B159" s="434"/>
      <c r="C159" s="435"/>
    </row>
    <row r="160" spans="1:3" x14ac:dyDescent="0.2">
      <c r="A160" s="433"/>
      <c r="B160" s="434"/>
    </row>
    <row r="161" spans="1:3" x14ac:dyDescent="0.2">
      <c r="A161" s="433"/>
      <c r="B161" s="434"/>
      <c r="C161" s="435"/>
    </row>
    <row r="162" spans="1:3" x14ac:dyDescent="0.2">
      <c r="A162" s="433"/>
      <c r="B162" s="434"/>
      <c r="C162" s="435"/>
    </row>
    <row r="163" spans="1:3" x14ac:dyDescent="0.2">
      <c r="A163" s="433"/>
      <c r="B163" s="434"/>
      <c r="C163" s="435"/>
    </row>
    <row r="164" spans="1:3" x14ac:dyDescent="0.2">
      <c r="A164" s="433"/>
      <c r="B164" s="434"/>
      <c r="C164" s="435"/>
    </row>
    <row r="165" spans="1:3" x14ac:dyDescent="0.2">
      <c r="A165" s="433"/>
      <c r="B165" s="434"/>
      <c r="C165" s="435"/>
    </row>
    <row r="166" spans="1:3" x14ac:dyDescent="0.2">
      <c r="A166" s="433"/>
      <c r="B166" s="434"/>
      <c r="C166" s="435"/>
    </row>
    <row r="167" spans="1:3" x14ac:dyDescent="0.2">
      <c r="A167" s="433"/>
      <c r="B167" s="434"/>
      <c r="C167" s="435"/>
    </row>
    <row r="168" spans="1:3" x14ac:dyDescent="0.2">
      <c r="A168" s="433"/>
      <c r="B168" s="434"/>
      <c r="C168" s="435"/>
    </row>
    <row r="169" spans="1:3" x14ac:dyDescent="0.2">
      <c r="A169" s="433"/>
      <c r="B169" s="434"/>
      <c r="C169" s="435"/>
    </row>
    <row r="170" spans="1:3" x14ac:dyDescent="0.2">
      <c r="A170" s="433"/>
      <c r="B170" s="434"/>
      <c r="C170" s="435"/>
    </row>
    <row r="171" spans="1:3" x14ac:dyDescent="0.2">
      <c r="A171" s="433"/>
      <c r="B171" s="434"/>
      <c r="C171" s="435"/>
    </row>
    <row r="172" spans="1:3" x14ac:dyDescent="0.2">
      <c r="A172" s="433"/>
      <c r="B172" s="434"/>
      <c r="C172" s="435"/>
    </row>
    <row r="173" spans="1:3" x14ac:dyDescent="0.2">
      <c r="A173" s="433"/>
      <c r="B173" s="434"/>
      <c r="C173" s="435"/>
    </row>
    <row r="174" spans="1:3" x14ac:dyDescent="0.2">
      <c r="A174" s="433"/>
      <c r="B174" s="434"/>
      <c r="C174" s="435"/>
    </row>
    <row r="175" spans="1:3" x14ac:dyDescent="0.2">
      <c r="A175" s="433"/>
      <c r="B175" s="434"/>
      <c r="C175" s="435"/>
    </row>
    <row r="176" spans="1:3" x14ac:dyDescent="0.2">
      <c r="A176" s="433"/>
      <c r="B176" s="434"/>
      <c r="C176" s="435"/>
    </row>
    <row r="177" spans="1:3" x14ac:dyDescent="0.2">
      <c r="A177" s="433"/>
      <c r="B177" s="434"/>
      <c r="C177" s="435"/>
    </row>
    <row r="178" spans="1:3" x14ac:dyDescent="0.2">
      <c r="A178" s="433"/>
      <c r="B178" s="434"/>
      <c r="C178" s="435"/>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rowBreaks count="1" manualBreakCount="1">
    <brk id="9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K176"/>
  <sheetViews>
    <sheetView zoomScale="120" zoomScaleNormal="120" zoomScaleSheetLayoutView="85" workbookViewId="0">
      <selection activeCell="C143" sqref="C143"/>
    </sheetView>
  </sheetViews>
  <sheetFormatPr defaultRowHeight="12.75" x14ac:dyDescent="0.2"/>
  <cols>
    <col min="1" max="1" width="19.5" style="264" customWidth="1"/>
    <col min="2" max="2" width="72" style="265" customWidth="1"/>
    <col min="3" max="3" width="25" style="266" customWidth="1"/>
    <col min="4" max="16384" width="9.33203125" style="3"/>
  </cols>
  <sheetData>
    <row r="1" spans="1:3" s="2" customFormat="1" ht="16.5" customHeight="1" thickBot="1" x14ac:dyDescent="0.25">
      <c r="A1" s="414"/>
      <c r="B1" s="415"/>
      <c r="C1" s="413" t="e">
        <f>CONCATENATE("9.1.3. melléklet ",#REF!," ",#REF!," ",#REF!," ",#REF!," ",#REF!," ",#REF!," ",#REF!," ",#REF!)</f>
        <v>#REF!</v>
      </c>
    </row>
    <row r="2" spans="1:3" s="63" customFormat="1" ht="21.2" customHeight="1" x14ac:dyDescent="0.2">
      <c r="A2" s="416" t="s">
        <v>59</v>
      </c>
      <c r="B2" s="417" t="e">
        <f>CONCATENATE(#REF!)</f>
        <v>#REF!</v>
      </c>
      <c r="C2" s="418" t="s">
        <v>52</v>
      </c>
    </row>
    <row r="3" spans="1:3" s="63" customFormat="1" ht="16.5" thickBot="1" x14ac:dyDescent="0.25">
      <c r="A3" s="419" t="s">
        <v>190</v>
      </c>
      <c r="B3" s="420" t="s">
        <v>496</v>
      </c>
      <c r="C3" s="421" t="s">
        <v>409</v>
      </c>
    </row>
    <row r="4" spans="1:3" s="64" customFormat="1" ht="22.5" customHeight="1" thickBot="1" x14ac:dyDescent="0.3">
      <c r="A4" s="422"/>
      <c r="B4" s="422"/>
      <c r="C4" s="423" t="e">
        <f>'KV_9.1.2.sz.mell.'!C4</f>
        <v>#REF!</v>
      </c>
    </row>
    <row r="5" spans="1:3" ht="13.5" thickBot="1" x14ac:dyDescent="0.25">
      <c r="A5" s="424" t="s">
        <v>192</v>
      </c>
      <c r="B5" s="425" t="s">
        <v>530</v>
      </c>
      <c r="C5" s="426" t="s">
        <v>53</v>
      </c>
    </row>
    <row r="6" spans="1:3" s="44" customFormat="1" ht="12.95" customHeight="1" thickBot="1" x14ac:dyDescent="0.25">
      <c r="A6" s="427"/>
      <c r="B6" s="428" t="s">
        <v>465</v>
      </c>
      <c r="C6" s="429" t="s">
        <v>466</v>
      </c>
    </row>
    <row r="7" spans="1:3" s="44" customFormat="1" ht="15.95" customHeight="1" thickBot="1" x14ac:dyDescent="0.25">
      <c r="A7" s="152"/>
      <c r="B7" s="153" t="s">
        <v>54</v>
      </c>
      <c r="C7" s="234"/>
    </row>
    <row r="8" spans="1:3" s="44" customFormat="1" ht="12" customHeight="1" thickBot="1" x14ac:dyDescent="0.25">
      <c r="A8" s="28" t="s">
        <v>16</v>
      </c>
      <c r="B8" s="19" t="s">
        <v>232</v>
      </c>
      <c r="C8" s="219">
        <f>+C9+C10+C11+C12+C13+C14</f>
        <v>0</v>
      </c>
    </row>
    <row r="9" spans="1:3" s="65" customFormat="1" ht="12" customHeight="1" x14ac:dyDescent="0.2">
      <c r="A9" s="297" t="s">
        <v>96</v>
      </c>
      <c r="B9" s="286" t="s">
        <v>233</v>
      </c>
      <c r="C9" s="222"/>
    </row>
    <row r="10" spans="1:3" s="66" customFormat="1" ht="12" customHeight="1" x14ac:dyDescent="0.2">
      <c r="A10" s="298" t="s">
        <v>97</v>
      </c>
      <c r="B10" s="287" t="s">
        <v>234</v>
      </c>
      <c r="C10" s="221"/>
    </row>
    <row r="11" spans="1:3" s="66" customFormat="1" ht="12" customHeight="1" x14ac:dyDescent="0.2">
      <c r="A11" s="298" t="s">
        <v>98</v>
      </c>
      <c r="B11" s="287" t="s">
        <v>518</v>
      </c>
      <c r="C11" s="221"/>
    </row>
    <row r="12" spans="1:3" s="66" customFormat="1" ht="12" customHeight="1" x14ac:dyDescent="0.2">
      <c r="A12" s="298" t="s">
        <v>99</v>
      </c>
      <c r="B12" s="287" t="s">
        <v>236</v>
      </c>
      <c r="C12" s="221"/>
    </row>
    <row r="13" spans="1:3" s="66" customFormat="1" ht="12" customHeight="1" x14ac:dyDescent="0.2">
      <c r="A13" s="298" t="s">
        <v>144</v>
      </c>
      <c r="B13" s="287" t="s">
        <v>474</v>
      </c>
      <c r="C13" s="221"/>
    </row>
    <row r="14" spans="1:3" s="65" customFormat="1" ht="12" customHeight="1" thickBot="1" x14ac:dyDescent="0.25">
      <c r="A14" s="299" t="s">
        <v>100</v>
      </c>
      <c r="B14" s="288" t="s">
        <v>411</v>
      </c>
      <c r="C14" s="221"/>
    </row>
    <row r="15" spans="1:3" s="65" customFormat="1" ht="12" customHeight="1" thickBot="1" x14ac:dyDescent="0.25">
      <c r="A15" s="28" t="s">
        <v>17</v>
      </c>
      <c r="B15" s="214" t="s">
        <v>237</v>
      </c>
      <c r="C15" s="219">
        <f>+C16+C17+C18+C19+C20</f>
        <v>0</v>
      </c>
    </row>
    <row r="16" spans="1:3" s="65" customFormat="1" ht="12" customHeight="1" x14ac:dyDescent="0.2">
      <c r="A16" s="297" t="s">
        <v>102</v>
      </c>
      <c r="B16" s="286" t="s">
        <v>238</v>
      </c>
      <c r="C16" s="222"/>
    </row>
    <row r="17" spans="1:3" s="65" customFormat="1" ht="12" customHeight="1" x14ac:dyDescent="0.2">
      <c r="A17" s="298" t="s">
        <v>103</v>
      </c>
      <c r="B17" s="287" t="s">
        <v>239</v>
      </c>
      <c r="C17" s="221"/>
    </row>
    <row r="18" spans="1:3" s="65" customFormat="1" ht="12" customHeight="1" x14ac:dyDescent="0.2">
      <c r="A18" s="298" t="s">
        <v>104</v>
      </c>
      <c r="B18" s="287" t="s">
        <v>400</v>
      </c>
      <c r="C18" s="221"/>
    </row>
    <row r="19" spans="1:3" s="65" customFormat="1" ht="12" customHeight="1" x14ac:dyDescent="0.2">
      <c r="A19" s="298" t="s">
        <v>105</v>
      </c>
      <c r="B19" s="287" t="s">
        <v>401</v>
      </c>
      <c r="C19" s="221"/>
    </row>
    <row r="20" spans="1:3" s="65" customFormat="1" ht="12" customHeight="1" x14ac:dyDescent="0.2">
      <c r="A20" s="298" t="s">
        <v>106</v>
      </c>
      <c r="B20" s="287" t="s">
        <v>240</v>
      </c>
      <c r="C20" s="221"/>
    </row>
    <row r="21" spans="1:3" s="66" customFormat="1" ht="12" customHeight="1" thickBot="1" x14ac:dyDescent="0.25">
      <c r="A21" s="299" t="s">
        <v>115</v>
      </c>
      <c r="B21" s="288" t="s">
        <v>241</v>
      </c>
      <c r="C21" s="223"/>
    </row>
    <row r="22" spans="1:3" s="66" customFormat="1" ht="12" customHeight="1" thickBot="1" x14ac:dyDescent="0.25">
      <c r="A22" s="28" t="s">
        <v>18</v>
      </c>
      <c r="B22" s="19" t="s">
        <v>242</v>
      </c>
      <c r="C22" s="219">
        <f>+C23+C24+C25+C26+C27</f>
        <v>0</v>
      </c>
    </row>
    <row r="23" spans="1:3" s="66" customFormat="1" ht="12" customHeight="1" x14ac:dyDescent="0.2">
      <c r="A23" s="297" t="s">
        <v>85</v>
      </c>
      <c r="B23" s="286" t="s">
        <v>243</v>
      </c>
      <c r="C23" s="222"/>
    </row>
    <row r="24" spans="1:3" s="65" customFormat="1" ht="12" customHeight="1" x14ac:dyDescent="0.2">
      <c r="A24" s="298" t="s">
        <v>86</v>
      </c>
      <c r="B24" s="287" t="s">
        <v>244</v>
      </c>
      <c r="C24" s="221"/>
    </row>
    <row r="25" spans="1:3" s="66" customFormat="1" ht="12" customHeight="1" x14ac:dyDescent="0.2">
      <c r="A25" s="298" t="s">
        <v>87</v>
      </c>
      <c r="B25" s="287" t="s">
        <v>402</v>
      </c>
      <c r="C25" s="221"/>
    </row>
    <row r="26" spans="1:3" s="66" customFormat="1" ht="12" customHeight="1" x14ac:dyDescent="0.2">
      <c r="A26" s="298" t="s">
        <v>88</v>
      </c>
      <c r="B26" s="287" t="s">
        <v>403</v>
      </c>
      <c r="C26" s="221"/>
    </row>
    <row r="27" spans="1:3" s="66" customFormat="1" ht="12" customHeight="1" x14ac:dyDescent="0.2">
      <c r="A27" s="298" t="s">
        <v>164</v>
      </c>
      <c r="B27" s="287" t="s">
        <v>245</v>
      </c>
      <c r="C27" s="221"/>
    </row>
    <row r="28" spans="1:3" s="66" customFormat="1" ht="12" customHeight="1" thickBot="1" x14ac:dyDescent="0.25">
      <c r="A28" s="299" t="s">
        <v>165</v>
      </c>
      <c r="B28" s="288" t="s">
        <v>246</v>
      </c>
      <c r="C28" s="223"/>
    </row>
    <row r="29" spans="1:3" s="66" customFormat="1" ht="12" customHeight="1" thickBot="1" x14ac:dyDescent="0.25">
      <c r="A29" s="28" t="s">
        <v>166</v>
      </c>
      <c r="B29" s="19" t="s">
        <v>247</v>
      </c>
      <c r="C29" s="225">
        <f>SUM(C30:C36)</f>
        <v>0</v>
      </c>
    </row>
    <row r="30" spans="1:3" s="66" customFormat="1" ht="12" customHeight="1" x14ac:dyDescent="0.2">
      <c r="A30" s="297" t="s">
        <v>248</v>
      </c>
      <c r="B30" s="286" t="e">
        <f>#REF!</f>
        <v>#REF!</v>
      </c>
      <c r="C30" s="222"/>
    </row>
    <row r="31" spans="1:3" s="66" customFormat="1" ht="12" customHeight="1" x14ac:dyDescent="0.2">
      <c r="A31" s="298" t="s">
        <v>249</v>
      </c>
      <c r="B31" s="286" t="e">
        <f>#REF!</f>
        <v>#REF!</v>
      </c>
      <c r="C31" s="221"/>
    </row>
    <row r="32" spans="1:3" s="66" customFormat="1" ht="12" customHeight="1" x14ac:dyDescent="0.2">
      <c r="A32" s="298" t="s">
        <v>250</v>
      </c>
      <c r="B32" s="286" t="e">
        <f>#REF!</f>
        <v>#REF!</v>
      </c>
      <c r="C32" s="221"/>
    </row>
    <row r="33" spans="1:3" s="66" customFormat="1" ht="12" customHeight="1" x14ac:dyDescent="0.2">
      <c r="A33" s="298" t="s">
        <v>251</v>
      </c>
      <c r="B33" s="286" t="e">
        <f>#REF!</f>
        <v>#REF!</v>
      </c>
      <c r="C33" s="221"/>
    </row>
    <row r="34" spans="1:3" s="66" customFormat="1" ht="12" customHeight="1" x14ac:dyDescent="0.2">
      <c r="A34" s="298" t="s">
        <v>520</v>
      </c>
      <c r="B34" s="286" t="e">
        <f>#REF!</f>
        <v>#REF!</v>
      </c>
      <c r="C34" s="221"/>
    </row>
    <row r="35" spans="1:3" s="66" customFormat="1" ht="12" customHeight="1" x14ac:dyDescent="0.2">
      <c r="A35" s="298" t="s">
        <v>521</v>
      </c>
      <c r="B35" s="286" t="e">
        <f>#REF!</f>
        <v>#REF!</v>
      </c>
      <c r="C35" s="221"/>
    </row>
    <row r="36" spans="1:3" s="66" customFormat="1" ht="12" customHeight="1" thickBot="1" x14ac:dyDescent="0.25">
      <c r="A36" s="299" t="s">
        <v>522</v>
      </c>
      <c r="B36" s="286" t="e">
        <f>#REF!</f>
        <v>#REF!</v>
      </c>
      <c r="C36" s="223"/>
    </row>
    <row r="37" spans="1:3" s="66" customFormat="1" ht="12" customHeight="1" thickBot="1" x14ac:dyDescent="0.25">
      <c r="A37" s="28" t="s">
        <v>20</v>
      </c>
      <c r="B37" s="19" t="s">
        <v>412</v>
      </c>
      <c r="C37" s="219">
        <f>SUM(C38:C48)</f>
        <v>0</v>
      </c>
    </row>
    <row r="38" spans="1:3" s="66" customFormat="1" ht="12" customHeight="1" x14ac:dyDescent="0.2">
      <c r="A38" s="297" t="s">
        <v>89</v>
      </c>
      <c r="B38" s="286" t="s">
        <v>255</v>
      </c>
      <c r="C38" s="222"/>
    </row>
    <row r="39" spans="1:3" s="66" customFormat="1" ht="12" customHeight="1" x14ac:dyDescent="0.2">
      <c r="A39" s="298" t="s">
        <v>90</v>
      </c>
      <c r="B39" s="287" t="s">
        <v>256</v>
      </c>
      <c r="C39" s="221"/>
    </row>
    <row r="40" spans="1:3" s="66" customFormat="1" ht="12" customHeight="1" x14ac:dyDescent="0.2">
      <c r="A40" s="298" t="s">
        <v>91</v>
      </c>
      <c r="B40" s="287" t="s">
        <v>257</v>
      </c>
      <c r="C40" s="221"/>
    </row>
    <row r="41" spans="1:3" s="66" customFormat="1" ht="12" customHeight="1" x14ac:dyDescent="0.2">
      <c r="A41" s="298" t="s">
        <v>168</v>
      </c>
      <c r="B41" s="287" t="s">
        <v>258</v>
      </c>
      <c r="C41" s="221"/>
    </row>
    <row r="42" spans="1:3" s="66" customFormat="1" ht="12" customHeight="1" x14ac:dyDescent="0.2">
      <c r="A42" s="298" t="s">
        <v>169</v>
      </c>
      <c r="B42" s="287" t="s">
        <v>259</v>
      </c>
      <c r="C42" s="221"/>
    </row>
    <row r="43" spans="1:3" s="66" customFormat="1" ht="12" customHeight="1" x14ac:dyDescent="0.2">
      <c r="A43" s="298" t="s">
        <v>170</v>
      </c>
      <c r="B43" s="287" t="s">
        <v>260</v>
      </c>
      <c r="C43" s="221"/>
    </row>
    <row r="44" spans="1:3" s="66" customFormat="1" ht="12" customHeight="1" x14ac:dyDescent="0.2">
      <c r="A44" s="298" t="s">
        <v>171</v>
      </c>
      <c r="B44" s="287" t="s">
        <v>261</v>
      </c>
      <c r="C44" s="221"/>
    </row>
    <row r="45" spans="1:3" s="66" customFormat="1" ht="12" customHeight="1" x14ac:dyDescent="0.2">
      <c r="A45" s="298" t="s">
        <v>172</v>
      </c>
      <c r="B45" s="287" t="s">
        <v>527</v>
      </c>
      <c r="C45" s="221"/>
    </row>
    <row r="46" spans="1:3" s="66" customFormat="1" ht="12" customHeight="1" x14ac:dyDescent="0.2">
      <c r="A46" s="298" t="s">
        <v>253</v>
      </c>
      <c r="B46" s="287" t="s">
        <v>263</v>
      </c>
      <c r="C46" s="224"/>
    </row>
    <row r="47" spans="1:3" s="66" customFormat="1" ht="12" customHeight="1" x14ac:dyDescent="0.2">
      <c r="A47" s="299" t="s">
        <v>254</v>
      </c>
      <c r="B47" s="288" t="s">
        <v>414</v>
      </c>
      <c r="C47" s="274"/>
    </row>
    <row r="48" spans="1:3" s="66" customFormat="1" ht="12" customHeight="1" thickBot="1" x14ac:dyDescent="0.25">
      <c r="A48" s="299" t="s">
        <v>413</v>
      </c>
      <c r="B48" s="288" t="s">
        <v>264</v>
      </c>
      <c r="C48" s="274"/>
    </row>
    <row r="49" spans="1:3" s="66" customFormat="1" ht="12" customHeight="1" thickBot="1" x14ac:dyDescent="0.25">
      <c r="A49" s="28" t="s">
        <v>21</v>
      </c>
      <c r="B49" s="19" t="s">
        <v>265</v>
      </c>
      <c r="C49" s="219">
        <f>SUM(C50:C54)</f>
        <v>0</v>
      </c>
    </row>
    <row r="50" spans="1:3" s="66" customFormat="1" ht="12" customHeight="1" x14ac:dyDescent="0.2">
      <c r="A50" s="297" t="s">
        <v>92</v>
      </c>
      <c r="B50" s="286" t="s">
        <v>269</v>
      </c>
      <c r="C50" s="322"/>
    </row>
    <row r="51" spans="1:3" s="66" customFormat="1" ht="12" customHeight="1" x14ac:dyDescent="0.2">
      <c r="A51" s="298" t="s">
        <v>93</v>
      </c>
      <c r="B51" s="287" t="s">
        <v>270</v>
      </c>
      <c r="C51" s="224"/>
    </row>
    <row r="52" spans="1:3" s="66" customFormat="1" ht="12" customHeight="1" x14ac:dyDescent="0.2">
      <c r="A52" s="298" t="s">
        <v>266</v>
      </c>
      <c r="B52" s="287" t="s">
        <v>271</v>
      </c>
      <c r="C52" s="224"/>
    </row>
    <row r="53" spans="1:3" s="66" customFormat="1" ht="12" customHeight="1" x14ac:dyDescent="0.2">
      <c r="A53" s="298" t="s">
        <v>267</v>
      </c>
      <c r="B53" s="287" t="s">
        <v>272</v>
      </c>
      <c r="C53" s="224"/>
    </row>
    <row r="54" spans="1:3" s="66" customFormat="1" ht="12" customHeight="1" thickBot="1" x14ac:dyDescent="0.25">
      <c r="A54" s="299" t="s">
        <v>268</v>
      </c>
      <c r="B54" s="366" t="s">
        <v>273</v>
      </c>
      <c r="C54" s="274"/>
    </row>
    <row r="55" spans="1:3" s="66" customFormat="1" ht="12" customHeight="1" thickBot="1" x14ac:dyDescent="0.25">
      <c r="A55" s="28" t="s">
        <v>173</v>
      </c>
      <c r="B55" s="19" t="s">
        <v>274</v>
      </c>
      <c r="C55" s="219">
        <f>SUM(C56:C58)</f>
        <v>0</v>
      </c>
    </row>
    <row r="56" spans="1:3" s="66" customFormat="1" ht="12" customHeight="1" x14ac:dyDescent="0.2">
      <c r="A56" s="297" t="s">
        <v>94</v>
      </c>
      <c r="B56" s="286" t="s">
        <v>275</v>
      </c>
      <c r="C56" s="222"/>
    </row>
    <row r="57" spans="1:3" s="66" customFormat="1" ht="12" customHeight="1" x14ac:dyDescent="0.2">
      <c r="A57" s="298" t="s">
        <v>95</v>
      </c>
      <c r="B57" s="287" t="s">
        <v>404</v>
      </c>
      <c r="C57" s="221"/>
    </row>
    <row r="58" spans="1:3" s="66" customFormat="1" ht="12" customHeight="1" x14ac:dyDescent="0.2">
      <c r="A58" s="298" t="s">
        <v>278</v>
      </c>
      <c r="B58" s="287" t="s">
        <v>276</v>
      </c>
      <c r="C58" s="221"/>
    </row>
    <row r="59" spans="1:3" s="66" customFormat="1" ht="12" customHeight="1" thickBot="1" x14ac:dyDescent="0.25">
      <c r="A59" s="299" t="s">
        <v>279</v>
      </c>
      <c r="B59" s="366" t="s">
        <v>277</v>
      </c>
      <c r="C59" s="223"/>
    </row>
    <row r="60" spans="1:3" s="66" customFormat="1" ht="12" customHeight="1" thickBot="1" x14ac:dyDescent="0.25">
      <c r="A60" s="28" t="s">
        <v>23</v>
      </c>
      <c r="B60" s="214" t="s">
        <v>280</v>
      </c>
      <c r="C60" s="219">
        <f>SUM(C61:C63)</f>
        <v>0</v>
      </c>
    </row>
    <row r="61" spans="1:3" s="66" customFormat="1" ht="12" customHeight="1" x14ac:dyDescent="0.2">
      <c r="A61" s="297" t="s">
        <v>174</v>
      </c>
      <c r="B61" s="286" t="s">
        <v>282</v>
      </c>
      <c r="C61" s="224"/>
    </row>
    <row r="62" spans="1:3" s="66" customFormat="1" ht="12" customHeight="1" x14ac:dyDescent="0.2">
      <c r="A62" s="298" t="s">
        <v>175</v>
      </c>
      <c r="B62" s="287" t="s">
        <v>405</v>
      </c>
      <c r="C62" s="224"/>
    </row>
    <row r="63" spans="1:3" s="66" customFormat="1" ht="12" customHeight="1" x14ac:dyDescent="0.2">
      <c r="A63" s="298" t="s">
        <v>215</v>
      </c>
      <c r="B63" s="287" t="s">
        <v>283</v>
      </c>
      <c r="C63" s="224"/>
    </row>
    <row r="64" spans="1:3" s="66" customFormat="1" ht="12" customHeight="1" thickBot="1" x14ac:dyDescent="0.25">
      <c r="A64" s="299" t="s">
        <v>281</v>
      </c>
      <c r="B64" s="366" t="s">
        <v>284</v>
      </c>
      <c r="C64" s="224"/>
    </row>
    <row r="65" spans="1:3" s="66" customFormat="1" ht="12" customHeight="1" thickBot="1" x14ac:dyDescent="0.25">
      <c r="A65" s="28" t="s">
        <v>24</v>
      </c>
      <c r="B65" s="19" t="s">
        <v>285</v>
      </c>
      <c r="C65" s="225">
        <f>+C8+C15+C22+C29+C37+C49+C55+C60</f>
        <v>0</v>
      </c>
    </row>
    <row r="66" spans="1:3" s="66" customFormat="1" ht="12" customHeight="1" thickBot="1" x14ac:dyDescent="0.2">
      <c r="A66" s="300" t="s">
        <v>372</v>
      </c>
      <c r="B66" s="214" t="s">
        <v>287</v>
      </c>
      <c r="C66" s="219">
        <f>SUM(C67:C69)</f>
        <v>0</v>
      </c>
    </row>
    <row r="67" spans="1:3" s="66" customFormat="1" ht="12" customHeight="1" x14ac:dyDescent="0.2">
      <c r="A67" s="297" t="s">
        <v>315</v>
      </c>
      <c r="B67" s="286" t="s">
        <v>288</v>
      </c>
      <c r="C67" s="224"/>
    </row>
    <row r="68" spans="1:3" s="66" customFormat="1" ht="12" customHeight="1" x14ac:dyDescent="0.2">
      <c r="A68" s="298" t="s">
        <v>324</v>
      </c>
      <c r="B68" s="287" t="s">
        <v>289</v>
      </c>
      <c r="C68" s="224"/>
    </row>
    <row r="69" spans="1:3" s="66" customFormat="1" ht="12" customHeight="1" thickBot="1" x14ac:dyDescent="0.25">
      <c r="A69" s="299" t="s">
        <v>325</v>
      </c>
      <c r="B69" s="367" t="s">
        <v>290</v>
      </c>
      <c r="C69" s="224"/>
    </row>
    <row r="70" spans="1:3" s="66" customFormat="1" ht="12" customHeight="1" thickBot="1" x14ac:dyDescent="0.2">
      <c r="A70" s="300" t="s">
        <v>291</v>
      </c>
      <c r="B70" s="214" t="s">
        <v>292</v>
      </c>
      <c r="C70" s="219">
        <f>SUM(C71:C74)</f>
        <v>0</v>
      </c>
    </row>
    <row r="71" spans="1:3" s="66" customFormat="1" ht="12" customHeight="1" x14ac:dyDescent="0.2">
      <c r="A71" s="297" t="s">
        <v>145</v>
      </c>
      <c r="B71" s="286" t="s">
        <v>293</v>
      </c>
      <c r="C71" s="224"/>
    </row>
    <row r="72" spans="1:3" s="66" customFormat="1" ht="12" customHeight="1" x14ac:dyDescent="0.2">
      <c r="A72" s="298" t="s">
        <v>146</v>
      </c>
      <c r="B72" s="287" t="s">
        <v>536</v>
      </c>
      <c r="C72" s="224"/>
    </row>
    <row r="73" spans="1:3" s="66" customFormat="1" ht="12" customHeight="1" x14ac:dyDescent="0.2">
      <c r="A73" s="298" t="s">
        <v>316</v>
      </c>
      <c r="B73" s="287" t="s">
        <v>294</v>
      </c>
      <c r="C73" s="224"/>
    </row>
    <row r="74" spans="1:3" s="66" customFormat="1" ht="12" customHeight="1" x14ac:dyDescent="0.2">
      <c r="A74" s="298" t="s">
        <v>317</v>
      </c>
      <c r="B74" s="215" t="s">
        <v>537</v>
      </c>
      <c r="C74" s="224"/>
    </row>
    <row r="75" spans="1:3" s="66" customFormat="1" ht="12" customHeight="1" thickBot="1" x14ac:dyDescent="0.2">
      <c r="A75" s="304" t="s">
        <v>295</v>
      </c>
      <c r="B75" s="404" t="s">
        <v>296</v>
      </c>
      <c r="C75" s="337">
        <f>SUM(C76:C77)</f>
        <v>0</v>
      </c>
    </row>
    <row r="76" spans="1:3" s="66" customFormat="1" ht="12" customHeight="1" x14ac:dyDescent="0.2">
      <c r="A76" s="297" t="s">
        <v>318</v>
      </c>
      <c r="B76" s="286" t="s">
        <v>297</v>
      </c>
      <c r="C76" s="224"/>
    </row>
    <row r="77" spans="1:3" s="66" customFormat="1" ht="12" customHeight="1" thickBot="1" x14ac:dyDescent="0.25">
      <c r="A77" s="299" t="s">
        <v>319</v>
      </c>
      <c r="B77" s="288" t="s">
        <v>298</v>
      </c>
      <c r="C77" s="224"/>
    </row>
    <row r="78" spans="1:3" s="65" customFormat="1" ht="12" customHeight="1" thickBot="1" x14ac:dyDescent="0.2">
      <c r="A78" s="300" t="s">
        <v>299</v>
      </c>
      <c r="B78" s="214" t="s">
        <v>300</v>
      </c>
      <c r="C78" s="219">
        <f>SUM(C79:C81)</f>
        <v>0</v>
      </c>
    </row>
    <row r="79" spans="1:3" s="66" customFormat="1" ht="12" customHeight="1" x14ac:dyDescent="0.2">
      <c r="A79" s="297" t="s">
        <v>320</v>
      </c>
      <c r="B79" s="286" t="s">
        <v>301</v>
      </c>
      <c r="C79" s="224"/>
    </row>
    <row r="80" spans="1:3" s="66" customFormat="1" ht="12" customHeight="1" x14ac:dyDescent="0.2">
      <c r="A80" s="298" t="s">
        <v>321</v>
      </c>
      <c r="B80" s="287" t="s">
        <v>302</v>
      </c>
      <c r="C80" s="224"/>
    </row>
    <row r="81" spans="1:3" s="66" customFormat="1" ht="12" customHeight="1" thickBot="1" x14ac:dyDescent="0.25">
      <c r="A81" s="299" t="s">
        <v>322</v>
      </c>
      <c r="B81" s="288" t="s">
        <v>538</v>
      </c>
      <c r="C81" s="224"/>
    </row>
    <row r="82" spans="1:3" s="66" customFormat="1" ht="12" customHeight="1" thickBot="1" x14ac:dyDescent="0.2">
      <c r="A82" s="300" t="s">
        <v>303</v>
      </c>
      <c r="B82" s="214" t="s">
        <v>323</v>
      </c>
      <c r="C82" s="219">
        <f>SUM(C83:C86)</f>
        <v>0</v>
      </c>
    </row>
    <row r="83" spans="1:3" s="66" customFormat="1" ht="12" customHeight="1" x14ac:dyDescent="0.2">
      <c r="A83" s="301" t="s">
        <v>304</v>
      </c>
      <c r="B83" s="286" t="s">
        <v>305</v>
      </c>
      <c r="C83" s="224"/>
    </row>
    <row r="84" spans="1:3" s="66" customFormat="1" ht="12" customHeight="1" x14ac:dyDescent="0.2">
      <c r="A84" s="302" t="s">
        <v>306</v>
      </c>
      <c r="B84" s="287" t="s">
        <v>307</v>
      </c>
      <c r="C84" s="224"/>
    </row>
    <row r="85" spans="1:3" s="66" customFormat="1" ht="12" customHeight="1" x14ac:dyDescent="0.2">
      <c r="A85" s="302" t="s">
        <v>308</v>
      </c>
      <c r="B85" s="287" t="s">
        <v>309</v>
      </c>
      <c r="C85" s="224"/>
    </row>
    <row r="86" spans="1:3" s="65" customFormat="1" ht="12" customHeight="1" thickBot="1" x14ac:dyDescent="0.25">
      <c r="A86" s="303" t="s">
        <v>310</v>
      </c>
      <c r="B86" s="288" t="s">
        <v>311</v>
      </c>
      <c r="C86" s="224"/>
    </row>
    <row r="87" spans="1:3" s="65" customFormat="1" ht="12" customHeight="1" thickBot="1" x14ac:dyDescent="0.2">
      <c r="A87" s="300" t="s">
        <v>312</v>
      </c>
      <c r="B87" s="214" t="s">
        <v>453</v>
      </c>
      <c r="C87" s="323"/>
    </row>
    <row r="88" spans="1:3" s="65" customFormat="1" ht="12" customHeight="1" thickBot="1" x14ac:dyDescent="0.2">
      <c r="A88" s="300" t="s">
        <v>475</v>
      </c>
      <c r="B88" s="214" t="s">
        <v>313</v>
      </c>
      <c r="C88" s="323"/>
    </row>
    <row r="89" spans="1:3" s="65" customFormat="1" ht="12" customHeight="1" thickBot="1" x14ac:dyDescent="0.2">
      <c r="A89" s="300" t="s">
        <v>476</v>
      </c>
      <c r="B89" s="293" t="s">
        <v>456</v>
      </c>
      <c r="C89" s="225">
        <f>+C66+C70+C75+C78+C82+C88+C87</f>
        <v>0</v>
      </c>
    </row>
    <row r="90" spans="1:3" s="65" customFormat="1" ht="12" customHeight="1" thickBot="1" x14ac:dyDescent="0.2">
      <c r="A90" s="304" t="s">
        <v>477</v>
      </c>
      <c r="B90" s="294" t="s">
        <v>478</v>
      </c>
      <c r="C90" s="225">
        <f>+C65+C89</f>
        <v>0</v>
      </c>
    </row>
    <row r="91" spans="1:3" s="66" customFormat="1" ht="6.75" customHeight="1" thickBot="1" x14ac:dyDescent="0.25">
      <c r="A91" s="158"/>
      <c r="B91" s="159"/>
      <c r="C91" s="239"/>
    </row>
    <row r="92" spans="1:3" s="44" customFormat="1" ht="16.5" customHeight="1" thickBot="1" x14ac:dyDescent="0.25">
      <c r="A92" s="162"/>
      <c r="B92" s="163" t="s">
        <v>55</v>
      </c>
      <c r="C92" s="241"/>
    </row>
    <row r="93" spans="1:3" s="67" customFormat="1" ht="12" customHeight="1" thickBot="1" x14ac:dyDescent="0.25">
      <c r="A93" s="280" t="s">
        <v>16</v>
      </c>
      <c r="B93" s="24" t="s">
        <v>482</v>
      </c>
      <c r="C93" s="218">
        <f>+C94+C95+C96+C97+C98+C111</f>
        <v>0</v>
      </c>
    </row>
    <row r="94" spans="1:3" ht="12" customHeight="1" x14ac:dyDescent="0.2">
      <c r="A94" s="305" t="s">
        <v>96</v>
      </c>
      <c r="B94" s="8" t="s">
        <v>47</v>
      </c>
      <c r="C94" s="220"/>
    </row>
    <row r="95" spans="1:3" ht="12" customHeight="1" x14ac:dyDescent="0.2">
      <c r="A95" s="298" t="s">
        <v>97</v>
      </c>
      <c r="B95" s="6" t="s">
        <v>176</v>
      </c>
      <c r="C95" s="221"/>
    </row>
    <row r="96" spans="1:3" ht="12" customHeight="1" x14ac:dyDescent="0.2">
      <c r="A96" s="298" t="s">
        <v>98</v>
      </c>
      <c r="B96" s="6" t="s">
        <v>136</v>
      </c>
      <c r="C96" s="223"/>
    </row>
    <row r="97" spans="1:3" ht="12" customHeight="1" x14ac:dyDescent="0.2">
      <c r="A97" s="298" t="s">
        <v>99</v>
      </c>
      <c r="B97" s="9" t="s">
        <v>177</v>
      </c>
      <c r="C97" s="223"/>
    </row>
    <row r="98" spans="1:3" ht="12" customHeight="1" x14ac:dyDescent="0.2">
      <c r="A98" s="298" t="s">
        <v>110</v>
      </c>
      <c r="B98" s="17" t="s">
        <v>178</v>
      </c>
      <c r="C98" s="223"/>
    </row>
    <row r="99" spans="1:3" ht="12" customHeight="1" x14ac:dyDescent="0.2">
      <c r="A99" s="298" t="s">
        <v>100</v>
      </c>
      <c r="B99" s="6" t="s">
        <v>479</v>
      </c>
      <c r="C99" s="223"/>
    </row>
    <row r="100" spans="1:3" ht="12" customHeight="1" x14ac:dyDescent="0.2">
      <c r="A100" s="298" t="s">
        <v>101</v>
      </c>
      <c r="B100" s="105" t="s">
        <v>419</v>
      </c>
      <c r="C100" s="223"/>
    </row>
    <row r="101" spans="1:3" ht="12" customHeight="1" x14ac:dyDescent="0.2">
      <c r="A101" s="298" t="s">
        <v>111</v>
      </c>
      <c r="B101" s="105" t="s">
        <v>418</v>
      </c>
      <c r="C101" s="223"/>
    </row>
    <row r="102" spans="1:3" ht="12" customHeight="1" x14ac:dyDescent="0.2">
      <c r="A102" s="298" t="s">
        <v>112</v>
      </c>
      <c r="B102" s="105" t="s">
        <v>329</v>
      </c>
      <c r="C102" s="223"/>
    </row>
    <row r="103" spans="1:3" ht="12" customHeight="1" x14ac:dyDescent="0.2">
      <c r="A103" s="298" t="s">
        <v>113</v>
      </c>
      <c r="B103" s="106" t="s">
        <v>330</v>
      </c>
      <c r="C103" s="223"/>
    </row>
    <row r="104" spans="1:3" ht="12" customHeight="1" x14ac:dyDescent="0.2">
      <c r="A104" s="298" t="s">
        <v>114</v>
      </c>
      <c r="B104" s="106" t="s">
        <v>331</v>
      </c>
      <c r="C104" s="223"/>
    </row>
    <row r="105" spans="1:3" ht="12" customHeight="1" x14ac:dyDescent="0.2">
      <c r="A105" s="298" t="s">
        <v>116</v>
      </c>
      <c r="B105" s="105" t="s">
        <v>332</v>
      </c>
      <c r="C105" s="223"/>
    </row>
    <row r="106" spans="1:3" ht="12" customHeight="1" x14ac:dyDescent="0.2">
      <c r="A106" s="298" t="s">
        <v>179</v>
      </c>
      <c r="B106" s="105" t="s">
        <v>333</v>
      </c>
      <c r="C106" s="223"/>
    </row>
    <row r="107" spans="1:3" ht="12" customHeight="1" x14ac:dyDescent="0.2">
      <c r="A107" s="298" t="s">
        <v>327</v>
      </c>
      <c r="B107" s="106" t="s">
        <v>334</v>
      </c>
      <c r="C107" s="223"/>
    </row>
    <row r="108" spans="1:3" ht="12" customHeight="1" x14ac:dyDescent="0.2">
      <c r="A108" s="306" t="s">
        <v>328</v>
      </c>
      <c r="B108" s="107" t="s">
        <v>335</v>
      </c>
      <c r="C108" s="223"/>
    </row>
    <row r="109" spans="1:3" ht="12" customHeight="1" x14ac:dyDescent="0.2">
      <c r="A109" s="298" t="s">
        <v>416</v>
      </c>
      <c r="B109" s="107" t="s">
        <v>336</v>
      </c>
      <c r="C109" s="223"/>
    </row>
    <row r="110" spans="1:3" ht="12" customHeight="1" x14ac:dyDescent="0.2">
      <c r="A110" s="298" t="s">
        <v>417</v>
      </c>
      <c r="B110" s="106" t="s">
        <v>337</v>
      </c>
      <c r="C110" s="221"/>
    </row>
    <row r="111" spans="1:3" ht="12" customHeight="1" x14ac:dyDescent="0.2">
      <c r="A111" s="298" t="s">
        <v>421</v>
      </c>
      <c r="B111" s="9" t="s">
        <v>48</v>
      </c>
      <c r="C111" s="221"/>
    </row>
    <row r="112" spans="1:3" ht="12" customHeight="1" x14ac:dyDescent="0.2">
      <c r="A112" s="299" t="s">
        <v>422</v>
      </c>
      <c r="B112" s="6" t="s">
        <v>480</v>
      </c>
      <c r="C112" s="223"/>
    </row>
    <row r="113" spans="1:3" ht="12" customHeight="1" thickBot="1" x14ac:dyDescent="0.25">
      <c r="A113" s="307" t="s">
        <v>423</v>
      </c>
      <c r="B113" s="108" t="s">
        <v>481</v>
      </c>
      <c r="C113" s="226"/>
    </row>
    <row r="114" spans="1:3" ht="12" customHeight="1" thickBot="1" x14ac:dyDescent="0.25">
      <c r="A114" s="28" t="s">
        <v>17</v>
      </c>
      <c r="B114" s="23" t="s">
        <v>338</v>
      </c>
      <c r="C114" s="219">
        <f>+C115+C117+C119</f>
        <v>0</v>
      </c>
    </row>
    <row r="115" spans="1:3" ht="12" customHeight="1" x14ac:dyDescent="0.2">
      <c r="A115" s="297" t="s">
        <v>102</v>
      </c>
      <c r="B115" s="6" t="s">
        <v>214</v>
      </c>
      <c r="C115" s="222"/>
    </row>
    <row r="116" spans="1:3" ht="12" customHeight="1" x14ac:dyDescent="0.2">
      <c r="A116" s="297" t="s">
        <v>103</v>
      </c>
      <c r="B116" s="10" t="s">
        <v>342</v>
      </c>
      <c r="C116" s="222"/>
    </row>
    <row r="117" spans="1:3" ht="12" customHeight="1" x14ac:dyDescent="0.2">
      <c r="A117" s="297" t="s">
        <v>104</v>
      </c>
      <c r="B117" s="10" t="s">
        <v>180</v>
      </c>
      <c r="C117" s="221"/>
    </row>
    <row r="118" spans="1:3" ht="12" customHeight="1" x14ac:dyDescent="0.2">
      <c r="A118" s="297" t="s">
        <v>105</v>
      </c>
      <c r="B118" s="10" t="s">
        <v>343</v>
      </c>
      <c r="C118" s="186"/>
    </row>
    <row r="119" spans="1:3" ht="12" customHeight="1" x14ac:dyDescent="0.2">
      <c r="A119" s="297" t="s">
        <v>106</v>
      </c>
      <c r="B119" s="216" t="s">
        <v>216</v>
      </c>
      <c r="C119" s="186"/>
    </row>
    <row r="120" spans="1:3" ht="12" customHeight="1" x14ac:dyDescent="0.2">
      <c r="A120" s="297" t="s">
        <v>115</v>
      </c>
      <c r="B120" s="215" t="s">
        <v>406</v>
      </c>
      <c r="C120" s="186"/>
    </row>
    <row r="121" spans="1:3" ht="12" customHeight="1" x14ac:dyDescent="0.2">
      <c r="A121" s="297" t="s">
        <v>117</v>
      </c>
      <c r="B121" s="282" t="s">
        <v>348</v>
      </c>
      <c r="C121" s="186"/>
    </row>
    <row r="122" spans="1:3" ht="12" customHeight="1" x14ac:dyDescent="0.2">
      <c r="A122" s="297" t="s">
        <v>181</v>
      </c>
      <c r="B122" s="106" t="s">
        <v>331</v>
      </c>
      <c r="C122" s="186"/>
    </row>
    <row r="123" spans="1:3" ht="12" customHeight="1" x14ac:dyDescent="0.2">
      <c r="A123" s="297" t="s">
        <v>182</v>
      </c>
      <c r="B123" s="106" t="s">
        <v>347</v>
      </c>
      <c r="C123" s="186"/>
    </row>
    <row r="124" spans="1:3" ht="12" customHeight="1" x14ac:dyDescent="0.2">
      <c r="A124" s="297" t="s">
        <v>183</v>
      </c>
      <c r="B124" s="106" t="s">
        <v>346</v>
      </c>
      <c r="C124" s="186"/>
    </row>
    <row r="125" spans="1:3" ht="12" customHeight="1" x14ac:dyDescent="0.2">
      <c r="A125" s="297" t="s">
        <v>339</v>
      </c>
      <c r="B125" s="106" t="s">
        <v>334</v>
      </c>
      <c r="C125" s="186"/>
    </row>
    <row r="126" spans="1:3" ht="12" customHeight="1" x14ac:dyDescent="0.2">
      <c r="A126" s="297" t="s">
        <v>340</v>
      </c>
      <c r="B126" s="106" t="s">
        <v>345</v>
      </c>
      <c r="C126" s="186"/>
    </row>
    <row r="127" spans="1:3" ht="12" customHeight="1" thickBot="1" x14ac:dyDescent="0.25">
      <c r="A127" s="306" t="s">
        <v>341</v>
      </c>
      <c r="B127" s="106" t="s">
        <v>344</v>
      </c>
      <c r="C127" s="188"/>
    </row>
    <row r="128" spans="1:3" ht="12" customHeight="1" thickBot="1" x14ac:dyDescent="0.25">
      <c r="A128" s="28" t="s">
        <v>18</v>
      </c>
      <c r="B128" s="93" t="s">
        <v>426</v>
      </c>
      <c r="C128" s="219">
        <f>+C93+C114</f>
        <v>0</v>
      </c>
    </row>
    <row r="129" spans="1:11" ht="12" customHeight="1" thickBot="1" x14ac:dyDescent="0.25">
      <c r="A129" s="28" t="s">
        <v>19</v>
      </c>
      <c r="B129" s="93" t="s">
        <v>427</v>
      </c>
      <c r="C129" s="219">
        <f>+C130+C131+C132</f>
        <v>0</v>
      </c>
    </row>
    <row r="130" spans="1:11" s="67" customFormat="1" ht="12" customHeight="1" x14ac:dyDescent="0.2">
      <c r="A130" s="297" t="s">
        <v>248</v>
      </c>
      <c r="B130" s="7" t="s">
        <v>485</v>
      </c>
      <c r="C130" s="186"/>
    </row>
    <row r="131" spans="1:11" ht="12" customHeight="1" x14ac:dyDescent="0.2">
      <c r="A131" s="297" t="s">
        <v>249</v>
      </c>
      <c r="B131" s="7" t="s">
        <v>435</v>
      </c>
      <c r="C131" s="186"/>
    </row>
    <row r="132" spans="1:11" ht="12" customHeight="1" thickBot="1" x14ac:dyDescent="0.25">
      <c r="A132" s="306" t="s">
        <v>250</v>
      </c>
      <c r="B132" s="5" t="s">
        <v>484</v>
      </c>
      <c r="C132" s="186"/>
    </row>
    <row r="133" spans="1:11" ht="12" customHeight="1" thickBot="1" x14ac:dyDescent="0.25">
      <c r="A133" s="28" t="s">
        <v>20</v>
      </c>
      <c r="B133" s="93" t="s">
        <v>428</v>
      </c>
      <c r="C133" s="219">
        <f>+C134+C135+C136+C137+C138+C139</f>
        <v>0</v>
      </c>
    </row>
    <row r="134" spans="1:11" ht="12" customHeight="1" x14ac:dyDescent="0.2">
      <c r="A134" s="297" t="s">
        <v>89</v>
      </c>
      <c r="B134" s="7" t="s">
        <v>437</v>
      </c>
      <c r="C134" s="186"/>
    </row>
    <row r="135" spans="1:11" ht="12" customHeight="1" x14ac:dyDescent="0.2">
      <c r="A135" s="297" t="s">
        <v>90</v>
      </c>
      <c r="B135" s="7" t="s">
        <v>429</v>
      </c>
      <c r="C135" s="186"/>
    </row>
    <row r="136" spans="1:11" ht="12" customHeight="1" x14ac:dyDescent="0.2">
      <c r="A136" s="297" t="s">
        <v>91</v>
      </c>
      <c r="B136" s="7" t="s">
        <v>430</v>
      </c>
      <c r="C136" s="186"/>
    </row>
    <row r="137" spans="1:11" ht="12" customHeight="1" x14ac:dyDescent="0.2">
      <c r="A137" s="297" t="s">
        <v>168</v>
      </c>
      <c r="B137" s="7" t="s">
        <v>483</v>
      </c>
      <c r="C137" s="186"/>
    </row>
    <row r="138" spans="1:11" ht="12" customHeight="1" x14ac:dyDescent="0.2">
      <c r="A138" s="297" t="s">
        <v>169</v>
      </c>
      <c r="B138" s="7" t="s">
        <v>432</v>
      </c>
      <c r="C138" s="186"/>
    </row>
    <row r="139" spans="1:11" s="67" customFormat="1" ht="12" customHeight="1" thickBot="1" x14ac:dyDescent="0.25">
      <c r="A139" s="306" t="s">
        <v>170</v>
      </c>
      <c r="B139" s="5" t="s">
        <v>433</v>
      </c>
      <c r="C139" s="186"/>
    </row>
    <row r="140" spans="1:11" ht="12" customHeight="1" thickBot="1" x14ac:dyDescent="0.25">
      <c r="A140" s="28" t="s">
        <v>21</v>
      </c>
      <c r="B140" s="93" t="s">
        <v>509</v>
      </c>
      <c r="C140" s="225">
        <f>+C141+C142+C144+C145+C143</f>
        <v>0</v>
      </c>
      <c r="K140" s="169"/>
    </row>
    <row r="141" spans="1:11" x14ac:dyDescent="0.2">
      <c r="A141" s="297" t="s">
        <v>92</v>
      </c>
      <c r="B141" s="7" t="s">
        <v>349</v>
      </c>
      <c r="C141" s="186"/>
    </row>
    <row r="142" spans="1:11" ht="12" customHeight="1" x14ac:dyDescent="0.2">
      <c r="A142" s="297" t="s">
        <v>93</v>
      </c>
      <c r="B142" s="7" t="s">
        <v>350</v>
      </c>
      <c r="C142" s="186"/>
    </row>
    <row r="143" spans="1:11" s="67" customFormat="1" ht="12" customHeight="1" x14ac:dyDescent="0.2">
      <c r="A143" s="297" t="s">
        <v>266</v>
      </c>
      <c r="B143" s="7" t="s">
        <v>508</v>
      </c>
      <c r="C143" s="186"/>
    </row>
    <row r="144" spans="1:11" s="67" customFormat="1" ht="12" customHeight="1" x14ac:dyDescent="0.2">
      <c r="A144" s="297" t="s">
        <v>267</v>
      </c>
      <c r="B144" s="7" t="s">
        <v>442</v>
      </c>
      <c r="C144" s="186"/>
    </row>
    <row r="145" spans="1:3" s="67" customFormat="1" ht="12" customHeight="1" thickBot="1" x14ac:dyDescent="0.25">
      <c r="A145" s="306" t="s">
        <v>268</v>
      </c>
      <c r="B145" s="5" t="s">
        <v>368</v>
      </c>
      <c r="C145" s="186"/>
    </row>
    <row r="146" spans="1:3" s="67" customFormat="1" ht="12" customHeight="1" thickBot="1" x14ac:dyDescent="0.25">
      <c r="A146" s="28" t="s">
        <v>22</v>
      </c>
      <c r="B146" s="93" t="s">
        <v>443</v>
      </c>
      <c r="C146" s="227">
        <f>+C147+C148+C149+C150+C151</f>
        <v>0</v>
      </c>
    </row>
    <row r="147" spans="1:3" s="67" customFormat="1" ht="12" customHeight="1" x14ac:dyDescent="0.2">
      <c r="A147" s="297" t="s">
        <v>94</v>
      </c>
      <c r="B147" s="7" t="s">
        <v>438</v>
      </c>
      <c r="C147" s="186"/>
    </row>
    <row r="148" spans="1:3" s="67" customFormat="1" ht="12" customHeight="1" x14ac:dyDescent="0.2">
      <c r="A148" s="297" t="s">
        <v>95</v>
      </c>
      <c r="B148" s="7" t="s">
        <v>445</v>
      </c>
      <c r="C148" s="186"/>
    </row>
    <row r="149" spans="1:3" s="67" customFormat="1" ht="12" customHeight="1" x14ac:dyDescent="0.2">
      <c r="A149" s="297" t="s">
        <v>278</v>
      </c>
      <c r="B149" s="7" t="s">
        <v>440</v>
      </c>
      <c r="C149" s="186"/>
    </row>
    <row r="150" spans="1:3" ht="12.75" customHeight="1" x14ac:dyDescent="0.2">
      <c r="A150" s="297" t="s">
        <v>279</v>
      </c>
      <c r="B150" s="7" t="s">
        <v>486</v>
      </c>
      <c r="C150" s="186"/>
    </row>
    <row r="151" spans="1:3" ht="12.75" customHeight="1" thickBot="1" x14ac:dyDescent="0.25">
      <c r="A151" s="306" t="s">
        <v>444</v>
      </c>
      <c r="B151" s="5" t="s">
        <v>447</v>
      </c>
      <c r="C151" s="188"/>
    </row>
    <row r="152" spans="1:3" ht="12.75" customHeight="1" thickBot="1" x14ac:dyDescent="0.25">
      <c r="A152" s="341" t="s">
        <v>23</v>
      </c>
      <c r="B152" s="93" t="s">
        <v>448</v>
      </c>
      <c r="C152" s="227"/>
    </row>
    <row r="153" spans="1:3" ht="12" customHeight="1" thickBot="1" x14ac:dyDescent="0.25">
      <c r="A153" s="341" t="s">
        <v>24</v>
      </c>
      <c r="B153" s="93" t="s">
        <v>449</v>
      </c>
      <c r="C153" s="227"/>
    </row>
    <row r="154" spans="1:3" ht="15.2" customHeight="1" thickBot="1" x14ac:dyDescent="0.25">
      <c r="A154" s="28" t="s">
        <v>25</v>
      </c>
      <c r="B154" s="93" t="s">
        <v>451</v>
      </c>
      <c r="C154" s="295">
        <f>+C129+C133+C140+C146+C152+C153</f>
        <v>0</v>
      </c>
    </row>
    <row r="155" spans="1:3" ht="13.5" thickBot="1" x14ac:dyDescent="0.25">
      <c r="A155" s="308" t="s">
        <v>26</v>
      </c>
      <c r="B155" s="257" t="s">
        <v>450</v>
      </c>
      <c r="C155" s="295">
        <f>+C128+C154</f>
        <v>0</v>
      </c>
    </row>
    <row r="156" spans="1:3" ht="9" customHeight="1" thickBot="1" x14ac:dyDescent="0.25">
      <c r="A156" s="262"/>
      <c r="B156" s="263"/>
      <c r="C156" s="436">
        <f>C90-C155</f>
        <v>0</v>
      </c>
    </row>
    <row r="157" spans="1:3" ht="14.45" customHeight="1" thickBot="1" x14ac:dyDescent="0.25">
      <c r="A157" s="167" t="s">
        <v>487</v>
      </c>
      <c r="B157" s="168"/>
      <c r="C157" s="91"/>
    </row>
    <row r="158" spans="1:3" ht="13.5" thickBot="1" x14ac:dyDescent="0.25">
      <c r="A158" s="167" t="s">
        <v>193</v>
      </c>
      <c r="B158" s="168"/>
      <c r="C158" s="91"/>
    </row>
    <row r="159" spans="1:3" x14ac:dyDescent="0.2">
      <c r="A159" s="433"/>
      <c r="B159" s="434"/>
      <c r="C159" s="435"/>
    </row>
    <row r="160" spans="1:3" x14ac:dyDescent="0.2">
      <c r="A160" s="433"/>
      <c r="B160" s="434"/>
    </row>
    <row r="161" spans="1:3" x14ac:dyDescent="0.2">
      <c r="A161" s="433"/>
      <c r="B161" s="434"/>
      <c r="C161" s="435"/>
    </row>
    <row r="162" spans="1:3" x14ac:dyDescent="0.2">
      <c r="A162" s="433"/>
      <c r="B162" s="434"/>
      <c r="C162" s="435"/>
    </row>
    <row r="163" spans="1:3" x14ac:dyDescent="0.2">
      <c r="A163" s="433"/>
      <c r="B163" s="434"/>
      <c r="C163" s="435"/>
    </row>
    <row r="164" spans="1:3" x14ac:dyDescent="0.2">
      <c r="A164" s="433"/>
      <c r="B164" s="434"/>
      <c r="C164" s="435"/>
    </row>
    <row r="165" spans="1:3" x14ac:dyDescent="0.2">
      <c r="A165" s="433"/>
      <c r="B165" s="434"/>
      <c r="C165" s="435"/>
    </row>
    <row r="166" spans="1:3" x14ac:dyDescent="0.2">
      <c r="A166" s="433"/>
      <c r="B166" s="434"/>
      <c r="C166" s="435"/>
    </row>
    <row r="167" spans="1:3" x14ac:dyDescent="0.2">
      <c r="A167" s="433"/>
      <c r="B167" s="434"/>
      <c r="C167" s="435"/>
    </row>
    <row r="168" spans="1:3" x14ac:dyDescent="0.2">
      <c r="A168" s="433"/>
      <c r="B168" s="434"/>
      <c r="C168" s="435"/>
    </row>
    <row r="169" spans="1:3" x14ac:dyDescent="0.2">
      <c r="A169" s="433"/>
      <c r="B169" s="434"/>
      <c r="C169" s="435"/>
    </row>
    <row r="170" spans="1:3" x14ac:dyDescent="0.2">
      <c r="A170" s="433"/>
      <c r="B170" s="434"/>
      <c r="C170" s="435"/>
    </row>
    <row r="171" spans="1:3" x14ac:dyDescent="0.2">
      <c r="A171" s="433"/>
      <c r="B171" s="434"/>
      <c r="C171" s="435"/>
    </row>
    <row r="172" spans="1:3" x14ac:dyDescent="0.2">
      <c r="A172" s="433"/>
      <c r="B172" s="434"/>
      <c r="C172" s="435"/>
    </row>
    <row r="173" spans="1:3" x14ac:dyDescent="0.2">
      <c r="A173" s="433"/>
      <c r="B173" s="434"/>
      <c r="C173" s="435"/>
    </row>
    <row r="174" spans="1:3" x14ac:dyDescent="0.2">
      <c r="A174" s="433"/>
      <c r="B174" s="434"/>
      <c r="C174" s="435"/>
    </row>
    <row r="175" spans="1:3" x14ac:dyDescent="0.2">
      <c r="A175" s="433"/>
      <c r="B175" s="434"/>
      <c r="C175" s="435"/>
    </row>
    <row r="176" spans="1:3" x14ac:dyDescent="0.2">
      <c r="A176" s="433"/>
      <c r="B176" s="434"/>
      <c r="C176" s="435"/>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rowBreaks count="1" manualBreakCount="1">
    <brk id="9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92D050"/>
  </sheetPr>
  <dimension ref="A1:C83"/>
  <sheetViews>
    <sheetView zoomScale="120" zoomScaleNormal="120" workbookViewId="0">
      <selection activeCell="I73" sqref="I73"/>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414"/>
      <c r="B1" s="415"/>
      <c r="C1" s="413" t="e">
        <f>CONCATENATE("9.2. melléklet ",#REF!," ",#REF!," ",#REF!," ",#REF!," ",#REF!," ",#REF!," ",#REF!," ",#REF!)</f>
        <v>#REF!</v>
      </c>
    </row>
    <row r="2" spans="1:3" s="317" customFormat="1" ht="36" x14ac:dyDescent="0.2">
      <c r="A2" s="416" t="s">
        <v>191</v>
      </c>
      <c r="B2" s="417" t="e">
        <f>CONCATENATE(#REF!)</f>
        <v>#REF!</v>
      </c>
      <c r="C2" s="437" t="s">
        <v>57</v>
      </c>
    </row>
    <row r="3" spans="1:3" s="317" customFormat="1" ht="24.75" thickBot="1" x14ac:dyDescent="0.25">
      <c r="A3" s="438" t="s">
        <v>190</v>
      </c>
      <c r="B3" s="420" t="s">
        <v>376</v>
      </c>
      <c r="C3" s="439" t="s">
        <v>52</v>
      </c>
    </row>
    <row r="4" spans="1:3" s="318" customFormat="1" ht="15.95" customHeight="1" thickBot="1" x14ac:dyDescent="0.3">
      <c r="A4" s="422"/>
      <c r="B4" s="422"/>
      <c r="C4" s="423" t="e">
        <f>'KV_9.1.3.sz.mell'!C4</f>
        <v>#REF!</v>
      </c>
    </row>
    <row r="5" spans="1:3" ht="13.5" thickBot="1" x14ac:dyDescent="0.25">
      <c r="A5" s="424" t="s">
        <v>192</v>
      </c>
      <c r="B5" s="425" t="s">
        <v>530</v>
      </c>
      <c r="C5" s="440" t="s">
        <v>53</v>
      </c>
    </row>
    <row r="6" spans="1:3" s="319" customFormat="1" ht="12.95" customHeight="1" thickBot="1" x14ac:dyDescent="0.25">
      <c r="A6" s="427"/>
      <c r="B6" s="428" t="s">
        <v>465</v>
      </c>
      <c r="C6" s="4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489</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490</v>
      </c>
      <c r="C26" s="231">
        <f>+C27+C28+C29</f>
        <v>0</v>
      </c>
    </row>
    <row r="27" spans="1:3" s="320" customFormat="1" ht="12" customHeight="1" x14ac:dyDescent="0.2">
      <c r="A27" s="314" t="s">
        <v>248</v>
      </c>
      <c r="B27" s="315" t="s">
        <v>243</v>
      </c>
      <c r="C27" s="53"/>
    </row>
    <row r="28" spans="1:3" s="320" customFormat="1" ht="12" customHeight="1" x14ac:dyDescent="0.2">
      <c r="A28" s="314" t="s">
        <v>249</v>
      </c>
      <c r="B28" s="315" t="s">
        <v>380</v>
      </c>
      <c r="C28" s="229"/>
    </row>
    <row r="29" spans="1:3" s="320" customFormat="1" ht="12" customHeight="1" x14ac:dyDescent="0.2">
      <c r="A29" s="314" t="s">
        <v>250</v>
      </c>
      <c r="B29" s="316" t="s">
        <v>383</v>
      </c>
      <c r="C29" s="229"/>
    </row>
    <row r="30" spans="1:3" s="320" customFormat="1" ht="12" customHeight="1" thickBot="1" x14ac:dyDescent="0.25">
      <c r="A30" s="313" t="s">
        <v>251</v>
      </c>
      <c r="B30" s="104" t="s">
        <v>491</v>
      </c>
      <c r="C30" s="60"/>
    </row>
    <row r="31" spans="1:3" s="320" customFormat="1" ht="12" customHeight="1" thickBot="1" x14ac:dyDescent="0.25">
      <c r="A31" s="135" t="s">
        <v>20</v>
      </c>
      <c r="B31" s="93" t="s">
        <v>384</v>
      </c>
      <c r="C31" s="231">
        <f>+C32+C33+C34</f>
        <v>0</v>
      </c>
    </row>
    <row r="32" spans="1:3" s="320" customFormat="1" ht="12" customHeight="1" x14ac:dyDescent="0.2">
      <c r="A32" s="314" t="s">
        <v>89</v>
      </c>
      <c r="B32" s="315" t="s">
        <v>269</v>
      </c>
      <c r="C32" s="53"/>
    </row>
    <row r="33" spans="1:3" s="320" customFormat="1" ht="12" customHeight="1" x14ac:dyDescent="0.2">
      <c r="A33" s="314" t="s">
        <v>90</v>
      </c>
      <c r="B33" s="316" t="s">
        <v>270</v>
      </c>
      <c r="C33" s="232"/>
    </row>
    <row r="34" spans="1:3" s="320" customFormat="1" ht="12" customHeight="1" thickBot="1" x14ac:dyDescent="0.25">
      <c r="A34" s="313" t="s">
        <v>91</v>
      </c>
      <c r="B34" s="104" t="s">
        <v>271</v>
      </c>
      <c r="C34" s="60"/>
    </row>
    <row r="35" spans="1:3" s="245" customFormat="1" ht="12" customHeight="1" thickBot="1" x14ac:dyDescent="0.25">
      <c r="A35" s="135" t="s">
        <v>21</v>
      </c>
      <c r="B35" s="93" t="s">
        <v>354</v>
      </c>
      <c r="C35" s="233"/>
    </row>
    <row r="36" spans="1:3" s="245" customFormat="1" ht="12" customHeight="1" thickBot="1" x14ac:dyDescent="0.25">
      <c r="A36" s="135" t="s">
        <v>22</v>
      </c>
      <c r="B36" s="93" t="s">
        <v>385</v>
      </c>
      <c r="C36" s="237"/>
    </row>
    <row r="37" spans="1:3" s="245" customFormat="1" ht="12" customHeight="1" thickBot="1" x14ac:dyDescent="0.25">
      <c r="A37" s="127" t="s">
        <v>23</v>
      </c>
      <c r="B37" s="93" t="s">
        <v>386</v>
      </c>
      <c r="C37" s="238">
        <f>+C8+C20+C25+C26+C31+C35+C36</f>
        <v>0</v>
      </c>
    </row>
    <row r="38" spans="1:3" s="245" customFormat="1" ht="12" customHeight="1" thickBot="1" x14ac:dyDescent="0.25">
      <c r="A38" s="156" t="s">
        <v>24</v>
      </c>
      <c r="B38" s="93" t="s">
        <v>387</v>
      </c>
      <c r="C38" s="238">
        <f>+C39+C40+C41</f>
        <v>0</v>
      </c>
    </row>
    <row r="39" spans="1:3" s="245" customFormat="1" ht="12" customHeight="1" x14ac:dyDescent="0.2">
      <c r="A39" s="314" t="s">
        <v>388</v>
      </c>
      <c r="B39" s="315" t="s">
        <v>220</v>
      </c>
      <c r="C39" s="53"/>
    </row>
    <row r="40" spans="1:3" s="245" customFormat="1" ht="12" customHeight="1" x14ac:dyDescent="0.2">
      <c r="A40" s="314" t="s">
        <v>389</v>
      </c>
      <c r="B40" s="316" t="s">
        <v>0</v>
      </c>
      <c r="C40" s="232"/>
    </row>
    <row r="41" spans="1:3" s="320" customFormat="1" ht="12" customHeight="1" thickBot="1" x14ac:dyDescent="0.25">
      <c r="A41" s="313" t="s">
        <v>390</v>
      </c>
      <c r="B41" s="104" t="s">
        <v>391</v>
      </c>
      <c r="C41" s="60"/>
    </row>
    <row r="42" spans="1:3" s="320" customFormat="1" ht="15.2" customHeight="1" thickBot="1" x14ac:dyDescent="0.25">
      <c r="A42" s="156" t="s">
        <v>25</v>
      </c>
      <c r="B42" s="157" t="s">
        <v>392</v>
      </c>
      <c r="C42" s="241">
        <f>+C37+C38</f>
        <v>0</v>
      </c>
    </row>
    <row r="43" spans="1:3" s="320" customFormat="1" ht="15.2" customHeight="1" x14ac:dyDescent="0.2">
      <c r="A43" s="158"/>
      <c r="B43" s="159"/>
      <c r="C43" s="239"/>
    </row>
    <row r="44" spans="1:3" ht="13.5" thickBot="1" x14ac:dyDescent="0.25">
      <c r="A44" s="160"/>
      <c r="B44" s="161"/>
      <c r="C44" s="240"/>
    </row>
    <row r="45" spans="1:3" s="319" customFormat="1" ht="16.5" customHeight="1" thickBot="1" x14ac:dyDescent="0.25">
      <c r="A45" s="162"/>
      <c r="B45" s="163" t="s">
        <v>55</v>
      </c>
      <c r="C45" s="241"/>
    </row>
    <row r="46" spans="1:3" s="321" customFormat="1" ht="12" customHeight="1" thickBot="1" x14ac:dyDescent="0.25">
      <c r="A46" s="135" t="s">
        <v>16</v>
      </c>
      <c r="B46" s="93" t="s">
        <v>393</v>
      </c>
      <c r="C46" s="231">
        <f>SUM(C47:C51)</f>
        <v>0</v>
      </c>
    </row>
    <row r="47" spans="1:3" ht="12" customHeight="1" x14ac:dyDescent="0.2">
      <c r="A47" s="313" t="s">
        <v>96</v>
      </c>
      <c r="B47" s="7" t="s">
        <v>47</v>
      </c>
      <c r="C47" s="53"/>
    </row>
    <row r="48" spans="1:3" ht="12" customHeight="1" x14ac:dyDescent="0.2">
      <c r="A48" s="313" t="s">
        <v>97</v>
      </c>
      <c r="B48" s="6" t="s">
        <v>176</v>
      </c>
      <c r="C48" s="56"/>
    </row>
    <row r="49" spans="1:3" ht="12" customHeight="1" x14ac:dyDescent="0.2">
      <c r="A49" s="313" t="s">
        <v>98</v>
      </c>
      <c r="B49" s="6" t="s">
        <v>136</v>
      </c>
      <c r="C49" s="56"/>
    </row>
    <row r="50" spans="1:3" ht="12" customHeight="1" x14ac:dyDescent="0.2">
      <c r="A50" s="313" t="s">
        <v>99</v>
      </c>
      <c r="B50" s="6" t="s">
        <v>177</v>
      </c>
      <c r="C50" s="56"/>
    </row>
    <row r="51" spans="1:3" ht="12" customHeight="1" thickBot="1" x14ac:dyDescent="0.25">
      <c r="A51" s="313" t="s">
        <v>144</v>
      </c>
      <c r="B51" s="6" t="s">
        <v>178</v>
      </c>
      <c r="C51" s="56"/>
    </row>
    <row r="52" spans="1:3" ht="12" customHeight="1" thickBot="1" x14ac:dyDescent="0.25">
      <c r="A52" s="135" t="s">
        <v>17</v>
      </c>
      <c r="B52" s="93" t="s">
        <v>394</v>
      </c>
      <c r="C52" s="231">
        <f>SUM(C53:C55)</f>
        <v>0</v>
      </c>
    </row>
    <row r="53" spans="1:3" s="321" customFormat="1" ht="12" customHeight="1" x14ac:dyDescent="0.2">
      <c r="A53" s="313" t="s">
        <v>102</v>
      </c>
      <c r="B53" s="7" t="s">
        <v>214</v>
      </c>
      <c r="C53" s="53"/>
    </row>
    <row r="54" spans="1:3" ht="12" customHeight="1" x14ac:dyDescent="0.2">
      <c r="A54" s="313" t="s">
        <v>103</v>
      </c>
      <c r="B54" s="6" t="s">
        <v>180</v>
      </c>
      <c r="C54" s="56"/>
    </row>
    <row r="55" spans="1:3" ht="12" customHeight="1" x14ac:dyDescent="0.2">
      <c r="A55" s="313" t="s">
        <v>104</v>
      </c>
      <c r="B55" s="6" t="s">
        <v>56</v>
      </c>
      <c r="C55" s="56"/>
    </row>
    <row r="56" spans="1:3" ht="12" customHeight="1" thickBot="1" x14ac:dyDescent="0.25">
      <c r="A56" s="313" t="s">
        <v>105</v>
      </c>
      <c r="B56" s="6" t="s">
        <v>492</v>
      </c>
      <c r="C56" s="56"/>
    </row>
    <row r="57" spans="1:3" ht="12" customHeight="1" thickBot="1" x14ac:dyDescent="0.25">
      <c r="A57" s="135" t="s">
        <v>18</v>
      </c>
      <c r="B57" s="93" t="s">
        <v>11</v>
      </c>
      <c r="C57" s="233"/>
    </row>
    <row r="58" spans="1:3" ht="15.2" customHeight="1" thickBot="1" x14ac:dyDescent="0.25">
      <c r="A58" s="135" t="s">
        <v>19</v>
      </c>
      <c r="B58" s="164" t="s">
        <v>497</v>
      </c>
      <c r="C58" s="242">
        <f>+C46+C52+C57</f>
        <v>0</v>
      </c>
    </row>
    <row r="59" spans="1:3" ht="13.5" thickBot="1" x14ac:dyDescent="0.25">
      <c r="C59" s="443">
        <f>C42-C58</f>
        <v>0</v>
      </c>
    </row>
    <row r="60" spans="1:3" ht="15.2" customHeight="1" thickBot="1" x14ac:dyDescent="0.25">
      <c r="A60" s="167" t="s">
        <v>487</v>
      </c>
      <c r="B60" s="168"/>
      <c r="C60" s="91"/>
    </row>
    <row r="61" spans="1:3" ht="14.45" customHeight="1" thickBot="1" x14ac:dyDescent="0.25">
      <c r="A61" s="167" t="s">
        <v>193</v>
      </c>
      <c r="B61" s="168"/>
      <c r="C61" s="91"/>
    </row>
    <row r="62" spans="1:3" x14ac:dyDescent="0.2">
      <c r="A62" s="441"/>
      <c r="B62" s="442"/>
      <c r="C62" s="442"/>
    </row>
    <row r="63" spans="1:3" x14ac:dyDescent="0.2">
      <c r="A63" s="441"/>
      <c r="B63" s="442"/>
    </row>
    <row r="64" spans="1:3" x14ac:dyDescent="0.2">
      <c r="A64" s="441"/>
      <c r="B64" s="442"/>
      <c r="C64" s="442"/>
    </row>
    <row r="65" spans="1:3" x14ac:dyDescent="0.2">
      <c r="A65" s="441"/>
      <c r="B65" s="442"/>
      <c r="C65" s="442"/>
    </row>
    <row r="66" spans="1:3" x14ac:dyDescent="0.2">
      <c r="A66" s="441"/>
      <c r="B66" s="442"/>
      <c r="C66" s="442"/>
    </row>
    <row r="67" spans="1:3" x14ac:dyDescent="0.2">
      <c r="A67" s="441"/>
      <c r="B67" s="442"/>
      <c r="C67" s="442"/>
    </row>
    <row r="68" spans="1:3" x14ac:dyDescent="0.2">
      <c r="A68" s="441"/>
      <c r="B68" s="442"/>
      <c r="C68" s="442"/>
    </row>
    <row r="69" spans="1:3" x14ac:dyDescent="0.2">
      <c r="A69" s="441"/>
      <c r="B69" s="442"/>
      <c r="C69" s="442"/>
    </row>
    <row r="70" spans="1:3" x14ac:dyDescent="0.2">
      <c r="A70" s="441"/>
      <c r="B70" s="442"/>
      <c r="C70" s="442"/>
    </row>
    <row r="71" spans="1:3" x14ac:dyDescent="0.2">
      <c r="A71" s="441"/>
      <c r="B71" s="442"/>
      <c r="C71" s="442"/>
    </row>
    <row r="72" spans="1:3" x14ac:dyDescent="0.2">
      <c r="A72" s="441"/>
      <c r="B72" s="442"/>
      <c r="C72" s="442"/>
    </row>
    <row r="73" spans="1:3" x14ac:dyDescent="0.2">
      <c r="A73" s="441"/>
      <c r="B73" s="442"/>
      <c r="C73" s="442"/>
    </row>
    <row r="74" spans="1:3" x14ac:dyDescent="0.2">
      <c r="A74" s="441"/>
      <c r="B74" s="442"/>
      <c r="C74" s="442"/>
    </row>
    <row r="75" spans="1:3" x14ac:dyDescent="0.2">
      <c r="A75" s="441"/>
      <c r="B75" s="442"/>
      <c r="C75" s="442"/>
    </row>
    <row r="76" spans="1:3" x14ac:dyDescent="0.2">
      <c r="A76" s="441"/>
      <c r="B76" s="442"/>
      <c r="C76" s="442"/>
    </row>
    <row r="77" spans="1:3" x14ac:dyDescent="0.2">
      <c r="A77" s="441"/>
      <c r="B77" s="442"/>
      <c r="C77" s="442"/>
    </row>
    <row r="78" spans="1:3" x14ac:dyDescent="0.2">
      <c r="A78" s="441"/>
      <c r="B78" s="442"/>
      <c r="C78" s="442"/>
    </row>
    <row r="79" spans="1:3" x14ac:dyDescent="0.2">
      <c r="A79" s="441"/>
      <c r="B79" s="442"/>
      <c r="C79" s="442"/>
    </row>
    <row r="80" spans="1:3" x14ac:dyDescent="0.2">
      <c r="A80" s="441"/>
      <c r="B80" s="442"/>
      <c r="C80" s="442"/>
    </row>
    <row r="81" spans="1:3" x14ac:dyDescent="0.2">
      <c r="A81" s="441"/>
      <c r="B81" s="442"/>
      <c r="C81" s="442"/>
    </row>
    <row r="82" spans="1:3" x14ac:dyDescent="0.2">
      <c r="A82" s="441"/>
      <c r="B82" s="442"/>
      <c r="C82" s="442"/>
    </row>
    <row r="83" spans="1:3" x14ac:dyDescent="0.2">
      <c r="A83" s="441"/>
      <c r="B83" s="442"/>
      <c r="C83" s="442"/>
    </row>
  </sheetData>
  <sheetProtection sheet="1" formatCells="0"/>
  <phoneticPr fontId="27" type="noConversion"/>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3174-0A48-4C69-881C-E0B9EE6EF70F}">
  <sheetPr>
    <tabColor rgb="FF92D050"/>
  </sheetPr>
  <dimension ref="A1:O166"/>
  <sheetViews>
    <sheetView zoomScale="120" zoomScaleNormal="120" zoomScaleSheetLayoutView="100" workbookViewId="0">
      <selection activeCell="A4" sqref="A4:K4"/>
    </sheetView>
  </sheetViews>
  <sheetFormatPr defaultRowHeight="15.75" x14ac:dyDescent="0.25"/>
  <cols>
    <col min="1" max="1" width="7.5" style="528" customWidth="1"/>
    <col min="2" max="2" width="59.6640625" style="528" customWidth="1"/>
    <col min="3" max="3" width="14.83203125" style="529" customWidth="1"/>
    <col min="4" max="11" width="14.83203125" style="528" customWidth="1"/>
    <col min="12" max="256" width="9.33203125" style="528"/>
    <col min="257" max="257" width="7.5" style="528" customWidth="1"/>
    <col min="258" max="258" width="59.6640625" style="528" customWidth="1"/>
    <col min="259" max="267" width="14.83203125" style="528" customWidth="1"/>
    <col min="268" max="512" width="9.33203125" style="528"/>
    <col min="513" max="513" width="7.5" style="528" customWidth="1"/>
    <col min="514" max="514" width="59.6640625" style="528" customWidth="1"/>
    <col min="515" max="523" width="14.83203125" style="528" customWidth="1"/>
    <col min="524" max="768" width="9.33203125" style="528"/>
    <col min="769" max="769" width="7.5" style="528" customWidth="1"/>
    <col min="770" max="770" width="59.6640625" style="528" customWidth="1"/>
    <col min="771" max="779" width="14.83203125" style="528" customWidth="1"/>
    <col min="780" max="1024" width="9.33203125" style="528"/>
    <col min="1025" max="1025" width="7.5" style="528" customWidth="1"/>
    <col min="1026" max="1026" width="59.6640625" style="528" customWidth="1"/>
    <col min="1027" max="1035" width="14.83203125" style="528" customWidth="1"/>
    <col min="1036" max="1280" width="9.33203125" style="528"/>
    <col min="1281" max="1281" width="7.5" style="528" customWidth="1"/>
    <col min="1282" max="1282" width="59.6640625" style="528" customWidth="1"/>
    <col min="1283" max="1291" width="14.83203125" style="528" customWidth="1"/>
    <col min="1292" max="1536" width="9.33203125" style="528"/>
    <col min="1537" max="1537" width="7.5" style="528" customWidth="1"/>
    <col min="1538" max="1538" width="59.6640625" style="528" customWidth="1"/>
    <col min="1539" max="1547" width="14.83203125" style="528" customWidth="1"/>
    <col min="1548" max="1792" width="9.33203125" style="528"/>
    <col min="1793" max="1793" width="7.5" style="528" customWidth="1"/>
    <col min="1794" max="1794" width="59.6640625" style="528" customWidth="1"/>
    <col min="1795" max="1803" width="14.83203125" style="528" customWidth="1"/>
    <col min="1804" max="2048" width="9.33203125" style="528"/>
    <col min="2049" max="2049" width="7.5" style="528" customWidth="1"/>
    <col min="2050" max="2050" width="59.6640625" style="528" customWidth="1"/>
    <col min="2051" max="2059" width="14.83203125" style="528" customWidth="1"/>
    <col min="2060" max="2304" width="9.33203125" style="528"/>
    <col min="2305" max="2305" width="7.5" style="528" customWidth="1"/>
    <col min="2306" max="2306" width="59.6640625" style="528" customWidth="1"/>
    <col min="2307" max="2315" width="14.83203125" style="528" customWidth="1"/>
    <col min="2316" max="2560" width="9.33203125" style="528"/>
    <col min="2561" max="2561" width="7.5" style="528" customWidth="1"/>
    <col min="2562" max="2562" width="59.6640625" style="528" customWidth="1"/>
    <col min="2563" max="2571" width="14.83203125" style="528" customWidth="1"/>
    <col min="2572" max="2816" width="9.33203125" style="528"/>
    <col min="2817" max="2817" width="7.5" style="528" customWidth="1"/>
    <col min="2818" max="2818" width="59.6640625" style="528" customWidth="1"/>
    <col min="2819" max="2827" width="14.83203125" style="528" customWidth="1"/>
    <col min="2828" max="3072" width="9.33203125" style="528"/>
    <col min="3073" max="3073" width="7.5" style="528" customWidth="1"/>
    <col min="3074" max="3074" width="59.6640625" style="528" customWidth="1"/>
    <col min="3075" max="3083" width="14.83203125" style="528" customWidth="1"/>
    <col min="3084" max="3328" width="9.33203125" style="528"/>
    <col min="3329" max="3329" width="7.5" style="528" customWidth="1"/>
    <col min="3330" max="3330" width="59.6640625" style="528" customWidth="1"/>
    <col min="3331" max="3339" width="14.83203125" style="528" customWidth="1"/>
    <col min="3340" max="3584" width="9.33203125" style="528"/>
    <col min="3585" max="3585" width="7.5" style="528" customWidth="1"/>
    <col min="3586" max="3586" width="59.6640625" style="528" customWidth="1"/>
    <col min="3587" max="3595" width="14.83203125" style="528" customWidth="1"/>
    <col min="3596" max="3840" width="9.33203125" style="528"/>
    <col min="3841" max="3841" width="7.5" style="528" customWidth="1"/>
    <col min="3842" max="3842" width="59.6640625" style="528" customWidth="1"/>
    <col min="3843" max="3851" width="14.83203125" style="528" customWidth="1"/>
    <col min="3852" max="4096" width="9.33203125" style="528"/>
    <col min="4097" max="4097" width="7.5" style="528" customWidth="1"/>
    <col min="4098" max="4098" width="59.6640625" style="528" customWidth="1"/>
    <col min="4099" max="4107" width="14.83203125" style="528" customWidth="1"/>
    <col min="4108" max="4352" width="9.33203125" style="528"/>
    <col min="4353" max="4353" width="7.5" style="528" customWidth="1"/>
    <col min="4354" max="4354" width="59.6640625" style="528" customWidth="1"/>
    <col min="4355" max="4363" width="14.83203125" style="528" customWidth="1"/>
    <col min="4364" max="4608" width="9.33203125" style="528"/>
    <col min="4609" max="4609" width="7.5" style="528" customWidth="1"/>
    <col min="4610" max="4610" width="59.6640625" style="528" customWidth="1"/>
    <col min="4611" max="4619" width="14.83203125" style="528" customWidth="1"/>
    <col min="4620" max="4864" width="9.33203125" style="528"/>
    <col min="4865" max="4865" width="7.5" style="528" customWidth="1"/>
    <col min="4866" max="4866" width="59.6640625" style="528" customWidth="1"/>
    <col min="4867" max="4875" width="14.83203125" style="528" customWidth="1"/>
    <col min="4876" max="5120" width="9.33203125" style="528"/>
    <col min="5121" max="5121" width="7.5" style="528" customWidth="1"/>
    <col min="5122" max="5122" width="59.6640625" style="528" customWidth="1"/>
    <col min="5123" max="5131" width="14.83203125" style="528" customWidth="1"/>
    <col min="5132" max="5376" width="9.33203125" style="528"/>
    <col min="5377" max="5377" width="7.5" style="528" customWidth="1"/>
    <col min="5378" max="5378" width="59.6640625" style="528" customWidth="1"/>
    <col min="5379" max="5387" width="14.83203125" style="528" customWidth="1"/>
    <col min="5388" max="5632" width="9.33203125" style="528"/>
    <col min="5633" max="5633" width="7.5" style="528" customWidth="1"/>
    <col min="5634" max="5634" width="59.6640625" style="528" customWidth="1"/>
    <col min="5635" max="5643" width="14.83203125" style="528" customWidth="1"/>
    <col min="5644" max="5888" width="9.33203125" style="528"/>
    <col min="5889" max="5889" width="7.5" style="528" customWidth="1"/>
    <col min="5890" max="5890" width="59.6640625" style="528" customWidth="1"/>
    <col min="5891" max="5899" width="14.83203125" style="528" customWidth="1"/>
    <col min="5900" max="6144" width="9.33203125" style="528"/>
    <col min="6145" max="6145" width="7.5" style="528" customWidth="1"/>
    <col min="6146" max="6146" width="59.6640625" style="528" customWidth="1"/>
    <col min="6147" max="6155" width="14.83203125" style="528" customWidth="1"/>
    <col min="6156" max="6400" width="9.33203125" style="528"/>
    <col min="6401" max="6401" width="7.5" style="528" customWidth="1"/>
    <col min="6402" max="6402" width="59.6640625" style="528" customWidth="1"/>
    <col min="6403" max="6411" width="14.83203125" style="528" customWidth="1"/>
    <col min="6412" max="6656" width="9.33203125" style="528"/>
    <col min="6657" max="6657" width="7.5" style="528" customWidth="1"/>
    <col min="6658" max="6658" width="59.6640625" style="528" customWidth="1"/>
    <col min="6659" max="6667" width="14.83203125" style="528" customWidth="1"/>
    <col min="6668" max="6912" width="9.33203125" style="528"/>
    <col min="6913" max="6913" width="7.5" style="528" customWidth="1"/>
    <col min="6914" max="6914" width="59.6640625" style="528" customWidth="1"/>
    <col min="6915" max="6923" width="14.83203125" style="528" customWidth="1"/>
    <col min="6924" max="7168" width="9.33203125" style="528"/>
    <col min="7169" max="7169" width="7.5" style="528" customWidth="1"/>
    <col min="7170" max="7170" width="59.6640625" style="528" customWidth="1"/>
    <col min="7171" max="7179" width="14.83203125" style="528" customWidth="1"/>
    <col min="7180" max="7424" width="9.33203125" style="528"/>
    <col min="7425" max="7425" width="7.5" style="528" customWidth="1"/>
    <col min="7426" max="7426" width="59.6640625" style="528" customWidth="1"/>
    <col min="7427" max="7435" width="14.83203125" style="528" customWidth="1"/>
    <col min="7436" max="7680" width="9.33203125" style="528"/>
    <col min="7681" max="7681" width="7.5" style="528" customWidth="1"/>
    <col min="7682" max="7682" width="59.6640625" style="528" customWidth="1"/>
    <col min="7683" max="7691" width="14.83203125" style="528" customWidth="1"/>
    <col min="7692" max="7936" width="9.33203125" style="528"/>
    <col min="7937" max="7937" width="7.5" style="528" customWidth="1"/>
    <col min="7938" max="7938" width="59.6640625" style="528" customWidth="1"/>
    <col min="7939" max="7947" width="14.83203125" style="528" customWidth="1"/>
    <col min="7948" max="8192" width="9.33203125" style="528"/>
    <col min="8193" max="8193" width="7.5" style="528" customWidth="1"/>
    <col min="8194" max="8194" width="59.6640625" style="528" customWidth="1"/>
    <col min="8195" max="8203" width="14.83203125" style="528" customWidth="1"/>
    <col min="8204" max="8448" width="9.33203125" style="528"/>
    <col min="8449" max="8449" width="7.5" style="528" customWidth="1"/>
    <col min="8450" max="8450" width="59.6640625" style="528" customWidth="1"/>
    <col min="8451" max="8459" width="14.83203125" style="528" customWidth="1"/>
    <col min="8460" max="8704" width="9.33203125" style="528"/>
    <col min="8705" max="8705" width="7.5" style="528" customWidth="1"/>
    <col min="8706" max="8706" width="59.6640625" style="528" customWidth="1"/>
    <col min="8707" max="8715" width="14.83203125" style="528" customWidth="1"/>
    <col min="8716" max="8960" width="9.33203125" style="528"/>
    <col min="8961" max="8961" width="7.5" style="528" customWidth="1"/>
    <col min="8962" max="8962" width="59.6640625" style="528" customWidth="1"/>
    <col min="8963" max="8971" width="14.83203125" style="528" customWidth="1"/>
    <col min="8972" max="9216" width="9.33203125" style="528"/>
    <col min="9217" max="9217" width="7.5" style="528" customWidth="1"/>
    <col min="9218" max="9218" width="59.6640625" style="528" customWidth="1"/>
    <col min="9219" max="9227" width="14.83203125" style="528" customWidth="1"/>
    <col min="9228" max="9472" width="9.33203125" style="528"/>
    <col min="9473" max="9473" width="7.5" style="528" customWidth="1"/>
    <col min="9474" max="9474" width="59.6640625" style="528" customWidth="1"/>
    <col min="9475" max="9483" width="14.83203125" style="528" customWidth="1"/>
    <col min="9484" max="9728" width="9.33203125" style="528"/>
    <col min="9729" max="9729" width="7.5" style="528" customWidth="1"/>
    <col min="9730" max="9730" width="59.6640625" style="528" customWidth="1"/>
    <col min="9731" max="9739" width="14.83203125" style="528" customWidth="1"/>
    <col min="9740" max="9984" width="9.33203125" style="528"/>
    <col min="9985" max="9985" width="7.5" style="528" customWidth="1"/>
    <col min="9986" max="9986" width="59.6640625" style="528" customWidth="1"/>
    <col min="9987" max="9995" width="14.83203125" style="528" customWidth="1"/>
    <col min="9996" max="10240" width="9.33203125" style="528"/>
    <col min="10241" max="10241" width="7.5" style="528" customWidth="1"/>
    <col min="10242" max="10242" width="59.6640625" style="528" customWidth="1"/>
    <col min="10243" max="10251" width="14.83203125" style="528" customWidth="1"/>
    <col min="10252" max="10496" width="9.33203125" style="528"/>
    <col min="10497" max="10497" width="7.5" style="528" customWidth="1"/>
    <col min="10498" max="10498" width="59.6640625" style="528" customWidth="1"/>
    <col min="10499" max="10507" width="14.83203125" style="528" customWidth="1"/>
    <col min="10508" max="10752" width="9.33203125" style="528"/>
    <col min="10753" max="10753" width="7.5" style="528" customWidth="1"/>
    <col min="10754" max="10754" width="59.6640625" style="528" customWidth="1"/>
    <col min="10755" max="10763" width="14.83203125" style="528" customWidth="1"/>
    <col min="10764" max="11008" width="9.33203125" style="528"/>
    <col min="11009" max="11009" width="7.5" style="528" customWidth="1"/>
    <col min="11010" max="11010" width="59.6640625" style="528" customWidth="1"/>
    <col min="11011" max="11019" width="14.83203125" style="528" customWidth="1"/>
    <col min="11020" max="11264" width="9.33203125" style="528"/>
    <col min="11265" max="11265" width="7.5" style="528" customWidth="1"/>
    <col min="11266" max="11266" width="59.6640625" style="528" customWidth="1"/>
    <col min="11267" max="11275" width="14.83203125" style="528" customWidth="1"/>
    <col min="11276" max="11520" width="9.33203125" style="528"/>
    <col min="11521" max="11521" width="7.5" style="528" customWidth="1"/>
    <col min="11522" max="11522" width="59.6640625" style="528" customWidth="1"/>
    <col min="11523" max="11531" width="14.83203125" style="528" customWidth="1"/>
    <col min="11532" max="11776" width="9.33203125" style="528"/>
    <col min="11777" max="11777" width="7.5" style="528" customWidth="1"/>
    <col min="11778" max="11778" width="59.6640625" style="528" customWidth="1"/>
    <col min="11779" max="11787" width="14.83203125" style="528" customWidth="1"/>
    <col min="11788" max="12032" width="9.33203125" style="528"/>
    <col min="12033" max="12033" width="7.5" style="528" customWidth="1"/>
    <col min="12034" max="12034" width="59.6640625" style="528" customWidth="1"/>
    <col min="12035" max="12043" width="14.83203125" style="528" customWidth="1"/>
    <col min="12044" max="12288" width="9.33203125" style="528"/>
    <col min="12289" max="12289" width="7.5" style="528" customWidth="1"/>
    <col min="12290" max="12290" width="59.6640625" style="528" customWidth="1"/>
    <col min="12291" max="12299" width="14.83203125" style="528" customWidth="1"/>
    <col min="12300" max="12544" width="9.33203125" style="528"/>
    <col min="12545" max="12545" width="7.5" style="528" customWidth="1"/>
    <col min="12546" max="12546" width="59.6640625" style="528" customWidth="1"/>
    <col min="12547" max="12555" width="14.83203125" style="528" customWidth="1"/>
    <col min="12556" max="12800" width="9.33203125" style="528"/>
    <col min="12801" max="12801" width="7.5" style="528" customWidth="1"/>
    <col min="12802" max="12802" width="59.6640625" style="528" customWidth="1"/>
    <col min="12803" max="12811" width="14.83203125" style="528" customWidth="1"/>
    <col min="12812" max="13056" width="9.33203125" style="528"/>
    <col min="13057" max="13057" width="7.5" style="528" customWidth="1"/>
    <col min="13058" max="13058" width="59.6640625" style="528" customWidth="1"/>
    <col min="13059" max="13067" width="14.83203125" style="528" customWidth="1"/>
    <col min="13068" max="13312" width="9.33203125" style="528"/>
    <col min="13313" max="13313" width="7.5" style="528" customWidth="1"/>
    <col min="13314" max="13314" width="59.6640625" style="528" customWidth="1"/>
    <col min="13315" max="13323" width="14.83203125" style="528" customWidth="1"/>
    <col min="13324" max="13568" width="9.33203125" style="528"/>
    <col min="13569" max="13569" width="7.5" style="528" customWidth="1"/>
    <col min="13570" max="13570" width="59.6640625" style="528" customWidth="1"/>
    <col min="13571" max="13579" width="14.83203125" style="528" customWidth="1"/>
    <col min="13580" max="13824" width="9.33203125" style="528"/>
    <col min="13825" max="13825" width="7.5" style="528" customWidth="1"/>
    <col min="13826" max="13826" width="59.6640625" style="528" customWidth="1"/>
    <col min="13827" max="13835" width="14.83203125" style="528" customWidth="1"/>
    <col min="13836" max="14080" width="9.33203125" style="528"/>
    <col min="14081" max="14081" width="7.5" style="528" customWidth="1"/>
    <col min="14082" max="14082" width="59.6640625" style="528" customWidth="1"/>
    <col min="14083" max="14091" width="14.83203125" style="528" customWidth="1"/>
    <col min="14092" max="14336" width="9.33203125" style="528"/>
    <col min="14337" max="14337" width="7.5" style="528" customWidth="1"/>
    <col min="14338" max="14338" width="59.6640625" style="528" customWidth="1"/>
    <col min="14339" max="14347" width="14.83203125" style="528" customWidth="1"/>
    <col min="14348" max="14592" width="9.33203125" style="528"/>
    <col min="14593" max="14593" width="7.5" style="528" customWidth="1"/>
    <col min="14594" max="14594" width="59.6640625" style="528" customWidth="1"/>
    <col min="14595" max="14603" width="14.83203125" style="528" customWidth="1"/>
    <col min="14604" max="14848" width="9.33203125" style="528"/>
    <col min="14849" max="14849" width="7.5" style="528" customWidth="1"/>
    <col min="14850" max="14850" width="59.6640625" style="528" customWidth="1"/>
    <col min="14851" max="14859" width="14.83203125" style="528" customWidth="1"/>
    <col min="14860" max="15104" width="9.33203125" style="528"/>
    <col min="15105" max="15105" width="7.5" style="528" customWidth="1"/>
    <col min="15106" max="15106" width="59.6640625" style="528" customWidth="1"/>
    <col min="15107" max="15115" width="14.83203125" style="528" customWidth="1"/>
    <col min="15116" max="15360" width="9.33203125" style="528"/>
    <col min="15361" max="15361" width="7.5" style="528" customWidth="1"/>
    <col min="15362" max="15362" width="59.6640625" style="528" customWidth="1"/>
    <col min="15363" max="15371" width="14.83203125" style="528" customWidth="1"/>
    <col min="15372" max="15616" width="9.33203125" style="528"/>
    <col min="15617" max="15617" width="7.5" style="528" customWidth="1"/>
    <col min="15618" max="15618" width="59.6640625" style="528" customWidth="1"/>
    <col min="15619" max="15627" width="14.83203125" style="528" customWidth="1"/>
    <col min="15628" max="15872" width="9.33203125" style="528"/>
    <col min="15873" max="15873" width="7.5" style="528" customWidth="1"/>
    <col min="15874" max="15874" width="59.6640625" style="528" customWidth="1"/>
    <col min="15875" max="15883" width="14.83203125" style="528" customWidth="1"/>
    <col min="15884" max="16128" width="9.33203125" style="528"/>
    <col min="16129" max="16129" width="7.5" style="528" customWidth="1"/>
    <col min="16130" max="16130" width="59.6640625" style="528" customWidth="1"/>
    <col min="16131" max="16139" width="14.83203125" style="528" customWidth="1"/>
    <col min="16140" max="16384" width="9.33203125" style="528"/>
  </cols>
  <sheetData>
    <row r="1" spans="1:11" x14ac:dyDescent="0.25">
      <c r="A1" s="655"/>
      <c r="B1" s="1124" t="str">
        <f>CONCATENATE("1.4. melléklet ",[3]RM_ALAPADATOK!A7," ",[3]RM_ALAPADATOK!B7," ",[3]RM_ALAPADATOK!C7," ",[3]RM_ALAPADATOK!D7," ",[3]RM_ALAPADATOK!E7," ",[3]RM_ALAPADATOK!F7," ",[3]RM_ALAPADATOK!G7," ",[3]RM_ALAPADATOK!H7)</f>
        <v>1.4. melléklet a 13 / 2020 ( XI.11. ) önkormányzati rendelethez</v>
      </c>
      <c r="C1" s="1125"/>
      <c r="D1" s="1125"/>
      <c r="E1" s="1125"/>
      <c r="F1" s="1125"/>
      <c r="G1" s="1125"/>
      <c r="H1" s="1125"/>
      <c r="I1" s="1125"/>
      <c r="J1" s="1125"/>
      <c r="K1" s="1125"/>
    </row>
    <row r="2" spans="1:11" x14ac:dyDescent="0.25">
      <c r="A2" s="655"/>
      <c r="B2" s="655"/>
      <c r="C2" s="656"/>
      <c r="D2" s="655"/>
      <c r="E2" s="655"/>
      <c r="F2" s="655"/>
      <c r="G2" s="655"/>
      <c r="H2" s="655"/>
      <c r="I2" s="655"/>
      <c r="J2" s="655"/>
      <c r="K2" s="655"/>
    </row>
    <row r="3" spans="1:11" x14ac:dyDescent="0.25">
      <c r="A3" s="1126" t="str">
        <f>CONCATENATE([3]RM_ALAPADATOK!A4)</f>
        <v/>
      </c>
      <c r="B3" s="1126"/>
      <c r="C3" s="1127"/>
      <c r="D3" s="1126"/>
      <c r="E3" s="1126"/>
      <c r="F3" s="1126"/>
      <c r="G3" s="1126"/>
      <c r="H3" s="1126"/>
      <c r="I3" s="1126"/>
      <c r="J3" s="1126"/>
      <c r="K3" s="1126"/>
    </row>
    <row r="4" spans="1:11" x14ac:dyDescent="0.25">
      <c r="A4" s="1126" t="str">
        <f>CONCATENATE([3]RM_ALAPADATOK!D7,". ÉVI KÖLTSÉGVETÉSI RENDELET ÁLLAMIGAZGATÁSI FELADATOK BEVÉTELEINEK KIADÁSAINAK MÓDOSÍTÁSA")</f>
        <v>2020. ÉVI KÖLTSÉGVETÉSI RENDELET ÁLLAMIGAZGATÁSI FELADATOK BEVÉTELEINEK KIADÁSAINAK MÓDOSÍTÁSA</v>
      </c>
      <c r="B4" s="1126"/>
      <c r="C4" s="1127"/>
      <c r="D4" s="1126"/>
      <c r="E4" s="1126"/>
      <c r="F4" s="1126"/>
      <c r="G4" s="1126"/>
      <c r="H4" s="1126"/>
      <c r="I4" s="1126"/>
      <c r="J4" s="1126"/>
      <c r="K4" s="1126"/>
    </row>
    <row r="5" spans="1:11" x14ac:dyDescent="0.25">
      <c r="A5" s="655"/>
      <c r="B5" s="655"/>
      <c r="C5" s="656"/>
      <c r="D5" s="655"/>
      <c r="E5" s="655"/>
      <c r="F5" s="655"/>
      <c r="G5" s="655"/>
      <c r="H5" s="655"/>
      <c r="I5" s="655"/>
      <c r="J5" s="655"/>
      <c r="K5" s="655"/>
    </row>
    <row r="6" spans="1:11" ht="15.95" customHeight="1" x14ac:dyDescent="0.25">
      <c r="A6" s="1109" t="s">
        <v>13</v>
      </c>
      <c r="B6" s="1109"/>
      <c r="C6" s="1109"/>
      <c r="D6" s="1109"/>
      <c r="E6" s="1109"/>
      <c r="F6" s="1109"/>
      <c r="G6" s="1109"/>
      <c r="H6" s="1109"/>
      <c r="I6" s="1109"/>
      <c r="J6" s="1109"/>
      <c r="K6" s="1109"/>
    </row>
    <row r="7" spans="1:11" ht="15.95" customHeight="1" thickBot="1" x14ac:dyDescent="0.3">
      <c r="A7" s="1110" t="s">
        <v>147</v>
      </c>
      <c r="B7" s="1110"/>
      <c r="C7" s="654"/>
      <c r="D7" s="655"/>
      <c r="E7" s="655"/>
      <c r="F7" s="655"/>
      <c r="G7" s="655"/>
      <c r="H7" s="655"/>
      <c r="I7" s="655"/>
      <c r="J7" s="655"/>
      <c r="K7" s="654" t="s">
        <v>531</v>
      </c>
    </row>
    <row r="8" spans="1:11" x14ac:dyDescent="0.25">
      <c r="A8" s="1115" t="s">
        <v>67</v>
      </c>
      <c r="B8" s="1117" t="s">
        <v>15</v>
      </c>
      <c r="C8" s="1119" t="str">
        <f>+CONCATENATE(LEFT([3]RM_ÖSSZEFÜGGÉSEK!A6,4),". évi")</f>
        <v>2020. évi</v>
      </c>
      <c r="D8" s="1120"/>
      <c r="E8" s="1121"/>
      <c r="F8" s="1121"/>
      <c r="G8" s="1121"/>
      <c r="H8" s="1121"/>
      <c r="I8" s="1121"/>
      <c r="J8" s="1121"/>
      <c r="K8" s="1122"/>
    </row>
    <row r="9" spans="1:11" ht="36" customHeight="1" thickBot="1" x14ac:dyDescent="0.3">
      <c r="A9" s="1116"/>
      <c r="B9" s="1118"/>
      <c r="C9" s="617" t="s">
        <v>647</v>
      </c>
      <c r="D9" s="616" t="str">
        <f>CONCATENATE('[3]RM_1.3.sz.mell.'!D98)</f>
        <v xml:space="preserve">1. sz. módosítás </v>
      </c>
      <c r="E9" s="616" t="str">
        <f>CONCATENATE('[3]RM_1.3.sz.mell.'!E98)</f>
        <v xml:space="preserve">2. sz. módosítás </v>
      </c>
      <c r="F9" s="616" t="str">
        <f>CONCATENATE('[3]RM_1.3.sz.mell.'!F98)</f>
        <v xml:space="preserve">3. sz. módosítás </v>
      </c>
      <c r="G9" s="616" t="str">
        <f>CONCATENATE('[3]RM_1.3.sz.mell.'!G98)</f>
        <v xml:space="preserve">4. sz. módosítás </v>
      </c>
      <c r="H9" s="616" t="str">
        <f>CONCATENATE('[3]RM_1.3.sz.mell.'!H98)</f>
        <v xml:space="preserve">5. sz. módosítás </v>
      </c>
      <c r="I9" s="616" t="str">
        <f>CONCATENATE('[3]RM_1.3.sz.mell.'!I98)</f>
        <v xml:space="preserve">6. sz. módosítás </v>
      </c>
      <c r="J9" s="615" t="s">
        <v>646</v>
      </c>
      <c r="K9" s="614" t="str">
        <f>CONCATENATE('[3]RM_1.3.sz.mell.'!K98)</f>
        <v>….számú módosítás utáni előirányzat</v>
      </c>
    </row>
    <row r="10" spans="1:11" s="608" customFormat="1" ht="12" customHeight="1" thickBot="1" x14ac:dyDescent="0.25">
      <c r="A10" s="653" t="s">
        <v>465</v>
      </c>
      <c r="B10" s="652" t="s">
        <v>466</v>
      </c>
      <c r="C10" s="611" t="s">
        <v>467</v>
      </c>
      <c r="D10" s="611" t="s">
        <v>469</v>
      </c>
      <c r="E10" s="610" t="s">
        <v>468</v>
      </c>
      <c r="F10" s="610" t="s">
        <v>470</v>
      </c>
      <c r="G10" s="610" t="s">
        <v>471</v>
      </c>
      <c r="H10" s="610" t="s">
        <v>472</v>
      </c>
      <c r="I10" s="610" t="s">
        <v>645</v>
      </c>
      <c r="J10" s="610" t="s">
        <v>644</v>
      </c>
      <c r="K10" s="609" t="s">
        <v>643</v>
      </c>
    </row>
    <row r="11" spans="1:11" s="539" customFormat="1" ht="12" customHeight="1" thickBot="1" x14ac:dyDescent="0.25">
      <c r="A11" s="533" t="s">
        <v>16</v>
      </c>
      <c r="B11" s="640" t="s">
        <v>232</v>
      </c>
      <c r="C11" s="531">
        <f>+C12+C13+C14+C15+C16+C17</f>
        <v>0</v>
      </c>
      <c r="D11" s="531">
        <f t="shared" ref="D11:K11" si="0">+D12+D13+D14+D15+D16+D17</f>
        <v>0</v>
      </c>
      <c r="E11" s="531">
        <f t="shared" si="0"/>
        <v>0</v>
      </c>
      <c r="F11" s="531">
        <f t="shared" si="0"/>
        <v>0</v>
      </c>
      <c r="G11" s="531">
        <f t="shared" si="0"/>
        <v>0</v>
      </c>
      <c r="H11" s="531">
        <f t="shared" si="0"/>
        <v>0</v>
      </c>
      <c r="I11" s="531">
        <f t="shared" si="0"/>
        <v>0</v>
      </c>
      <c r="J11" s="531">
        <f t="shared" si="0"/>
        <v>0</v>
      </c>
      <c r="K11" s="530">
        <f t="shared" si="0"/>
        <v>0</v>
      </c>
    </row>
    <row r="12" spans="1:11" s="539" customFormat="1" ht="12" customHeight="1" x14ac:dyDescent="0.2">
      <c r="A12" s="562" t="s">
        <v>96</v>
      </c>
      <c r="B12" s="402" t="s">
        <v>233</v>
      </c>
      <c r="C12" s="580"/>
      <c r="D12" s="580"/>
      <c r="E12" s="580"/>
      <c r="F12" s="580"/>
      <c r="G12" s="580"/>
      <c r="H12" s="580"/>
      <c r="I12" s="580"/>
      <c r="J12" s="574">
        <f t="shared" ref="J12:J17" si="1">D12+E12+F12+G12+H12+I12</f>
        <v>0</v>
      </c>
      <c r="K12" s="548">
        <f t="shared" ref="K12:K17" si="2">C12+J12</f>
        <v>0</v>
      </c>
    </row>
    <row r="13" spans="1:11" s="539" customFormat="1" ht="12" customHeight="1" x14ac:dyDescent="0.2">
      <c r="A13" s="592" t="s">
        <v>97</v>
      </c>
      <c r="B13" s="633" t="s">
        <v>234</v>
      </c>
      <c r="C13" s="560"/>
      <c r="D13" s="560"/>
      <c r="E13" s="580"/>
      <c r="F13" s="580"/>
      <c r="G13" s="580"/>
      <c r="H13" s="580"/>
      <c r="I13" s="580"/>
      <c r="J13" s="574">
        <f t="shared" si="1"/>
        <v>0</v>
      </c>
      <c r="K13" s="548">
        <f t="shared" si="2"/>
        <v>0</v>
      </c>
    </row>
    <row r="14" spans="1:11" s="539" customFormat="1" ht="12" customHeight="1" x14ac:dyDescent="0.2">
      <c r="A14" s="592" t="s">
        <v>98</v>
      </c>
      <c r="B14" s="633" t="s">
        <v>235</v>
      </c>
      <c r="C14" s="560"/>
      <c r="D14" s="560"/>
      <c r="E14" s="580"/>
      <c r="F14" s="580"/>
      <c r="G14" s="580"/>
      <c r="H14" s="580"/>
      <c r="I14" s="580"/>
      <c r="J14" s="574">
        <f t="shared" si="1"/>
        <v>0</v>
      </c>
      <c r="K14" s="548">
        <f t="shared" si="2"/>
        <v>0</v>
      </c>
    </row>
    <row r="15" spans="1:11" s="539" customFormat="1" ht="12" customHeight="1" x14ac:dyDescent="0.2">
      <c r="A15" s="592" t="s">
        <v>99</v>
      </c>
      <c r="B15" s="633" t="s">
        <v>236</v>
      </c>
      <c r="C15" s="560"/>
      <c r="D15" s="560"/>
      <c r="E15" s="580"/>
      <c r="F15" s="580"/>
      <c r="G15" s="580"/>
      <c r="H15" s="580"/>
      <c r="I15" s="580"/>
      <c r="J15" s="574">
        <f t="shared" si="1"/>
        <v>0</v>
      </c>
      <c r="K15" s="548">
        <f t="shared" si="2"/>
        <v>0</v>
      </c>
    </row>
    <row r="16" spans="1:11" s="539" customFormat="1" ht="12" customHeight="1" x14ac:dyDescent="0.2">
      <c r="A16" s="592" t="s">
        <v>144</v>
      </c>
      <c r="B16" s="578" t="s">
        <v>410</v>
      </c>
      <c r="C16" s="560"/>
      <c r="D16" s="560"/>
      <c r="E16" s="580"/>
      <c r="F16" s="580"/>
      <c r="G16" s="580"/>
      <c r="H16" s="580"/>
      <c r="I16" s="580"/>
      <c r="J16" s="574">
        <f t="shared" si="1"/>
        <v>0</v>
      </c>
      <c r="K16" s="548">
        <f t="shared" si="2"/>
        <v>0</v>
      </c>
    </row>
    <row r="17" spans="1:11" s="539" customFormat="1" ht="12" customHeight="1" thickBot="1" x14ac:dyDescent="0.25">
      <c r="A17" s="595" t="s">
        <v>100</v>
      </c>
      <c r="B17" s="579" t="s">
        <v>411</v>
      </c>
      <c r="C17" s="560"/>
      <c r="D17" s="560"/>
      <c r="E17" s="580"/>
      <c r="F17" s="580"/>
      <c r="G17" s="580"/>
      <c r="H17" s="580"/>
      <c r="I17" s="580"/>
      <c r="J17" s="574">
        <f t="shared" si="1"/>
        <v>0</v>
      </c>
      <c r="K17" s="548">
        <f t="shared" si="2"/>
        <v>0</v>
      </c>
    </row>
    <row r="18" spans="1:11" s="539" customFormat="1" ht="12" customHeight="1" thickBot="1" x14ac:dyDescent="0.25">
      <c r="A18" s="533" t="s">
        <v>17</v>
      </c>
      <c r="B18" s="626" t="s">
        <v>237</v>
      </c>
      <c r="C18" s="531">
        <f>+C19+C20+C21+C22+C23</f>
        <v>0</v>
      </c>
      <c r="D18" s="531">
        <f t="shared" ref="D18:K18" si="3">+D19+D20+D21+D22+D23</f>
        <v>0</v>
      </c>
      <c r="E18" s="531">
        <f t="shared" si="3"/>
        <v>0</v>
      </c>
      <c r="F18" s="531">
        <f t="shared" si="3"/>
        <v>0</v>
      </c>
      <c r="G18" s="531">
        <f t="shared" si="3"/>
        <v>0</v>
      </c>
      <c r="H18" s="531">
        <f t="shared" si="3"/>
        <v>0</v>
      </c>
      <c r="I18" s="531">
        <f t="shared" si="3"/>
        <v>0</v>
      </c>
      <c r="J18" s="531">
        <f t="shared" si="3"/>
        <v>0</v>
      </c>
      <c r="K18" s="530">
        <f t="shared" si="3"/>
        <v>0</v>
      </c>
    </row>
    <row r="19" spans="1:11" s="539" customFormat="1" ht="12" customHeight="1" x14ac:dyDescent="0.2">
      <c r="A19" s="562" t="s">
        <v>102</v>
      </c>
      <c r="B19" s="402" t="s">
        <v>238</v>
      </c>
      <c r="C19" s="580"/>
      <c r="D19" s="580"/>
      <c r="E19" s="580"/>
      <c r="F19" s="580"/>
      <c r="G19" s="580"/>
      <c r="H19" s="580"/>
      <c r="I19" s="580"/>
      <c r="J19" s="574">
        <f t="shared" ref="J19:J24" si="4">D19+E19+F19+G19+H19+I19</f>
        <v>0</v>
      </c>
      <c r="K19" s="548">
        <f t="shared" ref="K19:K24" si="5">C19+J19</f>
        <v>0</v>
      </c>
    </row>
    <row r="20" spans="1:11" s="539" customFormat="1" ht="12" customHeight="1" x14ac:dyDescent="0.2">
      <c r="A20" s="592" t="s">
        <v>103</v>
      </c>
      <c r="B20" s="633" t="s">
        <v>239</v>
      </c>
      <c r="C20" s="560"/>
      <c r="D20" s="560"/>
      <c r="E20" s="580"/>
      <c r="F20" s="580"/>
      <c r="G20" s="580"/>
      <c r="H20" s="580"/>
      <c r="I20" s="580"/>
      <c r="J20" s="574">
        <f t="shared" si="4"/>
        <v>0</v>
      </c>
      <c r="K20" s="548">
        <f t="shared" si="5"/>
        <v>0</v>
      </c>
    </row>
    <row r="21" spans="1:11" s="539" customFormat="1" ht="12" customHeight="1" x14ac:dyDescent="0.2">
      <c r="A21" s="592" t="s">
        <v>104</v>
      </c>
      <c r="B21" s="633" t="s">
        <v>400</v>
      </c>
      <c r="C21" s="560"/>
      <c r="D21" s="560"/>
      <c r="E21" s="580"/>
      <c r="F21" s="580"/>
      <c r="G21" s="580"/>
      <c r="H21" s="580"/>
      <c r="I21" s="580"/>
      <c r="J21" s="574">
        <f t="shared" si="4"/>
        <v>0</v>
      </c>
      <c r="K21" s="548">
        <f t="shared" si="5"/>
        <v>0</v>
      </c>
    </row>
    <row r="22" spans="1:11" s="539" customFormat="1" ht="12" customHeight="1" x14ac:dyDescent="0.2">
      <c r="A22" s="592" t="s">
        <v>105</v>
      </c>
      <c r="B22" s="633" t="s">
        <v>401</v>
      </c>
      <c r="C22" s="560"/>
      <c r="D22" s="560"/>
      <c r="E22" s="580"/>
      <c r="F22" s="580"/>
      <c r="G22" s="580"/>
      <c r="H22" s="580"/>
      <c r="I22" s="580"/>
      <c r="J22" s="574">
        <f t="shared" si="4"/>
        <v>0</v>
      </c>
      <c r="K22" s="548">
        <f t="shared" si="5"/>
        <v>0</v>
      </c>
    </row>
    <row r="23" spans="1:11" s="539" customFormat="1" ht="12" customHeight="1" x14ac:dyDescent="0.2">
      <c r="A23" s="592" t="s">
        <v>106</v>
      </c>
      <c r="B23" s="633" t="s">
        <v>240</v>
      </c>
      <c r="C23" s="560"/>
      <c r="D23" s="560"/>
      <c r="E23" s="580"/>
      <c r="F23" s="580"/>
      <c r="G23" s="580"/>
      <c r="H23" s="580"/>
      <c r="I23" s="580"/>
      <c r="J23" s="574">
        <f t="shared" si="4"/>
        <v>0</v>
      </c>
      <c r="K23" s="548">
        <f t="shared" si="5"/>
        <v>0</v>
      </c>
    </row>
    <row r="24" spans="1:11" s="539" customFormat="1" ht="12" customHeight="1" thickBot="1" x14ac:dyDescent="0.25">
      <c r="A24" s="595" t="s">
        <v>115</v>
      </c>
      <c r="B24" s="579" t="s">
        <v>241</v>
      </c>
      <c r="C24" s="557"/>
      <c r="D24" s="557"/>
      <c r="E24" s="643"/>
      <c r="F24" s="643"/>
      <c r="G24" s="643"/>
      <c r="H24" s="643"/>
      <c r="I24" s="643"/>
      <c r="J24" s="574">
        <f t="shared" si="4"/>
        <v>0</v>
      </c>
      <c r="K24" s="548">
        <f t="shared" si="5"/>
        <v>0</v>
      </c>
    </row>
    <row r="25" spans="1:11" s="539" customFormat="1" ht="12" customHeight="1" thickBot="1" x14ac:dyDescent="0.25">
      <c r="A25" s="533" t="s">
        <v>18</v>
      </c>
      <c r="B25" s="640" t="s">
        <v>242</v>
      </c>
      <c r="C25" s="531">
        <f>+C26+C27+C28+C29+C30</f>
        <v>0</v>
      </c>
      <c r="D25" s="531">
        <f t="shared" ref="D25:K25" si="6">+D26+D27+D28+D29+D30</f>
        <v>0</v>
      </c>
      <c r="E25" s="531">
        <f t="shared" si="6"/>
        <v>0</v>
      </c>
      <c r="F25" s="531">
        <f t="shared" si="6"/>
        <v>0</v>
      </c>
      <c r="G25" s="531">
        <f t="shared" si="6"/>
        <v>0</v>
      </c>
      <c r="H25" s="531">
        <f t="shared" si="6"/>
        <v>0</v>
      </c>
      <c r="I25" s="531">
        <f t="shared" si="6"/>
        <v>0</v>
      </c>
      <c r="J25" s="531">
        <f t="shared" si="6"/>
        <v>0</v>
      </c>
      <c r="K25" s="530">
        <f t="shared" si="6"/>
        <v>0</v>
      </c>
    </row>
    <row r="26" spans="1:11" s="539" customFormat="1" ht="12" customHeight="1" x14ac:dyDescent="0.2">
      <c r="A26" s="562" t="s">
        <v>85</v>
      </c>
      <c r="B26" s="402" t="s">
        <v>243</v>
      </c>
      <c r="C26" s="580"/>
      <c r="D26" s="580"/>
      <c r="E26" s="580"/>
      <c r="F26" s="580"/>
      <c r="G26" s="580"/>
      <c r="H26" s="580"/>
      <c r="I26" s="580"/>
      <c r="J26" s="574">
        <f t="shared" ref="J26:J31" si="7">D26+E26+F26+G26+H26+I26</f>
        <v>0</v>
      </c>
      <c r="K26" s="548">
        <f t="shared" ref="K26:K31" si="8">C26+J26</f>
        <v>0</v>
      </c>
    </row>
    <row r="27" spans="1:11" s="539" customFormat="1" ht="12" customHeight="1" x14ac:dyDescent="0.2">
      <c r="A27" s="592" t="s">
        <v>86</v>
      </c>
      <c r="B27" s="633" t="s">
        <v>244</v>
      </c>
      <c r="C27" s="560"/>
      <c r="D27" s="560"/>
      <c r="E27" s="580"/>
      <c r="F27" s="580"/>
      <c r="G27" s="580"/>
      <c r="H27" s="580"/>
      <c r="I27" s="580"/>
      <c r="J27" s="574">
        <f t="shared" si="7"/>
        <v>0</v>
      </c>
      <c r="K27" s="548">
        <f t="shared" si="8"/>
        <v>0</v>
      </c>
    </row>
    <row r="28" spans="1:11" s="539" customFormat="1" ht="12" customHeight="1" x14ac:dyDescent="0.2">
      <c r="A28" s="592" t="s">
        <v>87</v>
      </c>
      <c r="B28" s="633" t="s">
        <v>402</v>
      </c>
      <c r="C28" s="560"/>
      <c r="D28" s="560"/>
      <c r="E28" s="580"/>
      <c r="F28" s="580"/>
      <c r="G28" s="580"/>
      <c r="H28" s="580"/>
      <c r="I28" s="580"/>
      <c r="J28" s="574">
        <f t="shared" si="7"/>
        <v>0</v>
      </c>
      <c r="K28" s="548">
        <f t="shared" si="8"/>
        <v>0</v>
      </c>
    </row>
    <row r="29" spans="1:11" s="539" customFormat="1" ht="12" customHeight="1" x14ac:dyDescent="0.2">
      <c r="A29" s="592" t="s">
        <v>88</v>
      </c>
      <c r="B29" s="633" t="s">
        <v>403</v>
      </c>
      <c r="C29" s="560"/>
      <c r="D29" s="560"/>
      <c r="E29" s="580"/>
      <c r="F29" s="580"/>
      <c r="G29" s="580"/>
      <c r="H29" s="580"/>
      <c r="I29" s="580"/>
      <c r="J29" s="574">
        <f t="shared" si="7"/>
        <v>0</v>
      </c>
      <c r="K29" s="548">
        <f t="shared" si="8"/>
        <v>0</v>
      </c>
    </row>
    <row r="30" spans="1:11" s="539" customFormat="1" ht="12" customHeight="1" x14ac:dyDescent="0.2">
      <c r="A30" s="592" t="s">
        <v>164</v>
      </c>
      <c r="B30" s="633" t="s">
        <v>245</v>
      </c>
      <c r="C30" s="560"/>
      <c r="D30" s="560"/>
      <c r="E30" s="580"/>
      <c r="F30" s="580"/>
      <c r="G30" s="580"/>
      <c r="H30" s="580"/>
      <c r="I30" s="580"/>
      <c r="J30" s="574">
        <f t="shared" si="7"/>
        <v>0</v>
      </c>
      <c r="K30" s="548">
        <f t="shared" si="8"/>
        <v>0</v>
      </c>
    </row>
    <row r="31" spans="1:11" s="539" customFormat="1" ht="12" customHeight="1" thickBot="1" x14ac:dyDescent="0.25">
      <c r="A31" s="595" t="s">
        <v>165</v>
      </c>
      <c r="B31" s="651" t="s">
        <v>246</v>
      </c>
      <c r="C31" s="557"/>
      <c r="D31" s="557"/>
      <c r="E31" s="643"/>
      <c r="F31" s="643"/>
      <c r="G31" s="643"/>
      <c r="H31" s="643"/>
      <c r="I31" s="643"/>
      <c r="J31" s="642">
        <f t="shared" si="7"/>
        <v>0</v>
      </c>
      <c r="K31" s="548">
        <f t="shared" si="8"/>
        <v>0</v>
      </c>
    </row>
    <row r="32" spans="1:11" s="539" customFormat="1" ht="12" customHeight="1" thickBot="1" x14ac:dyDescent="0.25">
      <c r="A32" s="533" t="s">
        <v>166</v>
      </c>
      <c r="B32" s="640" t="s">
        <v>528</v>
      </c>
      <c r="C32" s="570">
        <f>+C33+C34+C35+C36+C37+C38+C39</f>
        <v>0</v>
      </c>
      <c r="D32" s="570">
        <f t="shared" ref="D32:K32" si="9">+D33+D34+D35+D36+D37+D38+D39</f>
        <v>0</v>
      </c>
      <c r="E32" s="570">
        <f t="shared" si="9"/>
        <v>0</v>
      </c>
      <c r="F32" s="570">
        <f t="shared" si="9"/>
        <v>0</v>
      </c>
      <c r="G32" s="570">
        <f t="shared" si="9"/>
        <v>0</v>
      </c>
      <c r="H32" s="570">
        <f t="shared" si="9"/>
        <v>0</v>
      </c>
      <c r="I32" s="570">
        <f t="shared" si="9"/>
        <v>0</v>
      </c>
      <c r="J32" s="570">
        <f t="shared" si="9"/>
        <v>0</v>
      </c>
      <c r="K32" s="569">
        <f t="shared" si="9"/>
        <v>0</v>
      </c>
    </row>
    <row r="33" spans="1:11" s="539" customFormat="1" ht="12" customHeight="1" x14ac:dyDescent="0.2">
      <c r="A33" s="562" t="s">
        <v>248</v>
      </c>
      <c r="B33" s="402" t="str">
        <f>'[3]RM_1.1.sz.mell.'!B33</f>
        <v>Építményadó</v>
      </c>
      <c r="C33" s="574"/>
      <c r="D33" s="574"/>
      <c r="E33" s="574"/>
      <c r="F33" s="574"/>
      <c r="G33" s="574"/>
      <c r="H33" s="574"/>
      <c r="I33" s="574"/>
      <c r="J33" s="574">
        <f t="shared" ref="J33:J39" si="10">D33+E33+F33+G33+H33+I33</f>
        <v>0</v>
      </c>
      <c r="K33" s="548">
        <f t="shared" ref="K33:K39" si="11">C33+J33</f>
        <v>0</v>
      </c>
    </row>
    <row r="34" spans="1:11" s="539" customFormat="1" ht="12" customHeight="1" x14ac:dyDescent="0.2">
      <c r="A34" s="592" t="s">
        <v>249</v>
      </c>
      <c r="B34" s="402" t="str">
        <f>'[3]RM_1.1.sz.mell.'!B34</f>
        <v>Idegenforgalmi adó</v>
      </c>
      <c r="C34" s="560"/>
      <c r="D34" s="560"/>
      <c r="E34" s="580"/>
      <c r="F34" s="580"/>
      <c r="G34" s="580"/>
      <c r="H34" s="580"/>
      <c r="I34" s="580"/>
      <c r="J34" s="574">
        <f t="shared" si="10"/>
        <v>0</v>
      </c>
      <c r="K34" s="548">
        <f t="shared" si="11"/>
        <v>0</v>
      </c>
    </row>
    <row r="35" spans="1:11" s="539" customFormat="1" ht="12" customHeight="1" x14ac:dyDescent="0.2">
      <c r="A35" s="592" t="s">
        <v>250</v>
      </c>
      <c r="B35" s="402" t="str">
        <f>'[3]RM_1.1.sz.mell.'!B35</f>
        <v>Iparűzési adó</v>
      </c>
      <c r="C35" s="560"/>
      <c r="D35" s="560"/>
      <c r="E35" s="580"/>
      <c r="F35" s="580"/>
      <c r="G35" s="580"/>
      <c r="H35" s="580"/>
      <c r="I35" s="580"/>
      <c r="J35" s="574">
        <f t="shared" si="10"/>
        <v>0</v>
      </c>
      <c r="K35" s="548">
        <f t="shared" si="11"/>
        <v>0</v>
      </c>
    </row>
    <row r="36" spans="1:11" s="539" customFormat="1" ht="12" customHeight="1" x14ac:dyDescent="0.2">
      <c r="A36" s="592" t="s">
        <v>251</v>
      </c>
      <c r="B36" s="402" t="str">
        <f>'[3]RM_1.1.sz.mell.'!B36</f>
        <v>Talajterhelési díj</v>
      </c>
      <c r="C36" s="560"/>
      <c r="D36" s="560"/>
      <c r="E36" s="580"/>
      <c r="F36" s="580"/>
      <c r="G36" s="580"/>
      <c r="H36" s="580"/>
      <c r="I36" s="580"/>
      <c r="J36" s="574">
        <f t="shared" si="10"/>
        <v>0</v>
      </c>
      <c r="K36" s="548">
        <f t="shared" si="11"/>
        <v>0</v>
      </c>
    </row>
    <row r="37" spans="1:11" s="539" customFormat="1" ht="12" customHeight="1" x14ac:dyDescent="0.2">
      <c r="A37" s="592" t="s">
        <v>520</v>
      </c>
      <c r="B37" s="402" t="str">
        <f>'[3]RM_1.1.sz.mell.'!B37</f>
        <v>Gépjárműadó</v>
      </c>
      <c r="C37" s="560"/>
      <c r="D37" s="560"/>
      <c r="E37" s="580"/>
      <c r="F37" s="580"/>
      <c r="G37" s="580"/>
      <c r="H37" s="580"/>
      <c r="I37" s="580"/>
      <c r="J37" s="574">
        <f t="shared" si="10"/>
        <v>0</v>
      </c>
      <c r="K37" s="548">
        <f t="shared" si="11"/>
        <v>0</v>
      </c>
    </row>
    <row r="38" spans="1:11" s="539" customFormat="1" ht="12" customHeight="1" x14ac:dyDescent="0.2">
      <c r="A38" s="592" t="s">
        <v>521</v>
      </c>
      <c r="B38" s="402" t="str">
        <f>'[3]RM_1.1.sz.mell.'!B38</f>
        <v>Telekadó</v>
      </c>
      <c r="C38" s="560"/>
      <c r="D38" s="560"/>
      <c r="E38" s="580"/>
      <c r="F38" s="580"/>
      <c r="G38" s="580"/>
      <c r="H38" s="580"/>
      <c r="I38" s="580"/>
      <c r="J38" s="574">
        <f t="shared" si="10"/>
        <v>0</v>
      </c>
      <c r="K38" s="548">
        <f t="shared" si="11"/>
        <v>0</v>
      </c>
    </row>
    <row r="39" spans="1:11" s="539" customFormat="1" ht="12" customHeight="1" thickBot="1" x14ac:dyDescent="0.25">
      <c r="A39" s="595" t="s">
        <v>522</v>
      </c>
      <c r="B39" s="402" t="str">
        <f>'[3]RM_1.1.sz.mell.'!B39</f>
        <v>Kommunális adó</v>
      </c>
      <c r="C39" s="557"/>
      <c r="D39" s="557"/>
      <c r="E39" s="643"/>
      <c r="F39" s="643"/>
      <c r="G39" s="643"/>
      <c r="H39" s="643"/>
      <c r="I39" s="643"/>
      <c r="J39" s="642">
        <f t="shared" si="10"/>
        <v>0</v>
      </c>
      <c r="K39" s="548">
        <f t="shared" si="11"/>
        <v>0</v>
      </c>
    </row>
    <row r="40" spans="1:11" s="539" customFormat="1" ht="12" customHeight="1" thickBot="1" x14ac:dyDescent="0.25">
      <c r="A40" s="533" t="s">
        <v>20</v>
      </c>
      <c r="B40" s="640" t="s">
        <v>412</v>
      </c>
      <c r="C40" s="531">
        <f>SUM(C41:C51)</f>
        <v>0</v>
      </c>
      <c r="D40" s="531">
        <f t="shared" ref="D40:K40" si="12">SUM(D41:D51)</f>
        <v>0</v>
      </c>
      <c r="E40" s="531">
        <f t="shared" si="12"/>
        <v>0</v>
      </c>
      <c r="F40" s="531">
        <f t="shared" si="12"/>
        <v>0</v>
      </c>
      <c r="G40" s="531">
        <f t="shared" si="12"/>
        <v>0</v>
      </c>
      <c r="H40" s="531">
        <f t="shared" si="12"/>
        <v>0</v>
      </c>
      <c r="I40" s="531">
        <f t="shared" si="12"/>
        <v>0</v>
      </c>
      <c r="J40" s="531">
        <f t="shared" si="12"/>
        <v>0</v>
      </c>
      <c r="K40" s="530">
        <f t="shared" si="12"/>
        <v>0</v>
      </c>
    </row>
    <row r="41" spans="1:11" s="539" customFormat="1" ht="12" customHeight="1" x14ac:dyDescent="0.2">
      <c r="A41" s="562" t="s">
        <v>89</v>
      </c>
      <c r="B41" s="402" t="s">
        <v>255</v>
      </c>
      <c r="C41" s="580"/>
      <c r="D41" s="580"/>
      <c r="E41" s="580"/>
      <c r="F41" s="580"/>
      <c r="G41" s="580"/>
      <c r="H41" s="580"/>
      <c r="I41" s="580"/>
      <c r="J41" s="574">
        <f t="shared" ref="J41:J51" si="13">D41+E41+F41+G41+H41+I41</f>
        <v>0</v>
      </c>
      <c r="K41" s="548">
        <f t="shared" ref="K41:K51" si="14">C41+J41</f>
        <v>0</v>
      </c>
    </row>
    <row r="42" spans="1:11" s="539" customFormat="1" ht="12" customHeight="1" x14ac:dyDescent="0.2">
      <c r="A42" s="592" t="s">
        <v>90</v>
      </c>
      <c r="B42" s="633" t="s">
        <v>256</v>
      </c>
      <c r="C42" s="560"/>
      <c r="D42" s="560"/>
      <c r="E42" s="580"/>
      <c r="F42" s="580"/>
      <c r="G42" s="580"/>
      <c r="H42" s="580"/>
      <c r="I42" s="580"/>
      <c r="J42" s="574">
        <f t="shared" si="13"/>
        <v>0</v>
      </c>
      <c r="K42" s="548">
        <f t="shared" si="14"/>
        <v>0</v>
      </c>
    </row>
    <row r="43" spans="1:11" s="539" customFormat="1" ht="12" customHeight="1" x14ac:dyDescent="0.2">
      <c r="A43" s="592" t="s">
        <v>91</v>
      </c>
      <c r="B43" s="633" t="s">
        <v>257</v>
      </c>
      <c r="C43" s="560"/>
      <c r="D43" s="560"/>
      <c r="E43" s="580"/>
      <c r="F43" s="580"/>
      <c r="G43" s="580"/>
      <c r="H43" s="580"/>
      <c r="I43" s="580"/>
      <c r="J43" s="574">
        <f t="shared" si="13"/>
        <v>0</v>
      </c>
      <c r="K43" s="548">
        <f t="shared" si="14"/>
        <v>0</v>
      </c>
    </row>
    <row r="44" spans="1:11" s="539" customFormat="1" ht="12" customHeight="1" x14ac:dyDescent="0.2">
      <c r="A44" s="592" t="s">
        <v>168</v>
      </c>
      <c r="B44" s="633" t="s">
        <v>258</v>
      </c>
      <c r="C44" s="560"/>
      <c r="D44" s="560"/>
      <c r="E44" s="580"/>
      <c r="F44" s="580"/>
      <c r="G44" s="580"/>
      <c r="H44" s="580"/>
      <c r="I44" s="580"/>
      <c r="J44" s="574">
        <f t="shared" si="13"/>
        <v>0</v>
      </c>
      <c r="K44" s="548">
        <f t="shared" si="14"/>
        <v>0</v>
      </c>
    </row>
    <row r="45" spans="1:11" s="539" customFormat="1" ht="12" customHeight="1" x14ac:dyDescent="0.2">
      <c r="A45" s="592" t="s">
        <v>169</v>
      </c>
      <c r="B45" s="633" t="s">
        <v>259</v>
      </c>
      <c r="C45" s="560"/>
      <c r="D45" s="560"/>
      <c r="E45" s="580"/>
      <c r="F45" s="580"/>
      <c r="G45" s="580"/>
      <c r="H45" s="580"/>
      <c r="I45" s="580"/>
      <c r="J45" s="574">
        <f t="shared" si="13"/>
        <v>0</v>
      </c>
      <c r="K45" s="548">
        <f t="shared" si="14"/>
        <v>0</v>
      </c>
    </row>
    <row r="46" spans="1:11" s="539" customFormat="1" ht="12" customHeight="1" x14ac:dyDescent="0.2">
      <c r="A46" s="592" t="s">
        <v>170</v>
      </c>
      <c r="B46" s="633" t="s">
        <v>260</v>
      </c>
      <c r="C46" s="560"/>
      <c r="D46" s="560"/>
      <c r="E46" s="580"/>
      <c r="F46" s="580"/>
      <c r="G46" s="580"/>
      <c r="H46" s="580"/>
      <c r="I46" s="580"/>
      <c r="J46" s="574">
        <f t="shared" si="13"/>
        <v>0</v>
      </c>
      <c r="K46" s="548">
        <f t="shared" si="14"/>
        <v>0</v>
      </c>
    </row>
    <row r="47" spans="1:11" s="539" customFormat="1" ht="12" customHeight="1" x14ac:dyDescent="0.2">
      <c r="A47" s="592" t="s">
        <v>171</v>
      </c>
      <c r="B47" s="633" t="s">
        <v>261</v>
      </c>
      <c r="C47" s="560"/>
      <c r="D47" s="560"/>
      <c r="E47" s="580"/>
      <c r="F47" s="580"/>
      <c r="G47" s="580"/>
      <c r="H47" s="580"/>
      <c r="I47" s="580"/>
      <c r="J47" s="574">
        <f t="shared" si="13"/>
        <v>0</v>
      </c>
      <c r="K47" s="548">
        <f t="shared" si="14"/>
        <v>0</v>
      </c>
    </row>
    <row r="48" spans="1:11" s="539" customFormat="1" ht="12" customHeight="1" x14ac:dyDescent="0.2">
      <c r="A48" s="592" t="s">
        <v>172</v>
      </c>
      <c r="B48" s="633" t="s">
        <v>527</v>
      </c>
      <c r="C48" s="560"/>
      <c r="D48" s="560"/>
      <c r="E48" s="580"/>
      <c r="F48" s="580"/>
      <c r="G48" s="580"/>
      <c r="H48" s="580"/>
      <c r="I48" s="580"/>
      <c r="J48" s="574">
        <f t="shared" si="13"/>
        <v>0</v>
      </c>
      <c r="K48" s="548">
        <f t="shared" si="14"/>
        <v>0</v>
      </c>
    </row>
    <row r="49" spans="1:11" s="539" customFormat="1" ht="12" customHeight="1" x14ac:dyDescent="0.2">
      <c r="A49" s="592" t="s">
        <v>253</v>
      </c>
      <c r="B49" s="633" t="s">
        <v>263</v>
      </c>
      <c r="C49" s="631"/>
      <c r="D49" s="631"/>
      <c r="E49" s="649"/>
      <c r="F49" s="649"/>
      <c r="G49" s="649"/>
      <c r="H49" s="649"/>
      <c r="I49" s="649"/>
      <c r="J49" s="648">
        <f t="shared" si="13"/>
        <v>0</v>
      </c>
      <c r="K49" s="548">
        <f t="shared" si="14"/>
        <v>0</v>
      </c>
    </row>
    <row r="50" spans="1:11" s="539" customFormat="1" ht="12" customHeight="1" x14ac:dyDescent="0.2">
      <c r="A50" s="595" t="s">
        <v>254</v>
      </c>
      <c r="B50" s="651" t="s">
        <v>414</v>
      </c>
      <c r="C50" s="647"/>
      <c r="D50" s="647"/>
      <c r="E50" s="646"/>
      <c r="F50" s="646"/>
      <c r="G50" s="646"/>
      <c r="H50" s="646"/>
      <c r="I50" s="646"/>
      <c r="J50" s="645">
        <f t="shared" si="13"/>
        <v>0</v>
      </c>
      <c r="K50" s="548">
        <f t="shared" si="14"/>
        <v>0</v>
      </c>
    </row>
    <row r="51" spans="1:11" s="539" customFormat="1" ht="12" customHeight="1" thickBot="1" x14ac:dyDescent="0.25">
      <c r="A51" s="591" t="s">
        <v>413</v>
      </c>
      <c r="B51" s="650" t="s">
        <v>264</v>
      </c>
      <c r="C51" s="638"/>
      <c r="D51" s="638"/>
      <c r="E51" s="638"/>
      <c r="F51" s="638"/>
      <c r="G51" s="638"/>
      <c r="H51" s="638"/>
      <c r="I51" s="638"/>
      <c r="J51" s="637">
        <f t="shared" si="13"/>
        <v>0</v>
      </c>
      <c r="K51" s="587">
        <f t="shared" si="14"/>
        <v>0</v>
      </c>
    </row>
    <row r="52" spans="1:11" s="539" customFormat="1" ht="12" customHeight="1" thickBot="1" x14ac:dyDescent="0.25">
      <c r="A52" s="533" t="s">
        <v>21</v>
      </c>
      <c r="B52" s="640" t="s">
        <v>265</v>
      </c>
      <c r="C52" s="531">
        <f>SUM(C53:C57)</f>
        <v>0</v>
      </c>
      <c r="D52" s="531">
        <f t="shared" ref="D52:K52" si="15">SUM(D53:D57)</f>
        <v>0</v>
      </c>
      <c r="E52" s="531">
        <f t="shared" si="15"/>
        <v>0</v>
      </c>
      <c r="F52" s="531">
        <f t="shared" si="15"/>
        <v>0</v>
      </c>
      <c r="G52" s="531">
        <f t="shared" si="15"/>
        <v>0</v>
      </c>
      <c r="H52" s="531">
        <f t="shared" si="15"/>
        <v>0</v>
      </c>
      <c r="I52" s="531">
        <f t="shared" si="15"/>
        <v>0</v>
      </c>
      <c r="J52" s="531">
        <f t="shared" si="15"/>
        <v>0</v>
      </c>
      <c r="K52" s="530">
        <f t="shared" si="15"/>
        <v>0</v>
      </c>
    </row>
    <row r="53" spans="1:11" s="539" customFormat="1" ht="12" customHeight="1" x14ac:dyDescent="0.2">
      <c r="A53" s="562" t="s">
        <v>92</v>
      </c>
      <c r="B53" s="402" t="s">
        <v>269</v>
      </c>
      <c r="C53" s="649"/>
      <c r="D53" s="649"/>
      <c r="E53" s="649"/>
      <c r="F53" s="649"/>
      <c r="G53" s="649"/>
      <c r="H53" s="649"/>
      <c r="I53" s="649"/>
      <c r="J53" s="648">
        <f>D53+E53+F53+G53+H53+I53</f>
        <v>0</v>
      </c>
      <c r="K53" s="644">
        <f>C53+J53</f>
        <v>0</v>
      </c>
    </row>
    <row r="54" spans="1:11" s="539" customFormat="1" ht="12" customHeight="1" x14ac:dyDescent="0.2">
      <c r="A54" s="592" t="s">
        <v>93</v>
      </c>
      <c r="B54" s="633" t="s">
        <v>270</v>
      </c>
      <c r="C54" s="631"/>
      <c r="D54" s="631"/>
      <c r="E54" s="649"/>
      <c r="F54" s="649"/>
      <c r="G54" s="649"/>
      <c r="H54" s="649"/>
      <c r="I54" s="649"/>
      <c r="J54" s="648">
        <f>D54+E54+F54+G54+H54+I54</f>
        <v>0</v>
      </c>
      <c r="K54" s="644">
        <f>C54+J54</f>
        <v>0</v>
      </c>
    </row>
    <row r="55" spans="1:11" s="539" customFormat="1" ht="12" customHeight="1" x14ac:dyDescent="0.2">
      <c r="A55" s="592" t="s">
        <v>266</v>
      </c>
      <c r="B55" s="633" t="s">
        <v>271</v>
      </c>
      <c r="C55" s="631"/>
      <c r="D55" s="631"/>
      <c r="E55" s="649"/>
      <c r="F55" s="649"/>
      <c r="G55" s="649"/>
      <c r="H55" s="649"/>
      <c r="I55" s="649"/>
      <c r="J55" s="648">
        <f>D55+E55+F55+G55+H55+I55</f>
        <v>0</v>
      </c>
      <c r="K55" s="644">
        <f>C55+J55</f>
        <v>0</v>
      </c>
    </row>
    <row r="56" spans="1:11" s="539" customFormat="1" ht="12" customHeight="1" x14ac:dyDescent="0.2">
      <c r="A56" s="592" t="s">
        <v>267</v>
      </c>
      <c r="B56" s="633" t="s">
        <v>272</v>
      </c>
      <c r="C56" s="631"/>
      <c r="D56" s="631"/>
      <c r="E56" s="649"/>
      <c r="F56" s="649"/>
      <c r="G56" s="649"/>
      <c r="H56" s="649"/>
      <c r="I56" s="649"/>
      <c r="J56" s="648">
        <f>D56+E56+F56+G56+H56+I56</f>
        <v>0</v>
      </c>
      <c r="K56" s="644">
        <f>C56+J56</f>
        <v>0</v>
      </c>
    </row>
    <row r="57" spans="1:11" s="539" customFormat="1" ht="12" customHeight="1" thickBot="1" x14ac:dyDescent="0.25">
      <c r="A57" s="595" t="s">
        <v>268</v>
      </c>
      <c r="B57" s="579" t="s">
        <v>273</v>
      </c>
      <c r="C57" s="647"/>
      <c r="D57" s="647"/>
      <c r="E57" s="646"/>
      <c r="F57" s="646"/>
      <c r="G57" s="646"/>
      <c r="H57" s="646"/>
      <c r="I57" s="646"/>
      <c r="J57" s="645">
        <f>D57+E57+F57+G57+H57+I57</f>
        <v>0</v>
      </c>
      <c r="K57" s="644">
        <f>C57+J57</f>
        <v>0</v>
      </c>
    </row>
    <row r="58" spans="1:11" s="539" customFormat="1" ht="12" customHeight="1" thickBot="1" x14ac:dyDescent="0.25">
      <c r="A58" s="533" t="s">
        <v>173</v>
      </c>
      <c r="B58" s="640" t="s">
        <v>274</v>
      </c>
      <c r="C58" s="531">
        <f>SUM(C59:C61)</f>
        <v>0</v>
      </c>
      <c r="D58" s="531">
        <f t="shared" ref="D58:K58" si="16">SUM(D59:D61)</f>
        <v>0</v>
      </c>
      <c r="E58" s="531">
        <f t="shared" si="16"/>
        <v>0</v>
      </c>
      <c r="F58" s="531">
        <f t="shared" si="16"/>
        <v>0</v>
      </c>
      <c r="G58" s="531">
        <f t="shared" si="16"/>
        <v>0</v>
      </c>
      <c r="H58" s="531">
        <f t="shared" si="16"/>
        <v>0</v>
      </c>
      <c r="I58" s="531">
        <f t="shared" si="16"/>
        <v>0</v>
      </c>
      <c r="J58" s="531">
        <f t="shared" si="16"/>
        <v>0</v>
      </c>
      <c r="K58" s="530">
        <f t="shared" si="16"/>
        <v>0</v>
      </c>
    </row>
    <row r="59" spans="1:11" s="539" customFormat="1" ht="12" customHeight="1" x14ac:dyDescent="0.2">
      <c r="A59" s="562" t="s">
        <v>94</v>
      </c>
      <c r="B59" s="402" t="s">
        <v>275</v>
      </c>
      <c r="C59" s="580"/>
      <c r="D59" s="580"/>
      <c r="E59" s="580"/>
      <c r="F59" s="580"/>
      <c r="G59" s="580"/>
      <c r="H59" s="580"/>
      <c r="I59" s="580"/>
      <c r="J59" s="574">
        <f>D59+E59+F59+G59+H59+I59</f>
        <v>0</v>
      </c>
      <c r="K59" s="548">
        <f>C59+J59</f>
        <v>0</v>
      </c>
    </row>
    <row r="60" spans="1:11" s="539" customFormat="1" ht="12" customHeight="1" x14ac:dyDescent="0.2">
      <c r="A60" s="592" t="s">
        <v>95</v>
      </c>
      <c r="B60" s="633" t="s">
        <v>404</v>
      </c>
      <c r="C60" s="560"/>
      <c r="D60" s="560"/>
      <c r="E60" s="580"/>
      <c r="F60" s="580"/>
      <c r="G60" s="580"/>
      <c r="H60" s="580"/>
      <c r="I60" s="580"/>
      <c r="J60" s="574">
        <f>D60+E60+F60+G60+H60+I60</f>
        <v>0</v>
      </c>
      <c r="K60" s="548">
        <f>C60+J60</f>
        <v>0</v>
      </c>
    </row>
    <row r="61" spans="1:11" s="539" customFormat="1" ht="12" customHeight="1" x14ac:dyDescent="0.2">
      <c r="A61" s="592" t="s">
        <v>278</v>
      </c>
      <c r="B61" s="633" t="s">
        <v>276</v>
      </c>
      <c r="C61" s="560"/>
      <c r="D61" s="560"/>
      <c r="E61" s="580"/>
      <c r="F61" s="580"/>
      <c r="G61" s="580"/>
      <c r="H61" s="580"/>
      <c r="I61" s="580"/>
      <c r="J61" s="574">
        <f>D61+E61+F61+G61+H61+I61</f>
        <v>0</v>
      </c>
      <c r="K61" s="548">
        <f>C61+J61</f>
        <v>0</v>
      </c>
    </row>
    <row r="62" spans="1:11" s="539" customFormat="1" ht="12" customHeight="1" thickBot="1" x14ac:dyDescent="0.25">
      <c r="A62" s="595" t="s">
        <v>279</v>
      </c>
      <c r="B62" s="579" t="s">
        <v>277</v>
      </c>
      <c r="C62" s="557"/>
      <c r="D62" s="557"/>
      <c r="E62" s="643"/>
      <c r="F62" s="643"/>
      <c r="G62" s="643"/>
      <c r="H62" s="643"/>
      <c r="I62" s="643"/>
      <c r="J62" s="642">
        <f>D62+E62+F62+G62+H62+I62</f>
        <v>0</v>
      </c>
      <c r="K62" s="548">
        <f>C62+J62</f>
        <v>0</v>
      </c>
    </row>
    <row r="63" spans="1:11" s="539" customFormat="1" ht="12" customHeight="1" thickBot="1" x14ac:dyDescent="0.25">
      <c r="A63" s="533" t="s">
        <v>23</v>
      </c>
      <c r="B63" s="626" t="s">
        <v>280</v>
      </c>
      <c r="C63" s="531">
        <f>SUM(C64:C66)</f>
        <v>0</v>
      </c>
      <c r="D63" s="531">
        <f t="shared" ref="D63:K63" si="17">SUM(D64:D66)</f>
        <v>0</v>
      </c>
      <c r="E63" s="531">
        <f t="shared" si="17"/>
        <v>0</v>
      </c>
      <c r="F63" s="531">
        <f t="shared" si="17"/>
        <v>0</v>
      </c>
      <c r="G63" s="531">
        <f t="shared" si="17"/>
        <v>0</v>
      </c>
      <c r="H63" s="531">
        <f t="shared" si="17"/>
        <v>0</v>
      </c>
      <c r="I63" s="531">
        <f t="shared" si="17"/>
        <v>0</v>
      </c>
      <c r="J63" s="531">
        <f t="shared" si="17"/>
        <v>0</v>
      </c>
      <c r="K63" s="530">
        <f t="shared" si="17"/>
        <v>0</v>
      </c>
    </row>
    <row r="64" spans="1:11" s="539" customFormat="1" ht="12" customHeight="1" x14ac:dyDescent="0.2">
      <c r="A64" s="562" t="s">
        <v>174</v>
      </c>
      <c r="B64" s="402" t="s">
        <v>282</v>
      </c>
      <c r="C64" s="631"/>
      <c r="D64" s="631"/>
      <c r="E64" s="631"/>
      <c r="F64" s="631"/>
      <c r="G64" s="631"/>
      <c r="H64" s="631"/>
      <c r="I64" s="631"/>
      <c r="J64" s="630">
        <f>D64+E64+F64+G64+H64+I64</f>
        <v>0</v>
      </c>
      <c r="K64" s="629">
        <f>C64+J64</f>
        <v>0</v>
      </c>
    </row>
    <row r="65" spans="1:11" s="539" customFormat="1" ht="12" customHeight="1" x14ac:dyDescent="0.2">
      <c r="A65" s="592" t="s">
        <v>175</v>
      </c>
      <c r="B65" s="633" t="s">
        <v>405</v>
      </c>
      <c r="C65" s="631"/>
      <c r="D65" s="631"/>
      <c r="E65" s="631"/>
      <c r="F65" s="631"/>
      <c r="G65" s="631"/>
      <c r="H65" s="631"/>
      <c r="I65" s="631"/>
      <c r="J65" s="630">
        <f>D65+E65+F65+G65+H65+I65</f>
        <v>0</v>
      </c>
      <c r="K65" s="629">
        <f>C65+J65</f>
        <v>0</v>
      </c>
    </row>
    <row r="66" spans="1:11" s="539" customFormat="1" ht="12" customHeight="1" x14ac:dyDescent="0.2">
      <c r="A66" s="592" t="s">
        <v>215</v>
      </c>
      <c r="B66" s="633" t="s">
        <v>283</v>
      </c>
      <c r="C66" s="631"/>
      <c r="D66" s="631"/>
      <c r="E66" s="631"/>
      <c r="F66" s="631"/>
      <c r="G66" s="631"/>
      <c r="H66" s="631"/>
      <c r="I66" s="631"/>
      <c r="J66" s="630">
        <f>D66+E66+F66+G66+H66+I66</f>
        <v>0</v>
      </c>
      <c r="K66" s="629">
        <f>C66+J66</f>
        <v>0</v>
      </c>
    </row>
    <row r="67" spans="1:11" s="539" customFormat="1" ht="12" customHeight="1" thickBot="1" x14ac:dyDescent="0.25">
      <c r="A67" s="595" t="s">
        <v>281</v>
      </c>
      <c r="B67" s="579" t="s">
        <v>284</v>
      </c>
      <c r="C67" s="631"/>
      <c r="D67" s="631"/>
      <c r="E67" s="631"/>
      <c r="F67" s="631"/>
      <c r="G67" s="631"/>
      <c r="H67" s="631"/>
      <c r="I67" s="631"/>
      <c r="J67" s="630">
        <f>D67+E67+F67+G67+H67+I67</f>
        <v>0</v>
      </c>
      <c r="K67" s="629">
        <f>C67+J67</f>
        <v>0</v>
      </c>
    </row>
    <row r="68" spans="1:11" s="539" customFormat="1" ht="12" customHeight="1" thickBot="1" x14ac:dyDescent="0.25">
      <c r="A68" s="641" t="s">
        <v>454</v>
      </c>
      <c r="B68" s="640" t="s">
        <v>285</v>
      </c>
      <c r="C68" s="570">
        <f>+C11+C18+C25+C32+C40+C52+C58+C63</f>
        <v>0</v>
      </c>
      <c r="D68" s="570">
        <f t="shared" ref="D68:K68" si="18">+D11+D18+D25+D32+D40+D52+D58+D63</f>
        <v>0</v>
      </c>
      <c r="E68" s="570">
        <f t="shared" si="18"/>
        <v>0</v>
      </c>
      <c r="F68" s="570">
        <f t="shared" si="18"/>
        <v>0</v>
      </c>
      <c r="G68" s="570">
        <f t="shared" si="18"/>
        <v>0</v>
      </c>
      <c r="H68" s="570">
        <f t="shared" si="18"/>
        <v>0</v>
      </c>
      <c r="I68" s="570">
        <f t="shared" si="18"/>
        <v>0</v>
      </c>
      <c r="J68" s="570">
        <f t="shared" si="18"/>
        <v>0</v>
      </c>
      <c r="K68" s="569">
        <f t="shared" si="18"/>
        <v>0</v>
      </c>
    </row>
    <row r="69" spans="1:11" s="539" customFormat="1" ht="12" customHeight="1" thickBot="1" x14ac:dyDescent="0.25">
      <c r="A69" s="627" t="s">
        <v>286</v>
      </c>
      <c r="B69" s="626" t="s">
        <v>287</v>
      </c>
      <c r="C69" s="531">
        <f>SUM(C70:C72)</f>
        <v>0</v>
      </c>
      <c r="D69" s="531">
        <f t="shared" ref="D69:K69" si="19">SUM(D70:D72)</f>
        <v>0</v>
      </c>
      <c r="E69" s="531">
        <f t="shared" si="19"/>
        <v>0</v>
      </c>
      <c r="F69" s="531">
        <f t="shared" si="19"/>
        <v>0</v>
      </c>
      <c r="G69" s="531">
        <f t="shared" si="19"/>
        <v>0</v>
      </c>
      <c r="H69" s="531">
        <f t="shared" si="19"/>
        <v>0</v>
      </c>
      <c r="I69" s="531">
        <f t="shared" si="19"/>
        <v>0</v>
      </c>
      <c r="J69" s="531">
        <f t="shared" si="19"/>
        <v>0</v>
      </c>
      <c r="K69" s="530">
        <f t="shared" si="19"/>
        <v>0</v>
      </c>
    </row>
    <row r="70" spans="1:11" s="539" customFormat="1" ht="12" customHeight="1" x14ac:dyDescent="0.2">
      <c r="A70" s="562" t="s">
        <v>315</v>
      </c>
      <c r="B70" s="402" t="s">
        <v>288</v>
      </c>
      <c r="C70" s="631"/>
      <c r="D70" s="631"/>
      <c r="E70" s="631"/>
      <c r="F70" s="631"/>
      <c r="G70" s="631"/>
      <c r="H70" s="631"/>
      <c r="I70" s="631"/>
      <c r="J70" s="630">
        <f>D70+E70+F70+G70+H70+I70</f>
        <v>0</v>
      </c>
      <c r="K70" s="629">
        <f>C70+J70</f>
        <v>0</v>
      </c>
    </row>
    <row r="71" spans="1:11" s="539" customFormat="1" ht="12" customHeight="1" x14ac:dyDescent="0.2">
      <c r="A71" s="592" t="s">
        <v>324</v>
      </c>
      <c r="B71" s="633" t="s">
        <v>289</v>
      </c>
      <c r="C71" s="631"/>
      <c r="D71" s="631"/>
      <c r="E71" s="631"/>
      <c r="F71" s="631"/>
      <c r="G71" s="631"/>
      <c r="H71" s="631"/>
      <c r="I71" s="631"/>
      <c r="J71" s="630">
        <f>D71+E71+F71+G71+H71+I71</f>
        <v>0</v>
      </c>
      <c r="K71" s="629">
        <f>C71+J71</f>
        <v>0</v>
      </c>
    </row>
    <row r="72" spans="1:11" s="539" customFormat="1" ht="12" customHeight="1" thickBot="1" x14ac:dyDescent="0.25">
      <c r="A72" s="591" t="s">
        <v>325</v>
      </c>
      <c r="B72" s="639" t="s">
        <v>439</v>
      </c>
      <c r="C72" s="638"/>
      <c r="D72" s="638"/>
      <c r="E72" s="638"/>
      <c r="F72" s="638"/>
      <c r="G72" s="638"/>
      <c r="H72" s="638"/>
      <c r="I72" s="638"/>
      <c r="J72" s="637">
        <f>D72+E72+F72+G72+H72+I72</f>
        <v>0</v>
      </c>
      <c r="K72" s="636">
        <f>C72+J72</f>
        <v>0</v>
      </c>
    </row>
    <row r="73" spans="1:11" s="539" customFormat="1" ht="12" customHeight="1" thickBot="1" x14ac:dyDescent="0.25">
      <c r="A73" s="627" t="s">
        <v>291</v>
      </c>
      <c r="B73" s="626" t="s">
        <v>292</v>
      </c>
      <c r="C73" s="531">
        <f>SUM(C74:C77)</f>
        <v>0</v>
      </c>
      <c r="D73" s="531">
        <f t="shared" ref="D73:K73" si="20">SUM(D74:D77)</f>
        <v>0</v>
      </c>
      <c r="E73" s="531">
        <f t="shared" si="20"/>
        <v>0</v>
      </c>
      <c r="F73" s="531">
        <f t="shared" si="20"/>
        <v>0</v>
      </c>
      <c r="G73" s="531">
        <f t="shared" si="20"/>
        <v>0</v>
      </c>
      <c r="H73" s="531">
        <f t="shared" si="20"/>
        <v>0</v>
      </c>
      <c r="I73" s="531">
        <f t="shared" si="20"/>
        <v>0</v>
      </c>
      <c r="J73" s="531">
        <f t="shared" si="20"/>
        <v>0</v>
      </c>
      <c r="K73" s="530">
        <f t="shared" si="20"/>
        <v>0</v>
      </c>
    </row>
    <row r="74" spans="1:11" s="539" customFormat="1" ht="12" customHeight="1" x14ac:dyDescent="0.2">
      <c r="A74" s="562" t="s">
        <v>145</v>
      </c>
      <c r="B74" s="402" t="s">
        <v>293</v>
      </c>
      <c r="C74" s="631"/>
      <c r="D74" s="631"/>
      <c r="E74" s="631"/>
      <c r="F74" s="631"/>
      <c r="G74" s="631"/>
      <c r="H74" s="631"/>
      <c r="I74" s="631"/>
      <c r="J74" s="630">
        <f>D74+E74+F74+G74+H74+I74</f>
        <v>0</v>
      </c>
      <c r="K74" s="629">
        <f>C74+J74</f>
        <v>0</v>
      </c>
    </row>
    <row r="75" spans="1:11" s="539" customFormat="1" ht="12" customHeight="1" x14ac:dyDescent="0.2">
      <c r="A75" s="592" t="s">
        <v>146</v>
      </c>
      <c r="B75" s="402" t="s">
        <v>536</v>
      </c>
      <c r="C75" s="631"/>
      <c r="D75" s="631"/>
      <c r="E75" s="631"/>
      <c r="F75" s="631"/>
      <c r="G75" s="631"/>
      <c r="H75" s="631"/>
      <c r="I75" s="631"/>
      <c r="J75" s="630">
        <f>D75+E75+F75+G75+H75+I75</f>
        <v>0</v>
      </c>
      <c r="K75" s="629">
        <f>C75+J75</f>
        <v>0</v>
      </c>
    </row>
    <row r="76" spans="1:11" s="539" customFormat="1" ht="12" customHeight="1" x14ac:dyDescent="0.2">
      <c r="A76" s="592" t="s">
        <v>316</v>
      </c>
      <c r="B76" s="402" t="s">
        <v>294</v>
      </c>
      <c r="C76" s="631"/>
      <c r="D76" s="631"/>
      <c r="E76" s="631"/>
      <c r="F76" s="631"/>
      <c r="G76" s="631"/>
      <c r="H76" s="631"/>
      <c r="I76" s="631"/>
      <c r="J76" s="630">
        <f>D76+E76+F76+G76+H76+I76</f>
        <v>0</v>
      </c>
      <c r="K76" s="629">
        <f>C76+J76</f>
        <v>0</v>
      </c>
    </row>
    <row r="77" spans="1:11" s="539" customFormat="1" ht="12" customHeight="1" thickBot="1" x14ac:dyDescent="0.25">
      <c r="A77" s="595" t="s">
        <v>317</v>
      </c>
      <c r="B77" s="403" t="s">
        <v>537</v>
      </c>
      <c r="C77" s="631"/>
      <c r="D77" s="631"/>
      <c r="E77" s="631"/>
      <c r="F77" s="631"/>
      <c r="G77" s="631"/>
      <c r="H77" s="631"/>
      <c r="I77" s="631"/>
      <c r="J77" s="630">
        <f>D77+E77+F77+G77+H77+I77</f>
        <v>0</v>
      </c>
      <c r="K77" s="629">
        <f>C77+J77</f>
        <v>0</v>
      </c>
    </row>
    <row r="78" spans="1:11" s="539" customFormat="1" ht="12" customHeight="1" thickBot="1" x14ac:dyDescent="0.25">
      <c r="A78" s="627" t="s">
        <v>295</v>
      </c>
      <c r="B78" s="626" t="s">
        <v>296</v>
      </c>
      <c r="C78" s="531">
        <f>SUM(C79:C80)</f>
        <v>0</v>
      </c>
      <c r="D78" s="531">
        <f t="shared" ref="D78:K78" si="21">SUM(D79:D80)</f>
        <v>0</v>
      </c>
      <c r="E78" s="531">
        <f t="shared" si="21"/>
        <v>0</v>
      </c>
      <c r="F78" s="531">
        <f t="shared" si="21"/>
        <v>0</v>
      </c>
      <c r="G78" s="531">
        <f t="shared" si="21"/>
        <v>0</v>
      </c>
      <c r="H78" s="531">
        <f t="shared" si="21"/>
        <v>0</v>
      </c>
      <c r="I78" s="531">
        <f t="shared" si="21"/>
        <v>0</v>
      </c>
      <c r="J78" s="531">
        <f t="shared" si="21"/>
        <v>0</v>
      </c>
      <c r="K78" s="530">
        <f t="shared" si="21"/>
        <v>0</v>
      </c>
    </row>
    <row r="79" spans="1:11" s="539" customFormat="1" ht="12" customHeight="1" x14ac:dyDescent="0.2">
      <c r="A79" s="562" t="s">
        <v>318</v>
      </c>
      <c r="B79" s="402" t="s">
        <v>297</v>
      </c>
      <c r="C79" s="631"/>
      <c r="D79" s="631"/>
      <c r="E79" s="631"/>
      <c r="F79" s="631"/>
      <c r="G79" s="631"/>
      <c r="H79" s="631"/>
      <c r="I79" s="631"/>
      <c r="J79" s="630">
        <f>D79+E79+F79+G79+H79+I79</f>
        <v>0</v>
      </c>
      <c r="K79" s="629">
        <f>C79+J79</f>
        <v>0</v>
      </c>
    </row>
    <row r="80" spans="1:11" s="539" customFormat="1" ht="12" customHeight="1" thickBot="1" x14ac:dyDescent="0.25">
      <c r="A80" s="595" t="s">
        <v>319</v>
      </c>
      <c r="B80" s="579" t="s">
        <v>298</v>
      </c>
      <c r="C80" s="631"/>
      <c r="D80" s="631"/>
      <c r="E80" s="631"/>
      <c r="F80" s="631"/>
      <c r="G80" s="631"/>
      <c r="H80" s="631"/>
      <c r="I80" s="631"/>
      <c r="J80" s="630">
        <f>D80+E80+F80+G80+H80+I80</f>
        <v>0</v>
      </c>
      <c r="K80" s="629">
        <f>C80+J80</f>
        <v>0</v>
      </c>
    </row>
    <row r="81" spans="1:11" s="539" customFormat="1" ht="12" customHeight="1" thickBot="1" x14ac:dyDescent="0.25">
      <c r="A81" s="627" t="s">
        <v>299</v>
      </c>
      <c r="B81" s="626" t="s">
        <v>300</v>
      </c>
      <c r="C81" s="531">
        <f>SUM(C82:C84)</f>
        <v>0</v>
      </c>
      <c r="D81" s="531">
        <f t="shared" ref="D81:K81" si="22">SUM(D82:D84)</f>
        <v>0</v>
      </c>
      <c r="E81" s="531">
        <f t="shared" si="22"/>
        <v>0</v>
      </c>
      <c r="F81" s="531">
        <f t="shared" si="22"/>
        <v>0</v>
      </c>
      <c r="G81" s="531">
        <f t="shared" si="22"/>
        <v>0</v>
      </c>
      <c r="H81" s="531">
        <f t="shared" si="22"/>
        <v>0</v>
      </c>
      <c r="I81" s="531">
        <f t="shared" si="22"/>
        <v>0</v>
      </c>
      <c r="J81" s="531">
        <f t="shared" si="22"/>
        <v>0</v>
      </c>
      <c r="K81" s="530">
        <f t="shared" si="22"/>
        <v>0</v>
      </c>
    </row>
    <row r="82" spans="1:11" s="539" customFormat="1" ht="12" customHeight="1" x14ac:dyDescent="0.2">
      <c r="A82" s="562" t="s">
        <v>320</v>
      </c>
      <c r="B82" s="402" t="s">
        <v>301</v>
      </c>
      <c r="C82" s="631"/>
      <c r="D82" s="631"/>
      <c r="E82" s="631"/>
      <c r="F82" s="631"/>
      <c r="G82" s="631"/>
      <c r="H82" s="631"/>
      <c r="I82" s="631"/>
      <c r="J82" s="630">
        <f>D82+E82+F82+G82+H82+I82</f>
        <v>0</v>
      </c>
      <c r="K82" s="629">
        <f>C82+J82</f>
        <v>0</v>
      </c>
    </row>
    <row r="83" spans="1:11" s="539" customFormat="1" ht="12" customHeight="1" x14ac:dyDescent="0.2">
      <c r="A83" s="592" t="s">
        <v>321</v>
      </c>
      <c r="B83" s="633" t="s">
        <v>302</v>
      </c>
      <c r="C83" s="631"/>
      <c r="D83" s="631"/>
      <c r="E83" s="631"/>
      <c r="F83" s="631"/>
      <c r="G83" s="631"/>
      <c r="H83" s="631"/>
      <c r="I83" s="631"/>
      <c r="J83" s="630">
        <f>D83+E83+F83+G83+H83+I83</f>
        <v>0</v>
      </c>
      <c r="K83" s="629">
        <f>C83+J83</f>
        <v>0</v>
      </c>
    </row>
    <row r="84" spans="1:11" s="539" customFormat="1" ht="12" customHeight="1" thickBot="1" x14ac:dyDescent="0.25">
      <c r="A84" s="595" t="s">
        <v>322</v>
      </c>
      <c r="B84" s="579" t="s">
        <v>649</v>
      </c>
      <c r="C84" s="631"/>
      <c r="D84" s="631"/>
      <c r="E84" s="631"/>
      <c r="F84" s="631"/>
      <c r="G84" s="631"/>
      <c r="H84" s="631"/>
      <c r="I84" s="631"/>
      <c r="J84" s="630">
        <f>D84+E84+F84+G84+H84+I84</f>
        <v>0</v>
      </c>
      <c r="K84" s="629">
        <f>C84+J84</f>
        <v>0</v>
      </c>
    </row>
    <row r="85" spans="1:11" s="539" customFormat="1" ht="12" customHeight="1" thickBot="1" x14ac:dyDescent="0.25">
      <c r="A85" s="627" t="s">
        <v>303</v>
      </c>
      <c r="B85" s="626" t="s">
        <v>323</v>
      </c>
      <c r="C85" s="531">
        <f>SUM(C86:C89)</f>
        <v>0</v>
      </c>
      <c r="D85" s="531">
        <f t="shared" ref="D85:K85" si="23">SUM(D86:D89)</f>
        <v>0</v>
      </c>
      <c r="E85" s="531">
        <f t="shared" si="23"/>
        <v>0</v>
      </c>
      <c r="F85" s="531">
        <f t="shared" si="23"/>
        <v>0</v>
      </c>
      <c r="G85" s="531">
        <f t="shared" si="23"/>
        <v>0</v>
      </c>
      <c r="H85" s="531">
        <f t="shared" si="23"/>
        <v>0</v>
      </c>
      <c r="I85" s="531">
        <f t="shared" si="23"/>
        <v>0</v>
      </c>
      <c r="J85" s="531">
        <f t="shared" si="23"/>
        <v>0</v>
      </c>
      <c r="K85" s="530">
        <f t="shared" si="23"/>
        <v>0</v>
      </c>
    </row>
    <row r="86" spans="1:11" s="539" customFormat="1" ht="12" customHeight="1" x14ac:dyDescent="0.2">
      <c r="A86" s="635" t="s">
        <v>304</v>
      </c>
      <c r="B86" s="402" t="s">
        <v>305</v>
      </c>
      <c r="C86" s="631"/>
      <c r="D86" s="631"/>
      <c r="E86" s="631"/>
      <c r="F86" s="631"/>
      <c r="G86" s="631"/>
      <c r="H86" s="631"/>
      <c r="I86" s="631"/>
      <c r="J86" s="630">
        <f t="shared" ref="J86:J91" si="24">D86+E86+F86+G86+H86+I86</f>
        <v>0</v>
      </c>
      <c r="K86" s="629">
        <f t="shared" ref="K86:K91" si="25">C86+J86</f>
        <v>0</v>
      </c>
    </row>
    <row r="87" spans="1:11" s="539" customFormat="1" ht="12" customHeight="1" x14ac:dyDescent="0.2">
      <c r="A87" s="634" t="s">
        <v>306</v>
      </c>
      <c r="B87" s="633" t="s">
        <v>307</v>
      </c>
      <c r="C87" s="631"/>
      <c r="D87" s="631"/>
      <c r="E87" s="631"/>
      <c r="F87" s="631"/>
      <c r="G87" s="631"/>
      <c r="H87" s="631"/>
      <c r="I87" s="631"/>
      <c r="J87" s="630">
        <f t="shared" si="24"/>
        <v>0</v>
      </c>
      <c r="K87" s="629">
        <f t="shared" si="25"/>
        <v>0</v>
      </c>
    </row>
    <row r="88" spans="1:11" s="539" customFormat="1" ht="12" customHeight="1" x14ac:dyDescent="0.2">
      <c r="A88" s="634" t="s">
        <v>308</v>
      </c>
      <c r="B88" s="633" t="s">
        <v>309</v>
      </c>
      <c r="C88" s="631"/>
      <c r="D88" s="631"/>
      <c r="E88" s="631"/>
      <c r="F88" s="631"/>
      <c r="G88" s="631"/>
      <c r="H88" s="631"/>
      <c r="I88" s="631"/>
      <c r="J88" s="630">
        <f t="shared" si="24"/>
        <v>0</v>
      </c>
      <c r="K88" s="629">
        <f t="shared" si="25"/>
        <v>0</v>
      </c>
    </row>
    <row r="89" spans="1:11" s="539" customFormat="1" ht="12" customHeight="1" thickBot="1" x14ac:dyDescent="0.25">
      <c r="A89" s="632" t="s">
        <v>310</v>
      </c>
      <c r="B89" s="579" t="s">
        <v>311</v>
      </c>
      <c r="C89" s="631"/>
      <c r="D89" s="631"/>
      <c r="E89" s="631"/>
      <c r="F89" s="631"/>
      <c r="G89" s="631"/>
      <c r="H89" s="631"/>
      <c r="I89" s="631"/>
      <c r="J89" s="630">
        <f t="shared" si="24"/>
        <v>0</v>
      </c>
      <c r="K89" s="629">
        <f t="shared" si="25"/>
        <v>0</v>
      </c>
    </row>
    <row r="90" spans="1:11" s="539" customFormat="1" ht="12" customHeight="1" thickBot="1" x14ac:dyDescent="0.25">
      <c r="A90" s="627" t="s">
        <v>312</v>
      </c>
      <c r="B90" s="626" t="s">
        <v>453</v>
      </c>
      <c r="C90" s="628"/>
      <c r="D90" s="628"/>
      <c r="E90" s="628"/>
      <c r="F90" s="628"/>
      <c r="G90" s="628"/>
      <c r="H90" s="628"/>
      <c r="I90" s="628"/>
      <c r="J90" s="531">
        <f t="shared" si="24"/>
        <v>0</v>
      </c>
      <c r="K90" s="530">
        <f t="shared" si="25"/>
        <v>0</v>
      </c>
    </row>
    <row r="91" spans="1:11" s="539" customFormat="1" ht="13.5" customHeight="1" thickBot="1" x14ac:dyDescent="0.25">
      <c r="A91" s="627" t="s">
        <v>314</v>
      </c>
      <c r="B91" s="626" t="s">
        <v>313</v>
      </c>
      <c r="C91" s="628"/>
      <c r="D91" s="628"/>
      <c r="E91" s="628"/>
      <c r="F91" s="628"/>
      <c r="G91" s="628"/>
      <c r="H91" s="628"/>
      <c r="I91" s="628"/>
      <c r="J91" s="531">
        <f t="shared" si="24"/>
        <v>0</v>
      </c>
      <c r="K91" s="530">
        <f t="shared" si="25"/>
        <v>0</v>
      </c>
    </row>
    <row r="92" spans="1:11" s="539" customFormat="1" ht="15.75" customHeight="1" thickBot="1" x14ac:dyDescent="0.25">
      <c r="A92" s="627" t="s">
        <v>326</v>
      </c>
      <c r="B92" s="626" t="s">
        <v>456</v>
      </c>
      <c r="C92" s="570">
        <f>+C69+C73+C78+C81+C85+C91+C90</f>
        <v>0</v>
      </c>
      <c r="D92" s="570">
        <f t="shared" ref="D92:K92" si="26">+D69+D73+D78+D81+D85+D91+D90</f>
        <v>0</v>
      </c>
      <c r="E92" s="570">
        <f t="shared" si="26"/>
        <v>0</v>
      </c>
      <c r="F92" s="570">
        <f t="shared" si="26"/>
        <v>0</v>
      </c>
      <c r="G92" s="570">
        <f t="shared" si="26"/>
        <v>0</v>
      </c>
      <c r="H92" s="570">
        <f t="shared" si="26"/>
        <v>0</v>
      </c>
      <c r="I92" s="570">
        <f t="shared" si="26"/>
        <v>0</v>
      </c>
      <c r="J92" s="570">
        <f t="shared" si="26"/>
        <v>0</v>
      </c>
      <c r="K92" s="569">
        <f t="shared" si="26"/>
        <v>0</v>
      </c>
    </row>
    <row r="93" spans="1:11" s="539" customFormat="1" ht="25.5" customHeight="1" thickBot="1" x14ac:dyDescent="0.25">
      <c r="A93" s="625" t="s">
        <v>455</v>
      </c>
      <c r="B93" s="624" t="s">
        <v>457</v>
      </c>
      <c r="C93" s="570">
        <f>+C68+C92</f>
        <v>0</v>
      </c>
      <c r="D93" s="570">
        <f t="shared" ref="D93:K93" si="27">+D68+D92</f>
        <v>0</v>
      </c>
      <c r="E93" s="570">
        <f t="shared" si="27"/>
        <v>0</v>
      </c>
      <c r="F93" s="570">
        <f t="shared" si="27"/>
        <v>0</v>
      </c>
      <c r="G93" s="570">
        <f t="shared" si="27"/>
        <v>0</v>
      </c>
      <c r="H93" s="570">
        <f t="shared" si="27"/>
        <v>0</v>
      </c>
      <c r="I93" s="570">
        <f t="shared" si="27"/>
        <v>0</v>
      </c>
      <c r="J93" s="570">
        <f t="shared" si="27"/>
        <v>0</v>
      </c>
      <c r="K93" s="569">
        <f t="shared" si="27"/>
        <v>0</v>
      </c>
    </row>
    <row r="94" spans="1:11" s="539" customFormat="1" ht="30.75" customHeight="1" x14ac:dyDescent="0.2">
      <c r="A94" s="623"/>
      <c r="B94" s="622"/>
      <c r="C94" s="621"/>
    </row>
    <row r="95" spans="1:11" ht="16.5" customHeight="1" x14ac:dyDescent="0.25">
      <c r="A95" s="1114" t="s">
        <v>45</v>
      </c>
      <c r="B95" s="1114"/>
      <c r="C95" s="1114"/>
      <c r="D95" s="1114"/>
      <c r="E95" s="1114"/>
      <c r="F95" s="1114"/>
      <c r="G95" s="1114"/>
      <c r="H95" s="1114"/>
      <c r="I95" s="1114"/>
      <c r="J95" s="1114"/>
      <c r="K95" s="1114"/>
    </row>
    <row r="96" spans="1:11" ht="16.5" customHeight="1" thickBot="1" x14ac:dyDescent="0.3">
      <c r="A96" s="1111" t="s">
        <v>148</v>
      </c>
      <c r="B96" s="1111"/>
      <c r="C96" s="620"/>
      <c r="K96" s="620" t="str">
        <f>K7</f>
        <v>Forintban!</v>
      </c>
    </row>
    <row r="97" spans="1:11" x14ac:dyDescent="0.25">
      <c r="A97" s="1115" t="s">
        <v>67</v>
      </c>
      <c r="B97" s="1117" t="s">
        <v>648</v>
      </c>
      <c r="C97" s="1119" t="str">
        <f>+CONCATENATE(LEFT([3]RM_ÖSSZEFÜGGÉSEK!A6,4),". évi")</f>
        <v>2020. évi</v>
      </c>
      <c r="D97" s="1120"/>
      <c r="E97" s="1121"/>
      <c r="F97" s="1121"/>
      <c r="G97" s="1121"/>
      <c r="H97" s="1121"/>
      <c r="I97" s="1121"/>
      <c r="J97" s="1121"/>
      <c r="K97" s="1122"/>
    </row>
    <row r="98" spans="1:11" ht="48.75" thickBot="1" x14ac:dyDescent="0.3">
      <c r="A98" s="1116"/>
      <c r="B98" s="1118"/>
      <c r="C98" s="617" t="s">
        <v>647</v>
      </c>
      <c r="D98" s="616" t="str">
        <f t="shared" ref="D98:I98" si="28">D9</f>
        <v xml:space="preserve">1. sz. módosítás </v>
      </c>
      <c r="E98" s="616" t="str">
        <f t="shared" si="28"/>
        <v xml:space="preserve">2. sz. módosítás </v>
      </c>
      <c r="F98" s="616" t="str">
        <f t="shared" si="28"/>
        <v xml:space="preserve">3. sz. módosítás </v>
      </c>
      <c r="G98" s="616" t="str">
        <f t="shared" si="28"/>
        <v xml:space="preserve">4. sz. módosítás </v>
      </c>
      <c r="H98" s="616" t="str">
        <f t="shared" si="28"/>
        <v xml:space="preserve">5. sz. módosítás </v>
      </c>
      <c r="I98" s="616" t="str">
        <f t="shared" si="28"/>
        <v xml:space="preserve">6. sz. módosítás </v>
      </c>
      <c r="J98" s="615" t="s">
        <v>646</v>
      </c>
      <c r="K98" s="614" t="str">
        <f>K9</f>
        <v>….számú módosítás utáni előirányzat</v>
      </c>
    </row>
    <row r="99" spans="1:11" s="608" customFormat="1" ht="12" customHeight="1" thickBot="1" x14ac:dyDescent="0.25">
      <c r="A99" s="613" t="s">
        <v>465</v>
      </c>
      <c r="B99" s="612" t="s">
        <v>466</v>
      </c>
      <c r="C99" s="611" t="s">
        <v>467</v>
      </c>
      <c r="D99" s="611" t="s">
        <v>469</v>
      </c>
      <c r="E99" s="610" t="s">
        <v>468</v>
      </c>
      <c r="F99" s="610" t="s">
        <v>470</v>
      </c>
      <c r="G99" s="610" t="s">
        <v>471</v>
      </c>
      <c r="H99" s="610" t="s">
        <v>472</v>
      </c>
      <c r="I99" s="610" t="s">
        <v>645</v>
      </c>
      <c r="J99" s="610" t="s">
        <v>644</v>
      </c>
      <c r="K99" s="609" t="s">
        <v>643</v>
      </c>
    </row>
    <row r="100" spans="1:11" ht="12" customHeight="1" thickBot="1" x14ac:dyDescent="0.3">
      <c r="A100" s="607" t="s">
        <v>16</v>
      </c>
      <c r="B100" s="606" t="s">
        <v>415</v>
      </c>
      <c r="C100" s="605">
        <f>C101+C102+C103+C104+C105+C118</f>
        <v>0</v>
      </c>
      <c r="D100" s="605">
        <f t="shared" ref="D100:K100" si="29">D101+D102+D103+D104+D105+D118</f>
        <v>0</v>
      </c>
      <c r="E100" s="605">
        <f t="shared" si="29"/>
        <v>0</v>
      </c>
      <c r="F100" s="605">
        <f t="shared" si="29"/>
        <v>0</v>
      </c>
      <c r="G100" s="605">
        <f t="shared" si="29"/>
        <v>0</v>
      </c>
      <c r="H100" s="605">
        <f t="shared" si="29"/>
        <v>0</v>
      </c>
      <c r="I100" s="605">
        <f t="shared" si="29"/>
        <v>0</v>
      </c>
      <c r="J100" s="605">
        <f t="shared" si="29"/>
        <v>0</v>
      </c>
      <c r="K100" s="604">
        <f t="shared" si="29"/>
        <v>0</v>
      </c>
    </row>
    <row r="101" spans="1:11" ht="12" customHeight="1" x14ac:dyDescent="0.25">
      <c r="A101" s="603" t="s">
        <v>96</v>
      </c>
      <c r="B101" s="602" t="s">
        <v>47</v>
      </c>
      <c r="C101" s="601"/>
      <c r="D101" s="600"/>
      <c r="E101" s="600"/>
      <c r="F101" s="600"/>
      <c r="G101" s="600"/>
      <c r="H101" s="600"/>
      <c r="I101" s="600"/>
      <c r="J101" s="599">
        <f t="shared" ref="J101:J120" si="30">D101+E101+F101+G101+H101+I101</f>
        <v>0</v>
      </c>
      <c r="K101" s="598">
        <f t="shared" ref="K101:K120" si="31">C101+J101</f>
        <v>0</v>
      </c>
    </row>
    <row r="102" spans="1:11" ht="12" customHeight="1" x14ac:dyDescent="0.25">
      <c r="A102" s="592" t="s">
        <v>97</v>
      </c>
      <c r="B102" s="582" t="s">
        <v>176</v>
      </c>
      <c r="C102" s="560"/>
      <c r="D102" s="560"/>
      <c r="E102" s="560"/>
      <c r="F102" s="560"/>
      <c r="G102" s="560"/>
      <c r="H102" s="560"/>
      <c r="I102" s="560"/>
      <c r="J102" s="564">
        <f t="shared" si="30"/>
        <v>0</v>
      </c>
      <c r="K102" s="563">
        <f t="shared" si="31"/>
        <v>0</v>
      </c>
    </row>
    <row r="103" spans="1:11" ht="12" customHeight="1" x14ac:dyDescent="0.25">
      <c r="A103" s="592" t="s">
        <v>98</v>
      </c>
      <c r="B103" s="582" t="s">
        <v>136</v>
      </c>
      <c r="C103" s="557"/>
      <c r="D103" s="557"/>
      <c r="E103" s="557"/>
      <c r="F103" s="557"/>
      <c r="G103" s="557"/>
      <c r="H103" s="557"/>
      <c r="I103" s="557"/>
      <c r="J103" s="556">
        <f t="shared" si="30"/>
        <v>0</v>
      </c>
      <c r="K103" s="555">
        <f t="shared" si="31"/>
        <v>0</v>
      </c>
    </row>
    <row r="104" spans="1:11" ht="12" customHeight="1" x14ac:dyDescent="0.25">
      <c r="A104" s="592" t="s">
        <v>99</v>
      </c>
      <c r="B104" s="593" t="s">
        <v>177</v>
      </c>
      <c r="C104" s="557"/>
      <c r="D104" s="557"/>
      <c r="E104" s="557"/>
      <c r="F104" s="557"/>
      <c r="G104" s="557"/>
      <c r="H104" s="557"/>
      <c r="I104" s="557"/>
      <c r="J104" s="556">
        <f t="shared" si="30"/>
        <v>0</v>
      </c>
      <c r="K104" s="555">
        <f t="shared" si="31"/>
        <v>0</v>
      </c>
    </row>
    <row r="105" spans="1:11" ht="12" customHeight="1" x14ac:dyDescent="0.25">
      <c r="A105" s="592" t="s">
        <v>110</v>
      </c>
      <c r="B105" s="597" t="s">
        <v>178</v>
      </c>
      <c r="C105" s="557"/>
      <c r="D105" s="557"/>
      <c r="E105" s="557"/>
      <c r="F105" s="557"/>
      <c r="G105" s="557"/>
      <c r="H105" s="557"/>
      <c r="I105" s="557"/>
      <c r="J105" s="556">
        <f t="shared" si="30"/>
        <v>0</v>
      </c>
      <c r="K105" s="555">
        <f t="shared" si="31"/>
        <v>0</v>
      </c>
    </row>
    <row r="106" spans="1:11" ht="12" customHeight="1" x14ac:dyDescent="0.25">
      <c r="A106" s="592" t="s">
        <v>100</v>
      </c>
      <c r="B106" s="582" t="s">
        <v>420</v>
      </c>
      <c r="C106" s="557"/>
      <c r="D106" s="557"/>
      <c r="E106" s="557"/>
      <c r="F106" s="557"/>
      <c r="G106" s="557"/>
      <c r="H106" s="557"/>
      <c r="I106" s="557"/>
      <c r="J106" s="556">
        <f t="shared" si="30"/>
        <v>0</v>
      </c>
      <c r="K106" s="555">
        <f t="shared" si="31"/>
        <v>0</v>
      </c>
    </row>
    <row r="107" spans="1:11" ht="12" customHeight="1" x14ac:dyDescent="0.25">
      <c r="A107" s="592" t="s">
        <v>101</v>
      </c>
      <c r="B107" s="594" t="s">
        <v>419</v>
      </c>
      <c r="C107" s="557"/>
      <c r="D107" s="557"/>
      <c r="E107" s="557"/>
      <c r="F107" s="557"/>
      <c r="G107" s="557"/>
      <c r="H107" s="557"/>
      <c r="I107" s="557"/>
      <c r="J107" s="556">
        <f t="shared" si="30"/>
        <v>0</v>
      </c>
      <c r="K107" s="555">
        <f t="shared" si="31"/>
        <v>0</v>
      </c>
    </row>
    <row r="108" spans="1:11" ht="12" customHeight="1" x14ac:dyDescent="0.25">
      <c r="A108" s="592" t="s">
        <v>111</v>
      </c>
      <c r="B108" s="594" t="s">
        <v>418</v>
      </c>
      <c r="C108" s="557"/>
      <c r="D108" s="557"/>
      <c r="E108" s="557"/>
      <c r="F108" s="557"/>
      <c r="G108" s="557"/>
      <c r="H108" s="557"/>
      <c r="I108" s="557"/>
      <c r="J108" s="556">
        <f t="shared" si="30"/>
        <v>0</v>
      </c>
      <c r="K108" s="555">
        <f t="shared" si="31"/>
        <v>0</v>
      </c>
    </row>
    <row r="109" spans="1:11" ht="12" customHeight="1" x14ac:dyDescent="0.25">
      <c r="A109" s="592" t="s">
        <v>112</v>
      </c>
      <c r="B109" s="596" t="s">
        <v>329</v>
      </c>
      <c r="C109" s="557"/>
      <c r="D109" s="557"/>
      <c r="E109" s="557"/>
      <c r="F109" s="557"/>
      <c r="G109" s="557"/>
      <c r="H109" s="557"/>
      <c r="I109" s="557"/>
      <c r="J109" s="556">
        <f t="shared" si="30"/>
        <v>0</v>
      </c>
      <c r="K109" s="555">
        <f t="shared" si="31"/>
        <v>0</v>
      </c>
    </row>
    <row r="110" spans="1:11" ht="12" customHeight="1" x14ac:dyDescent="0.25">
      <c r="A110" s="592" t="s">
        <v>113</v>
      </c>
      <c r="B110" s="576" t="s">
        <v>330</v>
      </c>
      <c r="C110" s="557"/>
      <c r="D110" s="557"/>
      <c r="E110" s="557"/>
      <c r="F110" s="557"/>
      <c r="G110" s="557"/>
      <c r="H110" s="557"/>
      <c r="I110" s="557"/>
      <c r="J110" s="556">
        <f t="shared" si="30"/>
        <v>0</v>
      </c>
      <c r="K110" s="555">
        <f t="shared" si="31"/>
        <v>0</v>
      </c>
    </row>
    <row r="111" spans="1:11" ht="12" customHeight="1" x14ac:dyDescent="0.25">
      <c r="A111" s="592" t="s">
        <v>114</v>
      </c>
      <c r="B111" s="576" t="s">
        <v>331</v>
      </c>
      <c r="C111" s="557"/>
      <c r="D111" s="557"/>
      <c r="E111" s="557"/>
      <c r="F111" s="557"/>
      <c r="G111" s="557"/>
      <c r="H111" s="557"/>
      <c r="I111" s="557"/>
      <c r="J111" s="556">
        <f t="shared" si="30"/>
        <v>0</v>
      </c>
      <c r="K111" s="555">
        <f t="shared" si="31"/>
        <v>0</v>
      </c>
    </row>
    <row r="112" spans="1:11" ht="12" customHeight="1" x14ac:dyDescent="0.25">
      <c r="A112" s="592" t="s">
        <v>116</v>
      </c>
      <c r="B112" s="596" t="s">
        <v>332</v>
      </c>
      <c r="C112" s="557"/>
      <c r="D112" s="557"/>
      <c r="E112" s="557"/>
      <c r="F112" s="557"/>
      <c r="G112" s="557"/>
      <c r="H112" s="557"/>
      <c r="I112" s="557"/>
      <c r="J112" s="556">
        <f t="shared" si="30"/>
        <v>0</v>
      </c>
      <c r="K112" s="555">
        <f t="shared" si="31"/>
        <v>0</v>
      </c>
    </row>
    <row r="113" spans="1:11" ht="12" customHeight="1" x14ac:dyDescent="0.25">
      <c r="A113" s="592" t="s">
        <v>179</v>
      </c>
      <c r="B113" s="596" t="s">
        <v>333</v>
      </c>
      <c r="C113" s="557"/>
      <c r="D113" s="557"/>
      <c r="E113" s="557"/>
      <c r="F113" s="557"/>
      <c r="G113" s="557"/>
      <c r="H113" s="557"/>
      <c r="I113" s="557"/>
      <c r="J113" s="556">
        <f t="shared" si="30"/>
        <v>0</v>
      </c>
      <c r="K113" s="555">
        <f t="shared" si="31"/>
        <v>0</v>
      </c>
    </row>
    <row r="114" spans="1:11" ht="12" customHeight="1" x14ac:dyDescent="0.25">
      <c r="A114" s="592" t="s">
        <v>327</v>
      </c>
      <c r="B114" s="576" t="s">
        <v>334</v>
      </c>
      <c r="C114" s="557"/>
      <c r="D114" s="557"/>
      <c r="E114" s="557"/>
      <c r="F114" s="557"/>
      <c r="G114" s="557"/>
      <c r="H114" s="557"/>
      <c r="I114" s="557"/>
      <c r="J114" s="556">
        <f t="shared" si="30"/>
        <v>0</v>
      </c>
      <c r="K114" s="555">
        <f t="shared" si="31"/>
        <v>0</v>
      </c>
    </row>
    <row r="115" spans="1:11" ht="12" customHeight="1" x14ac:dyDescent="0.25">
      <c r="A115" s="568" t="s">
        <v>328</v>
      </c>
      <c r="B115" s="594" t="s">
        <v>335</v>
      </c>
      <c r="C115" s="557"/>
      <c r="D115" s="557"/>
      <c r="E115" s="557"/>
      <c r="F115" s="557"/>
      <c r="G115" s="557"/>
      <c r="H115" s="557"/>
      <c r="I115" s="557"/>
      <c r="J115" s="556">
        <f t="shared" si="30"/>
        <v>0</v>
      </c>
      <c r="K115" s="555">
        <f t="shared" si="31"/>
        <v>0</v>
      </c>
    </row>
    <row r="116" spans="1:11" ht="12" customHeight="1" x14ac:dyDescent="0.25">
      <c r="A116" s="592" t="s">
        <v>416</v>
      </c>
      <c r="B116" s="594" t="s">
        <v>336</v>
      </c>
      <c r="C116" s="557"/>
      <c r="D116" s="557"/>
      <c r="E116" s="557"/>
      <c r="F116" s="557"/>
      <c r="G116" s="557"/>
      <c r="H116" s="557"/>
      <c r="I116" s="557"/>
      <c r="J116" s="556">
        <f t="shared" si="30"/>
        <v>0</v>
      </c>
      <c r="K116" s="555">
        <f t="shared" si="31"/>
        <v>0</v>
      </c>
    </row>
    <row r="117" spans="1:11" ht="12" customHeight="1" x14ac:dyDescent="0.25">
      <c r="A117" s="595" t="s">
        <v>417</v>
      </c>
      <c r="B117" s="594" t="s">
        <v>337</v>
      </c>
      <c r="C117" s="557"/>
      <c r="D117" s="557"/>
      <c r="E117" s="557"/>
      <c r="F117" s="557"/>
      <c r="G117" s="557"/>
      <c r="H117" s="557"/>
      <c r="I117" s="557"/>
      <c r="J117" s="556">
        <f t="shared" si="30"/>
        <v>0</v>
      </c>
      <c r="K117" s="555">
        <f t="shared" si="31"/>
        <v>0</v>
      </c>
    </row>
    <row r="118" spans="1:11" ht="12" customHeight="1" x14ac:dyDescent="0.25">
      <c r="A118" s="592" t="s">
        <v>421</v>
      </c>
      <c r="B118" s="593" t="s">
        <v>48</v>
      </c>
      <c r="C118" s="560"/>
      <c r="D118" s="560"/>
      <c r="E118" s="560"/>
      <c r="F118" s="560"/>
      <c r="G118" s="560"/>
      <c r="H118" s="560"/>
      <c r="I118" s="560"/>
      <c r="J118" s="564">
        <f t="shared" si="30"/>
        <v>0</v>
      </c>
      <c r="K118" s="563">
        <f t="shared" si="31"/>
        <v>0</v>
      </c>
    </row>
    <row r="119" spans="1:11" ht="12" customHeight="1" x14ac:dyDescent="0.25">
      <c r="A119" s="592" t="s">
        <v>422</v>
      </c>
      <c r="B119" s="582" t="s">
        <v>424</v>
      </c>
      <c r="C119" s="560"/>
      <c r="D119" s="560"/>
      <c r="E119" s="560"/>
      <c r="F119" s="560"/>
      <c r="G119" s="560"/>
      <c r="H119" s="560"/>
      <c r="I119" s="560"/>
      <c r="J119" s="564">
        <f t="shared" si="30"/>
        <v>0</v>
      </c>
      <c r="K119" s="563">
        <f t="shared" si="31"/>
        <v>0</v>
      </c>
    </row>
    <row r="120" spans="1:11" ht="12" customHeight="1" thickBot="1" x14ac:dyDescent="0.3">
      <c r="A120" s="591" t="s">
        <v>423</v>
      </c>
      <c r="B120" s="590" t="s">
        <v>425</v>
      </c>
      <c r="C120" s="589"/>
      <c r="D120" s="589"/>
      <c r="E120" s="589"/>
      <c r="F120" s="589"/>
      <c r="G120" s="589"/>
      <c r="H120" s="589"/>
      <c r="I120" s="589"/>
      <c r="J120" s="588">
        <f t="shared" si="30"/>
        <v>0</v>
      </c>
      <c r="K120" s="587">
        <f t="shared" si="31"/>
        <v>0</v>
      </c>
    </row>
    <row r="121" spans="1:11" ht="12" customHeight="1" thickBot="1" x14ac:dyDescent="0.3">
      <c r="A121" s="586" t="s">
        <v>17</v>
      </c>
      <c r="B121" s="585" t="s">
        <v>338</v>
      </c>
      <c r="C121" s="584">
        <f>+C122+C124+C126</f>
        <v>0</v>
      </c>
      <c r="D121" s="531">
        <f t="shared" ref="D121:K121" si="32">+D122+D124+D126</f>
        <v>0</v>
      </c>
      <c r="E121" s="584">
        <f t="shared" si="32"/>
        <v>0</v>
      </c>
      <c r="F121" s="584">
        <f t="shared" si="32"/>
        <v>0</v>
      </c>
      <c r="G121" s="584">
        <f t="shared" si="32"/>
        <v>0</v>
      </c>
      <c r="H121" s="584">
        <f t="shared" si="32"/>
        <v>0</v>
      </c>
      <c r="I121" s="584">
        <f t="shared" si="32"/>
        <v>0</v>
      </c>
      <c r="J121" s="584">
        <f t="shared" si="32"/>
        <v>0</v>
      </c>
      <c r="K121" s="583">
        <f t="shared" si="32"/>
        <v>0</v>
      </c>
    </row>
    <row r="122" spans="1:11" ht="12" customHeight="1" x14ac:dyDescent="0.25">
      <c r="A122" s="562" t="s">
        <v>102</v>
      </c>
      <c r="B122" s="582" t="s">
        <v>214</v>
      </c>
      <c r="C122" s="580"/>
      <c r="D122" s="581"/>
      <c r="E122" s="581"/>
      <c r="F122" s="581"/>
      <c r="G122" s="581"/>
      <c r="H122" s="581"/>
      <c r="I122" s="580"/>
      <c r="J122" s="574">
        <f t="shared" ref="J122:J134" si="33">D122+E122+F122+G122+H122+I122</f>
        <v>0</v>
      </c>
      <c r="K122" s="548">
        <f t="shared" ref="K122:K134" si="34">C122+J122</f>
        <v>0</v>
      </c>
    </row>
    <row r="123" spans="1:11" ht="12" customHeight="1" x14ac:dyDescent="0.25">
      <c r="A123" s="562" t="s">
        <v>103</v>
      </c>
      <c r="B123" s="575" t="s">
        <v>342</v>
      </c>
      <c r="C123" s="580"/>
      <c r="D123" s="581"/>
      <c r="E123" s="581"/>
      <c r="F123" s="581"/>
      <c r="G123" s="581"/>
      <c r="H123" s="581"/>
      <c r="I123" s="580"/>
      <c r="J123" s="574">
        <f t="shared" si="33"/>
        <v>0</v>
      </c>
      <c r="K123" s="548">
        <f t="shared" si="34"/>
        <v>0</v>
      </c>
    </row>
    <row r="124" spans="1:11" ht="12" customHeight="1" x14ac:dyDescent="0.25">
      <c r="A124" s="562" t="s">
        <v>104</v>
      </c>
      <c r="B124" s="575" t="s">
        <v>180</v>
      </c>
      <c r="C124" s="560"/>
      <c r="D124" s="559"/>
      <c r="E124" s="559"/>
      <c r="F124" s="559"/>
      <c r="G124" s="559"/>
      <c r="H124" s="559"/>
      <c r="I124" s="560"/>
      <c r="J124" s="564">
        <f t="shared" si="33"/>
        <v>0</v>
      </c>
      <c r="K124" s="563">
        <f t="shared" si="34"/>
        <v>0</v>
      </c>
    </row>
    <row r="125" spans="1:11" ht="12" customHeight="1" x14ac:dyDescent="0.25">
      <c r="A125" s="562" t="s">
        <v>105</v>
      </c>
      <c r="B125" s="575" t="s">
        <v>343</v>
      </c>
      <c r="C125" s="560"/>
      <c r="D125" s="559"/>
      <c r="E125" s="559"/>
      <c r="F125" s="559"/>
      <c r="G125" s="559"/>
      <c r="H125" s="559"/>
      <c r="I125" s="560"/>
      <c r="J125" s="564">
        <f t="shared" si="33"/>
        <v>0</v>
      </c>
      <c r="K125" s="563">
        <f t="shared" si="34"/>
        <v>0</v>
      </c>
    </row>
    <row r="126" spans="1:11" ht="12" customHeight="1" x14ac:dyDescent="0.25">
      <c r="A126" s="562" t="s">
        <v>106</v>
      </c>
      <c r="B126" s="579" t="s">
        <v>216</v>
      </c>
      <c r="C126" s="560"/>
      <c r="D126" s="559"/>
      <c r="E126" s="559"/>
      <c r="F126" s="559"/>
      <c r="G126" s="559"/>
      <c r="H126" s="559"/>
      <c r="I126" s="560"/>
      <c r="J126" s="564">
        <f t="shared" si="33"/>
        <v>0</v>
      </c>
      <c r="K126" s="563">
        <f t="shared" si="34"/>
        <v>0</v>
      </c>
    </row>
    <row r="127" spans="1:11" ht="12" customHeight="1" x14ac:dyDescent="0.25">
      <c r="A127" s="562" t="s">
        <v>115</v>
      </c>
      <c r="B127" s="578" t="s">
        <v>406</v>
      </c>
      <c r="C127" s="560"/>
      <c r="D127" s="559"/>
      <c r="E127" s="559"/>
      <c r="F127" s="559"/>
      <c r="G127" s="559"/>
      <c r="H127" s="559"/>
      <c r="I127" s="560"/>
      <c r="J127" s="564">
        <f t="shared" si="33"/>
        <v>0</v>
      </c>
      <c r="K127" s="563">
        <f t="shared" si="34"/>
        <v>0</v>
      </c>
    </row>
    <row r="128" spans="1:11" ht="12" customHeight="1" x14ac:dyDescent="0.25">
      <c r="A128" s="562" t="s">
        <v>117</v>
      </c>
      <c r="B128" s="577" t="s">
        <v>348</v>
      </c>
      <c r="C128" s="560"/>
      <c r="D128" s="559"/>
      <c r="E128" s="559"/>
      <c r="F128" s="559"/>
      <c r="G128" s="559"/>
      <c r="H128" s="559"/>
      <c r="I128" s="560"/>
      <c r="J128" s="564">
        <f t="shared" si="33"/>
        <v>0</v>
      </c>
      <c r="K128" s="563">
        <f t="shared" si="34"/>
        <v>0</v>
      </c>
    </row>
    <row r="129" spans="1:11" ht="22.5" x14ac:dyDescent="0.25">
      <c r="A129" s="562" t="s">
        <v>181</v>
      </c>
      <c r="B129" s="576" t="s">
        <v>331</v>
      </c>
      <c r="C129" s="560"/>
      <c r="D129" s="559"/>
      <c r="E129" s="559"/>
      <c r="F129" s="559"/>
      <c r="G129" s="559"/>
      <c r="H129" s="559"/>
      <c r="I129" s="560"/>
      <c r="J129" s="564">
        <f t="shared" si="33"/>
        <v>0</v>
      </c>
      <c r="K129" s="563">
        <f t="shared" si="34"/>
        <v>0</v>
      </c>
    </row>
    <row r="130" spans="1:11" ht="12" customHeight="1" x14ac:dyDescent="0.25">
      <c r="A130" s="562" t="s">
        <v>182</v>
      </c>
      <c r="B130" s="576" t="s">
        <v>347</v>
      </c>
      <c r="C130" s="560"/>
      <c r="D130" s="559"/>
      <c r="E130" s="559"/>
      <c r="F130" s="559"/>
      <c r="G130" s="559"/>
      <c r="H130" s="559"/>
      <c r="I130" s="560"/>
      <c r="J130" s="564">
        <f t="shared" si="33"/>
        <v>0</v>
      </c>
      <c r="K130" s="563">
        <f t="shared" si="34"/>
        <v>0</v>
      </c>
    </row>
    <row r="131" spans="1:11" ht="12" customHeight="1" x14ac:dyDescent="0.25">
      <c r="A131" s="562" t="s">
        <v>183</v>
      </c>
      <c r="B131" s="576" t="s">
        <v>346</v>
      </c>
      <c r="C131" s="560"/>
      <c r="D131" s="559"/>
      <c r="E131" s="559"/>
      <c r="F131" s="559"/>
      <c r="G131" s="559"/>
      <c r="H131" s="559"/>
      <c r="I131" s="560"/>
      <c r="J131" s="564">
        <f t="shared" si="33"/>
        <v>0</v>
      </c>
      <c r="K131" s="563">
        <f t="shared" si="34"/>
        <v>0</v>
      </c>
    </row>
    <row r="132" spans="1:11" ht="12" customHeight="1" x14ac:dyDescent="0.25">
      <c r="A132" s="562" t="s">
        <v>339</v>
      </c>
      <c r="B132" s="576" t="s">
        <v>334</v>
      </c>
      <c r="C132" s="560"/>
      <c r="D132" s="559"/>
      <c r="E132" s="559"/>
      <c r="F132" s="559"/>
      <c r="G132" s="559"/>
      <c r="H132" s="559"/>
      <c r="I132" s="560"/>
      <c r="J132" s="564">
        <f t="shared" si="33"/>
        <v>0</v>
      </c>
      <c r="K132" s="563">
        <f t="shared" si="34"/>
        <v>0</v>
      </c>
    </row>
    <row r="133" spans="1:11" ht="12" customHeight="1" x14ac:dyDescent="0.25">
      <c r="A133" s="562" t="s">
        <v>340</v>
      </c>
      <c r="B133" s="576" t="s">
        <v>345</v>
      </c>
      <c r="C133" s="560"/>
      <c r="D133" s="559"/>
      <c r="E133" s="559"/>
      <c r="F133" s="559"/>
      <c r="G133" s="559"/>
      <c r="H133" s="559"/>
      <c r="I133" s="560"/>
      <c r="J133" s="564">
        <f t="shared" si="33"/>
        <v>0</v>
      </c>
      <c r="K133" s="563">
        <f t="shared" si="34"/>
        <v>0</v>
      </c>
    </row>
    <row r="134" spans="1:11" ht="23.25" thickBot="1" x14ac:dyDescent="0.3">
      <c r="A134" s="568" t="s">
        <v>341</v>
      </c>
      <c r="B134" s="576" t="s">
        <v>344</v>
      </c>
      <c r="C134" s="557"/>
      <c r="D134" s="558"/>
      <c r="E134" s="558"/>
      <c r="F134" s="558"/>
      <c r="G134" s="558"/>
      <c r="H134" s="558"/>
      <c r="I134" s="557"/>
      <c r="J134" s="556">
        <f t="shared" si="33"/>
        <v>0</v>
      </c>
      <c r="K134" s="555">
        <f t="shared" si="34"/>
        <v>0</v>
      </c>
    </row>
    <row r="135" spans="1:11" ht="12" customHeight="1" thickBot="1" x14ac:dyDescent="0.3">
      <c r="A135" s="533" t="s">
        <v>18</v>
      </c>
      <c r="B135" s="547" t="s">
        <v>426</v>
      </c>
      <c r="C135" s="531">
        <f>+C100+C121</f>
        <v>0</v>
      </c>
      <c r="D135" s="573">
        <f t="shared" ref="D135:K135" si="35">+D100+D121</f>
        <v>0</v>
      </c>
      <c r="E135" s="573">
        <f t="shared" si="35"/>
        <v>0</v>
      </c>
      <c r="F135" s="573">
        <f t="shared" si="35"/>
        <v>0</v>
      </c>
      <c r="G135" s="573">
        <f t="shared" si="35"/>
        <v>0</v>
      </c>
      <c r="H135" s="573">
        <f t="shared" si="35"/>
        <v>0</v>
      </c>
      <c r="I135" s="531">
        <f t="shared" si="35"/>
        <v>0</v>
      </c>
      <c r="J135" s="531">
        <f t="shared" si="35"/>
        <v>0</v>
      </c>
      <c r="K135" s="530">
        <f t="shared" si="35"/>
        <v>0</v>
      </c>
    </row>
    <row r="136" spans="1:11" ht="12" customHeight="1" thickBot="1" x14ac:dyDescent="0.3">
      <c r="A136" s="533" t="s">
        <v>19</v>
      </c>
      <c r="B136" s="547" t="s">
        <v>642</v>
      </c>
      <c r="C136" s="531">
        <f>+C137+C138+C139</f>
        <v>0</v>
      </c>
      <c r="D136" s="573">
        <f t="shared" ref="D136:K136" si="36">+D137+D138+D139</f>
        <v>0</v>
      </c>
      <c r="E136" s="573">
        <f t="shared" si="36"/>
        <v>0</v>
      </c>
      <c r="F136" s="573">
        <f t="shared" si="36"/>
        <v>0</v>
      </c>
      <c r="G136" s="573">
        <f t="shared" si="36"/>
        <v>0</v>
      </c>
      <c r="H136" s="573">
        <f t="shared" si="36"/>
        <v>0</v>
      </c>
      <c r="I136" s="531">
        <f t="shared" si="36"/>
        <v>0</v>
      </c>
      <c r="J136" s="531">
        <f t="shared" si="36"/>
        <v>0</v>
      </c>
      <c r="K136" s="530">
        <f t="shared" si="36"/>
        <v>0</v>
      </c>
    </row>
    <row r="137" spans="1:11" ht="12" customHeight="1" x14ac:dyDescent="0.25">
      <c r="A137" s="562" t="s">
        <v>248</v>
      </c>
      <c r="B137" s="575" t="s">
        <v>434</v>
      </c>
      <c r="C137" s="560"/>
      <c r="D137" s="559"/>
      <c r="E137" s="559"/>
      <c r="F137" s="559"/>
      <c r="G137" s="559"/>
      <c r="H137" s="559"/>
      <c r="I137" s="560"/>
      <c r="J137" s="574">
        <f>D137+E137+F137+G137+H137+I137</f>
        <v>0</v>
      </c>
      <c r="K137" s="563">
        <f>C137+J137</f>
        <v>0</v>
      </c>
    </row>
    <row r="138" spans="1:11" ht="12" customHeight="1" x14ac:dyDescent="0.25">
      <c r="A138" s="562" t="s">
        <v>249</v>
      </c>
      <c r="B138" s="575" t="s">
        <v>435</v>
      </c>
      <c r="C138" s="560"/>
      <c r="D138" s="559"/>
      <c r="E138" s="559"/>
      <c r="F138" s="559"/>
      <c r="G138" s="559"/>
      <c r="H138" s="559"/>
      <c r="I138" s="560"/>
      <c r="J138" s="574">
        <f>D138+E138+F138+G138+H138+I138</f>
        <v>0</v>
      </c>
      <c r="K138" s="563">
        <f>C138+J138</f>
        <v>0</v>
      </c>
    </row>
    <row r="139" spans="1:11" ht="12" customHeight="1" thickBot="1" x14ac:dyDescent="0.3">
      <c r="A139" s="568" t="s">
        <v>250</v>
      </c>
      <c r="B139" s="575" t="s">
        <v>436</v>
      </c>
      <c r="C139" s="560"/>
      <c r="D139" s="559"/>
      <c r="E139" s="559"/>
      <c r="F139" s="559"/>
      <c r="G139" s="559"/>
      <c r="H139" s="559"/>
      <c r="I139" s="560"/>
      <c r="J139" s="574">
        <f>D139+E139+F139+G139+H139+I139</f>
        <v>0</v>
      </c>
      <c r="K139" s="563">
        <f>C139+J139</f>
        <v>0</v>
      </c>
    </row>
    <row r="140" spans="1:11" ht="12" customHeight="1" thickBot="1" x14ac:dyDescent="0.3">
      <c r="A140" s="533" t="s">
        <v>20</v>
      </c>
      <c r="B140" s="547" t="s">
        <v>428</v>
      </c>
      <c r="C140" s="531">
        <f>SUM(C141:C146)</f>
        <v>0</v>
      </c>
      <c r="D140" s="573">
        <f t="shared" ref="D140:K140" si="37">SUM(D141:D146)</f>
        <v>0</v>
      </c>
      <c r="E140" s="573">
        <f t="shared" si="37"/>
        <v>0</v>
      </c>
      <c r="F140" s="573">
        <f t="shared" si="37"/>
        <v>0</v>
      </c>
      <c r="G140" s="573">
        <f t="shared" si="37"/>
        <v>0</v>
      </c>
      <c r="H140" s="573">
        <f t="shared" si="37"/>
        <v>0</v>
      </c>
      <c r="I140" s="531">
        <f t="shared" si="37"/>
        <v>0</v>
      </c>
      <c r="J140" s="531">
        <f t="shared" si="37"/>
        <v>0</v>
      </c>
      <c r="K140" s="530">
        <f t="shared" si="37"/>
        <v>0</v>
      </c>
    </row>
    <row r="141" spans="1:11" ht="12" customHeight="1" x14ac:dyDescent="0.25">
      <c r="A141" s="562" t="s">
        <v>89</v>
      </c>
      <c r="B141" s="561" t="s">
        <v>437</v>
      </c>
      <c r="C141" s="560"/>
      <c r="D141" s="559"/>
      <c r="E141" s="559"/>
      <c r="F141" s="559"/>
      <c r="G141" s="559"/>
      <c r="H141" s="559"/>
      <c r="I141" s="560"/>
      <c r="J141" s="564">
        <f t="shared" ref="J141:J146" si="38">D141+E141+F141+G141+H141+I141</f>
        <v>0</v>
      </c>
      <c r="K141" s="563">
        <f t="shared" ref="K141:K146" si="39">C141+J141</f>
        <v>0</v>
      </c>
    </row>
    <row r="142" spans="1:11" ht="12" customHeight="1" x14ac:dyDescent="0.25">
      <c r="A142" s="562" t="s">
        <v>90</v>
      </c>
      <c r="B142" s="561" t="s">
        <v>429</v>
      </c>
      <c r="C142" s="560"/>
      <c r="D142" s="559"/>
      <c r="E142" s="559"/>
      <c r="F142" s="559"/>
      <c r="G142" s="559"/>
      <c r="H142" s="559"/>
      <c r="I142" s="560"/>
      <c r="J142" s="564">
        <f t="shared" si="38"/>
        <v>0</v>
      </c>
      <c r="K142" s="563">
        <f t="shared" si="39"/>
        <v>0</v>
      </c>
    </row>
    <row r="143" spans="1:11" ht="12" customHeight="1" x14ac:dyDescent="0.25">
      <c r="A143" s="562" t="s">
        <v>91</v>
      </c>
      <c r="B143" s="561" t="s">
        <v>430</v>
      </c>
      <c r="C143" s="560"/>
      <c r="D143" s="559"/>
      <c r="E143" s="559"/>
      <c r="F143" s="559"/>
      <c r="G143" s="559"/>
      <c r="H143" s="559"/>
      <c r="I143" s="560"/>
      <c r="J143" s="564">
        <f t="shared" si="38"/>
        <v>0</v>
      </c>
      <c r="K143" s="563">
        <f t="shared" si="39"/>
        <v>0</v>
      </c>
    </row>
    <row r="144" spans="1:11" ht="12" customHeight="1" x14ac:dyDescent="0.25">
      <c r="A144" s="562" t="s">
        <v>168</v>
      </c>
      <c r="B144" s="561" t="s">
        <v>431</v>
      </c>
      <c r="C144" s="560"/>
      <c r="D144" s="559"/>
      <c r="E144" s="559"/>
      <c r="F144" s="559"/>
      <c r="G144" s="559"/>
      <c r="H144" s="559"/>
      <c r="I144" s="560"/>
      <c r="J144" s="564">
        <f t="shared" si="38"/>
        <v>0</v>
      </c>
      <c r="K144" s="563">
        <f t="shared" si="39"/>
        <v>0</v>
      </c>
    </row>
    <row r="145" spans="1:15" ht="12" customHeight="1" x14ac:dyDescent="0.25">
      <c r="A145" s="562" t="s">
        <v>169</v>
      </c>
      <c r="B145" s="561" t="s">
        <v>432</v>
      </c>
      <c r="C145" s="560"/>
      <c r="D145" s="559"/>
      <c r="E145" s="559"/>
      <c r="F145" s="559"/>
      <c r="G145" s="559"/>
      <c r="H145" s="559"/>
      <c r="I145" s="560"/>
      <c r="J145" s="564">
        <f t="shared" si="38"/>
        <v>0</v>
      </c>
      <c r="K145" s="563">
        <f t="shared" si="39"/>
        <v>0</v>
      </c>
    </row>
    <row r="146" spans="1:15" ht="12" customHeight="1" thickBot="1" x14ac:dyDescent="0.3">
      <c r="A146" s="568" t="s">
        <v>170</v>
      </c>
      <c r="B146" s="561" t="s">
        <v>433</v>
      </c>
      <c r="C146" s="560"/>
      <c r="D146" s="559"/>
      <c r="E146" s="559"/>
      <c r="F146" s="559"/>
      <c r="G146" s="559"/>
      <c r="H146" s="559"/>
      <c r="I146" s="560"/>
      <c r="J146" s="564">
        <f t="shared" si="38"/>
        <v>0</v>
      </c>
      <c r="K146" s="563">
        <f t="shared" si="39"/>
        <v>0</v>
      </c>
    </row>
    <row r="147" spans="1:15" ht="12" customHeight="1" thickBot="1" x14ac:dyDescent="0.3">
      <c r="A147" s="533" t="s">
        <v>21</v>
      </c>
      <c r="B147" s="547" t="s">
        <v>441</v>
      </c>
      <c r="C147" s="570">
        <f>+C148+C149+C150+C151</f>
        <v>0</v>
      </c>
      <c r="D147" s="571">
        <f t="shared" ref="D147:K147" si="40">+D148+D149+D150+D151</f>
        <v>0</v>
      </c>
      <c r="E147" s="571">
        <f t="shared" si="40"/>
        <v>0</v>
      </c>
      <c r="F147" s="571">
        <f t="shared" si="40"/>
        <v>0</v>
      </c>
      <c r="G147" s="571">
        <f t="shared" si="40"/>
        <v>0</v>
      </c>
      <c r="H147" s="571">
        <f t="shared" si="40"/>
        <v>0</v>
      </c>
      <c r="I147" s="570">
        <f t="shared" si="40"/>
        <v>0</v>
      </c>
      <c r="J147" s="570">
        <f t="shared" si="40"/>
        <v>0</v>
      </c>
      <c r="K147" s="569">
        <f t="shared" si="40"/>
        <v>0</v>
      </c>
    </row>
    <row r="148" spans="1:15" ht="12" customHeight="1" x14ac:dyDescent="0.25">
      <c r="A148" s="562" t="s">
        <v>92</v>
      </c>
      <c r="B148" s="561" t="s">
        <v>349</v>
      </c>
      <c r="C148" s="560"/>
      <c r="D148" s="559"/>
      <c r="E148" s="559"/>
      <c r="F148" s="559"/>
      <c r="G148" s="559"/>
      <c r="H148" s="559"/>
      <c r="I148" s="560"/>
      <c r="J148" s="564">
        <f>D148+E148+F148+G148+H148+I148</f>
        <v>0</v>
      </c>
      <c r="K148" s="563">
        <f>C148+J148</f>
        <v>0</v>
      </c>
    </row>
    <row r="149" spans="1:15" ht="12" customHeight="1" x14ac:dyDescent="0.25">
      <c r="A149" s="562" t="s">
        <v>93</v>
      </c>
      <c r="B149" s="561" t="s">
        <v>350</v>
      </c>
      <c r="C149" s="560"/>
      <c r="D149" s="559"/>
      <c r="E149" s="559"/>
      <c r="F149" s="559"/>
      <c r="G149" s="559"/>
      <c r="H149" s="559"/>
      <c r="I149" s="560"/>
      <c r="J149" s="564">
        <f>D149+E149+F149+G149+H149+I149</f>
        <v>0</v>
      </c>
      <c r="K149" s="563">
        <f>C149+J149</f>
        <v>0</v>
      </c>
    </row>
    <row r="150" spans="1:15" ht="12" customHeight="1" x14ac:dyDescent="0.25">
      <c r="A150" s="562" t="s">
        <v>266</v>
      </c>
      <c r="B150" s="561" t="s">
        <v>442</v>
      </c>
      <c r="C150" s="560"/>
      <c r="D150" s="559"/>
      <c r="E150" s="559"/>
      <c r="F150" s="559"/>
      <c r="G150" s="559"/>
      <c r="H150" s="559"/>
      <c r="I150" s="560"/>
      <c r="J150" s="564">
        <f>D150+E150+F150+G150+H150+I150</f>
        <v>0</v>
      </c>
      <c r="K150" s="563">
        <f>C150+J150</f>
        <v>0</v>
      </c>
    </row>
    <row r="151" spans="1:15" ht="12" customHeight="1" thickBot="1" x14ac:dyDescent="0.3">
      <c r="A151" s="568" t="s">
        <v>267</v>
      </c>
      <c r="B151" s="567" t="s">
        <v>368</v>
      </c>
      <c r="C151" s="560"/>
      <c r="D151" s="559"/>
      <c r="E151" s="559"/>
      <c r="F151" s="559"/>
      <c r="G151" s="559"/>
      <c r="H151" s="559"/>
      <c r="I151" s="560"/>
      <c r="J151" s="564">
        <f>D151+E151+F151+G151+H151+I151</f>
        <v>0</v>
      </c>
      <c r="K151" s="563">
        <f>C151+J151</f>
        <v>0</v>
      </c>
    </row>
    <row r="152" spans="1:15" ht="12" customHeight="1" thickBot="1" x14ac:dyDescent="0.3">
      <c r="A152" s="533" t="s">
        <v>22</v>
      </c>
      <c r="B152" s="547" t="s">
        <v>443</v>
      </c>
      <c r="C152" s="554">
        <f>SUM(C153:C157)</f>
        <v>0</v>
      </c>
      <c r="D152" s="566">
        <f t="shared" ref="D152:K152" si="41">SUM(D153:D157)</f>
        <v>0</v>
      </c>
      <c r="E152" s="566">
        <f t="shared" si="41"/>
        <v>0</v>
      </c>
      <c r="F152" s="566">
        <f t="shared" si="41"/>
        <v>0</v>
      </c>
      <c r="G152" s="566">
        <f t="shared" si="41"/>
        <v>0</v>
      </c>
      <c r="H152" s="566">
        <f t="shared" si="41"/>
        <v>0</v>
      </c>
      <c r="I152" s="554">
        <f t="shared" si="41"/>
        <v>0</v>
      </c>
      <c r="J152" s="554">
        <f t="shared" si="41"/>
        <v>0</v>
      </c>
      <c r="K152" s="565">
        <f t="shared" si="41"/>
        <v>0</v>
      </c>
    </row>
    <row r="153" spans="1:15" ht="12" customHeight="1" x14ac:dyDescent="0.25">
      <c r="A153" s="562" t="s">
        <v>94</v>
      </c>
      <c r="B153" s="561" t="s">
        <v>438</v>
      </c>
      <c r="C153" s="560"/>
      <c r="D153" s="559"/>
      <c r="E153" s="559"/>
      <c r="F153" s="559"/>
      <c r="G153" s="559"/>
      <c r="H153" s="559"/>
      <c r="I153" s="560"/>
      <c r="J153" s="564">
        <f t="shared" ref="J153:J159" si="42">D153+E153+F153+G153+H153+I153</f>
        <v>0</v>
      </c>
      <c r="K153" s="563">
        <f t="shared" ref="K153:K159" si="43">C153+J153</f>
        <v>0</v>
      </c>
    </row>
    <row r="154" spans="1:15" ht="12" customHeight="1" x14ac:dyDescent="0.25">
      <c r="A154" s="562" t="s">
        <v>95</v>
      </c>
      <c r="B154" s="561" t="s">
        <v>445</v>
      </c>
      <c r="C154" s="560"/>
      <c r="D154" s="559"/>
      <c r="E154" s="559"/>
      <c r="F154" s="559"/>
      <c r="G154" s="559"/>
      <c r="H154" s="559"/>
      <c r="I154" s="560"/>
      <c r="J154" s="564">
        <f t="shared" si="42"/>
        <v>0</v>
      </c>
      <c r="K154" s="563">
        <f t="shared" si="43"/>
        <v>0</v>
      </c>
    </row>
    <row r="155" spans="1:15" ht="12" customHeight="1" x14ac:dyDescent="0.25">
      <c r="A155" s="562" t="s">
        <v>278</v>
      </c>
      <c r="B155" s="561" t="s">
        <v>440</v>
      </c>
      <c r="C155" s="560"/>
      <c r="D155" s="559"/>
      <c r="E155" s="559"/>
      <c r="F155" s="559"/>
      <c r="G155" s="559"/>
      <c r="H155" s="559"/>
      <c r="I155" s="560"/>
      <c r="J155" s="564">
        <f t="shared" si="42"/>
        <v>0</v>
      </c>
      <c r="K155" s="563">
        <f t="shared" si="43"/>
        <v>0</v>
      </c>
    </row>
    <row r="156" spans="1:15" ht="12" customHeight="1" x14ac:dyDescent="0.25">
      <c r="A156" s="562" t="s">
        <v>279</v>
      </c>
      <c r="B156" s="561" t="s">
        <v>446</v>
      </c>
      <c r="C156" s="560"/>
      <c r="D156" s="559"/>
      <c r="E156" s="559"/>
      <c r="F156" s="559"/>
      <c r="G156" s="559"/>
      <c r="H156" s="559"/>
      <c r="I156" s="560"/>
      <c r="J156" s="564">
        <f t="shared" si="42"/>
        <v>0</v>
      </c>
      <c r="K156" s="563">
        <f t="shared" si="43"/>
        <v>0</v>
      </c>
    </row>
    <row r="157" spans="1:15" ht="12" customHeight="1" thickBot="1" x14ac:dyDescent="0.3">
      <c r="A157" s="562" t="s">
        <v>444</v>
      </c>
      <c r="B157" s="561" t="s">
        <v>447</v>
      </c>
      <c r="C157" s="560"/>
      <c r="D157" s="559"/>
      <c r="E157" s="558"/>
      <c r="F157" s="558"/>
      <c r="G157" s="558"/>
      <c r="H157" s="558"/>
      <c r="I157" s="557"/>
      <c r="J157" s="556">
        <f t="shared" si="42"/>
        <v>0</v>
      </c>
      <c r="K157" s="555">
        <f t="shared" si="43"/>
        <v>0</v>
      </c>
    </row>
    <row r="158" spans="1:15" ht="12" customHeight="1" thickBot="1" x14ac:dyDescent="0.3">
      <c r="A158" s="533" t="s">
        <v>23</v>
      </c>
      <c r="B158" s="547" t="s">
        <v>448</v>
      </c>
      <c r="C158" s="353"/>
      <c r="D158" s="552"/>
      <c r="E158" s="552"/>
      <c r="F158" s="552"/>
      <c r="G158" s="552"/>
      <c r="H158" s="552"/>
      <c r="I158" s="353"/>
      <c r="J158" s="554">
        <f t="shared" si="42"/>
        <v>0</v>
      </c>
      <c r="K158" s="553">
        <f t="shared" si="43"/>
        <v>0</v>
      </c>
    </row>
    <row r="159" spans="1:15" ht="12" customHeight="1" thickBot="1" x14ac:dyDescent="0.3">
      <c r="A159" s="533" t="s">
        <v>24</v>
      </c>
      <c r="B159" s="547" t="s">
        <v>449</v>
      </c>
      <c r="C159" s="353"/>
      <c r="D159" s="552"/>
      <c r="E159" s="551"/>
      <c r="F159" s="551"/>
      <c r="G159" s="551"/>
      <c r="H159" s="551"/>
      <c r="I159" s="550"/>
      <c r="J159" s="549">
        <f t="shared" si="42"/>
        <v>0</v>
      </c>
      <c r="K159" s="548">
        <f t="shared" si="43"/>
        <v>0</v>
      </c>
    </row>
    <row r="160" spans="1:15" ht="15.2" customHeight="1" thickBot="1" x14ac:dyDescent="0.3">
      <c r="A160" s="533" t="s">
        <v>25</v>
      </c>
      <c r="B160" s="547" t="s">
        <v>451</v>
      </c>
      <c r="C160" s="541">
        <f>+C136+C140+C147+C152+C158+C159</f>
        <v>0</v>
      </c>
      <c r="D160" s="542">
        <f t="shared" ref="D160:K160" si="44">+D136+D140+D147+D152+D158+D159</f>
        <v>0</v>
      </c>
      <c r="E160" s="542">
        <f t="shared" si="44"/>
        <v>0</v>
      </c>
      <c r="F160" s="542">
        <f t="shared" si="44"/>
        <v>0</v>
      </c>
      <c r="G160" s="542">
        <f t="shared" si="44"/>
        <v>0</v>
      </c>
      <c r="H160" s="542">
        <f t="shared" si="44"/>
        <v>0</v>
      </c>
      <c r="I160" s="541">
        <f t="shared" si="44"/>
        <v>0</v>
      </c>
      <c r="J160" s="541">
        <f t="shared" si="44"/>
        <v>0</v>
      </c>
      <c r="K160" s="540">
        <f t="shared" si="44"/>
        <v>0</v>
      </c>
      <c r="L160" s="546"/>
      <c r="M160" s="545"/>
      <c r="N160" s="545"/>
      <c r="O160" s="545"/>
    </row>
    <row r="161" spans="1:11" s="539" customFormat="1" ht="12.95" customHeight="1" thickBot="1" x14ac:dyDescent="0.25">
      <c r="A161" s="544" t="s">
        <v>26</v>
      </c>
      <c r="B161" s="543" t="s">
        <v>450</v>
      </c>
      <c r="C161" s="541">
        <f>+C135+C160</f>
        <v>0</v>
      </c>
      <c r="D161" s="542">
        <f t="shared" ref="D161:K161" si="45">+D135+D160</f>
        <v>0</v>
      </c>
      <c r="E161" s="542">
        <f t="shared" si="45"/>
        <v>0</v>
      </c>
      <c r="F161" s="542">
        <f t="shared" si="45"/>
        <v>0</v>
      </c>
      <c r="G161" s="542">
        <f t="shared" si="45"/>
        <v>0</v>
      </c>
      <c r="H161" s="542">
        <f t="shared" si="45"/>
        <v>0</v>
      </c>
      <c r="I161" s="541">
        <f t="shared" si="45"/>
        <v>0</v>
      </c>
      <c r="J161" s="541">
        <f t="shared" si="45"/>
        <v>0</v>
      </c>
      <c r="K161" s="540">
        <f t="shared" si="45"/>
        <v>0</v>
      </c>
    </row>
    <row r="162" spans="1:11" ht="14.1" customHeight="1" x14ac:dyDescent="0.25">
      <c r="C162" s="538">
        <f>C93-C161</f>
        <v>0</v>
      </c>
      <c r="D162" s="537"/>
      <c r="E162" s="537"/>
      <c r="F162" s="537"/>
      <c r="G162" s="537"/>
      <c r="H162" s="537"/>
      <c r="I162" s="537"/>
      <c r="J162" s="537"/>
      <c r="K162" s="536">
        <f>K93-K161</f>
        <v>0</v>
      </c>
    </row>
    <row r="163" spans="1:11" x14ac:dyDescent="0.25">
      <c r="A163" s="1123" t="s">
        <v>351</v>
      </c>
      <c r="B163" s="1123"/>
      <c r="C163" s="1123"/>
      <c r="D163" s="1123"/>
      <c r="E163" s="1123"/>
      <c r="F163" s="1123"/>
      <c r="G163" s="1123"/>
      <c r="H163" s="1123"/>
      <c r="I163" s="1123"/>
      <c r="J163" s="1123"/>
      <c r="K163" s="1123"/>
    </row>
    <row r="164" spans="1:11" ht="15.2" customHeight="1" thickBot="1" x14ac:dyDescent="0.3">
      <c r="A164" s="1113" t="s">
        <v>149</v>
      </c>
      <c r="B164" s="1113"/>
      <c r="C164" s="535"/>
      <c r="K164" s="535" t="str">
        <f>K96</f>
        <v>Forintban!</v>
      </c>
    </row>
    <row r="165" spans="1:11" ht="25.5" customHeight="1" thickBot="1" x14ac:dyDescent="0.3">
      <c r="A165" s="533">
        <v>1</v>
      </c>
      <c r="B165" s="532" t="s">
        <v>452</v>
      </c>
      <c r="C165" s="534">
        <f>+C68-C135</f>
        <v>0</v>
      </c>
      <c r="D165" s="531">
        <f t="shared" ref="D165:K165" si="46">+D68-D135</f>
        <v>0</v>
      </c>
      <c r="E165" s="531">
        <f t="shared" si="46"/>
        <v>0</v>
      </c>
      <c r="F165" s="531">
        <f t="shared" si="46"/>
        <v>0</v>
      </c>
      <c r="G165" s="531">
        <f t="shared" si="46"/>
        <v>0</v>
      </c>
      <c r="H165" s="531">
        <f t="shared" si="46"/>
        <v>0</v>
      </c>
      <c r="I165" s="531">
        <f t="shared" si="46"/>
        <v>0</v>
      </c>
      <c r="J165" s="531">
        <f t="shared" si="46"/>
        <v>0</v>
      </c>
      <c r="K165" s="530">
        <f t="shared" si="46"/>
        <v>0</v>
      </c>
    </row>
    <row r="166" spans="1:11" ht="32.450000000000003" customHeight="1" thickBot="1" x14ac:dyDescent="0.3">
      <c r="A166" s="533" t="s">
        <v>17</v>
      </c>
      <c r="B166" s="532" t="s">
        <v>458</v>
      </c>
      <c r="C166" s="531">
        <f>+C92-C160</f>
        <v>0</v>
      </c>
      <c r="D166" s="531">
        <f t="shared" ref="D166:K166" si="47">+D92-D160</f>
        <v>0</v>
      </c>
      <c r="E166" s="531">
        <f t="shared" si="47"/>
        <v>0</v>
      </c>
      <c r="F166" s="531">
        <f t="shared" si="47"/>
        <v>0</v>
      </c>
      <c r="G166" s="531">
        <f t="shared" si="47"/>
        <v>0</v>
      </c>
      <c r="H166" s="531">
        <f t="shared" si="47"/>
        <v>0</v>
      </c>
      <c r="I166" s="531">
        <f t="shared" si="47"/>
        <v>0</v>
      </c>
      <c r="J166" s="531">
        <f t="shared" si="47"/>
        <v>0</v>
      </c>
      <c r="K166" s="530">
        <f t="shared" si="47"/>
        <v>0</v>
      </c>
    </row>
  </sheetData>
  <sheetProtection sheet="1"/>
  <mergeCells count="15">
    <mergeCell ref="A164:B164"/>
    <mergeCell ref="A95:K95"/>
    <mergeCell ref="A96:B96"/>
    <mergeCell ref="A97:A98"/>
    <mergeCell ref="B97:B98"/>
    <mergeCell ref="C97:K97"/>
    <mergeCell ref="A163:K163"/>
    <mergeCell ref="B1:K1"/>
    <mergeCell ref="A3:K3"/>
    <mergeCell ref="A4:K4"/>
    <mergeCell ref="A6:K6"/>
    <mergeCell ref="A7:B7"/>
    <mergeCell ref="A8:A9"/>
    <mergeCell ref="B8:B9"/>
    <mergeCell ref="C8:K8"/>
  </mergeCells>
  <printOptions horizontalCentered="1"/>
  <pageMargins left="0.19685039370078741" right="0.19685039370078741" top="0.47244094488188981" bottom="0.47244094488188981" header="0.39370078740157483" footer="0.39370078740157483"/>
  <pageSetup paperSize="9" scale="78" fitToHeight="2" orientation="landscape" r:id="rId1"/>
  <headerFooter alignWithMargins="0"/>
  <rowBreaks count="3" manualBreakCount="3">
    <brk id="51" max="10" man="1"/>
    <brk id="93" max="10" man="1"/>
    <brk id="135" max="1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92D050"/>
  </sheetPr>
  <dimension ref="A1:C63"/>
  <sheetViews>
    <sheetView zoomScale="120" zoomScaleNormal="120" workbookViewId="0">
      <selection activeCell="C53" sqref="C53"/>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CONCATENATE("9.2.1. melléklet ",#REF!," ",#REF!," ",#REF!," ",#REF!," ",#REF!," ",#REF!," ",#REF!," ",#REF!)</f>
        <v>#REF!</v>
      </c>
    </row>
    <row r="2" spans="1:3" s="317" customFormat="1" ht="36" x14ac:dyDescent="0.2">
      <c r="A2" s="278" t="s">
        <v>191</v>
      </c>
      <c r="B2" s="411" t="e">
        <f>CONCATENATE(#REF!)</f>
        <v>#REF!</v>
      </c>
      <c r="C2" s="243" t="s">
        <v>57</v>
      </c>
    </row>
    <row r="3" spans="1:3" s="317" customFormat="1" ht="24.75" thickBot="1" x14ac:dyDescent="0.25">
      <c r="A3" s="311" t="s">
        <v>190</v>
      </c>
      <c r="B3" s="412" t="s">
        <v>395</v>
      </c>
      <c r="C3" s="244" t="s">
        <v>57</v>
      </c>
    </row>
    <row r="4" spans="1:3" s="318" customFormat="1" ht="15.95" customHeight="1" thickBot="1" x14ac:dyDescent="0.3">
      <c r="A4" s="148"/>
      <c r="B4" s="148"/>
      <c r="C4" s="149" t="e">
        <f>'KV_9.2.sz.mell'!C4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489</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490</v>
      </c>
      <c r="C26" s="231">
        <f>+C27+C28+C29</f>
        <v>0</v>
      </c>
    </row>
    <row r="27" spans="1:3" s="320" customFormat="1" ht="12" customHeight="1" x14ac:dyDescent="0.2">
      <c r="A27" s="314" t="s">
        <v>248</v>
      </c>
      <c r="B27" s="315" t="s">
        <v>243</v>
      </c>
      <c r="C27" s="53"/>
    </row>
    <row r="28" spans="1:3" s="320" customFormat="1" ht="12" customHeight="1" x14ac:dyDescent="0.2">
      <c r="A28" s="314" t="s">
        <v>249</v>
      </c>
      <c r="B28" s="315" t="s">
        <v>380</v>
      </c>
      <c r="C28" s="229"/>
    </row>
    <row r="29" spans="1:3" s="320" customFormat="1" ht="12" customHeight="1" x14ac:dyDescent="0.2">
      <c r="A29" s="314" t="s">
        <v>250</v>
      </c>
      <c r="B29" s="316" t="s">
        <v>383</v>
      </c>
      <c r="C29" s="229"/>
    </row>
    <row r="30" spans="1:3" s="320" customFormat="1" ht="12" customHeight="1" thickBot="1" x14ac:dyDescent="0.25">
      <c r="A30" s="313" t="s">
        <v>251</v>
      </c>
      <c r="B30" s="104" t="s">
        <v>491</v>
      </c>
      <c r="C30" s="60"/>
    </row>
    <row r="31" spans="1:3" s="320" customFormat="1" ht="12" customHeight="1" thickBot="1" x14ac:dyDescent="0.25">
      <c r="A31" s="135" t="s">
        <v>20</v>
      </c>
      <c r="B31" s="93" t="s">
        <v>384</v>
      </c>
      <c r="C31" s="231">
        <f>+C32+C33+C34</f>
        <v>0</v>
      </c>
    </row>
    <row r="32" spans="1:3" s="320" customFormat="1" ht="12" customHeight="1" x14ac:dyDescent="0.2">
      <c r="A32" s="314" t="s">
        <v>89</v>
      </c>
      <c r="B32" s="315" t="s">
        <v>269</v>
      </c>
      <c r="C32" s="53"/>
    </row>
    <row r="33" spans="1:3" s="320" customFormat="1" ht="12" customHeight="1" x14ac:dyDescent="0.2">
      <c r="A33" s="314" t="s">
        <v>90</v>
      </c>
      <c r="B33" s="316" t="s">
        <v>270</v>
      </c>
      <c r="C33" s="232"/>
    </row>
    <row r="34" spans="1:3" s="320" customFormat="1" ht="12" customHeight="1" thickBot="1" x14ac:dyDescent="0.25">
      <c r="A34" s="313" t="s">
        <v>91</v>
      </c>
      <c r="B34" s="104" t="s">
        <v>271</v>
      </c>
      <c r="C34" s="60"/>
    </row>
    <row r="35" spans="1:3" s="245" customFormat="1" ht="12" customHeight="1" thickBot="1" x14ac:dyDescent="0.25">
      <c r="A35" s="135" t="s">
        <v>21</v>
      </c>
      <c r="B35" s="93" t="s">
        <v>354</v>
      </c>
      <c r="C35" s="233"/>
    </row>
    <row r="36" spans="1:3" s="245" customFormat="1" ht="12" customHeight="1" thickBot="1" x14ac:dyDescent="0.25">
      <c r="A36" s="135" t="s">
        <v>22</v>
      </c>
      <c r="B36" s="93" t="s">
        <v>385</v>
      </c>
      <c r="C36" s="237"/>
    </row>
    <row r="37" spans="1:3" s="245" customFormat="1" ht="12" customHeight="1" thickBot="1" x14ac:dyDescent="0.25">
      <c r="A37" s="127" t="s">
        <v>23</v>
      </c>
      <c r="B37" s="93" t="s">
        <v>386</v>
      </c>
      <c r="C37" s="238">
        <f>+C8+C20+C25+C26+C31+C35+C36</f>
        <v>0</v>
      </c>
    </row>
    <row r="38" spans="1:3" s="245" customFormat="1" ht="12" customHeight="1" thickBot="1" x14ac:dyDescent="0.25">
      <c r="A38" s="156" t="s">
        <v>24</v>
      </c>
      <c r="B38" s="93" t="s">
        <v>387</v>
      </c>
      <c r="C38" s="238">
        <f>+C39+C40+C41</f>
        <v>0</v>
      </c>
    </row>
    <row r="39" spans="1:3" s="245" customFormat="1" ht="12" customHeight="1" x14ac:dyDescent="0.2">
      <c r="A39" s="314" t="s">
        <v>388</v>
      </c>
      <c r="B39" s="315" t="s">
        <v>220</v>
      </c>
      <c r="C39" s="53"/>
    </row>
    <row r="40" spans="1:3" s="245" customFormat="1" ht="12" customHeight="1" x14ac:dyDescent="0.2">
      <c r="A40" s="314" t="s">
        <v>389</v>
      </c>
      <c r="B40" s="316" t="s">
        <v>0</v>
      </c>
      <c r="C40" s="232"/>
    </row>
    <row r="41" spans="1:3" s="320" customFormat="1" ht="12" customHeight="1" thickBot="1" x14ac:dyDescent="0.25">
      <c r="A41" s="313" t="s">
        <v>390</v>
      </c>
      <c r="B41" s="104" t="s">
        <v>391</v>
      </c>
      <c r="C41" s="60"/>
    </row>
    <row r="42" spans="1:3" s="320" customFormat="1" ht="15.2" customHeight="1" thickBot="1" x14ac:dyDescent="0.25">
      <c r="A42" s="156" t="s">
        <v>25</v>
      </c>
      <c r="B42" s="157" t="s">
        <v>392</v>
      </c>
      <c r="C42" s="241">
        <f>+C37+C38</f>
        <v>0</v>
      </c>
    </row>
    <row r="43" spans="1:3" s="320" customFormat="1" ht="15.2" customHeight="1" x14ac:dyDescent="0.2">
      <c r="A43" s="158"/>
      <c r="B43" s="159"/>
      <c r="C43" s="239"/>
    </row>
    <row r="44" spans="1:3" ht="13.5" thickBot="1" x14ac:dyDescent="0.25">
      <c r="A44" s="160"/>
      <c r="B44" s="161"/>
      <c r="C44" s="240"/>
    </row>
    <row r="45" spans="1:3" s="319" customFormat="1" ht="16.5" customHeight="1" thickBot="1" x14ac:dyDescent="0.25">
      <c r="A45" s="162"/>
      <c r="B45" s="163" t="s">
        <v>55</v>
      </c>
      <c r="C45" s="241"/>
    </row>
    <row r="46" spans="1:3" s="321" customFormat="1" ht="12" customHeight="1" thickBot="1" x14ac:dyDescent="0.25">
      <c r="A46" s="135" t="s">
        <v>16</v>
      </c>
      <c r="B46" s="93" t="s">
        <v>393</v>
      </c>
      <c r="C46" s="231">
        <f>SUM(C47:C51)</f>
        <v>0</v>
      </c>
    </row>
    <row r="47" spans="1:3" ht="12" customHeight="1" x14ac:dyDescent="0.2">
      <c r="A47" s="313" t="s">
        <v>96</v>
      </c>
      <c r="B47" s="7" t="s">
        <v>47</v>
      </c>
      <c r="C47" s="53"/>
    </row>
    <row r="48" spans="1:3" ht="12" customHeight="1" x14ac:dyDescent="0.2">
      <c r="A48" s="313" t="s">
        <v>97</v>
      </c>
      <c r="B48" s="6" t="s">
        <v>176</v>
      </c>
      <c r="C48" s="56"/>
    </row>
    <row r="49" spans="1:3" ht="12" customHeight="1" x14ac:dyDescent="0.2">
      <c r="A49" s="313" t="s">
        <v>98</v>
      </c>
      <c r="B49" s="6" t="s">
        <v>136</v>
      </c>
      <c r="C49" s="56"/>
    </row>
    <row r="50" spans="1:3" ht="12" customHeight="1" x14ac:dyDescent="0.2">
      <c r="A50" s="313" t="s">
        <v>99</v>
      </c>
      <c r="B50" s="6" t="s">
        <v>177</v>
      </c>
      <c r="C50" s="56"/>
    </row>
    <row r="51" spans="1:3" ht="12" customHeight="1" thickBot="1" x14ac:dyDescent="0.25">
      <c r="A51" s="313" t="s">
        <v>144</v>
      </c>
      <c r="B51" s="6" t="s">
        <v>178</v>
      </c>
      <c r="C51" s="56"/>
    </row>
    <row r="52" spans="1:3" ht="12" customHeight="1" thickBot="1" x14ac:dyDescent="0.25">
      <c r="A52" s="135" t="s">
        <v>17</v>
      </c>
      <c r="B52" s="93" t="s">
        <v>394</v>
      </c>
      <c r="C52" s="231">
        <f>SUM(C53:C55)</f>
        <v>0</v>
      </c>
    </row>
    <row r="53" spans="1:3" s="321" customFormat="1" ht="12" customHeight="1" x14ac:dyDescent="0.2">
      <c r="A53" s="313" t="s">
        <v>102</v>
      </c>
      <c r="B53" s="7" t="s">
        <v>214</v>
      </c>
      <c r="C53" s="53"/>
    </row>
    <row r="54" spans="1:3" ht="12" customHeight="1" x14ac:dyDescent="0.2">
      <c r="A54" s="313" t="s">
        <v>103</v>
      </c>
      <c r="B54" s="6" t="s">
        <v>180</v>
      </c>
      <c r="C54" s="56"/>
    </row>
    <row r="55" spans="1:3" ht="12" customHeight="1" x14ac:dyDescent="0.2">
      <c r="A55" s="313" t="s">
        <v>104</v>
      </c>
      <c r="B55" s="6" t="s">
        <v>56</v>
      </c>
      <c r="C55" s="56"/>
    </row>
    <row r="56" spans="1:3" ht="12" customHeight="1" thickBot="1" x14ac:dyDescent="0.25">
      <c r="A56" s="313" t="s">
        <v>105</v>
      </c>
      <c r="B56" s="6" t="s">
        <v>492</v>
      </c>
      <c r="C56" s="56"/>
    </row>
    <row r="57" spans="1:3" ht="15.2" customHeight="1" thickBot="1" x14ac:dyDescent="0.25">
      <c r="A57" s="135" t="s">
        <v>18</v>
      </c>
      <c r="B57" s="93" t="s">
        <v>11</v>
      </c>
      <c r="C57" s="233"/>
    </row>
    <row r="58" spans="1:3" ht="13.5" thickBot="1" x14ac:dyDescent="0.25">
      <c r="A58" s="135" t="s">
        <v>19</v>
      </c>
      <c r="B58" s="164" t="s">
        <v>497</v>
      </c>
      <c r="C58" s="242">
        <f>+C46+C52+C57</f>
        <v>0</v>
      </c>
    </row>
    <row r="59" spans="1:3" ht="15.2" customHeight="1" thickBot="1" x14ac:dyDescent="0.25">
      <c r="C59" s="443">
        <f>C42-C58</f>
        <v>0</v>
      </c>
    </row>
    <row r="60" spans="1:3" ht="14.45" customHeight="1" thickBot="1" x14ac:dyDescent="0.25">
      <c r="A60" s="167" t="s">
        <v>487</v>
      </c>
      <c r="B60" s="168"/>
      <c r="C60" s="91"/>
    </row>
    <row r="61" spans="1:3" ht="13.5" thickBot="1" x14ac:dyDescent="0.25">
      <c r="A61" s="167" t="s">
        <v>193</v>
      </c>
      <c r="B61" s="168"/>
      <c r="C61" s="91"/>
    </row>
    <row r="63" spans="1:3" x14ac:dyDescent="0.2">
      <c r="C63" s="43"/>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92D050"/>
  </sheetPr>
  <dimension ref="A1:C61"/>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CONCATENATE("9.2.2. melléklet ",#REF!," ",#REF!," ",#REF!," ",#REF!," ",#REF!," ",#REF!," ",#REF!," ",#REF!)</f>
        <v>#REF!</v>
      </c>
    </row>
    <row r="2" spans="1:3" s="317" customFormat="1" ht="36" x14ac:dyDescent="0.2">
      <c r="A2" s="278" t="s">
        <v>191</v>
      </c>
      <c r="B2" s="411" t="e">
        <f>CONCATENATE(#REF!)</f>
        <v>#REF!</v>
      </c>
      <c r="C2" s="243" t="s">
        <v>57</v>
      </c>
    </row>
    <row r="3" spans="1:3" s="317" customFormat="1" ht="24.75" thickBot="1" x14ac:dyDescent="0.25">
      <c r="A3" s="311" t="s">
        <v>190</v>
      </c>
      <c r="B3" s="412" t="s">
        <v>396</v>
      </c>
      <c r="C3" s="244" t="s">
        <v>58</v>
      </c>
    </row>
    <row r="4" spans="1:3" s="318" customFormat="1" ht="15.95" customHeight="1" thickBot="1" x14ac:dyDescent="0.3">
      <c r="A4" s="148"/>
      <c r="B4" s="148"/>
      <c r="C4" s="149" t="e">
        <f>'KV_9.2.1.sz.mell'!C4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489</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490</v>
      </c>
      <c r="C26" s="231">
        <f>+C27+C28+C29</f>
        <v>0</v>
      </c>
    </row>
    <row r="27" spans="1:3" s="320" customFormat="1" ht="12" customHeight="1" x14ac:dyDescent="0.2">
      <c r="A27" s="314" t="s">
        <v>248</v>
      </c>
      <c r="B27" s="315" t="s">
        <v>243</v>
      </c>
      <c r="C27" s="53"/>
    </row>
    <row r="28" spans="1:3" s="320" customFormat="1" ht="12" customHeight="1" x14ac:dyDescent="0.2">
      <c r="A28" s="314" t="s">
        <v>249</v>
      </c>
      <c r="B28" s="315" t="s">
        <v>380</v>
      </c>
      <c r="C28" s="229"/>
    </row>
    <row r="29" spans="1:3" s="320" customFormat="1" ht="12" customHeight="1" x14ac:dyDescent="0.2">
      <c r="A29" s="314" t="s">
        <v>250</v>
      </c>
      <c r="B29" s="316" t="s">
        <v>383</v>
      </c>
      <c r="C29" s="229"/>
    </row>
    <row r="30" spans="1:3" s="320" customFormat="1" ht="12" customHeight="1" thickBot="1" x14ac:dyDescent="0.25">
      <c r="A30" s="313" t="s">
        <v>251</v>
      </c>
      <c r="B30" s="104" t="s">
        <v>491</v>
      </c>
      <c r="C30" s="60"/>
    </row>
    <row r="31" spans="1:3" s="320" customFormat="1" ht="12" customHeight="1" thickBot="1" x14ac:dyDescent="0.25">
      <c r="A31" s="135" t="s">
        <v>20</v>
      </c>
      <c r="B31" s="93" t="s">
        <v>384</v>
      </c>
      <c r="C31" s="231">
        <f>+C32+C33+C34</f>
        <v>0</v>
      </c>
    </row>
    <row r="32" spans="1:3" s="320" customFormat="1" ht="12" customHeight="1" x14ac:dyDescent="0.2">
      <c r="A32" s="314" t="s">
        <v>89</v>
      </c>
      <c r="B32" s="315" t="s">
        <v>269</v>
      </c>
      <c r="C32" s="53"/>
    </row>
    <row r="33" spans="1:3" s="320" customFormat="1" ht="12" customHeight="1" x14ac:dyDescent="0.2">
      <c r="A33" s="314" t="s">
        <v>90</v>
      </c>
      <c r="B33" s="316" t="s">
        <v>270</v>
      </c>
      <c r="C33" s="232"/>
    </row>
    <row r="34" spans="1:3" s="320" customFormat="1" ht="12" customHeight="1" thickBot="1" x14ac:dyDescent="0.25">
      <c r="A34" s="313" t="s">
        <v>91</v>
      </c>
      <c r="B34" s="104" t="s">
        <v>271</v>
      </c>
      <c r="C34" s="60"/>
    </row>
    <row r="35" spans="1:3" s="245" customFormat="1" ht="12" customHeight="1" thickBot="1" x14ac:dyDescent="0.25">
      <c r="A35" s="135" t="s">
        <v>21</v>
      </c>
      <c r="B35" s="93" t="s">
        <v>354</v>
      </c>
      <c r="C35" s="233"/>
    </row>
    <row r="36" spans="1:3" s="245" customFormat="1" ht="12" customHeight="1" thickBot="1" x14ac:dyDescent="0.25">
      <c r="A36" s="135" t="s">
        <v>22</v>
      </c>
      <c r="B36" s="93" t="s">
        <v>385</v>
      </c>
      <c r="C36" s="237"/>
    </row>
    <row r="37" spans="1:3" s="245" customFormat="1" ht="12" customHeight="1" thickBot="1" x14ac:dyDescent="0.25">
      <c r="A37" s="127" t="s">
        <v>23</v>
      </c>
      <c r="B37" s="93" t="s">
        <v>386</v>
      </c>
      <c r="C37" s="238">
        <f>+C8+C20+C25+C26+C31+C35+C36</f>
        <v>0</v>
      </c>
    </row>
    <row r="38" spans="1:3" s="245" customFormat="1" ht="12" customHeight="1" thickBot="1" x14ac:dyDescent="0.25">
      <c r="A38" s="156" t="s">
        <v>24</v>
      </c>
      <c r="B38" s="93" t="s">
        <v>387</v>
      </c>
      <c r="C38" s="238">
        <f>+C39+C40+C41</f>
        <v>0</v>
      </c>
    </row>
    <row r="39" spans="1:3" s="245" customFormat="1" ht="12" customHeight="1" x14ac:dyDescent="0.2">
      <c r="A39" s="314" t="s">
        <v>388</v>
      </c>
      <c r="B39" s="315" t="s">
        <v>220</v>
      </c>
      <c r="C39" s="53"/>
    </row>
    <row r="40" spans="1:3" s="245" customFormat="1" ht="12" customHeight="1" x14ac:dyDescent="0.2">
      <c r="A40" s="314" t="s">
        <v>389</v>
      </c>
      <c r="B40" s="316" t="s">
        <v>0</v>
      </c>
      <c r="C40" s="232"/>
    </row>
    <row r="41" spans="1:3" s="320" customFormat="1" ht="12" customHeight="1" thickBot="1" x14ac:dyDescent="0.25">
      <c r="A41" s="313" t="s">
        <v>390</v>
      </c>
      <c r="B41" s="104" t="s">
        <v>391</v>
      </c>
      <c r="C41" s="60"/>
    </row>
    <row r="42" spans="1:3" s="320" customFormat="1" ht="15.2" customHeight="1" thickBot="1" x14ac:dyDescent="0.25">
      <c r="A42" s="156" t="s">
        <v>25</v>
      </c>
      <c r="B42" s="157" t="s">
        <v>392</v>
      </c>
      <c r="C42" s="241">
        <f>+C37+C38</f>
        <v>0</v>
      </c>
    </row>
    <row r="43" spans="1:3" s="320" customFormat="1" ht="15.2" customHeight="1" x14ac:dyDescent="0.2">
      <c r="A43" s="158"/>
      <c r="B43" s="159"/>
      <c r="C43" s="239"/>
    </row>
    <row r="44" spans="1:3" ht="13.5" thickBot="1" x14ac:dyDescent="0.25">
      <c r="A44" s="160"/>
      <c r="B44" s="161"/>
      <c r="C44" s="240"/>
    </row>
    <row r="45" spans="1:3" s="319" customFormat="1" ht="16.5" customHeight="1" thickBot="1" x14ac:dyDescent="0.25">
      <c r="A45" s="162"/>
      <c r="B45" s="163" t="s">
        <v>55</v>
      </c>
      <c r="C45" s="241"/>
    </row>
    <row r="46" spans="1:3" s="321" customFormat="1" ht="12" customHeight="1" thickBot="1" x14ac:dyDescent="0.25">
      <c r="A46" s="135" t="s">
        <v>16</v>
      </c>
      <c r="B46" s="93" t="s">
        <v>393</v>
      </c>
      <c r="C46" s="231">
        <f>SUM(C47:C51)</f>
        <v>0</v>
      </c>
    </row>
    <row r="47" spans="1:3" ht="12" customHeight="1" x14ac:dyDescent="0.2">
      <c r="A47" s="313" t="s">
        <v>96</v>
      </c>
      <c r="B47" s="7" t="s">
        <v>47</v>
      </c>
      <c r="C47" s="53"/>
    </row>
    <row r="48" spans="1:3" ht="12" customHeight="1" x14ac:dyDescent="0.2">
      <c r="A48" s="313" t="s">
        <v>97</v>
      </c>
      <c r="B48" s="6" t="s">
        <v>176</v>
      </c>
      <c r="C48" s="56"/>
    </row>
    <row r="49" spans="1:3" ht="12" customHeight="1" x14ac:dyDescent="0.2">
      <c r="A49" s="313" t="s">
        <v>98</v>
      </c>
      <c r="B49" s="6" t="s">
        <v>136</v>
      </c>
      <c r="C49" s="56"/>
    </row>
    <row r="50" spans="1:3" ht="12" customHeight="1" x14ac:dyDescent="0.2">
      <c r="A50" s="313" t="s">
        <v>99</v>
      </c>
      <c r="B50" s="6" t="s">
        <v>177</v>
      </c>
      <c r="C50" s="56"/>
    </row>
    <row r="51" spans="1:3" ht="12" customHeight="1" thickBot="1" x14ac:dyDescent="0.25">
      <c r="A51" s="313" t="s">
        <v>144</v>
      </c>
      <c r="B51" s="6" t="s">
        <v>178</v>
      </c>
      <c r="C51" s="56"/>
    </row>
    <row r="52" spans="1:3" ht="12" customHeight="1" thickBot="1" x14ac:dyDescent="0.25">
      <c r="A52" s="135" t="s">
        <v>17</v>
      </c>
      <c r="B52" s="93" t="s">
        <v>394</v>
      </c>
      <c r="C52" s="231">
        <f>SUM(C53:C55)</f>
        <v>0</v>
      </c>
    </row>
    <row r="53" spans="1:3" s="321" customFormat="1" ht="12" customHeight="1" x14ac:dyDescent="0.2">
      <c r="A53" s="313" t="s">
        <v>102</v>
      </c>
      <c r="B53" s="7" t="s">
        <v>214</v>
      </c>
      <c r="C53" s="53"/>
    </row>
    <row r="54" spans="1:3" ht="12" customHeight="1" x14ac:dyDescent="0.2">
      <c r="A54" s="313" t="s">
        <v>103</v>
      </c>
      <c r="B54" s="6" t="s">
        <v>180</v>
      </c>
      <c r="C54" s="56"/>
    </row>
    <row r="55" spans="1:3" ht="12" customHeight="1" x14ac:dyDescent="0.2">
      <c r="A55" s="313" t="s">
        <v>104</v>
      </c>
      <c r="B55" s="6" t="s">
        <v>56</v>
      </c>
      <c r="C55" s="56"/>
    </row>
    <row r="56" spans="1:3" ht="12" customHeight="1" thickBot="1" x14ac:dyDescent="0.25">
      <c r="A56" s="313" t="s">
        <v>105</v>
      </c>
      <c r="B56" s="6" t="s">
        <v>492</v>
      </c>
      <c r="C56" s="56"/>
    </row>
    <row r="57" spans="1:3" ht="15.2" customHeight="1" thickBot="1" x14ac:dyDescent="0.25">
      <c r="A57" s="135" t="s">
        <v>18</v>
      </c>
      <c r="B57" s="93" t="s">
        <v>11</v>
      </c>
      <c r="C57" s="233"/>
    </row>
    <row r="58" spans="1:3" ht="13.5" thickBot="1" x14ac:dyDescent="0.25">
      <c r="A58" s="135" t="s">
        <v>19</v>
      </c>
      <c r="B58" s="164" t="s">
        <v>497</v>
      </c>
      <c r="C58" s="242">
        <f>+C46+C52+C57</f>
        <v>0</v>
      </c>
    </row>
    <row r="59" spans="1:3" ht="15.2" customHeight="1" thickBot="1" x14ac:dyDescent="0.25">
      <c r="C59" s="443">
        <f>C42-C58</f>
        <v>0</v>
      </c>
    </row>
    <row r="60" spans="1:3" ht="14.45" customHeight="1" thickBot="1" x14ac:dyDescent="0.25">
      <c r="A60" s="167" t="s">
        <v>487</v>
      </c>
      <c r="B60" s="168"/>
      <c r="C60" s="91"/>
    </row>
    <row r="61" spans="1:3" ht="13.5" thickBot="1" x14ac:dyDescent="0.25">
      <c r="A61" s="167" t="s">
        <v>193</v>
      </c>
      <c r="B61" s="168"/>
      <c r="C61"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C61"/>
  <sheetViews>
    <sheetView topLeftCell="A46" zoomScale="120" zoomScaleNormal="120" workbookViewId="0">
      <selection activeCell="C61" sqref="C6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CONCATENATE("9.2.3. melléklet ",#REF!," ",#REF!," ",#REF!," ",#REF!," ",#REF!," ",#REF!," ",#REF!," ",#REF!)</f>
        <v>#REF!</v>
      </c>
    </row>
    <row r="2" spans="1:3" s="317" customFormat="1" ht="36" x14ac:dyDescent="0.2">
      <c r="A2" s="278" t="s">
        <v>191</v>
      </c>
      <c r="B2" s="411" t="e">
        <f>CONCATENATE(#REF!)</f>
        <v>#REF!</v>
      </c>
      <c r="C2" s="243" t="s">
        <v>57</v>
      </c>
    </row>
    <row r="3" spans="1:3" s="317" customFormat="1" ht="24.75" thickBot="1" x14ac:dyDescent="0.25">
      <c r="A3" s="311" t="s">
        <v>190</v>
      </c>
      <c r="B3" s="412" t="s">
        <v>498</v>
      </c>
      <c r="C3" s="244" t="s">
        <v>409</v>
      </c>
    </row>
    <row r="4" spans="1:3" s="318" customFormat="1" ht="15.95" customHeight="1" thickBot="1" x14ac:dyDescent="0.3">
      <c r="A4" s="148"/>
      <c r="B4" s="148"/>
      <c r="C4" s="149" t="e">
        <f>'KV_9.2.2.sz.mell'!C4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489</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490</v>
      </c>
      <c r="C26" s="231">
        <f>+C27+C28+C29</f>
        <v>0</v>
      </c>
    </row>
    <row r="27" spans="1:3" s="320" customFormat="1" ht="12" customHeight="1" x14ac:dyDescent="0.2">
      <c r="A27" s="314" t="s">
        <v>248</v>
      </c>
      <c r="B27" s="315" t="s">
        <v>243</v>
      </c>
      <c r="C27" s="53"/>
    </row>
    <row r="28" spans="1:3" s="320" customFormat="1" ht="12" customHeight="1" x14ac:dyDescent="0.2">
      <c r="A28" s="314" t="s">
        <v>249</v>
      </c>
      <c r="B28" s="315" t="s">
        <v>380</v>
      </c>
      <c r="C28" s="229"/>
    </row>
    <row r="29" spans="1:3" s="320" customFormat="1" ht="12" customHeight="1" x14ac:dyDescent="0.2">
      <c r="A29" s="314" t="s">
        <v>250</v>
      </c>
      <c r="B29" s="316" t="s">
        <v>383</v>
      </c>
      <c r="C29" s="229"/>
    </row>
    <row r="30" spans="1:3" s="320" customFormat="1" ht="12" customHeight="1" thickBot="1" x14ac:dyDescent="0.25">
      <c r="A30" s="313" t="s">
        <v>251</v>
      </c>
      <c r="B30" s="104" t="s">
        <v>491</v>
      </c>
      <c r="C30" s="60"/>
    </row>
    <row r="31" spans="1:3" s="320" customFormat="1" ht="12" customHeight="1" thickBot="1" x14ac:dyDescent="0.25">
      <c r="A31" s="135" t="s">
        <v>20</v>
      </c>
      <c r="B31" s="93" t="s">
        <v>384</v>
      </c>
      <c r="C31" s="231">
        <f>+C32+C33+C34</f>
        <v>0</v>
      </c>
    </row>
    <row r="32" spans="1:3" s="320" customFormat="1" ht="12" customHeight="1" x14ac:dyDescent="0.2">
      <c r="A32" s="314" t="s">
        <v>89</v>
      </c>
      <c r="B32" s="315" t="s">
        <v>269</v>
      </c>
      <c r="C32" s="53"/>
    </row>
    <row r="33" spans="1:3" s="320" customFormat="1" ht="12" customHeight="1" x14ac:dyDescent="0.2">
      <c r="A33" s="314" t="s">
        <v>90</v>
      </c>
      <c r="B33" s="316" t="s">
        <v>270</v>
      </c>
      <c r="C33" s="232"/>
    </row>
    <row r="34" spans="1:3" s="320" customFormat="1" ht="12" customHeight="1" thickBot="1" x14ac:dyDescent="0.25">
      <c r="A34" s="313" t="s">
        <v>91</v>
      </c>
      <c r="B34" s="104" t="s">
        <v>271</v>
      </c>
      <c r="C34" s="60"/>
    </row>
    <row r="35" spans="1:3" s="245" customFormat="1" ht="12" customHeight="1" thickBot="1" x14ac:dyDescent="0.25">
      <c r="A35" s="135" t="s">
        <v>21</v>
      </c>
      <c r="B35" s="93" t="s">
        <v>354</v>
      </c>
      <c r="C35" s="233"/>
    </row>
    <row r="36" spans="1:3" s="245" customFormat="1" ht="12" customHeight="1" thickBot="1" x14ac:dyDescent="0.25">
      <c r="A36" s="135" t="s">
        <v>22</v>
      </c>
      <c r="B36" s="93" t="s">
        <v>385</v>
      </c>
      <c r="C36" s="237"/>
    </row>
    <row r="37" spans="1:3" s="245" customFormat="1" ht="12" customHeight="1" thickBot="1" x14ac:dyDescent="0.25">
      <c r="A37" s="127" t="s">
        <v>23</v>
      </c>
      <c r="B37" s="93" t="s">
        <v>386</v>
      </c>
      <c r="C37" s="238">
        <f>+C8+C20+C25+C26+C31+C35+C36</f>
        <v>0</v>
      </c>
    </row>
    <row r="38" spans="1:3" s="245" customFormat="1" ht="12" customHeight="1" thickBot="1" x14ac:dyDescent="0.25">
      <c r="A38" s="156" t="s">
        <v>24</v>
      </c>
      <c r="B38" s="93" t="s">
        <v>387</v>
      </c>
      <c r="C38" s="238">
        <f>+C39+C40+C41</f>
        <v>0</v>
      </c>
    </row>
    <row r="39" spans="1:3" s="245" customFormat="1" ht="12" customHeight="1" x14ac:dyDescent="0.2">
      <c r="A39" s="314" t="s">
        <v>388</v>
      </c>
      <c r="B39" s="315" t="s">
        <v>220</v>
      </c>
      <c r="C39" s="53"/>
    </row>
    <row r="40" spans="1:3" s="245" customFormat="1" ht="12" customHeight="1" x14ac:dyDescent="0.2">
      <c r="A40" s="314" t="s">
        <v>389</v>
      </c>
      <c r="B40" s="316" t="s">
        <v>0</v>
      </c>
      <c r="C40" s="232"/>
    </row>
    <row r="41" spans="1:3" s="320" customFormat="1" ht="12" customHeight="1" thickBot="1" x14ac:dyDescent="0.25">
      <c r="A41" s="313" t="s">
        <v>390</v>
      </c>
      <c r="B41" s="104" t="s">
        <v>391</v>
      </c>
      <c r="C41" s="60"/>
    </row>
    <row r="42" spans="1:3" s="320" customFormat="1" ht="15.2" customHeight="1" thickBot="1" x14ac:dyDescent="0.25">
      <c r="A42" s="156" t="s">
        <v>25</v>
      </c>
      <c r="B42" s="157" t="s">
        <v>392</v>
      </c>
      <c r="C42" s="241">
        <f>+C37+C38</f>
        <v>0</v>
      </c>
    </row>
    <row r="43" spans="1:3" s="320" customFormat="1" ht="15.2" customHeight="1" x14ac:dyDescent="0.2">
      <c r="A43" s="158"/>
      <c r="B43" s="159"/>
      <c r="C43" s="239"/>
    </row>
    <row r="44" spans="1:3" ht="13.5" thickBot="1" x14ac:dyDescent="0.25">
      <c r="A44" s="160"/>
      <c r="B44" s="161"/>
      <c r="C44" s="240"/>
    </row>
    <row r="45" spans="1:3" s="319" customFormat="1" ht="16.5" customHeight="1" thickBot="1" x14ac:dyDescent="0.25">
      <c r="A45" s="162"/>
      <c r="B45" s="163" t="s">
        <v>55</v>
      </c>
      <c r="C45" s="241"/>
    </row>
    <row r="46" spans="1:3" s="321" customFormat="1" ht="12" customHeight="1" thickBot="1" x14ac:dyDescent="0.25">
      <c r="A46" s="135" t="s">
        <v>16</v>
      </c>
      <c r="B46" s="93" t="s">
        <v>393</v>
      </c>
      <c r="C46" s="231">
        <f>SUM(C47:C51)</f>
        <v>0</v>
      </c>
    </row>
    <row r="47" spans="1:3" ht="12" customHeight="1" x14ac:dyDescent="0.2">
      <c r="A47" s="313" t="s">
        <v>96</v>
      </c>
      <c r="B47" s="7" t="s">
        <v>47</v>
      </c>
      <c r="C47" s="53"/>
    </row>
    <row r="48" spans="1:3" ht="12" customHeight="1" x14ac:dyDescent="0.2">
      <c r="A48" s="313" t="s">
        <v>97</v>
      </c>
      <c r="B48" s="6" t="s">
        <v>176</v>
      </c>
      <c r="C48" s="56"/>
    </row>
    <row r="49" spans="1:3" ht="12" customHeight="1" x14ac:dyDescent="0.2">
      <c r="A49" s="313" t="s">
        <v>98</v>
      </c>
      <c r="B49" s="6" t="s">
        <v>136</v>
      </c>
      <c r="C49" s="56"/>
    </row>
    <row r="50" spans="1:3" ht="12" customHeight="1" x14ac:dyDescent="0.2">
      <c r="A50" s="313" t="s">
        <v>99</v>
      </c>
      <c r="B50" s="6" t="s">
        <v>177</v>
      </c>
      <c r="C50" s="56"/>
    </row>
    <row r="51" spans="1:3" ht="12" customHeight="1" thickBot="1" x14ac:dyDescent="0.25">
      <c r="A51" s="313" t="s">
        <v>144</v>
      </c>
      <c r="B51" s="6" t="s">
        <v>178</v>
      </c>
      <c r="C51" s="56"/>
    </row>
    <row r="52" spans="1:3" ht="12" customHeight="1" thickBot="1" x14ac:dyDescent="0.25">
      <c r="A52" s="135" t="s">
        <v>17</v>
      </c>
      <c r="B52" s="93" t="s">
        <v>394</v>
      </c>
      <c r="C52" s="231">
        <f>SUM(C53:C55)</f>
        <v>0</v>
      </c>
    </row>
    <row r="53" spans="1:3" s="321" customFormat="1" ht="12" customHeight="1" x14ac:dyDescent="0.2">
      <c r="A53" s="313" t="s">
        <v>102</v>
      </c>
      <c r="B53" s="7" t="s">
        <v>214</v>
      </c>
      <c r="C53" s="53"/>
    </row>
    <row r="54" spans="1:3" ht="12" customHeight="1" x14ac:dyDescent="0.2">
      <c r="A54" s="313" t="s">
        <v>103</v>
      </c>
      <c r="B54" s="6" t="s">
        <v>180</v>
      </c>
      <c r="C54" s="56"/>
    </row>
    <row r="55" spans="1:3" ht="12" customHeight="1" x14ac:dyDescent="0.2">
      <c r="A55" s="313" t="s">
        <v>104</v>
      </c>
      <c r="B55" s="6" t="s">
        <v>56</v>
      </c>
      <c r="C55" s="56"/>
    </row>
    <row r="56" spans="1:3" ht="12" customHeight="1" thickBot="1" x14ac:dyDescent="0.25">
      <c r="A56" s="313" t="s">
        <v>105</v>
      </c>
      <c r="B56" s="6" t="s">
        <v>492</v>
      </c>
      <c r="C56" s="56"/>
    </row>
    <row r="57" spans="1:3" ht="15.2" customHeight="1" thickBot="1" x14ac:dyDescent="0.25">
      <c r="A57" s="135" t="s">
        <v>18</v>
      </c>
      <c r="B57" s="93" t="s">
        <v>11</v>
      </c>
      <c r="C57" s="233"/>
    </row>
    <row r="58" spans="1:3" ht="13.5" thickBot="1" x14ac:dyDescent="0.25">
      <c r="A58" s="135" t="s">
        <v>19</v>
      </c>
      <c r="B58" s="164" t="s">
        <v>497</v>
      </c>
      <c r="C58" s="242">
        <f>+C46+C52+C57</f>
        <v>0</v>
      </c>
    </row>
    <row r="59" spans="1:3" ht="15.2" customHeight="1" thickBot="1" x14ac:dyDescent="0.25">
      <c r="C59" s="443">
        <f>C42-C58</f>
        <v>0</v>
      </c>
    </row>
    <row r="60" spans="1:3" ht="14.45" customHeight="1" thickBot="1" x14ac:dyDescent="0.25">
      <c r="A60" s="167" t="s">
        <v>487</v>
      </c>
      <c r="B60" s="168"/>
      <c r="C60" s="91"/>
    </row>
    <row r="61" spans="1:3" ht="13.5" thickBot="1" x14ac:dyDescent="0.25">
      <c r="A61" s="167" t="s">
        <v>193</v>
      </c>
      <c r="B61" s="168"/>
      <c r="C61"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C60"/>
  <sheetViews>
    <sheetView topLeftCell="A55" zoomScale="120" zoomScaleNormal="120" workbookViewId="0">
      <selection activeCell="C56" sqref="C56"/>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52" t="e">
        <f>CONCATENATE(#REF!)</f>
        <v>#REF!</v>
      </c>
      <c r="C2" s="243" t="s">
        <v>58</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C60"/>
  <sheetViews>
    <sheetView topLeftCell="A52" zoomScale="120" zoomScaleNormal="120" workbookViewId="0">
      <selection activeCell="C56" sqref="C56"/>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CONCATENATE('KV_9.3.sz.mell'!B2)</f>
        <v>#REF!</v>
      </c>
      <c r="C2" s="243" t="s">
        <v>58</v>
      </c>
    </row>
    <row r="3" spans="1:3" s="317" customFormat="1" ht="24.75" thickBot="1" x14ac:dyDescent="0.25">
      <c r="A3" s="311" t="s">
        <v>190</v>
      </c>
      <c r="B3" s="412" t="s">
        <v>395</v>
      </c>
      <c r="C3" s="244" t="s">
        <v>57</v>
      </c>
    </row>
    <row r="4" spans="1:3" s="318" customFormat="1" ht="15.95" customHeight="1" thickBot="1" x14ac:dyDescent="0.3">
      <c r="A4" s="148"/>
      <c r="B4" s="148"/>
      <c r="C4" s="149" t="e">
        <f>'KV_9.3.sz.mell'!C4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CONCATENATE('KV_9.3.1.sz.mell'!B2)</f>
        <v>#REF!</v>
      </c>
      <c r="C2" s="243" t="s">
        <v>58</v>
      </c>
    </row>
    <row r="3" spans="1:3" s="317" customFormat="1" ht="24.75" thickBot="1" x14ac:dyDescent="0.25">
      <c r="A3" s="311" t="s">
        <v>190</v>
      </c>
      <c r="B3" s="412" t="s">
        <v>396</v>
      </c>
      <c r="C3" s="244" t="s">
        <v>58</v>
      </c>
    </row>
    <row r="4" spans="1:3" s="318" customFormat="1" ht="15.95" customHeight="1" thickBot="1" x14ac:dyDescent="0.3">
      <c r="A4" s="148"/>
      <c r="B4" s="148"/>
      <c r="C4" s="149" t="e">
        <f>'KV_9.3.1.sz.mell'!C4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414"/>
      <c r="B1" s="415"/>
      <c r="C1" s="413" t="e">
        <f>CONCATENATE(#REF!,"3. melléklet ",#REF!," ",#REF!," ",#REF!," ",#REF!," ",#REF!," ",#REF!," ",#REF!," ",#REF!)</f>
        <v>#REF!</v>
      </c>
    </row>
    <row r="2" spans="1:3" s="317" customFormat="1" ht="36" x14ac:dyDescent="0.2">
      <c r="A2" s="416" t="s">
        <v>191</v>
      </c>
      <c r="B2" s="417" t="e">
        <f>CONCATENATE('KV_9.3.2.sz.mell'!B2)</f>
        <v>#REF!</v>
      </c>
      <c r="C2" s="437" t="s">
        <v>58</v>
      </c>
    </row>
    <row r="3" spans="1:3" s="317" customFormat="1" ht="24.75" thickBot="1" x14ac:dyDescent="0.25">
      <c r="A3" s="438" t="s">
        <v>190</v>
      </c>
      <c r="B3" s="420" t="s">
        <v>498</v>
      </c>
      <c r="C3" s="439" t="s">
        <v>409</v>
      </c>
    </row>
    <row r="4" spans="1:3" s="318" customFormat="1" ht="15.95" customHeight="1" thickBot="1" x14ac:dyDescent="0.3">
      <c r="A4" s="422"/>
      <c r="B4" s="422"/>
      <c r="C4" s="423" t="e">
        <f>'KV_9.3.2.sz.mell'!C4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C60"/>
  <sheetViews>
    <sheetView topLeftCell="A40" zoomScale="120" zoomScaleNormal="120" workbookViewId="0">
      <selection activeCell="C60" sqref="C60"/>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409</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v>0</v>
      </c>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C60"/>
  <sheetViews>
    <sheetView topLeftCell="A46" zoomScale="120" zoomScaleNormal="120" workbookViewId="0">
      <selection activeCell="C60" sqref="C60"/>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CONCATENATE('KV_9.4.sz.mell'!B2)</f>
        <v>#REF!</v>
      </c>
      <c r="C2" s="243" t="s">
        <v>409</v>
      </c>
    </row>
    <row r="3" spans="1:3" s="317" customFormat="1" ht="24.75" thickBot="1" x14ac:dyDescent="0.25">
      <c r="A3" s="311" t="s">
        <v>190</v>
      </c>
      <c r="B3" s="412" t="s">
        <v>395</v>
      </c>
      <c r="C3" s="244" t="s">
        <v>57</v>
      </c>
    </row>
    <row r="4" spans="1:3" s="318" customFormat="1" ht="15.95" customHeight="1" thickBot="1" x14ac:dyDescent="0.3">
      <c r="A4" s="148"/>
      <c r="B4" s="148"/>
      <c r="C4" s="149" t="e">
        <f>'KV_9.4.sz.mell'!C4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C60"/>
  <sheetViews>
    <sheetView topLeftCell="A49" zoomScale="120" zoomScaleNormal="120" workbookViewId="0">
      <selection activeCell="C60" sqref="C60"/>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CONCATENATE('KV_9.4.1.sz.mell'!B2)</f>
        <v>#REF!</v>
      </c>
      <c r="C2" s="243" t="s">
        <v>409</v>
      </c>
    </row>
    <row r="3" spans="1:3" s="317" customFormat="1" ht="24.75" thickBot="1" x14ac:dyDescent="0.25">
      <c r="A3" s="311" t="s">
        <v>190</v>
      </c>
      <c r="B3" s="412" t="s">
        <v>396</v>
      </c>
      <c r="C3" s="244" t="s">
        <v>58</v>
      </c>
    </row>
    <row r="4" spans="1:3" s="318" customFormat="1" ht="15.95" customHeight="1" thickBot="1" x14ac:dyDescent="0.3">
      <c r="A4" s="148"/>
      <c r="B4" s="148"/>
      <c r="C4" s="149" t="e">
        <f>'KV_9.4.1.sz.mell'!C4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18148-3189-4BDC-A4D6-2808E5E6AB56}">
  <sheetPr>
    <tabColor rgb="FF92D050"/>
  </sheetPr>
  <dimension ref="A1:O166"/>
  <sheetViews>
    <sheetView topLeftCell="A4" zoomScale="120" zoomScaleNormal="120" zoomScaleSheetLayoutView="100" workbookViewId="0">
      <selection activeCell="K12" sqref="K12:K15"/>
    </sheetView>
  </sheetViews>
  <sheetFormatPr defaultRowHeight="15.75" x14ac:dyDescent="0.25"/>
  <cols>
    <col min="1" max="1" width="7.5" style="528" customWidth="1"/>
    <col min="2" max="2" width="59.6640625" style="528" customWidth="1"/>
    <col min="3" max="3" width="14.83203125" style="529" customWidth="1"/>
    <col min="4" max="11" width="14.83203125" style="528" customWidth="1"/>
    <col min="12" max="256" width="9.33203125" style="528"/>
    <col min="257" max="257" width="7.5" style="528" customWidth="1"/>
    <col min="258" max="258" width="59.6640625" style="528" customWidth="1"/>
    <col min="259" max="267" width="14.83203125" style="528" customWidth="1"/>
    <col min="268" max="512" width="9.33203125" style="528"/>
    <col min="513" max="513" width="7.5" style="528" customWidth="1"/>
    <col min="514" max="514" width="59.6640625" style="528" customWidth="1"/>
    <col min="515" max="523" width="14.83203125" style="528" customWidth="1"/>
    <col min="524" max="768" width="9.33203125" style="528"/>
    <col min="769" max="769" width="7.5" style="528" customWidth="1"/>
    <col min="770" max="770" width="59.6640625" style="528" customWidth="1"/>
    <col min="771" max="779" width="14.83203125" style="528" customWidth="1"/>
    <col min="780" max="1024" width="9.33203125" style="528"/>
    <col min="1025" max="1025" width="7.5" style="528" customWidth="1"/>
    <col min="1026" max="1026" width="59.6640625" style="528" customWidth="1"/>
    <col min="1027" max="1035" width="14.83203125" style="528" customWidth="1"/>
    <col min="1036" max="1280" width="9.33203125" style="528"/>
    <col min="1281" max="1281" width="7.5" style="528" customWidth="1"/>
    <col min="1282" max="1282" width="59.6640625" style="528" customWidth="1"/>
    <col min="1283" max="1291" width="14.83203125" style="528" customWidth="1"/>
    <col min="1292" max="1536" width="9.33203125" style="528"/>
    <col min="1537" max="1537" width="7.5" style="528" customWidth="1"/>
    <col min="1538" max="1538" width="59.6640625" style="528" customWidth="1"/>
    <col min="1539" max="1547" width="14.83203125" style="528" customWidth="1"/>
    <col min="1548" max="1792" width="9.33203125" style="528"/>
    <col min="1793" max="1793" width="7.5" style="528" customWidth="1"/>
    <col min="1794" max="1794" width="59.6640625" style="528" customWidth="1"/>
    <col min="1795" max="1803" width="14.83203125" style="528" customWidth="1"/>
    <col min="1804" max="2048" width="9.33203125" style="528"/>
    <col min="2049" max="2049" width="7.5" style="528" customWidth="1"/>
    <col min="2050" max="2050" width="59.6640625" style="528" customWidth="1"/>
    <col min="2051" max="2059" width="14.83203125" style="528" customWidth="1"/>
    <col min="2060" max="2304" width="9.33203125" style="528"/>
    <col min="2305" max="2305" width="7.5" style="528" customWidth="1"/>
    <col min="2306" max="2306" width="59.6640625" style="528" customWidth="1"/>
    <col min="2307" max="2315" width="14.83203125" style="528" customWidth="1"/>
    <col min="2316" max="2560" width="9.33203125" style="528"/>
    <col min="2561" max="2561" width="7.5" style="528" customWidth="1"/>
    <col min="2562" max="2562" width="59.6640625" style="528" customWidth="1"/>
    <col min="2563" max="2571" width="14.83203125" style="528" customWidth="1"/>
    <col min="2572" max="2816" width="9.33203125" style="528"/>
    <col min="2817" max="2817" width="7.5" style="528" customWidth="1"/>
    <col min="2818" max="2818" width="59.6640625" style="528" customWidth="1"/>
    <col min="2819" max="2827" width="14.83203125" style="528" customWidth="1"/>
    <col min="2828" max="3072" width="9.33203125" style="528"/>
    <col min="3073" max="3073" width="7.5" style="528" customWidth="1"/>
    <col min="3074" max="3074" width="59.6640625" style="528" customWidth="1"/>
    <col min="3075" max="3083" width="14.83203125" style="528" customWidth="1"/>
    <col min="3084" max="3328" width="9.33203125" style="528"/>
    <col min="3329" max="3329" width="7.5" style="528" customWidth="1"/>
    <col min="3330" max="3330" width="59.6640625" style="528" customWidth="1"/>
    <col min="3331" max="3339" width="14.83203125" style="528" customWidth="1"/>
    <col min="3340" max="3584" width="9.33203125" style="528"/>
    <col min="3585" max="3585" width="7.5" style="528" customWidth="1"/>
    <col min="3586" max="3586" width="59.6640625" style="528" customWidth="1"/>
    <col min="3587" max="3595" width="14.83203125" style="528" customWidth="1"/>
    <col min="3596" max="3840" width="9.33203125" style="528"/>
    <col min="3841" max="3841" width="7.5" style="528" customWidth="1"/>
    <col min="3842" max="3842" width="59.6640625" style="528" customWidth="1"/>
    <col min="3843" max="3851" width="14.83203125" style="528" customWidth="1"/>
    <col min="3852" max="4096" width="9.33203125" style="528"/>
    <col min="4097" max="4097" width="7.5" style="528" customWidth="1"/>
    <col min="4098" max="4098" width="59.6640625" style="528" customWidth="1"/>
    <col min="4099" max="4107" width="14.83203125" style="528" customWidth="1"/>
    <col min="4108" max="4352" width="9.33203125" style="528"/>
    <col min="4353" max="4353" width="7.5" style="528" customWidth="1"/>
    <col min="4354" max="4354" width="59.6640625" style="528" customWidth="1"/>
    <col min="4355" max="4363" width="14.83203125" style="528" customWidth="1"/>
    <col min="4364" max="4608" width="9.33203125" style="528"/>
    <col min="4609" max="4609" width="7.5" style="528" customWidth="1"/>
    <col min="4610" max="4610" width="59.6640625" style="528" customWidth="1"/>
    <col min="4611" max="4619" width="14.83203125" style="528" customWidth="1"/>
    <col min="4620" max="4864" width="9.33203125" style="528"/>
    <col min="4865" max="4865" width="7.5" style="528" customWidth="1"/>
    <col min="4866" max="4866" width="59.6640625" style="528" customWidth="1"/>
    <col min="4867" max="4875" width="14.83203125" style="528" customWidth="1"/>
    <col min="4876" max="5120" width="9.33203125" style="528"/>
    <col min="5121" max="5121" width="7.5" style="528" customWidth="1"/>
    <col min="5122" max="5122" width="59.6640625" style="528" customWidth="1"/>
    <col min="5123" max="5131" width="14.83203125" style="528" customWidth="1"/>
    <col min="5132" max="5376" width="9.33203125" style="528"/>
    <col min="5377" max="5377" width="7.5" style="528" customWidth="1"/>
    <col min="5378" max="5378" width="59.6640625" style="528" customWidth="1"/>
    <col min="5379" max="5387" width="14.83203125" style="528" customWidth="1"/>
    <col min="5388" max="5632" width="9.33203125" style="528"/>
    <col min="5633" max="5633" width="7.5" style="528" customWidth="1"/>
    <col min="5634" max="5634" width="59.6640625" style="528" customWidth="1"/>
    <col min="5635" max="5643" width="14.83203125" style="528" customWidth="1"/>
    <col min="5644" max="5888" width="9.33203125" style="528"/>
    <col min="5889" max="5889" width="7.5" style="528" customWidth="1"/>
    <col min="5890" max="5890" width="59.6640625" style="528" customWidth="1"/>
    <col min="5891" max="5899" width="14.83203125" style="528" customWidth="1"/>
    <col min="5900" max="6144" width="9.33203125" style="528"/>
    <col min="6145" max="6145" width="7.5" style="528" customWidth="1"/>
    <col min="6146" max="6146" width="59.6640625" style="528" customWidth="1"/>
    <col min="6147" max="6155" width="14.83203125" style="528" customWidth="1"/>
    <col min="6156" max="6400" width="9.33203125" style="528"/>
    <col min="6401" max="6401" width="7.5" style="528" customWidth="1"/>
    <col min="6402" max="6402" width="59.6640625" style="528" customWidth="1"/>
    <col min="6403" max="6411" width="14.83203125" style="528" customWidth="1"/>
    <col min="6412" max="6656" width="9.33203125" style="528"/>
    <col min="6657" max="6657" width="7.5" style="528" customWidth="1"/>
    <col min="6658" max="6658" width="59.6640625" style="528" customWidth="1"/>
    <col min="6659" max="6667" width="14.83203125" style="528" customWidth="1"/>
    <col min="6668" max="6912" width="9.33203125" style="528"/>
    <col min="6913" max="6913" width="7.5" style="528" customWidth="1"/>
    <col min="6914" max="6914" width="59.6640625" style="528" customWidth="1"/>
    <col min="6915" max="6923" width="14.83203125" style="528" customWidth="1"/>
    <col min="6924" max="7168" width="9.33203125" style="528"/>
    <col min="7169" max="7169" width="7.5" style="528" customWidth="1"/>
    <col min="7170" max="7170" width="59.6640625" style="528" customWidth="1"/>
    <col min="7171" max="7179" width="14.83203125" style="528" customWidth="1"/>
    <col min="7180" max="7424" width="9.33203125" style="528"/>
    <col min="7425" max="7425" width="7.5" style="528" customWidth="1"/>
    <col min="7426" max="7426" width="59.6640625" style="528" customWidth="1"/>
    <col min="7427" max="7435" width="14.83203125" style="528" customWidth="1"/>
    <col min="7436" max="7680" width="9.33203125" style="528"/>
    <col min="7681" max="7681" width="7.5" style="528" customWidth="1"/>
    <col min="7682" max="7682" width="59.6640625" style="528" customWidth="1"/>
    <col min="7683" max="7691" width="14.83203125" style="528" customWidth="1"/>
    <col min="7692" max="7936" width="9.33203125" style="528"/>
    <col min="7937" max="7937" width="7.5" style="528" customWidth="1"/>
    <col min="7938" max="7938" width="59.6640625" style="528" customWidth="1"/>
    <col min="7939" max="7947" width="14.83203125" style="528" customWidth="1"/>
    <col min="7948" max="8192" width="9.33203125" style="528"/>
    <col min="8193" max="8193" width="7.5" style="528" customWidth="1"/>
    <col min="8194" max="8194" width="59.6640625" style="528" customWidth="1"/>
    <col min="8195" max="8203" width="14.83203125" style="528" customWidth="1"/>
    <col min="8204" max="8448" width="9.33203125" style="528"/>
    <col min="8449" max="8449" width="7.5" style="528" customWidth="1"/>
    <col min="8450" max="8450" width="59.6640625" style="528" customWidth="1"/>
    <col min="8451" max="8459" width="14.83203125" style="528" customWidth="1"/>
    <col min="8460" max="8704" width="9.33203125" style="528"/>
    <col min="8705" max="8705" width="7.5" style="528" customWidth="1"/>
    <col min="8706" max="8706" width="59.6640625" style="528" customWidth="1"/>
    <col min="8707" max="8715" width="14.83203125" style="528" customWidth="1"/>
    <col min="8716" max="8960" width="9.33203125" style="528"/>
    <col min="8961" max="8961" width="7.5" style="528" customWidth="1"/>
    <col min="8962" max="8962" width="59.6640625" style="528" customWidth="1"/>
    <col min="8963" max="8971" width="14.83203125" style="528" customWidth="1"/>
    <col min="8972" max="9216" width="9.33203125" style="528"/>
    <col min="9217" max="9217" width="7.5" style="528" customWidth="1"/>
    <col min="9218" max="9218" width="59.6640625" style="528" customWidth="1"/>
    <col min="9219" max="9227" width="14.83203125" style="528" customWidth="1"/>
    <col min="9228" max="9472" width="9.33203125" style="528"/>
    <col min="9473" max="9473" width="7.5" style="528" customWidth="1"/>
    <col min="9474" max="9474" width="59.6640625" style="528" customWidth="1"/>
    <col min="9475" max="9483" width="14.83203125" style="528" customWidth="1"/>
    <col min="9484" max="9728" width="9.33203125" style="528"/>
    <col min="9729" max="9729" width="7.5" style="528" customWidth="1"/>
    <col min="9730" max="9730" width="59.6640625" style="528" customWidth="1"/>
    <col min="9731" max="9739" width="14.83203125" style="528" customWidth="1"/>
    <col min="9740" max="9984" width="9.33203125" style="528"/>
    <col min="9985" max="9985" width="7.5" style="528" customWidth="1"/>
    <col min="9986" max="9986" width="59.6640625" style="528" customWidth="1"/>
    <col min="9987" max="9995" width="14.83203125" style="528" customWidth="1"/>
    <col min="9996" max="10240" width="9.33203125" style="528"/>
    <col min="10241" max="10241" width="7.5" style="528" customWidth="1"/>
    <col min="10242" max="10242" width="59.6640625" style="528" customWidth="1"/>
    <col min="10243" max="10251" width="14.83203125" style="528" customWidth="1"/>
    <col min="10252" max="10496" width="9.33203125" style="528"/>
    <col min="10497" max="10497" width="7.5" style="528" customWidth="1"/>
    <col min="10498" max="10498" width="59.6640625" style="528" customWidth="1"/>
    <col min="10499" max="10507" width="14.83203125" style="528" customWidth="1"/>
    <col min="10508" max="10752" width="9.33203125" style="528"/>
    <col min="10753" max="10753" width="7.5" style="528" customWidth="1"/>
    <col min="10754" max="10754" width="59.6640625" style="528" customWidth="1"/>
    <col min="10755" max="10763" width="14.83203125" style="528" customWidth="1"/>
    <col min="10764" max="11008" width="9.33203125" style="528"/>
    <col min="11009" max="11009" width="7.5" style="528" customWidth="1"/>
    <col min="11010" max="11010" width="59.6640625" style="528" customWidth="1"/>
    <col min="11011" max="11019" width="14.83203125" style="528" customWidth="1"/>
    <col min="11020" max="11264" width="9.33203125" style="528"/>
    <col min="11265" max="11265" width="7.5" style="528" customWidth="1"/>
    <col min="11266" max="11266" width="59.6640625" style="528" customWidth="1"/>
    <col min="11267" max="11275" width="14.83203125" style="528" customWidth="1"/>
    <col min="11276" max="11520" width="9.33203125" style="528"/>
    <col min="11521" max="11521" width="7.5" style="528" customWidth="1"/>
    <col min="11522" max="11522" width="59.6640625" style="528" customWidth="1"/>
    <col min="11523" max="11531" width="14.83203125" style="528" customWidth="1"/>
    <col min="11532" max="11776" width="9.33203125" style="528"/>
    <col min="11777" max="11777" width="7.5" style="528" customWidth="1"/>
    <col min="11778" max="11778" width="59.6640625" style="528" customWidth="1"/>
    <col min="11779" max="11787" width="14.83203125" style="528" customWidth="1"/>
    <col min="11788" max="12032" width="9.33203125" style="528"/>
    <col min="12033" max="12033" width="7.5" style="528" customWidth="1"/>
    <col min="12034" max="12034" width="59.6640625" style="528" customWidth="1"/>
    <col min="12035" max="12043" width="14.83203125" style="528" customWidth="1"/>
    <col min="12044" max="12288" width="9.33203125" style="528"/>
    <col min="12289" max="12289" width="7.5" style="528" customWidth="1"/>
    <col min="12290" max="12290" width="59.6640625" style="528" customWidth="1"/>
    <col min="12291" max="12299" width="14.83203125" style="528" customWidth="1"/>
    <col min="12300" max="12544" width="9.33203125" style="528"/>
    <col min="12545" max="12545" width="7.5" style="528" customWidth="1"/>
    <col min="12546" max="12546" width="59.6640625" style="528" customWidth="1"/>
    <col min="12547" max="12555" width="14.83203125" style="528" customWidth="1"/>
    <col min="12556" max="12800" width="9.33203125" style="528"/>
    <col min="12801" max="12801" width="7.5" style="528" customWidth="1"/>
    <col min="12802" max="12802" width="59.6640625" style="528" customWidth="1"/>
    <col min="12803" max="12811" width="14.83203125" style="528" customWidth="1"/>
    <col min="12812" max="13056" width="9.33203125" style="528"/>
    <col min="13057" max="13057" width="7.5" style="528" customWidth="1"/>
    <col min="13058" max="13058" width="59.6640625" style="528" customWidth="1"/>
    <col min="13059" max="13067" width="14.83203125" style="528" customWidth="1"/>
    <col min="13068" max="13312" width="9.33203125" style="528"/>
    <col min="13313" max="13313" width="7.5" style="528" customWidth="1"/>
    <col min="13314" max="13314" width="59.6640625" style="528" customWidth="1"/>
    <col min="13315" max="13323" width="14.83203125" style="528" customWidth="1"/>
    <col min="13324" max="13568" width="9.33203125" style="528"/>
    <col min="13569" max="13569" width="7.5" style="528" customWidth="1"/>
    <col min="13570" max="13570" width="59.6640625" style="528" customWidth="1"/>
    <col min="13571" max="13579" width="14.83203125" style="528" customWidth="1"/>
    <col min="13580" max="13824" width="9.33203125" style="528"/>
    <col min="13825" max="13825" width="7.5" style="528" customWidth="1"/>
    <col min="13826" max="13826" width="59.6640625" style="528" customWidth="1"/>
    <col min="13827" max="13835" width="14.83203125" style="528" customWidth="1"/>
    <col min="13836" max="14080" width="9.33203125" style="528"/>
    <col min="14081" max="14081" width="7.5" style="528" customWidth="1"/>
    <col min="14082" max="14082" width="59.6640625" style="528" customWidth="1"/>
    <col min="14083" max="14091" width="14.83203125" style="528" customWidth="1"/>
    <col min="14092" max="14336" width="9.33203125" style="528"/>
    <col min="14337" max="14337" width="7.5" style="528" customWidth="1"/>
    <col min="14338" max="14338" width="59.6640625" style="528" customWidth="1"/>
    <col min="14339" max="14347" width="14.83203125" style="528" customWidth="1"/>
    <col min="14348" max="14592" width="9.33203125" style="528"/>
    <col min="14593" max="14593" width="7.5" style="528" customWidth="1"/>
    <col min="14594" max="14594" width="59.6640625" style="528" customWidth="1"/>
    <col min="14595" max="14603" width="14.83203125" style="528" customWidth="1"/>
    <col min="14604" max="14848" width="9.33203125" style="528"/>
    <col min="14849" max="14849" width="7.5" style="528" customWidth="1"/>
    <col min="14850" max="14850" width="59.6640625" style="528" customWidth="1"/>
    <col min="14851" max="14859" width="14.83203125" style="528" customWidth="1"/>
    <col min="14860" max="15104" width="9.33203125" style="528"/>
    <col min="15105" max="15105" width="7.5" style="528" customWidth="1"/>
    <col min="15106" max="15106" width="59.6640625" style="528" customWidth="1"/>
    <col min="15107" max="15115" width="14.83203125" style="528" customWidth="1"/>
    <col min="15116" max="15360" width="9.33203125" style="528"/>
    <col min="15361" max="15361" width="7.5" style="528" customWidth="1"/>
    <col min="15362" max="15362" width="59.6640625" style="528" customWidth="1"/>
    <col min="15363" max="15371" width="14.83203125" style="528" customWidth="1"/>
    <col min="15372" max="15616" width="9.33203125" style="528"/>
    <col min="15617" max="15617" width="7.5" style="528" customWidth="1"/>
    <col min="15618" max="15618" width="59.6640625" style="528" customWidth="1"/>
    <col min="15619" max="15627" width="14.83203125" style="528" customWidth="1"/>
    <col min="15628" max="15872" width="9.33203125" style="528"/>
    <col min="15873" max="15873" width="7.5" style="528" customWidth="1"/>
    <col min="15874" max="15874" width="59.6640625" style="528" customWidth="1"/>
    <col min="15875" max="15883" width="14.83203125" style="528" customWidth="1"/>
    <col min="15884" max="16128" width="9.33203125" style="528"/>
    <col min="16129" max="16129" width="7.5" style="528" customWidth="1"/>
    <col min="16130" max="16130" width="59.6640625" style="528" customWidth="1"/>
    <col min="16131" max="16139" width="14.83203125" style="528" customWidth="1"/>
    <col min="16140" max="16384" width="9.33203125" style="528"/>
  </cols>
  <sheetData>
    <row r="1" spans="1:11" x14ac:dyDescent="0.25">
      <c r="A1" s="655"/>
      <c r="B1" s="1124" t="str">
        <f>CONCATENATE("1.1. melléklet ",[3]RM_ALAPADATOK!A7," ",[3]RM_ALAPADATOK!B7," ",[3]RM_ALAPADATOK!C7," ",[3]RM_ALAPADATOK!D7," ",[3]RM_ALAPADATOK!E7," ",[3]RM_ALAPADATOK!F7," ",[3]RM_ALAPADATOK!G7," ",[3]RM_ALAPADATOK!H7)</f>
        <v>1.1. melléklet a 13 / 2020 ( XI.11. ) önkormányzati rendelethez</v>
      </c>
      <c r="C1" s="1125"/>
      <c r="D1" s="1125"/>
      <c r="E1" s="1125"/>
      <c r="F1" s="1125"/>
      <c r="G1" s="1125"/>
      <c r="H1" s="1125"/>
      <c r="I1" s="1125"/>
      <c r="J1" s="1125"/>
      <c r="K1" s="1125"/>
    </row>
    <row r="2" spans="1:11" x14ac:dyDescent="0.25">
      <c r="A2" s="655"/>
      <c r="B2" s="655"/>
      <c r="C2" s="656"/>
      <c r="D2" s="655"/>
      <c r="E2" s="655"/>
      <c r="F2" s="655"/>
      <c r="G2" s="655"/>
      <c r="H2" s="655"/>
      <c r="I2" s="655"/>
      <c r="J2" s="655"/>
      <c r="K2" s="655"/>
    </row>
    <row r="3" spans="1:11" x14ac:dyDescent="0.25">
      <c r="A3" s="1126" t="str">
        <f>CONCATENATE([3]RM_ALAPADATOK!A4)</f>
        <v/>
      </c>
      <c r="B3" s="1126"/>
      <c r="C3" s="1127"/>
      <c r="D3" s="1126"/>
      <c r="E3" s="1126"/>
      <c r="F3" s="1126"/>
      <c r="G3" s="1126"/>
      <c r="H3" s="1126"/>
      <c r="I3" s="1126"/>
      <c r="J3" s="1126"/>
      <c r="K3" s="1126"/>
    </row>
    <row r="4" spans="1:11" x14ac:dyDescent="0.25">
      <c r="A4" s="1126" t="str">
        <f>CONCATENATE([3]RM_ALAPADATOK!D7,". ÉVI KÖLTSÉGVETÉSI RENDELET ÖSSZEVONT BEVÉTELEINEK KIADÁSAINAK MÓDOSÍTÁSA")</f>
        <v>2020. ÉVI KÖLTSÉGVETÉSI RENDELET ÖSSZEVONT BEVÉTELEINEK KIADÁSAINAK MÓDOSÍTÁSA</v>
      </c>
      <c r="B4" s="1126"/>
      <c r="C4" s="1127"/>
      <c r="D4" s="1126"/>
      <c r="E4" s="1126"/>
      <c r="F4" s="1126"/>
      <c r="G4" s="1126"/>
      <c r="H4" s="1126"/>
      <c r="I4" s="1126"/>
      <c r="J4" s="1126"/>
      <c r="K4" s="1126"/>
    </row>
    <row r="5" spans="1:11" x14ac:dyDescent="0.25">
      <c r="A5" s="655"/>
      <c r="B5" s="655"/>
      <c r="C5" s="656"/>
      <c r="D5" s="655"/>
      <c r="E5" s="655"/>
      <c r="F5" s="655"/>
      <c r="G5" s="655"/>
      <c r="H5" s="655"/>
      <c r="I5" s="655"/>
      <c r="J5" s="655"/>
      <c r="K5" s="655"/>
    </row>
    <row r="6" spans="1:11" ht="15.95" customHeight="1" x14ac:dyDescent="0.25">
      <c r="A6" s="1109" t="s">
        <v>13</v>
      </c>
      <c r="B6" s="1109"/>
      <c r="C6" s="1109"/>
      <c r="D6" s="1109"/>
      <c r="E6" s="1109"/>
      <c r="F6" s="1109"/>
      <c r="G6" s="1109"/>
      <c r="H6" s="1109"/>
      <c r="I6" s="1109"/>
      <c r="J6" s="1109"/>
      <c r="K6" s="1109"/>
    </row>
    <row r="7" spans="1:11" ht="15.95" customHeight="1" thickBot="1" x14ac:dyDescent="0.3">
      <c r="A7" s="1110" t="s">
        <v>147</v>
      </c>
      <c r="B7" s="1110"/>
      <c r="C7" s="654"/>
      <c r="D7" s="655"/>
      <c r="E7" s="655"/>
      <c r="F7" s="655"/>
      <c r="G7" s="655"/>
      <c r="H7" s="655"/>
      <c r="I7" s="655"/>
      <c r="J7" s="655"/>
      <c r="K7" s="654" t="s">
        <v>531</v>
      </c>
    </row>
    <row r="8" spans="1:11" x14ac:dyDescent="0.25">
      <c r="A8" s="1115" t="s">
        <v>67</v>
      </c>
      <c r="B8" s="1117" t="s">
        <v>15</v>
      </c>
      <c r="C8" s="1119" t="str">
        <f>+CONCATENATE(LEFT([3]RM_ÖSSZEFÜGGÉSEK!A6,4),". évi")</f>
        <v>2020. évi</v>
      </c>
      <c r="D8" s="1120"/>
      <c r="E8" s="1121"/>
      <c r="F8" s="1121"/>
      <c r="G8" s="1121"/>
      <c r="H8" s="1121"/>
      <c r="I8" s="1121"/>
      <c r="J8" s="1121"/>
      <c r="K8" s="1122"/>
    </row>
    <row r="9" spans="1:11" ht="48.75" thickBot="1" x14ac:dyDescent="0.3">
      <c r="A9" s="1116"/>
      <c r="B9" s="1118"/>
      <c r="C9" s="617" t="s">
        <v>647</v>
      </c>
      <c r="D9" s="616" t="s">
        <v>657</v>
      </c>
      <c r="E9" s="616" t="s">
        <v>656</v>
      </c>
      <c r="F9" s="616" t="s">
        <v>655</v>
      </c>
      <c r="G9" s="616" t="s">
        <v>654</v>
      </c>
      <c r="H9" s="616" t="s">
        <v>653</v>
      </c>
      <c r="I9" s="616" t="s">
        <v>652</v>
      </c>
      <c r="J9" s="615" t="s">
        <v>646</v>
      </c>
      <c r="K9" s="614" t="s">
        <v>651</v>
      </c>
    </row>
    <row r="10" spans="1:11" s="608" customFormat="1" ht="12" customHeight="1" thickBot="1" x14ac:dyDescent="0.25">
      <c r="A10" s="653" t="s">
        <v>465</v>
      </c>
      <c r="B10" s="652" t="s">
        <v>466</v>
      </c>
      <c r="C10" s="611" t="s">
        <v>467</v>
      </c>
      <c r="D10" s="611" t="s">
        <v>469</v>
      </c>
      <c r="E10" s="610" t="s">
        <v>468</v>
      </c>
      <c r="F10" s="610" t="s">
        <v>470</v>
      </c>
      <c r="G10" s="610" t="s">
        <v>471</v>
      </c>
      <c r="H10" s="610" t="s">
        <v>472</v>
      </c>
      <c r="I10" s="610" t="s">
        <v>645</v>
      </c>
      <c r="J10" s="610" t="s">
        <v>644</v>
      </c>
      <c r="K10" s="609" t="s">
        <v>643</v>
      </c>
    </row>
    <row r="11" spans="1:11" s="539" customFormat="1" ht="12" customHeight="1" thickBot="1" x14ac:dyDescent="0.25">
      <c r="A11" s="533" t="s">
        <v>16</v>
      </c>
      <c r="B11" s="640" t="s">
        <v>232</v>
      </c>
      <c r="C11" s="531">
        <f>+C12+C13+C14+C15+C16+C17</f>
        <v>22883556</v>
      </c>
      <c r="D11" s="531">
        <f t="shared" ref="D11:K11" si="0">+D12+D13+D14+D15+D16+D17</f>
        <v>208640</v>
      </c>
      <c r="E11" s="531">
        <f t="shared" si="0"/>
        <v>309560</v>
      </c>
      <c r="F11" s="531">
        <f t="shared" si="0"/>
        <v>0</v>
      </c>
      <c r="G11" s="531">
        <f t="shared" si="0"/>
        <v>0</v>
      </c>
      <c r="H11" s="531">
        <f t="shared" si="0"/>
        <v>0</v>
      </c>
      <c r="I11" s="531">
        <f t="shared" si="0"/>
        <v>0</v>
      </c>
      <c r="J11" s="531">
        <f t="shared" si="0"/>
        <v>518200</v>
      </c>
      <c r="K11" s="530">
        <f t="shared" si="0"/>
        <v>23401756</v>
      </c>
    </row>
    <row r="12" spans="1:11" s="539" customFormat="1" ht="12" customHeight="1" x14ac:dyDescent="0.2">
      <c r="A12" s="562" t="s">
        <v>96</v>
      </c>
      <c r="B12" s="402" t="s">
        <v>233</v>
      </c>
      <c r="C12" s="580">
        <v>9998250</v>
      </c>
      <c r="D12" s="580">
        <v>0</v>
      </c>
      <c r="E12" s="580"/>
      <c r="F12" s="580"/>
      <c r="G12" s="580"/>
      <c r="H12" s="580"/>
      <c r="I12" s="580"/>
      <c r="J12" s="574">
        <f t="shared" ref="J12:J17" si="1">D12+E12+F12+G12+H12+I12</f>
        <v>0</v>
      </c>
      <c r="K12" s="548">
        <f t="shared" ref="K12:K17" si="2">C12+J12</f>
        <v>9998250</v>
      </c>
    </row>
    <row r="13" spans="1:11" s="539" customFormat="1" ht="12" customHeight="1" x14ac:dyDescent="0.2">
      <c r="A13" s="592" t="s">
        <v>97</v>
      </c>
      <c r="B13" s="633" t="s">
        <v>234</v>
      </c>
      <c r="C13" s="560"/>
      <c r="D13" s="560"/>
      <c r="E13" s="580"/>
      <c r="F13" s="580"/>
      <c r="G13" s="580"/>
      <c r="H13" s="580"/>
      <c r="I13" s="580"/>
      <c r="J13" s="574">
        <f t="shared" si="1"/>
        <v>0</v>
      </c>
      <c r="K13" s="548">
        <f t="shared" si="2"/>
        <v>0</v>
      </c>
    </row>
    <row r="14" spans="1:11" s="539" customFormat="1" ht="12" customHeight="1" x14ac:dyDescent="0.2">
      <c r="A14" s="592" t="s">
        <v>98</v>
      </c>
      <c r="B14" s="633" t="s">
        <v>235</v>
      </c>
      <c r="C14" s="560">
        <v>11085306</v>
      </c>
      <c r="D14" s="560">
        <v>8640</v>
      </c>
      <c r="E14" s="580">
        <v>309560</v>
      </c>
      <c r="F14" s="580"/>
      <c r="G14" s="580"/>
      <c r="H14" s="580"/>
      <c r="I14" s="580"/>
      <c r="J14" s="574">
        <f t="shared" si="1"/>
        <v>318200</v>
      </c>
      <c r="K14" s="548">
        <f t="shared" si="2"/>
        <v>11403506</v>
      </c>
    </row>
    <row r="15" spans="1:11" s="539" customFormat="1" ht="12" customHeight="1" x14ac:dyDescent="0.2">
      <c r="A15" s="592" t="s">
        <v>99</v>
      </c>
      <c r="B15" s="633" t="s">
        <v>236</v>
      </c>
      <c r="C15" s="560">
        <v>1800000</v>
      </c>
      <c r="D15" s="560">
        <v>200000</v>
      </c>
      <c r="E15" s="580"/>
      <c r="F15" s="580"/>
      <c r="G15" s="580"/>
      <c r="H15" s="580"/>
      <c r="I15" s="580"/>
      <c r="J15" s="574">
        <f t="shared" si="1"/>
        <v>200000</v>
      </c>
      <c r="K15" s="548">
        <f t="shared" si="2"/>
        <v>2000000</v>
      </c>
    </row>
    <row r="16" spans="1:11" s="539" customFormat="1" ht="12" customHeight="1" x14ac:dyDescent="0.2">
      <c r="A16" s="592" t="s">
        <v>144</v>
      </c>
      <c r="B16" s="578" t="s">
        <v>410</v>
      </c>
      <c r="C16" s="560"/>
      <c r="D16" s="560"/>
      <c r="E16" s="580"/>
      <c r="F16" s="580"/>
      <c r="G16" s="580"/>
      <c r="H16" s="580"/>
      <c r="I16" s="580"/>
      <c r="J16" s="574">
        <f t="shared" si="1"/>
        <v>0</v>
      </c>
      <c r="K16" s="548">
        <f t="shared" si="2"/>
        <v>0</v>
      </c>
    </row>
    <row r="17" spans="1:11" s="539" customFormat="1" ht="12" customHeight="1" thickBot="1" x14ac:dyDescent="0.25">
      <c r="A17" s="595" t="s">
        <v>100</v>
      </c>
      <c r="B17" s="579" t="s">
        <v>411</v>
      </c>
      <c r="C17" s="560"/>
      <c r="D17" s="560"/>
      <c r="E17" s="580"/>
      <c r="F17" s="580"/>
      <c r="G17" s="580"/>
      <c r="H17" s="580"/>
      <c r="I17" s="580"/>
      <c r="J17" s="574">
        <f t="shared" si="1"/>
        <v>0</v>
      </c>
      <c r="K17" s="548">
        <f t="shared" si="2"/>
        <v>0</v>
      </c>
    </row>
    <row r="18" spans="1:11" s="539" customFormat="1" ht="12" customHeight="1" thickBot="1" x14ac:dyDescent="0.25">
      <c r="A18" s="533" t="s">
        <v>17</v>
      </c>
      <c r="B18" s="626" t="s">
        <v>237</v>
      </c>
      <c r="C18" s="531">
        <f>+C19+C20+C21+C22+C23</f>
        <v>3060536</v>
      </c>
      <c r="D18" s="531">
        <f t="shared" ref="D18:K18" si="3">+D19+D20+D21+D22+D23</f>
        <v>815000</v>
      </c>
      <c r="E18" s="531">
        <f t="shared" si="3"/>
        <v>-1458241</v>
      </c>
      <c r="F18" s="531">
        <f t="shared" si="3"/>
        <v>0</v>
      </c>
      <c r="G18" s="531">
        <f t="shared" si="3"/>
        <v>0</v>
      </c>
      <c r="H18" s="531">
        <f t="shared" si="3"/>
        <v>0</v>
      </c>
      <c r="I18" s="531">
        <f t="shared" si="3"/>
        <v>0</v>
      </c>
      <c r="J18" s="531">
        <f t="shared" si="3"/>
        <v>-643241</v>
      </c>
      <c r="K18" s="530">
        <f t="shared" si="3"/>
        <v>2417295</v>
      </c>
    </row>
    <row r="19" spans="1:11" s="539" customFormat="1" ht="12" customHeight="1" x14ac:dyDescent="0.2">
      <c r="A19" s="562" t="s">
        <v>102</v>
      </c>
      <c r="B19" s="402" t="s">
        <v>238</v>
      </c>
      <c r="C19" s="580"/>
      <c r="D19" s="580"/>
      <c r="E19" s="580"/>
      <c r="F19" s="580"/>
      <c r="G19" s="580"/>
      <c r="H19" s="580"/>
      <c r="I19" s="580"/>
      <c r="J19" s="574">
        <f t="shared" ref="J19:J24" si="4">D19+E19+F19+G19+H19+I19</f>
        <v>0</v>
      </c>
      <c r="K19" s="548">
        <f t="shared" ref="K19:K24" si="5">C19+J19</f>
        <v>0</v>
      </c>
    </row>
    <row r="20" spans="1:11" s="539" customFormat="1" ht="12" customHeight="1" x14ac:dyDescent="0.2">
      <c r="A20" s="592" t="s">
        <v>103</v>
      </c>
      <c r="B20" s="633" t="s">
        <v>239</v>
      </c>
      <c r="C20" s="560"/>
      <c r="D20" s="560"/>
      <c r="E20" s="580"/>
      <c r="F20" s="580"/>
      <c r="G20" s="580"/>
      <c r="H20" s="580"/>
      <c r="I20" s="580"/>
      <c r="J20" s="574">
        <f t="shared" si="4"/>
        <v>0</v>
      </c>
      <c r="K20" s="548">
        <f t="shared" si="5"/>
        <v>0</v>
      </c>
    </row>
    <row r="21" spans="1:11" s="539" customFormat="1" ht="12" customHeight="1" x14ac:dyDescent="0.2">
      <c r="A21" s="592" t="s">
        <v>104</v>
      </c>
      <c r="B21" s="633" t="s">
        <v>400</v>
      </c>
      <c r="C21" s="560"/>
      <c r="D21" s="560"/>
      <c r="E21" s="580"/>
      <c r="F21" s="580"/>
      <c r="G21" s="580"/>
      <c r="H21" s="580"/>
      <c r="I21" s="580"/>
      <c r="J21" s="574">
        <f t="shared" si="4"/>
        <v>0</v>
      </c>
      <c r="K21" s="548">
        <f t="shared" si="5"/>
        <v>0</v>
      </c>
    </row>
    <row r="22" spans="1:11" s="539" customFormat="1" ht="12" customHeight="1" x14ac:dyDescent="0.2">
      <c r="A22" s="592" t="s">
        <v>105</v>
      </c>
      <c r="B22" s="633" t="s">
        <v>401</v>
      </c>
      <c r="C22" s="560"/>
      <c r="D22" s="560"/>
      <c r="E22" s="580"/>
      <c r="F22" s="580"/>
      <c r="G22" s="580"/>
      <c r="H22" s="580"/>
      <c r="I22" s="580"/>
      <c r="J22" s="574">
        <f t="shared" si="4"/>
        <v>0</v>
      </c>
      <c r="K22" s="548">
        <f t="shared" si="5"/>
        <v>0</v>
      </c>
    </row>
    <row r="23" spans="1:11" s="539" customFormat="1" ht="12" customHeight="1" x14ac:dyDescent="0.2">
      <c r="A23" s="592" t="s">
        <v>106</v>
      </c>
      <c r="B23" s="633" t="s">
        <v>240</v>
      </c>
      <c r="C23" s="560">
        <v>3060536</v>
      </c>
      <c r="D23" s="560">
        <v>815000</v>
      </c>
      <c r="E23" s="580">
        <v>-1458241</v>
      </c>
      <c r="F23" s="580"/>
      <c r="G23" s="580"/>
      <c r="H23" s="580"/>
      <c r="I23" s="580"/>
      <c r="J23" s="574">
        <f t="shared" si="4"/>
        <v>-643241</v>
      </c>
      <c r="K23" s="548">
        <f t="shared" si="5"/>
        <v>2417295</v>
      </c>
    </row>
    <row r="24" spans="1:11" s="539" customFormat="1" ht="12" customHeight="1" thickBot="1" x14ac:dyDescent="0.25">
      <c r="A24" s="595" t="s">
        <v>115</v>
      </c>
      <c r="B24" s="579" t="s">
        <v>241</v>
      </c>
      <c r="C24" s="557"/>
      <c r="D24" s="557"/>
      <c r="E24" s="643"/>
      <c r="F24" s="643"/>
      <c r="G24" s="643"/>
      <c r="H24" s="643"/>
      <c r="I24" s="643"/>
      <c r="J24" s="574">
        <f t="shared" si="4"/>
        <v>0</v>
      </c>
      <c r="K24" s="548">
        <f t="shared" si="5"/>
        <v>0</v>
      </c>
    </row>
    <row r="25" spans="1:11" s="539" customFormat="1" ht="12" customHeight="1" thickBot="1" x14ac:dyDescent="0.25">
      <c r="A25" s="533" t="s">
        <v>18</v>
      </c>
      <c r="B25" s="640" t="s">
        <v>242</v>
      </c>
      <c r="C25" s="531">
        <f>+C26+C27+C28+C29+C30</f>
        <v>2958184</v>
      </c>
      <c r="D25" s="531">
        <f t="shared" ref="D25:K25" si="6">+D26+D27+D28+D29+D30</f>
        <v>0</v>
      </c>
      <c r="E25" s="531">
        <f t="shared" si="6"/>
        <v>10129851</v>
      </c>
      <c r="F25" s="531">
        <f t="shared" si="6"/>
        <v>0</v>
      </c>
      <c r="G25" s="531">
        <f t="shared" si="6"/>
        <v>0</v>
      </c>
      <c r="H25" s="531">
        <f t="shared" si="6"/>
        <v>0</v>
      </c>
      <c r="I25" s="531">
        <f t="shared" si="6"/>
        <v>0</v>
      </c>
      <c r="J25" s="531">
        <f t="shared" si="6"/>
        <v>10129851</v>
      </c>
      <c r="K25" s="530">
        <f t="shared" si="6"/>
        <v>13088035</v>
      </c>
    </row>
    <row r="26" spans="1:11" s="539" customFormat="1" ht="12" customHeight="1" x14ac:dyDescent="0.2">
      <c r="A26" s="562" t="s">
        <v>85</v>
      </c>
      <c r="B26" s="402" t="s">
        <v>243</v>
      </c>
      <c r="C26" s="580"/>
      <c r="D26" s="580"/>
      <c r="E26" s="580"/>
      <c r="F26" s="580"/>
      <c r="G26" s="580"/>
      <c r="H26" s="580"/>
      <c r="I26" s="580"/>
      <c r="J26" s="574">
        <f t="shared" ref="J26:J31" si="7">D26+E26+F26+G26+H26+I26</f>
        <v>0</v>
      </c>
      <c r="K26" s="548">
        <f t="shared" ref="K26:K31" si="8">C26+J26</f>
        <v>0</v>
      </c>
    </row>
    <row r="27" spans="1:11" s="539" customFormat="1" ht="12" customHeight="1" x14ac:dyDescent="0.2">
      <c r="A27" s="592" t="s">
        <v>86</v>
      </c>
      <c r="B27" s="633" t="s">
        <v>244</v>
      </c>
      <c r="C27" s="560"/>
      <c r="D27" s="560"/>
      <c r="E27" s="580"/>
      <c r="F27" s="580"/>
      <c r="G27" s="580"/>
      <c r="H27" s="580"/>
      <c r="I27" s="580"/>
      <c r="J27" s="574">
        <f t="shared" si="7"/>
        <v>0</v>
      </c>
      <c r="K27" s="548">
        <f t="shared" si="8"/>
        <v>0</v>
      </c>
    </row>
    <row r="28" spans="1:11" s="539" customFormat="1" ht="12" customHeight="1" x14ac:dyDescent="0.2">
      <c r="A28" s="592" t="s">
        <v>87</v>
      </c>
      <c r="B28" s="633" t="s">
        <v>402</v>
      </c>
      <c r="C28" s="560"/>
      <c r="D28" s="560"/>
      <c r="E28" s="580"/>
      <c r="F28" s="580"/>
      <c r="G28" s="580"/>
      <c r="H28" s="580"/>
      <c r="I28" s="580"/>
      <c r="J28" s="574">
        <f t="shared" si="7"/>
        <v>0</v>
      </c>
      <c r="K28" s="548">
        <f t="shared" si="8"/>
        <v>0</v>
      </c>
    </row>
    <row r="29" spans="1:11" s="539" customFormat="1" ht="12" customHeight="1" x14ac:dyDescent="0.2">
      <c r="A29" s="592" t="s">
        <v>88</v>
      </c>
      <c r="B29" s="633" t="s">
        <v>403</v>
      </c>
      <c r="C29" s="560"/>
      <c r="D29" s="560"/>
      <c r="E29" s="580"/>
      <c r="F29" s="580"/>
      <c r="G29" s="580"/>
      <c r="H29" s="580"/>
      <c r="I29" s="580"/>
      <c r="J29" s="574">
        <f t="shared" si="7"/>
        <v>0</v>
      </c>
      <c r="K29" s="548">
        <f t="shared" si="8"/>
        <v>0</v>
      </c>
    </row>
    <row r="30" spans="1:11" s="539" customFormat="1" ht="12" customHeight="1" x14ac:dyDescent="0.2">
      <c r="A30" s="592" t="s">
        <v>164</v>
      </c>
      <c r="B30" s="633" t="s">
        <v>245</v>
      </c>
      <c r="C30" s="560">
        <v>2958184</v>
      </c>
      <c r="D30" s="560"/>
      <c r="E30" s="580">
        <v>10129851</v>
      </c>
      <c r="F30" s="580"/>
      <c r="G30" s="580"/>
      <c r="H30" s="580"/>
      <c r="I30" s="580"/>
      <c r="J30" s="574">
        <f t="shared" si="7"/>
        <v>10129851</v>
      </c>
      <c r="K30" s="548">
        <f t="shared" si="8"/>
        <v>13088035</v>
      </c>
    </row>
    <row r="31" spans="1:11" s="539" customFormat="1" ht="12" customHeight="1" thickBot="1" x14ac:dyDescent="0.25">
      <c r="A31" s="595" t="s">
        <v>165</v>
      </c>
      <c r="B31" s="651" t="s">
        <v>246</v>
      </c>
      <c r="C31" s="557"/>
      <c r="D31" s="557"/>
      <c r="E31" s="643"/>
      <c r="F31" s="643"/>
      <c r="G31" s="643"/>
      <c r="H31" s="643"/>
      <c r="I31" s="643"/>
      <c r="J31" s="642">
        <f t="shared" si="7"/>
        <v>0</v>
      </c>
      <c r="K31" s="548">
        <f t="shared" si="8"/>
        <v>0</v>
      </c>
    </row>
    <row r="32" spans="1:11" s="539" customFormat="1" ht="12" customHeight="1" thickBot="1" x14ac:dyDescent="0.25">
      <c r="A32" s="533" t="s">
        <v>166</v>
      </c>
      <c r="B32" s="640" t="s">
        <v>528</v>
      </c>
      <c r="C32" s="570">
        <f>+C33+C34+C35+C36+C37+C38+C39</f>
        <v>2335394</v>
      </c>
      <c r="D32" s="570">
        <f t="shared" ref="D32:K32" si="9">+D33+D34+D35+D36+D37+D38+D39</f>
        <v>-1291700</v>
      </c>
      <c r="E32" s="570">
        <f t="shared" si="9"/>
        <v>-86745</v>
      </c>
      <c r="F32" s="570">
        <f t="shared" si="9"/>
        <v>0</v>
      </c>
      <c r="G32" s="570">
        <f t="shared" si="9"/>
        <v>0</v>
      </c>
      <c r="H32" s="570">
        <f t="shared" si="9"/>
        <v>0</v>
      </c>
      <c r="I32" s="570">
        <f t="shared" si="9"/>
        <v>0</v>
      </c>
      <c r="J32" s="570">
        <f t="shared" si="9"/>
        <v>-1378445</v>
      </c>
      <c r="K32" s="569">
        <f t="shared" si="9"/>
        <v>956949</v>
      </c>
    </row>
    <row r="33" spans="1:11" s="539" customFormat="1" ht="12" customHeight="1" x14ac:dyDescent="0.2">
      <c r="A33" s="562" t="s">
        <v>248</v>
      </c>
      <c r="B33" s="402" t="s">
        <v>523</v>
      </c>
      <c r="C33" s="574"/>
      <c r="D33" s="574"/>
      <c r="E33" s="574"/>
      <c r="F33" s="574"/>
      <c r="G33" s="574"/>
      <c r="H33" s="574"/>
      <c r="I33" s="574"/>
      <c r="J33" s="574">
        <f t="shared" ref="J33:J39" si="10">D33+E33+F33+G33+H33+I33</f>
        <v>0</v>
      </c>
      <c r="K33" s="548">
        <f t="shared" ref="K33:K39" si="11">C33+J33</f>
        <v>0</v>
      </c>
    </row>
    <row r="34" spans="1:11" s="539" customFormat="1" ht="12" customHeight="1" x14ac:dyDescent="0.2">
      <c r="A34" s="592" t="s">
        <v>249</v>
      </c>
      <c r="B34" s="633" t="s">
        <v>524</v>
      </c>
      <c r="C34" s="560"/>
      <c r="D34" s="560"/>
      <c r="E34" s="580"/>
      <c r="F34" s="580"/>
      <c r="G34" s="580"/>
      <c r="H34" s="580"/>
      <c r="I34" s="580"/>
      <c r="J34" s="574">
        <f t="shared" si="10"/>
        <v>0</v>
      </c>
      <c r="K34" s="548">
        <f t="shared" si="11"/>
        <v>0</v>
      </c>
    </row>
    <row r="35" spans="1:11" s="539" customFormat="1" ht="12" customHeight="1" x14ac:dyDescent="0.2">
      <c r="A35" s="592" t="s">
        <v>250</v>
      </c>
      <c r="B35" s="633" t="s">
        <v>525</v>
      </c>
      <c r="C35" s="560"/>
      <c r="D35" s="560"/>
      <c r="E35" s="580"/>
      <c r="F35" s="580"/>
      <c r="G35" s="580"/>
      <c r="H35" s="580"/>
      <c r="I35" s="580"/>
      <c r="J35" s="574">
        <f t="shared" si="10"/>
        <v>0</v>
      </c>
      <c r="K35" s="548">
        <f t="shared" si="11"/>
        <v>0</v>
      </c>
    </row>
    <row r="36" spans="1:11" s="539" customFormat="1" ht="12" customHeight="1" x14ac:dyDescent="0.2">
      <c r="A36" s="592" t="s">
        <v>251</v>
      </c>
      <c r="B36" s="633" t="s">
        <v>526</v>
      </c>
      <c r="C36" s="560">
        <v>31112</v>
      </c>
      <c r="D36" s="560"/>
      <c r="E36" s="580">
        <v>-15433</v>
      </c>
      <c r="F36" s="580"/>
      <c r="G36" s="580"/>
      <c r="H36" s="580"/>
      <c r="I36" s="580"/>
      <c r="J36" s="574">
        <f t="shared" si="10"/>
        <v>-15433</v>
      </c>
      <c r="K36" s="548">
        <f t="shared" si="11"/>
        <v>15679</v>
      </c>
    </row>
    <row r="37" spans="1:11" s="539" customFormat="1" ht="12" customHeight="1" x14ac:dyDescent="0.2">
      <c r="A37" s="592" t="s">
        <v>520</v>
      </c>
      <c r="B37" s="633" t="s">
        <v>252</v>
      </c>
      <c r="C37" s="560">
        <v>1308768</v>
      </c>
      <c r="D37" s="560">
        <v>-1291700</v>
      </c>
      <c r="E37" s="580">
        <v>-17068</v>
      </c>
      <c r="F37" s="580"/>
      <c r="G37" s="580"/>
      <c r="H37" s="580"/>
      <c r="I37" s="580"/>
      <c r="J37" s="574">
        <f t="shared" si="10"/>
        <v>-1308768</v>
      </c>
      <c r="K37" s="548">
        <f t="shared" si="11"/>
        <v>0</v>
      </c>
    </row>
    <row r="38" spans="1:11" s="539" customFormat="1" ht="12" customHeight="1" x14ac:dyDescent="0.2">
      <c r="A38" s="592" t="s">
        <v>521</v>
      </c>
      <c r="B38" s="633" t="s">
        <v>650</v>
      </c>
      <c r="C38" s="560"/>
      <c r="D38" s="560"/>
      <c r="E38" s="580"/>
      <c r="F38" s="580"/>
      <c r="G38" s="580"/>
      <c r="H38" s="580"/>
      <c r="I38" s="580"/>
      <c r="J38" s="574">
        <f t="shared" si="10"/>
        <v>0</v>
      </c>
      <c r="K38" s="548">
        <f t="shared" si="11"/>
        <v>0</v>
      </c>
    </row>
    <row r="39" spans="1:11" s="539" customFormat="1" ht="12" customHeight="1" thickBot="1" x14ac:dyDescent="0.25">
      <c r="A39" s="595" t="s">
        <v>522</v>
      </c>
      <c r="B39" s="479" t="s">
        <v>583</v>
      </c>
      <c r="C39" s="557">
        <v>995514</v>
      </c>
      <c r="D39" s="557"/>
      <c r="E39" s="643">
        <v>-54244</v>
      </c>
      <c r="F39" s="643"/>
      <c r="G39" s="643"/>
      <c r="H39" s="643"/>
      <c r="I39" s="643"/>
      <c r="J39" s="642">
        <f t="shared" si="10"/>
        <v>-54244</v>
      </c>
      <c r="K39" s="548">
        <f t="shared" si="11"/>
        <v>941270</v>
      </c>
    </row>
    <row r="40" spans="1:11" s="539" customFormat="1" ht="12" customHeight="1" thickBot="1" x14ac:dyDescent="0.25">
      <c r="A40" s="533" t="s">
        <v>20</v>
      </c>
      <c r="B40" s="640" t="s">
        <v>412</v>
      </c>
      <c r="C40" s="531">
        <f>SUM(C41:C51)</f>
        <v>3823880</v>
      </c>
      <c r="D40" s="531">
        <f t="shared" ref="D40:K40" si="12">SUM(D41:D51)</f>
        <v>2067894</v>
      </c>
      <c r="E40" s="531">
        <f t="shared" si="12"/>
        <v>2883817</v>
      </c>
      <c r="F40" s="531">
        <f t="shared" si="12"/>
        <v>0</v>
      </c>
      <c r="G40" s="531">
        <f t="shared" si="12"/>
        <v>0</v>
      </c>
      <c r="H40" s="531">
        <f t="shared" si="12"/>
        <v>0</v>
      </c>
      <c r="I40" s="531">
        <f t="shared" si="12"/>
        <v>0</v>
      </c>
      <c r="J40" s="531">
        <f t="shared" si="12"/>
        <v>4951711</v>
      </c>
      <c r="K40" s="530">
        <f t="shared" si="12"/>
        <v>8775591</v>
      </c>
    </row>
    <row r="41" spans="1:11" s="539" customFormat="1" ht="12" customHeight="1" x14ac:dyDescent="0.2">
      <c r="A41" s="562" t="s">
        <v>89</v>
      </c>
      <c r="B41" s="402" t="s">
        <v>255</v>
      </c>
      <c r="C41" s="580"/>
      <c r="D41" s="580"/>
      <c r="E41" s="580"/>
      <c r="F41" s="580"/>
      <c r="G41" s="580"/>
      <c r="H41" s="580"/>
      <c r="I41" s="580"/>
      <c r="J41" s="574">
        <f t="shared" ref="J41:J51" si="13">D41+E41+F41+G41+H41+I41</f>
        <v>0</v>
      </c>
      <c r="K41" s="548">
        <f t="shared" ref="K41:K51" si="14">C41+J41</f>
        <v>0</v>
      </c>
    </row>
    <row r="42" spans="1:11" s="539" customFormat="1" ht="12" customHeight="1" x14ac:dyDescent="0.2">
      <c r="A42" s="592" t="s">
        <v>90</v>
      </c>
      <c r="B42" s="633" t="s">
        <v>256</v>
      </c>
      <c r="C42" s="560">
        <v>2600000</v>
      </c>
      <c r="D42" s="560">
        <v>953289</v>
      </c>
      <c r="E42" s="580">
        <v>3764619</v>
      </c>
      <c r="F42" s="580"/>
      <c r="G42" s="580"/>
      <c r="H42" s="580"/>
      <c r="I42" s="580"/>
      <c r="J42" s="574">
        <f t="shared" si="13"/>
        <v>4717908</v>
      </c>
      <c r="K42" s="548">
        <f t="shared" si="14"/>
        <v>7317908</v>
      </c>
    </row>
    <row r="43" spans="1:11" s="539" customFormat="1" ht="12" customHeight="1" x14ac:dyDescent="0.2">
      <c r="A43" s="592" t="s">
        <v>91</v>
      </c>
      <c r="B43" s="633" t="s">
        <v>257</v>
      </c>
      <c r="C43" s="560"/>
      <c r="D43" s="560"/>
      <c r="E43" s="580"/>
      <c r="F43" s="580"/>
      <c r="G43" s="580"/>
      <c r="H43" s="580"/>
      <c r="I43" s="580"/>
      <c r="J43" s="574">
        <f t="shared" si="13"/>
        <v>0</v>
      </c>
      <c r="K43" s="548">
        <f t="shared" si="14"/>
        <v>0</v>
      </c>
    </row>
    <row r="44" spans="1:11" s="539" customFormat="1" ht="12" customHeight="1" x14ac:dyDescent="0.2">
      <c r="A44" s="592" t="s">
        <v>168</v>
      </c>
      <c r="B44" s="633" t="s">
        <v>258</v>
      </c>
      <c r="C44" s="560"/>
      <c r="D44" s="560"/>
      <c r="E44" s="580"/>
      <c r="F44" s="580"/>
      <c r="G44" s="580"/>
      <c r="H44" s="580"/>
      <c r="I44" s="580"/>
      <c r="J44" s="574">
        <f t="shared" si="13"/>
        <v>0</v>
      </c>
      <c r="K44" s="548">
        <f t="shared" si="14"/>
        <v>0</v>
      </c>
    </row>
    <row r="45" spans="1:11" s="539" customFormat="1" ht="12" customHeight="1" x14ac:dyDescent="0.2">
      <c r="A45" s="592" t="s">
        <v>169</v>
      </c>
      <c r="B45" s="633" t="s">
        <v>259</v>
      </c>
      <c r="C45" s="560">
        <v>1219680</v>
      </c>
      <c r="D45" s="560">
        <v>990000</v>
      </c>
      <c r="E45" s="580">
        <v>-884472</v>
      </c>
      <c r="F45" s="580"/>
      <c r="G45" s="580"/>
      <c r="H45" s="580"/>
      <c r="I45" s="580"/>
      <c r="J45" s="574">
        <f t="shared" si="13"/>
        <v>105528</v>
      </c>
      <c r="K45" s="548">
        <f t="shared" si="14"/>
        <v>1325208</v>
      </c>
    </row>
    <row r="46" spans="1:11" s="539" customFormat="1" ht="12" customHeight="1" x14ac:dyDescent="0.2">
      <c r="A46" s="592" t="s">
        <v>170</v>
      </c>
      <c r="B46" s="633" t="s">
        <v>260</v>
      </c>
      <c r="C46" s="560"/>
      <c r="D46" s="560"/>
      <c r="E46" s="580"/>
      <c r="F46" s="580"/>
      <c r="G46" s="580"/>
      <c r="H46" s="580"/>
      <c r="I46" s="580"/>
      <c r="J46" s="574">
        <f t="shared" si="13"/>
        <v>0</v>
      </c>
      <c r="K46" s="548">
        <f t="shared" si="14"/>
        <v>0</v>
      </c>
    </row>
    <row r="47" spans="1:11" s="539" customFormat="1" ht="12" customHeight="1" x14ac:dyDescent="0.2">
      <c r="A47" s="592" t="s">
        <v>171</v>
      </c>
      <c r="B47" s="633" t="s">
        <v>261</v>
      </c>
      <c r="C47" s="560"/>
      <c r="D47" s="560"/>
      <c r="E47" s="580"/>
      <c r="F47" s="580"/>
      <c r="G47" s="580"/>
      <c r="H47" s="580"/>
      <c r="I47" s="580"/>
      <c r="J47" s="574">
        <f t="shared" si="13"/>
        <v>0</v>
      </c>
      <c r="K47" s="548">
        <f t="shared" si="14"/>
        <v>0</v>
      </c>
    </row>
    <row r="48" spans="1:11" s="539" customFormat="1" ht="12" customHeight="1" x14ac:dyDescent="0.2">
      <c r="A48" s="592" t="s">
        <v>172</v>
      </c>
      <c r="B48" s="633" t="s">
        <v>527</v>
      </c>
      <c r="C48" s="560">
        <v>2000</v>
      </c>
      <c r="D48" s="560">
        <v>12414</v>
      </c>
      <c r="E48" s="580">
        <v>1344</v>
      </c>
      <c r="F48" s="580"/>
      <c r="G48" s="580"/>
      <c r="H48" s="580"/>
      <c r="I48" s="580"/>
      <c r="J48" s="574">
        <f t="shared" si="13"/>
        <v>13758</v>
      </c>
      <c r="K48" s="548">
        <f t="shared" si="14"/>
        <v>15758</v>
      </c>
    </row>
    <row r="49" spans="1:11" s="539" customFormat="1" ht="12" customHeight="1" x14ac:dyDescent="0.2">
      <c r="A49" s="592" t="s">
        <v>253</v>
      </c>
      <c r="B49" s="633" t="s">
        <v>263</v>
      </c>
      <c r="C49" s="631"/>
      <c r="D49" s="631"/>
      <c r="E49" s="649"/>
      <c r="F49" s="649"/>
      <c r="G49" s="649"/>
      <c r="H49" s="649"/>
      <c r="I49" s="649"/>
      <c r="J49" s="648">
        <f t="shared" si="13"/>
        <v>0</v>
      </c>
      <c r="K49" s="548">
        <f t="shared" si="14"/>
        <v>0</v>
      </c>
    </row>
    <row r="50" spans="1:11" s="539" customFormat="1" ht="12" customHeight="1" x14ac:dyDescent="0.2">
      <c r="A50" s="595" t="s">
        <v>254</v>
      </c>
      <c r="B50" s="651" t="s">
        <v>414</v>
      </c>
      <c r="C50" s="647"/>
      <c r="D50" s="647">
        <v>112191</v>
      </c>
      <c r="E50" s="646"/>
      <c r="F50" s="646"/>
      <c r="G50" s="646"/>
      <c r="H50" s="646"/>
      <c r="I50" s="646"/>
      <c r="J50" s="645">
        <f t="shared" si="13"/>
        <v>112191</v>
      </c>
      <c r="K50" s="548">
        <f t="shared" si="14"/>
        <v>112191</v>
      </c>
    </row>
    <row r="51" spans="1:11" s="539" customFormat="1" ht="12" customHeight="1" thickBot="1" x14ac:dyDescent="0.25">
      <c r="A51" s="591" t="s">
        <v>413</v>
      </c>
      <c r="B51" s="650" t="s">
        <v>264</v>
      </c>
      <c r="C51" s="638">
        <v>2200</v>
      </c>
      <c r="D51" s="638"/>
      <c r="E51" s="638">
        <v>2326</v>
      </c>
      <c r="F51" s="638"/>
      <c r="G51" s="638"/>
      <c r="H51" s="638"/>
      <c r="I51" s="638"/>
      <c r="J51" s="637">
        <f t="shared" si="13"/>
        <v>2326</v>
      </c>
      <c r="K51" s="587">
        <f t="shared" si="14"/>
        <v>4526</v>
      </c>
    </row>
    <row r="52" spans="1:11" s="539" customFormat="1" ht="12" customHeight="1" thickBot="1" x14ac:dyDescent="0.25">
      <c r="A52" s="533" t="s">
        <v>21</v>
      </c>
      <c r="B52" s="640" t="s">
        <v>265</v>
      </c>
      <c r="C52" s="531">
        <f>SUM(C53:C57)</f>
        <v>0</v>
      </c>
      <c r="D52" s="531">
        <f t="shared" ref="D52:K52" si="15">SUM(D53:D57)</f>
        <v>795000</v>
      </c>
      <c r="E52" s="531">
        <f t="shared" si="15"/>
        <v>-795000</v>
      </c>
      <c r="F52" s="531">
        <f t="shared" si="15"/>
        <v>0</v>
      </c>
      <c r="G52" s="531">
        <f t="shared" si="15"/>
        <v>0</v>
      </c>
      <c r="H52" s="531">
        <f t="shared" si="15"/>
        <v>0</v>
      </c>
      <c r="I52" s="531">
        <f t="shared" si="15"/>
        <v>0</v>
      </c>
      <c r="J52" s="531">
        <f t="shared" si="15"/>
        <v>0</v>
      </c>
      <c r="K52" s="530">
        <f t="shared" si="15"/>
        <v>0</v>
      </c>
    </row>
    <row r="53" spans="1:11" s="539" customFormat="1" ht="12" customHeight="1" x14ac:dyDescent="0.2">
      <c r="A53" s="562" t="s">
        <v>92</v>
      </c>
      <c r="B53" s="402" t="s">
        <v>269</v>
      </c>
      <c r="C53" s="649"/>
      <c r="D53" s="649"/>
      <c r="E53" s="649"/>
      <c r="F53" s="649"/>
      <c r="G53" s="649"/>
      <c r="H53" s="649"/>
      <c r="I53" s="649"/>
      <c r="J53" s="648">
        <f>D53+E53+F53+G53+H53+I53</f>
        <v>0</v>
      </c>
      <c r="K53" s="644">
        <f>C53+J53</f>
        <v>0</v>
      </c>
    </row>
    <row r="54" spans="1:11" s="539" customFormat="1" ht="12" customHeight="1" x14ac:dyDescent="0.2">
      <c r="A54" s="592" t="s">
        <v>93</v>
      </c>
      <c r="B54" s="633" t="s">
        <v>270</v>
      </c>
      <c r="C54" s="631"/>
      <c r="D54" s="631">
        <v>795000</v>
      </c>
      <c r="E54" s="649">
        <v>-795000</v>
      </c>
      <c r="F54" s="649"/>
      <c r="G54" s="649"/>
      <c r="H54" s="649"/>
      <c r="I54" s="649"/>
      <c r="J54" s="648">
        <f>D54+E54+F54+G54+H54+I54</f>
        <v>0</v>
      </c>
      <c r="K54" s="644">
        <f>C54+J54</f>
        <v>0</v>
      </c>
    </row>
    <row r="55" spans="1:11" s="539" customFormat="1" ht="12" customHeight="1" x14ac:dyDescent="0.2">
      <c r="A55" s="592" t="s">
        <v>266</v>
      </c>
      <c r="B55" s="633" t="s">
        <v>271</v>
      </c>
      <c r="C55" s="631"/>
      <c r="D55" s="631"/>
      <c r="E55" s="649"/>
      <c r="F55" s="649"/>
      <c r="G55" s="649"/>
      <c r="H55" s="649"/>
      <c r="I55" s="649"/>
      <c r="J55" s="648">
        <f>D55+E55+F55+G55+H55+I55</f>
        <v>0</v>
      </c>
      <c r="K55" s="644">
        <f>C55+J55</f>
        <v>0</v>
      </c>
    </row>
    <row r="56" spans="1:11" s="539" customFormat="1" ht="12" customHeight="1" x14ac:dyDescent="0.2">
      <c r="A56" s="592" t="s">
        <v>267</v>
      </c>
      <c r="B56" s="633" t="s">
        <v>272</v>
      </c>
      <c r="C56" s="631"/>
      <c r="D56" s="631"/>
      <c r="E56" s="649"/>
      <c r="F56" s="649"/>
      <c r="G56" s="649"/>
      <c r="H56" s="649"/>
      <c r="I56" s="649"/>
      <c r="J56" s="648">
        <f>D56+E56+F56+G56+H56+I56</f>
        <v>0</v>
      </c>
      <c r="K56" s="644">
        <f>C56+J56</f>
        <v>0</v>
      </c>
    </row>
    <row r="57" spans="1:11" s="539" customFormat="1" ht="12" customHeight="1" thickBot="1" x14ac:dyDescent="0.25">
      <c r="A57" s="595" t="s">
        <v>268</v>
      </c>
      <c r="B57" s="579" t="s">
        <v>273</v>
      </c>
      <c r="C57" s="647"/>
      <c r="D57" s="647"/>
      <c r="E57" s="646"/>
      <c r="F57" s="646"/>
      <c r="G57" s="646"/>
      <c r="H57" s="646"/>
      <c r="I57" s="646"/>
      <c r="J57" s="645">
        <f>D57+E57+F57+G57+H57+I57</f>
        <v>0</v>
      </c>
      <c r="K57" s="644">
        <f>C57+J57</f>
        <v>0</v>
      </c>
    </row>
    <row r="58" spans="1:11" s="539" customFormat="1" ht="12" customHeight="1" thickBot="1" x14ac:dyDescent="0.25">
      <c r="A58" s="533" t="s">
        <v>173</v>
      </c>
      <c r="B58" s="640" t="s">
        <v>274</v>
      </c>
      <c r="C58" s="531">
        <f>SUM(C59:C61)</f>
        <v>0</v>
      </c>
      <c r="D58" s="531">
        <f t="shared" ref="D58:K58" si="16">SUM(D59:D61)</f>
        <v>54230</v>
      </c>
      <c r="E58" s="531">
        <f t="shared" si="16"/>
        <v>35770</v>
      </c>
      <c r="F58" s="531">
        <f t="shared" si="16"/>
        <v>0</v>
      </c>
      <c r="G58" s="531">
        <f t="shared" si="16"/>
        <v>0</v>
      </c>
      <c r="H58" s="531">
        <f t="shared" si="16"/>
        <v>0</v>
      </c>
      <c r="I58" s="531">
        <f t="shared" si="16"/>
        <v>0</v>
      </c>
      <c r="J58" s="531">
        <f t="shared" si="16"/>
        <v>90000</v>
      </c>
      <c r="K58" s="530">
        <f t="shared" si="16"/>
        <v>90000</v>
      </c>
    </row>
    <row r="59" spans="1:11" s="539" customFormat="1" ht="12" customHeight="1" x14ac:dyDescent="0.2">
      <c r="A59" s="562" t="s">
        <v>94</v>
      </c>
      <c r="B59" s="402" t="s">
        <v>275</v>
      </c>
      <c r="C59" s="580"/>
      <c r="D59" s="580"/>
      <c r="E59" s="580"/>
      <c r="F59" s="580"/>
      <c r="G59" s="580"/>
      <c r="H59" s="580"/>
      <c r="I59" s="580"/>
      <c r="J59" s="574">
        <f>D59+E59+F59+G59+H59+I59</f>
        <v>0</v>
      </c>
      <c r="K59" s="548">
        <f>C59+J59</f>
        <v>0</v>
      </c>
    </row>
    <row r="60" spans="1:11" s="539" customFormat="1" ht="12" customHeight="1" x14ac:dyDescent="0.2">
      <c r="A60" s="592" t="s">
        <v>95</v>
      </c>
      <c r="B60" s="633" t="s">
        <v>404</v>
      </c>
      <c r="C60" s="560"/>
      <c r="D60" s="560"/>
      <c r="E60" s="580"/>
      <c r="F60" s="580"/>
      <c r="G60" s="580"/>
      <c r="H60" s="580"/>
      <c r="I60" s="580"/>
      <c r="J60" s="574">
        <f>D60+E60+F60+G60+H60+I60</f>
        <v>0</v>
      </c>
      <c r="K60" s="548">
        <f>C60+J60</f>
        <v>0</v>
      </c>
    </row>
    <row r="61" spans="1:11" s="539" customFormat="1" ht="12" customHeight="1" x14ac:dyDescent="0.2">
      <c r="A61" s="592" t="s">
        <v>278</v>
      </c>
      <c r="B61" s="633" t="s">
        <v>276</v>
      </c>
      <c r="C61" s="560"/>
      <c r="D61" s="560">
        <v>54230</v>
      </c>
      <c r="E61" s="580">
        <v>35770</v>
      </c>
      <c r="F61" s="580"/>
      <c r="G61" s="580"/>
      <c r="H61" s="580"/>
      <c r="I61" s="580"/>
      <c r="J61" s="574">
        <f>D61+E61+F61+G61+H61+I61</f>
        <v>90000</v>
      </c>
      <c r="K61" s="548">
        <f>C61+J61</f>
        <v>90000</v>
      </c>
    </row>
    <row r="62" spans="1:11" s="539" customFormat="1" ht="12" customHeight="1" thickBot="1" x14ac:dyDescent="0.25">
      <c r="A62" s="595" t="s">
        <v>279</v>
      </c>
      <c r="B62" s="579" t="s">
        <v>277</v>
      </c>
      <c r="C62" s="557"/>
      <c r="D62" s="557"/>
      <c r="E62" s="643"/>
      <c r="F62" s="643"/>
      <c r="G62" s="643"/>
      <c r="H62" s="643"/>
      <c r="I62" s="643"/>
      <c r="J62" s="642">
        <f>D62+E62+F62+G62+H62+I62</f>
        <v>0</v>
      </c>
      <c r="K62" s="548">
        <f>C62+J62</f>
        <v>0</v>
      </c>
    </row>
    <row r="63" spans="1:11" s="539" customFormat="1" ht="12" customHeight="1" thickBot="1" x14ac:dyDescent="0.25">
      <c r="A63" s="533" t="s">
        <v>23</v>
      </c>
      <c r="B63" s="626" t="s">
        <v>280</v>
      </c>
      <c r="C63" s="531">
        <f>SUM(C64:C66)</f>
        <v>0</v>
      </c>
      <c r="D63" s="531">
        <f t="shared" ref="D63:K63" si="17">SUM(D64:D66)</f>
        <v>0</v>
      </c>
      <c r="E63" s="531">
        <f t="shared" si="17"/>
        <v>0</v>
      </c>
      <c r="F63" s="531">
        <f t="shared" si="17"/>
        <v>0</v>
      </c>
      <c r="G63" s="531">
        <f t="shared" si="17"/>
        <v>0</v>
      </c>
      <c r="H63" s="531">
        <f t="shared" si="17"/>
        <v>0</v>
      </c>
      <c r="I63" s="531">
        <f t="shared" si="17"/>
        <v>0</v>
      </c>
      <c r="J63" s="531">
        <f t="shared" si="17"/>
        <v>0</v>
      </c>
      <c r="K63" s="530">
        <f t="shared" si="17"/>
        <v>0</v>
      </c>
    </row>
    <row r="64" spans="1:11" s="539" customFormat="1" ht="12" customHeight="1" x14ac:dyDescent="0.2">
      <c r="A64" s="562" t="s">
        <v>174</v>
      </c>
      <c r="B64" s="402" t="s">
        <v>282</v>
      </c>
      <c r="C64" s="631"/>
      <c r="D64" s="631"/>
      <c r="E64" s="631"/>
      <c r="F64" s="631"/>
      <c r="G64" s="631"/>
      <c r="H64" s="631"/>
      <c r="I64" s="631"/>
      <c r="J64" s="630">
        <f>D64+E64+F64+G64+H64+I64</f>
        <v>0</v>
      </c>
      <c r="K64" s="629">
        <f>C64+J64</f>
        <v>0</v>
      </c>
    </row>
    <row r="65" spans="1:11" s="539" customFormat="1" ht="12" customHeight="1" x14ac:dyDescent="0.2">
      <c r="A65" s="592" t="s">
        <v>175</v>
      </c>
      <c r="B65" s="633" t="s">
        <v>405</v>
      </c>
      <c r="C65" s="631"/>
      <c r="D65" s="631"/>
      <c r="E65" s="631"/>
      <c r="F65" s="631"/>
      <c r="G65" s="631"/>
      <c r="H65" s="631"/>
      <c r="I65" s="631"/>
      <c r="J65" s="630">
        <f>D65+E65+F65+G65+H65+I65</f>
        <v>0</v>
      </c>
      <c r="K65" s="629">
        <f>C65+J65</f>
        <v>0</v>
      </c>
    </row>
    <row r="66" spans="1:11" s="539" customFormat="1" ht="12" customHeight="1" x14ac:dyDescent="0.2">
      <c r="A66" s="592" t="s">
        <v>215</v>
      </c>
      <c r="B66" s="633" t="s">
        <v>283</v>
      </c>
      <c r="C66" s="631"/>
      <c r="D66" s="631"/>
      <c r="E66" s="631"/>
      <c r="F66" s="631"/>
      <c r="G66" s="631"/>
      <c r="H66" s="631"/>
      <c r="I66" s="631"/>
      <c r="J66" s="630">
        <f>D66+E66+F66+G66+H66+I66</f>
        <v>0</v>
      </c>
      <c r="K66" s="629">
        <f>C66+J66</f>
        <v>0</v>
      </c>
    </row>
    <row r="67" spans="1:11" s="539" customFormat="1" ht="12" customHeight="1" thickBot="1" x14ac:dyDescent="0.25">
      <c r="A67" s="595" t="s">
        <v>281</v>
      </c>
      <c r="B67" s="579" t="s">
        <v>284</v>
      </c>
      <c r="C67" s="631"/>
      <c r="D67" s="631"/>
      <c r="E67" s="631"/>
      <c r="F67" s="631"/>
      <c r="G67" s="631"/>
      <c r="H67" s="631"/>
      <c r="I67" s="631"/>
      <c r="J67" s="630">
        <f>D67+E67+F67+G67+H67+I67</f>
        <v>0</v>
      </c>
      <c r="K67" s="629">
        <f>C67+J67</f>
        <v>0</v>
      </c>
    </row>
    <row r="68" spans="1:11" s="539" customFormat="1" ht="12" customHeight="1" thickBot="1" x14ac:dyDescent="0.25">
      <c r="A68" s="641" t="s">
        <v>454</v>
      </c>
      <c r="B68" s="640" t="s">
        <v>285</v>
      </c>
      <c r="C68" s="570">
        <f>+C11+C18+C25+C32+C40+C52+C58+C63</f>
        <v>35061550</v>
      </c>
      <c r="D68" s="570">
        <f t="shared" ref="D68:K68" si="18">+D11+D18+D25+D32+D40+D52+D58+D63</f>
        <v>2649064</v>
      </c>
      <c r="E68" s="570">
        <f t="shared" si="18"/>
        <v>11019012</v>
      </c>
      <c r="F68" s="570">
        <f t="shared" si="18"/>
        <v>0</v>
      </c>
      <c r="G68" s="570">
        <f t="shared" si="18"/>
        <v>0</v>
      </c>
      <c r="H68" s="570">
        <f t="shared" si="18"/>
        <v>0</v>
      </c>
      <c r="I68" s="570">
        <f t="shared" si="18"/>
        <v>0</v>
      </c>
      <c r="J68" s="570">
        <f t="shared" si="18"/>
        <v>13668076</v>
      </c>
      <c r="K68" s="569">
        <f t="shared" si="18"/>
        <v>48729626</v>
      </c>
    </row>
    <row r="69" spans="1:11" s="539" customFormat="1" ht="12" customHeight="1" thickBot="1" x14ac:dyDescent="0.25">
      <c r="A69" s="627" t="s">
        <v>286</v>
      </c>
      <c r="B69" s="626" t="s">
        <v>287</v>
      </c>
      <c r="C69" s="531">
        <f>SUM(C70:C72)</f>
        <v>0</v>
      </c>
      <c r="D69" s="531">
        <f t="shared" ref="D69:K69" si="19">SUM(D70:D72)</f>
        <v>0</v>
      </c>
      <c r="E69" s="531">
        <f t="shared" si="19"/>
        <v>0</v>
      </c>
      <c r="F69" s="531">
        <f t="shared" si="19"/>
        <v>0</v>
      </c>
      <c r="G69" s="531">
        <f t="shared" si="19"/>
        <v>0</v>
      </c>
      <c r="H69" s="531">
        <f t="shared" si="19"/>
        <v>0</v>
      </c>
      <c r="I69" s="531">
        <f t="shared" si="19"/>
        <v>0</v>
      </c>
      <c r="J69" s="531">
        <f t="shared" si="19"/>
        <v>0</v>
      </c>
      <c r="K69" s="530">
        <f t="shared" si="19"/>
        <v>0</v>
      </c>
    </row>
    <row r="70" spans="1:11" s="539" customFormat="1" ht="12" customHeight="1" x14ac:dyDescent="0.2">
      <c r="A70" s="562" t="s">
        <v>315</v>
      </c>
      <c r="B70" s="402" t="s">
        <v>288</v>
      </c>
      <c r="C70" s="631"/>
      <c r="D70" s="631"/>
      <c r="E70" s="631"/>
      <c r="F70" s="631"/>
      <c r="G70" s="631"/>
      <c r="H70" s="631"/>
      <c r="I70" s="631"/>
      <c r="J70" s="630">
        <f>D70+E70+F70+G70+H70+I70</f>
        <v>0</v>
      </c>
      <c r="K70" s="629">
        <f>C70+J70</f>
        <v>0</v>
      </c>
    </row>
    <row r="71" spans="1:11" s="539" customFormat="1" ht="12" customHeight="1" x14ac:dyDescent="0.2">
      <c r="A71" s="592" t="s">
        <v>324</v>
      </c>
      <c r="B71" s="633" t="s">
        <v>289</v>
      </c>
      <c r="C71" s="631"/>
      <c r="D71" s="631"/>
      <c r="E71" s="631"/>
      <c r="F71" s="631"/>
      <c r="G71" s="631"/>
      <c r="H71" s="631"/>
      <c r="I71" s="631"/>
      <c r="J71" s="630">
        <f>D71+E71+F71+G71+H71+I71</f>
        <v>0</v>
      </c>
      <c r="K71" s="629">
        <f>C71+J71</f>
        <v>0</v>
      </c>
    </row>
    <row r="72" spans="1:11" s="539" customFormat="1" ht="12" customHeight="1" thickBot="1" x14ac:dyDescent="0.25">
      <c r="A72" s="591" t="s">
        <v>325</v>
      </c>
      <c r="B72" s="639" t="s">
        <v>439</v>
      </c>
      <c r="C72" s="638"/>
      <c r="D72" s="638"/>
      <c r="E72" s="638"/>
      <c r="F72" s="638"/>
      <c r="G72" s="638"/>
      <c r="H72" s="638"/>
      <c r="I72" s="638"/>
      <c r="J72" s="637">
        <f>D72+E72+F72+G72+H72+I72</f>
        <v>0</v>
      </c>
      <c r="K72" s="636">
        <f>C72+J72</f>
        <v>0</v>
      </c>
    </row>
    <row r="73" spans="1:11" s="539" customFormat="1" ht="12" customHeight="1" thickBot="1" x14ac:dyDescent="0.25">
      <c r="A73" s="627" t="s">
        <v>291</v>
      </c>
      <c r="B73" s="626" t="s">
        <v>292</v>
      </c>
      <c r="C73" s="531">
        <f>SUM(C74:C77)</f>
        <v>0</v>
      </c>
      <c r="D73" s="531">
        <f t="shared" ref="D73:K73" si="20">SUM(D74:D77)</f>
        <v>0</v>
      </c>
      <c r="E73" s="531">
        <f t="shared" si="20"/>
        <v>0</v>
      </c>
      <c r="F73" s="531">
        <f t="shared" si="20"/>
        <v>0</v>
      </c>
      <c r="G73" s="531">
        <f t="shared" si="20"/>
        <v>0</v>
      </c>
      <c r="H73" s="531">
        <f t="shared" si="20"/>
        <v>0</v>
      </c>
      <c r="I73" s="531">
        <f t="shared" si="20"/>
        <v>0</v>
      </c>
      <c r="J73" s="531">
        <f t="shared" si="20"/>
        <v>0</v>
      </c>
      <c r="K73" s="530">
        <f t="shared" si="20"/>
        <v>0</v>
      </c>
    </row>
    <row r="74" spans="1:11" s="539" customFormat="1" ht="12" customHeight="1" x14ac:dyDescent="0.2">
      <c r="A74" s="562" t="s">
        <v>145</v>
      </c>
      <c r="B74" s="402" t="s">
        <v>293</v>
      </c>
      <c r="C74" s="631"/>
      <c r="D74" s="631"/>
      <c r="E74" s="631"/>
      <c r="F74" s="631"/>
      <c r="G74" s="631"/>
      <c r="H74" s="631"/>
      <c r="I74" s="631"/>
      <c r="J74" s="630">
        <f>D74+E74+F74+G74+H74+I74</f>
        <v>0</v>
      </c>
      <c r="K74" s="629">
        <f>C74+J74</f>
        <v>0</v>
      </c>
    </row>
    <row r="75" spans="1:11" s="539" customFormat="1" ht="12" customHeight="1" x14ac:dyDescent="0.2">
      <c r="A75" s="592" t="s">
        <v>146</v>
      </c>
      <c r="B75" s="402" t="s">
        <v>536</v>
      </c>
      <c r="C75" s="631"/>
      <c r="D75" s="631"/>
      <c r="E75" s="631"/>
      <c r="F75" s="631"/>
      <c r="G75" s="631"/>
      <c r="H75" s="631"/>
      <c r="I75" s="631"/>
      <c r="J75" s="630">
        <f>D75+E75+F75+G75+H75+I75</f>
        <v>0</v>
      </c>
      <c r="K75" s="629">
        <f>C75+J75</f>
        <v>0</v>
      </c>
    </row>
    <row r="76" spans="1:11" s="539" customFormat="1" ht="12" customHeight="1" x14ac:dyDescent="0.2">
      <c r="A76" s="592" t="s">
        <v>316</v>
      </c>
      <c r="B76" s="402" t="s">
        <v>294</v>
      </c>
      <c r="C76" s="631"/>
      <c r="D76" s="631"/>
      <c r="E76" s="631"/>
      <c r="F76" s="631"/>
      <c r="G76" s="631"/>
      <c r="H76" s="631"/>
      <c r="I76" s="631"/>
      <c r="J76" s="630">
        <f>D76+E76+F76+G76+H76+I76</f>
        <v>0</v>
      </c>
      <c r="K76" s="629">
        <f>C76+J76</f>
        <v>0</v>
      </c>
    </row>
    <row r="77" spans="1:11" s="539" customFormat="1" ht="12" customHeight="1" thickBot="1" x14ac:dyDescent="0.25">
      <c r="A77" s="595" t="s">
        <v>317</v>
      </c>
      <c r="B77" s="403" t="s">
        <v>537</v>
      </c>
      <c r="C77" s="631"/>
      <c r="D77" s="631"/>
      <c r="E77" s="631"/>
      <c r="F77" s="631"/>
      <c r="G77" s="631"/>
      <c r="H77" s="631"/>
      <c r="I77" s="631"/>
      <c r="J77" s="630">
        <f>D77+E77+F77+G77+H77+I77</f>
        <v>0</v>
      </c>
      <c r="K77" s="629">
        <f>C77+J77</f>
        <v>0</v>
      </c>
    </row>
    <row r="78" spans="1:11" s="539" customFormat="1" ht="12" customHeight="1" thickBot="1" x14ac:dyDescent="0.25">
      <c r="A78" s="627" t="s">
        <v>295</v>
      </c>
      <c r="B78" s="626" t="s">
        <v>296</v>
      </c>
      <c r="C78" s="531">
        <f>SUM(C79:C80)</f>
        <v>47935635</v>
      </c>
      <c r="D78" s="531">
        <f t="shared" ref="D78:K78" si="21">SUM(D79:D80)</f>
        <v>-2649064</v>
      </c>
      <c r="E78" s="531">
        <f t="shared" si="21"/>
        <v>-399839</v>
      </c>
      <c r="F78" s="531">
        <f t="shared" si="21"/>
        <v>0</v>
      </c>
      <c r="G78" s="531">
        <f t="shared" si="21"/>
        <v>0</v>
      </c>
      <c r="H78" s="531">
        <f t="shared" si="21"/>
        <v>0</v>
      </c>
      <c r="I78" s="531">
        <f t="shared" si="21"/>
        <v>0</v>
      </c>
      <c r="J78" s="531">
        <f t="shared" si="21"/>
        <v>-3048903</v>
      </c>
      <c r="K78" s="530">
        <f t="shared" si="21"/>
        <v>44886732</v>
      </c>
    </row>
    <row r="79" spans="1:11" s="539" customFormat="1" ht="12" customHeight="1" x14ac:dyDescent="0.2">
      <c r="A79" s="562" t="s">
        <v>318</v>
      </c>
      <c r="B79" s="402" t="s">
        <v>297</v>
      </c>
      <c r="C79" s="631">
        <v>47935635</v>
      </c>
      <c r="D79" s="631">
        <v>-2649064</v>
      </c>
      <c r="E79" s="631">
        <v>-399839</v>
      </c>
      <c r="F79" s="631"/>
      <c r="G79" s="631"/>
      <c r="H79" s="631"/>
      <c r="I79" s="631"/>
      <c r="J79" s="630">
        <f>D79+E79+F79+G79+H79+I79</f>
        <v>-3048903</v>
      </c>
      <c r="K79" s="629">
        <f>C79+J79</f>
        <v>44886732</v>
      </c>
    </row>
    <row r="80" spans="1:11" s="539" customFormat="1" ht="12" customHeight="1" thickBot="1" x14ac:dyDescent="0.25">
      <c r="A80" s="595" t="s">
        <v>319</v>
      </c>
      <c r="B80" s="579" t="s">
        <v>298</v>
      </c>
      <c r="C80" s="631"/>
      <c r="D80" s="631"/>
      <c r="E80" s="631"/>
      <c r="F80" s="631"/>
      <c r="G80" s="631"/>
      <c r="H80" s="631"/>
      <c r="I80" s="631"/>
      <c r="J80" s="630">
        <f>D80+E80+F80+G80+H80+I80</f>
        <v>0</v>
      </c>
      <c r="K80" s="629">
        <f>C80+J80</f>
        <v>0</v>
      </c>
    </row>
    <row r="81" spans="1:11" s="539" customFormat="1" ht="12" customHeight="1" thickBot="1" x14ac:dyDescent="0.25">
      <c r="A81" s="627" t="s">
        <v>299</v>
      </c>
      <c r="B81" s="626" t="s">
        <v>300</v>
      </c>
      <c r="C81" s="531">
        <f>SUM(C82:C84)</f>
        <v>0</v>
      </c>
      <c r="D81" s="531">
        <f t="shared" ref="D81:K81" si="22">SUM(D82:D84)</f>
        <v>0</v>
      </c>
      <c r="E81" s="531">
        <f t="shared" si="22"/>
        <v>0</v>
      </c>
      <c r="F81" s="531">
        <f t="shared" si="22"/>
        <v>0</v>
      </c>
      <c r="G81" s="531">
        <f t="shared" si="22"/>
        <v>0</v>
      </c>
      <c r="H81" s="531">
        <f t="shared" si="22"/>
        <v>0</v>
      </c>
      <c r="I81" s="531">
        <f t="shared" si="22"/>
        <v>0</v>
      </c>
      <c r="J81" s="531">
        <f t="shared" si="22"/>
        <v>0</v>
      </c>
      <c r="K81" s="530">
        <f t="shared" si="22"/>
        <v>0</v>
      </c>
    </row>
    <row r="82" spans="1:11" s="539" customFormat="1" ht="12" customHeight="1" x14ac:dyDescent="0.2">
      <c r="A82" s="562" t="s">
        <v>320</v>
      </c>
      <c r="B82" s="402" t="s">
        <v>301</v>
      </c>
      <c r="C82" s="631"/>
      <c r="D82" s="631"/>
      <c r="E82" s="631"/>
      <c r="F82" s="631"/>
      <c r="G82" s="631"/>
      <c r="H82" s="631"/>
      <c r="I82" s="631"/>
      <c r="J82" s="630">
        <f>D82+E82+F82+G82+H82+I82</f>
        <v>0</v>
      </c>
      <c r="K82" s="629">
        <f>C82+J82</f>
        <v>0</v>
      </c>
    </row>
    <row r="83" spans="1:11" s="539" customFormat="1" ht="12" customHeight="1" x14ac:dyDescent="0.2">
      <c r="A83" s="592" t="s">
        <v>321</v>
      </c>
      <c r="B83" s="633" t="s">
        <v>302</v>
      </c>
      <c r="C83" s="631"/>
      <c r="D83" s="631"/>
      <c r="E83" s="631"/>
      <c r="F83" s="631"/>
      <c r="G83" s="631"/>
      <c r="H83" s="631"/>
      <c r="I83" s="631"/>
      <c r="J83" s="630">
        <f>D83+E83+F83+G83+H83+I83</f>
        <v>0</v>
      </c>
      <c r="K83" s="629">
        <f>C83+J83</f>
        <v>0</v>
      </c>
    </row>
    <row r="84" spans="1:11" s="539" customFormat="1" ht="12" customHeight="1" thickBot="1" x14ac:dyDescent="0.25">
      <c r="A84" s="595" t="s">
        <v>322</v>
      </c>
      <c r="B84" s="579" t="s">
        <v>649</v>
      </c>
      <c r="C84" s="631"/>
      <c r="D84" s="631"/>
      <c r="E84" s="631"/>
      <c r="F84" s="631"/>
      <c r="G84" s="631"/>
      <c r="H84" s="631"/>
      <c r="I84" s="631"/>
      <c r="J84" s="630">
        <f>D84+E84+F84+G84+H84+I84</f>
        <v>0</v>
      </c>
      <c r="K84" s="629">
        <f>C84+J84</f>
        <v>0</v>
      </c>
    </row>
    <row r="85" spans="1:11" s="539" customFormat="1" ht="12" customHeight="1" thickBot="1" x14ac:dyDescent="0.25">
      <c r="A85" s="627" t="s">
        <v>303</v>
      </c>
      <c r="B85" s="626" t="s">
        <v>323</v>
      </c>
      <c r="C85" s="531">
        <f>SUM(C86:C89)</f>
        <v>0</v>
      </c>
      <c r="D85" s="531">
        <f t="shared" ref="D85:K85" si="23">SUM(D86:D89)</f>
        <v>0</v>
      </c>
      <c r="E85" s="531">
        <f t="shared" si="23"/>
        <v>0</v>
      </c>
      <c r="F85" s="531">
        <f t="shared" si="23"/>
        <v>0</v>
      </c>
      <c r="G85" s="531">
        <f t="shared" si="23"/>
        <v>0</v>
      </c>
      <c r="H85" s="531">
        <f t="shared" si="23"/>
        <v>0</v>
      </c>
      <c r="I85" s="531">
        <f t="shared" si="23"/>
        <v>0</v>
      </c>
      <c r="J85" s="531">
        <f t="shared" si="23"/>
        <v>0</v>
      </c>
      <c r="K85" s="530">
        <f t="shared" si="23"/>
        <v>0</v>
      </c>
    </row>
    <row r="86" spans="1:11" s="539" customFormat="1" ht="12" customHeight="1" x14ac:dyDescent="0.2">
      <c r="A86" s="635" t="s">
        <v>304</v>
      </c>
      <c r="B86" s="402" t="s">
        <v>305</v>
      </c>
      <c r="C86" s="631"/>
      <c r="D86" s="631"/>
      <c r="E86" s="631"/>
      <c r="F86" s="631"/>
      <c r="G86" s="631"/>
      <c r="H86" s="631"/>
      <c r="I86" s="631"/>
      <c r="J86" s="630">
        <f t="shared" ref="J86:J91" si="24">D86+E86+F86+G86+H86+I86</f>
        <v>0</v>
      </c>
      <c r="K86" s="629">
        <f t="shared" ref="K86:K91" si="25">C86+J86</f>
        <v>0</v>
      </c>
    </row>
    <row r="87" spans="1:11" s="539" customFormat="1" ht="12" customHeight="1" x14ac:dyDescent="0.2">
      <c r="A87" s="634" t="s">
        <v>306</v>
      </c>
      <c r="B87" s="633" t="s">
        <v>307</v>
      </c>
      <c r="C87" s="631"/>
      <c r="D87" s="631"/>
      <c r="E87" s="631"/>
      <c r="F87" s="631"/>
      <c r="G87" s="631"/>
      <c r="H87" s="631"/>
      <c r="I87" s="631"/>
      <c r="J87" s="630">
        <f t="shared" si="24"/>
        <v>0</v>
      </c>
      <c r="K87" s="629">
        <f t="shared" si="25"/>
        <v>0</v>
      </c>
    </row>
    <row r="88" spans="1:11" s="539" customFormat="1" ht="12" customHeight="1" x14ac:dyDescent="0.2">
      <c r="A88" s="634" t="s">
        <v>308</v>
      </c>
      <c r="B88" s="633" t="s">
        <v>309</v>
      </c>
      <c r="C88" s="631"/>
      <c r="D88" s="631"/>
      <c r="E88" s="631"/>
      <c r="F88" s="631"/>
      <c r="G88" s="631"/>
      <c r="H88" s="631"/>
      <c r="I88" s="631"/>
      <c r="J88" s="630">
        <f t="shared" si="24"/>
        <v>0</v>
      </c>
      <c r="K88" s="629">
        <f t="shared" si="25"/>
        <v>0</v>
      </c>
    </row>
    <row r="89" spans="1:11" s="539" customFormat="1" ht="12" customHeight="1" thickBot="1" x14ac:dyDescent="0.25">
      <c r="A89" s="632" t="s">
        <v>310</v>
      </c>
      <c r="B89" s="579" t="s">
        <v>311</v>
      </c>
      <c r="C89" s="631"/>
      <c r="D89" s="631"/>
      <c r="E89" s="631"/>
      <c r="F89" s="631"/>
      <c r="G89" s="631"/>
      <c r="H89" s="631"/>
      <c r="I89" s="631"/>
      <c r="J89" s="630">
        <f t="shared" si="24"/>
        <v>0</v>
      </c>
      <c r="K89" s="629">
        <f t="shared" si="25"/>
        <v>0</v>
      </c>
    </row>
    <row r="90" spans="1:11" s="539" customFormat="1" ht="12" customHeight="1" thickBot="1" x14ac:dyDescent="0.25">
      <c r="A90" s="627" t="s">
        <v>312</v>
      </c>
      <c r="B90" s="626" t="s">
        <v>453</v>
      </c>
      <c r="C90" s="628"/>
      <c r="D90" s="628"/>
      <c r="E90" s="628"/>
      <c r="F90" s="628"/>
      <c r="G90" s="628"/>
      <c r="H90" s="628"/>
      <c r="I90" s="628"/>
      <c r="J90" s="531">
        <f t="shared" si="24"/>
        <v>0</v>
      </c>
      <c r="K90" s="530">
        <f t="shared" si="25"/>
        <v>0</v>
      </c>
    </row>
    <row r="91" spans="1:11" s="539" customFormat="1" ht="13.5" customHeight="1" thickBot="1" x14ac:dyDescent="0.25">
      <c r="A91" s="627" t="s">
        <v>314</v>
      </c>
      <c r="B91" s="626" t="s">
        <v>313</v>
      </c>
      <c r="C91" s="628"/>
      <c r="D91" s="628"/>
      <c r="E91" s="628"/>
      <c r="F91" s="628"/>
      <c r="G91" s="628"/>
      <c r="H91" s="628"/>
      <c r="I91" s="628"/>
      <c r="J91" s="531">
        <f t="shared" si="24"/>
        <v>0</v>
      </c>
      <c r="K91" s="530">
        <f t="shared" si="25"/>
        <v>0</v>
      </c>
    </row>
    <row r="92" spans="1:11" s="539" customFormat="1" ht="15.75" customHeight="1" thickBot="1" x14ac:dyDescent="0.25">
      <c r="A92" s="627" t="s">
        <v>326</v>
      </c>
      <c r="B92" s="626" t="s">
        <v>456</v>
      </c>
      <c r="C92" s="570">
        <f>+C69+C73+C78+C81+C85+C91+C90</f>
        <v>47935635</v>
      </c>
      <c r="D92" s="570">
        <f t="shared" ref="D92:K92" si="26">+D69+D73+D78+D81+D85+D91+D90</f>
        <v>-2649064</v>
      </c>
      <c r="E92" s="570">
        <f t="shared" si="26"/>
        <v>-399839</v>
      </c>
      <c r="F92" s="570">
        <f t="shared" si="26"/>
        <v>0</v>
      </c>
      <c r="G92" s="570">
        <f t="shared" si="26"/>
        <v>0</v>
      </c>
      <c r="H92" s="570">
        <f t="shared" si="26"/>
        <v>0</v>
      </c>
      <c r="I92" s="570">
        <f t="shared" si="26"/>
        <v>0</v>
      </c>
      <c r="J92" s="570">
        <f t="shared" si="26"/>
        <v>-3048903</v>
      </c>
      <c r="K92" s="569">
        <f t="shared" si="26"/>
        <v>44886732</v>
      </c>
    </row>
    <row r="93" spans="1:11" s="539" customFormat="1" ht="25.5" customHeight="1" thickBot="1" x14ac:dyDescent="0.25">
      <c r="A93" s="625" t="s">
        <v>455</v>
      </c>
      <c r="B93" s="624" t="s">
        <v>457</v>
      </c>
      <c r="C93" s="570">
        <f>+C68+C92</f>
        <v>82997185</v>
      </c>
      <c r="D93" s="570">
        <f t="shared" ref="D93:K93" si="27">+D68+D92</f>
        <v>0</v>
      </c>
      <c r="E93" s="570">
        <f t="shared" si="27"/>
        <v>10619173</v>
      </c>
      <c r="F93" s="570">
        <f t="shared" si="27"/>
        <v>0</v>
      </c>
      <c r="G93" s="570">
        <f t="shared" si="27"/>
        <v>0</v>
      </c>
      <c r="H93" s="570">
        <f t="shared" si="27"/>
        <v>0</v>
      </c>
      <c r="I93" s="570">
        <f t="shared" si="27"/>
        <v>0</v>
      </c>
      <c r="J93" s="570">
        <f t="shared" si="27"/>
        <v>10619173</v>
      </c>
      <c r="K93" s="569">
        <f t="shared" si="27"/>
        <v>93616358</v>
      </c>
    </row>
    <row r="94" spans="1:11" s="539" customFormat="1" ht="30.75" customHeight="1" x14ac:dyDescent="0.2">
      <c r="A94" s="623"/>
      <c r="B94" s="622"/>
      <c r="C94" s="621"/>
    </row>
    <row r="95" spans="1:11" ht="16.5" customHeight="1" x14ac:dyDescent="0.25">
      <c r="A95" s="1114" t="s">
        <v>45</v>
      </c>
      <c r="B95" s="1114"/>
      <c r="C95" s="1114"/>
      <c r="D95" s="1114"/>
      <c r="E95" s="1114"/>
      <c r="F95" s="1114"/>
      <c r="G95" s="1114"/>
      <c r="H95" s="1114"/>
      <c r="I95" s="1114"/>
      <c r="J95" s="1114"/>
      <c r="K95" s="1114"/>
    </row>
    <row r="96" spans="1:11" ht="16.5" customHeight="1" thickBot="1" x14ac:dyDescent="0.3">
      <c r="A96" s="1111" t="s">
        <v>148</v>
      </c>
      <c r="B96" s="1111"/>
      <c r="C96" s="620"/>
      <c r="K96" s="620" t="str">
        <f>K7</f>
        <v>Forintban!</v>
      </c>
    </row>
    <row r="97" spans="1:11" x14ac:dyDescent="0.25">
      <c r="A97" s="1115" t="s">
        <v>67</v>
      </c>
      <c r="B97" s="1117" t="s">
        <v>648</v>
      </c>
      <c r="C97" s="1119" t="str">
        <f>+CONCATENATE(LEFT([3]RM_ÖSSZEFÜGGÉSEK!A6,4),". évi")</f>
        <v>2020. évi</v>
      </c>
      <c r="D97" s="1120"/>
      <c r="E97" s="1121"/>
      <c r="F97" s="1121"/>
      <c r="G97" s="1121"/>
      <c r="H97" s="1121"/>
      <c r="I97" s="1121"/>
      <c r="J97" s="1121"/>
      <c r="K97" s="1122"/>
    </row>
    <row r="98" spans="1:11" ht="48.75" thickBot="1" x14ac:dyDescent="0.3">
      <c r="A98" s="1116"/>
      <c r="B98" s="1118"/>
      <c r="C98" s="663" t="s">
        <v>647</v>
      </c>
      <c r="D98" s="662" t="str">
        <f t="shared" ref="D98:I98" si="28">D9</f>
        <v xml:space="preserve">1. sz. módosítás </v>
      </c>
      <c r="E98" s="662" t="str">
        <f t="shared" si="28"/>
        <v xml:space="preserve">2. sz. módosítás </v>
      </c>
      <c r="F98" s="662" t="str">
        <f t="shared" si="28"/>
        <v xml:space="preserve">3. sz. módosítás </v>
      </c>
      <c r="G98" s="662" t="str">
        <f t="shared" si="28"/>
        <v xml:space="preserve">4. sz. módosítás </v>
      </c>
      <c r="H98" s="662" t="str">
        <f t="shared" si="28"/>
        <v xml:space="preserve">5. sz. módosítás </v>
      </c>
      <c r="I98" s="662" t="str">
        <f t="shared" si="28"/>
        <v xml:space="preserve">6. sz. módosítás </v>
      </c>
      <c r="J98" s="661" t="s">
        <v>646</v>
      </c>
      <c r="K98" s="660" t="str">
        <f>K9</f>
        <v>….számú módosítás utáni előirányzat</v>
      </c>
    </row>
    <row r="99" spans="1:11" s="608" customFormat="1" ht="12" customHeight="1" thickBot="1" x14ac:dyDescent="0.25">
      <c r="A99" s="613" t="s">
        <v>465</v>
      </c>
      <c r="B99" s="612" t="s">
        <v>466</v>
      </c>
      <c r="C99" s="611" t="s">
        <v>467</v>
      </c>
      <c r="D99" s="611" t="s">
        <v>469</v>
      </c>
      <c r="E99" s="610" t="s">
        <v>468</v>
      </c>
      <c r="F99" s="610" t="s">
        <v>470</v>
      </c>
      <c r="G99" s="610" t="s">
        <v>471</v>
      </c>
      <c r="H99" s="610" t="s">
        <v>472</v>
      </c>
      <c r="I99" s="610" t="s">
        <v>645</v>
      </c>
      <c r="J99" s="610" t="s">
        <v>644</v>
      </c>
      <c r="K99" s="609" t="s">
        <v>643</v>
      </c>
    </row>
    <row r="100" spans="1:11" ht="12" customHeight="1" thickBot="1" x14ac:dyDescent="0.3">
      <c r="A100" s="607" t="s">
        <v>16</v>
      </c>
      <c r="B100" s="606" t="s">
        <v>415</v>
      </c>
      <c r="C100" s="605">
        <f>C101+C102+C103+C104+C105+C118</f>
        <v>76221719</v>
      </c>
      <c r="D100" s="605">
        <f t="shared" ref="D100:K100" si="29">D101+D102+D103+D104+D105+D118</f>
        <v>-3177940</v>
      </c>
      <c r="E100" s="605">
        <f t="shared" si="29"/>
        <v>9530173</v>
      </c>
      <c r="F100" s="605">
        <f t="shared" si="29"/>
        <v>0</v>
      </c>
      <c r="G100" s="605">
        <f t="shared" si="29"/>
        <v>0</v>
      </c>
      <c r="H100" s="605">
        <f t="shared" si="29"/>
        <v>0</v>
      </c>
      <c r="I100" s="605">
        <f t="shared" si="29"/>
        <v>0</v>
      </c>
      <c r="J100" s="605">
        <f t="shared" si="29"/>
        <v>6352233</v>
      </c>
      <c r="K100" s="604">
        <f t="shared" si="29"/>
        <v>82573952</v>
      </c>
    </row>
    <row r="101" spans="1:11" ht="12" customHeight="1" x14ac:dyDescent="0.25">
      <c r="A101" s="603" t="s">
        <v>96</v>
      </c>
      <c r="B101" s="602" t="s">
        <v>47</v>
      </c>
      <c r="C101" s="601">
        <v>15879416</v>
      </c>
      <c r="D101" s="600">
        <v>102000</v>
      </c>
      <c r="E101" s="600">
        <v>244872</v>
      </c>
      <c r="F101" s="600"/>
      <c r="G101" s="600"/>
      <c r="H101" s="600"/>
      <c r="I101" s="600"/>
      <c r="J101" s="599">
        <f t="shared" ref="J101:J120" si="30">D101+E101+F101+G101+H101+I101</f>
        <v>346872</v>
      </c>
      <c r="K101" s="598">
        <f t="shared" ref="K101:K120" si="31">C101+J101</f>
        <v>16226288</v>
      </c>
    </row>
    <row r="102" spans="1:11" ht="12" customHeight="1" x14ac:dyDescent="0.25">
      <c r="A102" s="592" t="s">
        <v>97</v>
      </c>
      <c r="B102" s="582" t="s">
        <v>176</v>
      </c>
      <c r="C102" s="560">
        <v>2515313</v>
      </c>
      <c r="D102" s="560"/>
      <c r="E102" s="560">
        <v>59048</v>
      </c>
      <c r="F102" s="560"/>
      <c r="G102" s="560"/>
      <c r="H102" s="560"/>
      <c r="I102" s="560"/>
      <c r="J102" s="564">
        <f t="shared" si="30"/>
        <v>59048</v>
      </c>
      <c r="K102" s="563">
        <f t="shared" si="31"/>
        <v>2574361</v>
      </c>
    </row>
    <row r="103" spans="1:11" ht="12" customHeight="1" x14ac:dyDescent="0.25">
      <c r="A103" s="592" t="s">
        <v>98</v>
      </c>
      <c r="B103" s="582" t="s">
        <v>136</v>
      </c>
      <c r="C103" s="557">
        <v>54624391</v>
      </c>
      <c r="D103" s="557">
        <v>-3285404</v>
      </c>
      <c r="E103" s="557">
        <v>10023885</v>
      </c>
      <c r="F103" s="557"/>
      <c r="G103" s="557"/>
      <c r="H103" s="557"/>
      <c r="I103" s="557"/>
      <c r="J103" s="556">
        <f t="shared" si="30"/>
        <v>6738481</v>
      </c>
      <c r="K103" s="555">
        <f t="shared" si="31"/>
        <v>61362872</v>
      </c>
    </row>
    <row r="104" spans="1:11" ht="12" customHeight="1" x14ac:dyDescent="0.25">
      <c r="A104" s="592" t="s">
        <v>99</v>
      </c>
      <c r="B104" s="593" t="s">
        <v>177</v>
      </c>
      <c r="C104" s="557">
        <v>1740678</v>
      </c>
      <c r="D104" s="557"/>
      <c r="E104" s="557"/>
      <c r="F104" s="557"/>
      <c r="G104" s="557"/>
      <c r="H104" s="557"/>
      <c r="I104" s="557"/>
      <c r="J104" s="556">
        <f t="shared" si="30"/>
        <v>0</v>
      </c>
      <c r="K104" s="555">
        <f t="shared" si="31"/>
        <v>1740678</v>
      </c>
    </row>
    <row r="105" spans="1:11" ht="12" customHeight="1" x14ac:dyDescent="0.25">
      <c r="A105" s="592" t="s">
        <v>110</v>
      </c>
      <c r="B105" s="597" t="s">
        <v>178</v>
      </c>
      <c r="C105" s="557">
        <v>461921</v>
      </c>
      <c r="D105" s="557">
        <v>5464</v>
      </c>
      <c r="E105" s="557">
        <v>202368</v>
      </c>
      <c r="F105" s="557"/>
      <c r="G105" s="557"/>
      <c r="H105" s="557"/>
      <c r="I105" s="557"/>
      <c r="J105" s="556">
        <f t="shared" si="30"/>
        <v>207832</v>
      </c>
      <c r="K105" s="555">
        <f t="shared" si="31"/>
        <v>669753</v>
      </c>
    </row>
    <row r="106" spans="1:11" ht="12" customHeight="1" x14ac:dyDescent="0.25">
      <c r="A106" s="592" t="s">
        <v>100</v>
      </c>
      <c r="B106" s="582" t="s">
        <v>420</v>
      </c>
      <c r="C106" s="557"/>
      <c r="D106" s="557">
        <v>5464</v>
      </c>
      <c r="E106" s="557">
        <v>202368</v>
      </c>
      <c r="F106" s="557"/>
      <c r="G106" s="557"/>
      <c r="H106" s="557"/>
      <c r="I106" s="557"/>
      <c r="J106" s="556">
        <f t="shared" si="30"/>
        <v>207832</v>
      </c>
      <c r="K106" s="555">
        <f t="shared" si="31"/>
        <v>207832</v>
      </c>
    </row>
    <row r="107" spans="1:11" ht="12" customHeight="1" x14ac:dyDescent="0.25">
      <c r="A107" s="592" t="s">
        <v>101</v>
      </c>
      <c r="B107" s="594" t="s">
        <v>419</v>
      </c>
      <c r="C107" s="557"/>
      <c r="D107" s="557"/>
      <c r="E107" s="557"/>
      <c r="F107" s="557"/>
      <c r="G107" s="557"/>
      <c r="H107" s="557"/>
      <c r="I107" s="557"/>
      <c r="J107" s="556">
        <f t="shared" si="30"/>
        <v>0</v>
      </c>
      <c r="K107" s="555">
        <f t="shared" si="31"/>
        <v>0</v>
      </c>
    </row>
    <row r="108" spans="1:11" ht="12" customHeight="1" x14ac:dyDescent="0.25">
      <c r="A108" s="592" t="s">
        <v>111</v>
      </c>
      <c r="B108" s="594" t="s">
        <v>418</v>
      </c>
      <c r="C108" s="557"/>
      <c r="D108" s="557"/>
      <c r="E108" s="557"/>
      <c r="F108" s="557"/>
      <c r="G108" s="557"/>
      <c r="H108" s="557"/>
      <c r="I108" s="557"/>
      <c r="J108" s="556">
        <f t="shared" si="30"/>
        <v>0</v>
      </c>
      <c r="K108" s="555">
        <f t="shared" si="31"/>
        <v>0</v>
      </c>
    </row>
    <row r="109" spans="1:11" ht="12" customHeight="1" x14ac:dyDescent="0.25">
      <c r="A109" s="592" t="s">
        <v>112</v>
      </c>
      <c r="B109" s="596" t="s">
        <v>329</v>
      </c>
      <c r="C109" s="557"/>
      <c r="D109" s="557"/>
      <c r="E109" s="557"/>
      <c r="F109" s="557"/>
      <c r="G109" s="557"/>
      <c r="H109" s="557"/>
      <c r="I109" s="557"/>
      <c r="J109" s="556">
        <f t="shared" si="30"/>
        <v>0</v>
      </c>
      <c r="K109" s="555">
        <f t="shared" si="31"/>
        <v>0</v>
      </c>
    </row>
    <row r="110" spans="1:11" ht="12" customHeight="1" x14ac:dyDescent="0.25">
      <c r="A110" s="592" t="s">
        <v>113</v>
      </c>
      <c r="B110" s="576" t="s">
        <v>330</v>
      </c>
      <c r="C110" s="557"/>
      <c r="D110" s="557"/>
      <c r="E110" s="557"/>
      <c r="F110" s="557"/>
      <c r="G110" s="557"/>
      <c r="H110" s="557"/>
      <c r="I110" s="557"/>
      <c r="J110" s="556">
        <f t="shared" si="30"/>
        <v>0</v>
      </c>
      <c r="K110" s="555">
        <f t="shared" si="31"/>
        <v>0</v>
      </c>
    </row>
    <row r="111" spans="1:11" ht="12" customHeight="1" x14ac:dyDescent="0.25">
      <c r="A111" s="592" t="s">
        <v>114</v>
      </c>
      <c r="B111" s="576" t="s">
        <v>331</v>
      </c>
      <c r="C111" s="557"/>
      <c r="D111" s="557"/>
      <c r="E111" s="557"/>
      <c r="F111" s="557"/>
      <c r="G111" s="557"/>
      <c r="H111" s="557"/>
      <c r="I111" s="557"/>
      <c r="J111" s="556">
        <f t="shared" si="30"/>
        <v>0</v>
      </c>
      <c r="K111" s="555">
        <f t="shared" si="31"/>
        <v>0</v>
      </c>
    </row>
    <row r="112" spans="1:11" ht="12" customHeight="1" x14ac:dyDescent="0.25">
      <c r="A112" s="592" t="s">
        <v>116</v>
      </c>
      <c r="B112" s="596" t="s">
        <v>332</v>
      </c>
      <c r="C112" s="557"/>
      <c r="D112" s="557"/>
      <c r="E112" s="557"/>
      <c r="F112" s="557"/>
      <c r="G112" s="557"/>
      <c r="H112" s="557"/>
      <c r="I112" s="557"/>
      <c r="J112" s="556">
        <f t="shared" si="30"/>
        <v>0</v>
      </c>
      <c r="K112" s="555">
        <f t="shared" si="31"/>
        <v>0</v>
      </c>
    </row>
    <row r="113" spans="1:11" ht="12" customHeight="1" x14ac:dyDescent="0.25">
      <c r="A113" s="592" t="s">
        <v>179</v>
      </c>
      <c r="B113" s="596" t="s">
        <v>333</v>
      </c>
      <c r="C113" s="557"/>
      <c r="D113" s="557"/>
      <c r="E113" s="557"/>
      <c r="F113" s="557"/>
      <c r="G113" s="557"/>
      <c r="H113" s="557"/>
      <c r="I113" s="557"/>
      <c r="J113" s="556">
        <f t="shared" si="30"/>
        <v>0</v>
      </c>
      <c r="K113" s="555">
        <f t="shared" si="31"/>
        <v>0</v>
      </c>
    </row>
    <row r="114" spans="1:11" ht="12" customHeight="1" x14ac:dyDescent="0.25">
      <c r="A114" s="592" t="s">
        <v>327</v>
      </c>
      <c r="B114" s="576" t="s">
        <v>334</v>
      </c>
      <c r="C114" s="557"/>
      <c r="D114" s="557"/>
      <c r="E114" s="557"/>
      <c r="F114" s="557"/>
      <c r="G114" s="557"/>
      <c r="H114" s="557"/>
      <c r="I114" s="557"/>
      <c r="J114" s="556">
        <f t="shared" si="30"/>
        <v>0</v>
      </c>
      <c r="K114" s="555">
        <f t="shared" si="31"/>
        <v>0</v>
      </c>
    </row>
    <row r="115" spans="1:11" ht="12" customHeight="1" x14ac:dyDescent="0.25">
      <c r="A115" s="568" t="s">
        <v>328</v>
      </c>
      <c r="B115" s="594" t="s">
        <v>335</v>
      </c>
      <c r="C115" s="557"/>
      <c r="D115" s="557"/>
      <c r="E115" s="557"/>
      <c r="F115" s="557"/>
      <c r="G115" s="557"/>
      <c r="H115" s="557"/>
      <c r="I115" s="557"/>
      <c r="J115" s="556">
        <f t="shared" si="30"/>
        <v>0</v>
      </c>
      <c r="K115" s="555">
        <f t="shared" si="31"/>
        <v>0</v>
      </c>
    </row>
    <row r="116" spans="1:11" ht="12" customHeight="1" x14ac:dyDescent="0.25">
      <c r="A116" s="592" t="s">
        <v>416</v>
      </c>
      <c r="B116" s="594" t="s">
        <v>336</v>
      </c>
      <c r="C116" s="557"/>
      <c r="D116" s="557"/>
      <c r="E116" s="557"/>
      <c r="F116" s="557"/>
      <c r="G116" s="557"/>
      <c r="H116" s="557"/>
      <c r="I116" s="557"/>
      <c r="J116" s="556">
        <f t="shared" si="30"/>
        <v>0</v>
      </c>
      <c r="K116" s="555">
        <f t="shared" si="31"/>
        <v>0</v>
      </c>
    </row>
    <row r="117" spans="1:11" ht="12" customHeight="1" x14ac:dyDescent="0.25">
      <c r="A117" s="595" t="s">
        <v>417</v>
      </c>
      <c r="B117" s="594" t="s">
        <v>337</v>
      </c>
      <c r="C117" s="557"/>
      <c r="D117" s="557"/>
      <c r="E117" s="557"/>
      <c r="F117" s="557"/>
      <c r="G117" s="557"/>
      <c r="H117" s="557"/>
      <c r="I117" s="557"/>
      <c r="J117" s="556">
        <f t="shared" si="30"/>
        <v>0</v>
      </c>
      <c r="K117" s="555">
        <f t="shared" si="31"/>
        <v>0</v>
      </c>
    </row>
    <row r="118" spans="1:11" ht="12" customHeight="1" x14ac:dyDescent="0.25">
      <c r="A118" s="592" t="s">
        <v>421</v>
      </c>
      <c r="B118" s="593" t="s">
        <v>48</v>
      </c>
      <c r="C118" s="560">
        <v>1000000</v>
      </c>
      <c r="D118" s="560"/>
      <c r="E118" s="560">
        <v>-1000000</v>
      </c>
      <c r="F118" s="560"/>
      <c r="G118" s="560"/>
      <c r="H118" s="560"/>
      <c r="I118" s="560"/>
      <c r="J118" s="564">
        <f t="shared" si="30"/>
        <v>-1000000</v>
      </c>
      <c r="K118" s="563">
        <f t="shared" si="31"/>
        <v>0</v>
      </c>
    </row>
    <row r="119" spans="1:11" ht="12" customHeight="1" x14ac:dyDescent="0.25">
      <c r="A119" s="592" t="s">
        <v>422</v>
      </c>
      <c r="B119" s="582" t="s">
        <v>424</v>
      </c>
      <c r="C119" s="560"/>
      <c r="D119" s="560"/>
      <c r="E119" s="560"/>
      <c r="F119" s="560"/>
      <c r="G119" s="560"/>
      <c r="H119" s="560"/>
      <c r="I119" s="560"/>
      <c r="J119" s="564">
        <f t="shared" si="30"/>
        <v>0</v>
      </c>
      <c r="K119" s="563">
        <f t="shared" si="31"/>
        <v>0</v>
      </c>
    </row>
    <row r="120" spans="1:11" ht="12" customHeight="1" thickBot="1" x14ac:dyDescent="0.3">
      <c r="A120" s="591" t="s">
        <v>423</v>
      </c>
      <c r="B120" s="590" t="s">
        <v>425</v>
      </c>
      <c r="C120" s="589"/>
      <c r="D120" s="589"/>
      <c r="E120" s="589"/>
      <c r="F120" s="589"/>
      <c r="G120" s="589"/>
      <c r="H120" s="589"/>
      <c r="I120" s="589"/>
      <c r="J120" s="588">
        <f t="shared" si="30"/>
        <v>0</v>
      </c>
      <c r="K120" s="587">
        <f t="shared" si="31"/>
        <v>0</v>
      </c>
    </row>
    <row r="121" spans="1:11" ht="12" customHeight="1" thickBot="1" x14ac:dyDescent="0.3">
      <c r="A121" s="586" t="s">
        <v>17</v>
      </c>
      <c r="B121" s="585" t="s">
        <v>338</v>
      </c>
      <c r="C121" s="584">
        <f>+C122+C124+C126</f>
        <v>5860124</v>
      </c>
      <c r="D121" s="531">
        <f t="shared" ref="D121:K121" si="32">+D122+D124+D126</f>
        <v>3177940</v>
      </c>
      <c r="E121" s="584">
        <f t="shared" si="32"/>
        <v>1089000</v>
      </c>
      <c r="F121" s="584">
        <f t="shared" si="32"/>
        <v>0</v>
      </c>
      <c r="G121" s="584">
        <f t="shared" si="32"/>
        <v>0</v>
      </c>
      <c r="H121" s="584">
        <f t="shared" si="32"/>
        <v>0</v>
      </c>
      <c r="I121" s="584">
        <f t="shared" si="32"/>
        <v>0</v>
      </c>
      <c r="J121" s="584">
        <f t="shared" si="32"/>
        <v>4266940</v>
      </c>
      <c r="K121" s="583">
        <f t="shared" si="32"/>
        <v>10127064</v>
      </c>
    </row>
    <row r="122" spans="1:11" ht="12" customHeight="1" x14ac:dyDescent="0.25">
      <c r="A122" s="562" t="s">
        <v>102</v>
      </c>
      <c r="B122" s="582" t="s">
        <v>214</v>
      </c>
      <c r="C122" s="580">
        <v>2901940</v>
      </c>
      <c r="D122" s="581"/>
      <c r="E122" s="581">
        <v>-651000</v>
      </c>
      <c r="F122" s="581"/>
      <c r="G122" s="581"/>
      <c r="H122" s="581"/>
      <c r="I122" s="580"/>
      <c r="J122" s="574">
        <f t="shared" ref="J122:J134" si="33">D122+E122+F122+G122+H122+I122</f>
        <v>-651000</v>
      </c>
      <c r="K122" s="548">
        <f t="shared" ref="K122:K134" si="34">C122+J122</f>
        <v>2250940</v>
      </c>
    </row>
    <row r="123" spans="1:11" ht="12" customHeight="1" x14ac:dyDescent="0.25">
      <c r="A123" s="562" t="s">
        <v>103</v>
      </c>
      <c r="B123" s="575" t="s">
        <v>342</v>
      </c>
      <c r="C123" s="580"/>
      <c r="D123" s="581"/>
      <c r="E123" s="581"/>
      <c r="F123" s="581"/>
      <c r="G123" s="581"/>
      <c r="H123" s="581"/>
      <c r="I123" s="580"/>
      <c r="J123" s="574">
        <f t="shared" si="33"/>
        <v>0</v>
      </c>
      <c r="K123" s="548">
        <f t="shared" si="34"/>
        <v>0</v>
      </c>
    </row>
    <row r="124" spans="1:11" ht="12" customHeight="1" x14ac:dyDescent="0.25">
      <c r="A124" s="562" t="s">
        <v>104</v>
      </c>
      <c r="B124" s="575" t="s">
        <v>180</v>
      </c>
      <c r="C124" s="560">
        <v>2958184</v>
      </c>
      <c r="D124" s="559">
        <v>3177940</v>
      </c>
      <c r="E124" s="559">
        <v>990000</v>
      </c>
      <c r="F124" s="559"/>
      <c r="G124" s="559"/>
      <c r="H124" s="559"/>
      <c r="I124" s="560"/>
      <c r="J124" s="564">
        <f t="shared" si="33"/>
        <v>4167940</v>
      </c>
      <c r="K124" s="563">
        <f t="shared" si="34"/>
        <v>7126124</v>
      </c>
    </row>
    <row r="125" spans="1:11" ht="12" customHeight="1" x14ac:dyDescent="0.25">
      <c r="A125" s="562" t="s">
        <v>105</v>
      </c>
      <c r="B125" s="575" t="s">
        <v>343</v>
      </c>
      <c r="C125" s="560"/>
      <c r="D125" s="559"/>
      <c r="E125" s="559"/>
      <c r="F125" s="559"/>
      <c r="G125" s="559"/>
      <c r="H125" s="559"/>
      <c r="I125" s="560"/>
      <c r="J125" s="564">
        <f t="shared" si="33"/>
        <v>0</v>
      </c>
      <c r="K125" s="563">
        <f t="shared" si="34"/>
        <v>0</v>
      </c>
    </row>
    <row r="126" spans="1:11" ht="12" customHeight="1" x14ac:dyDescent="0.25">
      <c r="A126" s="562" t="s">
        <v>106</v>
      </c>
      <c r="B126" s="579" t="s">
        <v>216</v>
      </c>
      <c r="C126" s="560"/>
      <c r="D126" s="559"/>
      <c r="E126" s="559">
        <v>750000</v>
      </c>
      <c r="F126" s="559"/>
      <c r="G126" s="559"/>
      <c r="H126" s="559"/>
      <c r="I126" s="560"/>
      <c r="J126" s="564">
        <f t="shared" si="33"/>
        <v>750000</v>
      </c>
      <c r="K126" s="563">
        <f t="shared" si="34"/>
        <v>750000</v>
      </c>
    </row>
    <row r="127" spans="1:11" ht="12" customHeight="1" x14ac:dyDescent="0.25">
      <c r="A127" s="562" t="s">
        <v>115</v>
      </c>
      <c r="B127" s="578" t="s">
        <v>406</v>
      </c>
      <c r="C127" s="560"/>
      <c r="D127" s="559"/>
      <c r="E127" s="559"/>
      <c r="F127" s="559"/>
      <c r="G127" s="559"/>
      <c r="H127" s="559"/>
      <c r="I127" s="560"/>
      <c r="J127" s="564">
        <f t="shared" si="33"/>
        <v>0</v>
      </c>
      <c r="K127" s="563">
        <f t="shared" si="34"/>
        <v>0</v>
      </c>
    </row>
    <row r="128" spans="1:11" ht="12" customHeight="1" x14ac:dyDescent="0.25">
      <c r="A128" s="562" t="s">
        <v>117</v>
      </c>
      <c r="B128" s="577" t="s">
        <v>348</v>
      </c>
      <c r="C128" s="560"/>
      <c r="D128" s="559"/>
      <c r="E128" s="559"/>
      <c r="F128" s="559"/>
      <c r="G128" s="559"/>
      <c r="H128" s="559"/>
      <c r="I128" s="560"/>
      <c r="J128" s="564">
        <f t="shared" si="33"/>
        <v>0</v>
      </c>
      <c r="K128" s="563">
        <f t="shared" si="34"/>
        <v>0</v>
      </c>
    </row>
    <row r="129" spans="1:11" ht="22.5" x14ac:dyDescent="0.25">
      <c r="A129" s="562" t="s">
        <v>181</v>
      </c>
      <c r="B129" s="576" t="s">
        <v>331</v>
      </c>
      <c r="C129" s="560"/>
      <c r="D129" s="559"/>
      <c r="E129" s="559"/>
      <c r="F129" s="559"/>
      <c r="G129" s="559"/>
      <c r="H129" s="559"/>
      <c r="I129" s="560"/>
      <c r="J129" s="564">
        <f t="shared" si="33"/>
        <v>0</v>
      </c>
      <c r="K129" s="563">
        <f t="shared" si="34"/>
        <v>0</v>
      </c>
    </row>
    <row r="130" spans="1:11" ht="12" customHeight="1" x14ac:dyDescent="0.25">
      <c r="A130" s="562" t="s">
        <v>182</v>
      </c>
      <c r="B130" s="576" t="s">
        <v>347</v>
      </c>
      <c r="C130" s="560"/>
      <c r="D130" s="559"/>
      <c r="E130" s="559">
        <v>750000</v>
      </c>
      <c r="F130" s="559"/>
      <c r="G130" s="559"/>
      <c r="H130" s="559"/>
      <c r="I130" s="560"/>
      <c r="J130" s="564">
        <f t="shared" si="33"/>
        <v>750000</v>
      </c>
      <c r="K130" s="563">
        <f t="shared" si="34"/>
        <v>750000</v>
      </c>
    </row>
    <row r="131" spans="1:11" ht="12" customHeight="1" x14ac:dyDescent="0.25">
      <c r="A131" s="562" t="s">
        <v>183</v>
      </c>
      <c r="B131" s="576" t="s">
        <v>346</v>
      </c>
      <c r="C131" s="560"/>
      <c r="D131" s="559"/>
      <c r="E131" s="559"/>
      <c r="F131" s="559"/>
      <c r="G131" s="559"/>
      <c r="H131" s="559"/>
      <c r="I131" s="560"/>
      <c r="J131" s="564">
        <f t="shared" si="33"/>
        <v>0</v>
      </c>
      <c r="K131" s="563">
        <f t="shared" si="34"/>
        <v>0</v>
      </c>
    </row>
    <row r="132" spans="1:11" ht="12" customHeight="1" x14ac:dyDescent="0.25">
      <c r="A132" s="562" t="s">
        <v>339</v>
      </c>
      <c r="B132" s="576" t="s">
        <v>334</v>
      </c>
      <c r="C132" s="560"/>
      <c r="D132" s="559"/>
      <c r="E132" s="559"/>
      <c r="F132" s="559"/>
      <c r="G132" s="559"/>
      <c r="H132" s="559"/>
      <c r="I132" s="560"/>
      <c r="J132" s="564">
        <f t="shared" si="33"/>
        <v>0</v>
      </c>
      <c r="K132" s="563">
        <f t="shared" si="34"/>
        <v>0</v>
      </c>
    </row>
    <row r="133" spans="1:11" ht="12" customHeight="1" x14ac:dyDescent="0.25">
      <c r="A133" s="562" t="s">
        <v>340</v>
      </c>
      <c r="B133" s="576" t="s">
        <v>345</v>
      </c>
      <c r="C133" s="560"/>
      <c r="D133" s="559"/>
      <c r="E133" s="559"/>
      <c r="F133" s="559"/>
      <c r="G133" s="559"/>
      <c r="H133" s="559"/>
      <c r="I133" s="560"/>
      <c r="J133" s="564">
        <f t="shared" si="33"/>
        <v>0</v>
      </c>
      <c r="K133" s="563">
        <f t="shared" si="34"/>
        <v>0</v>
      </c>
    </row>
    <row r="134" spans="1:11" ht="23.25" thickBot="1" x14ac:dyDescent="0.3">
      <c r="A134" s="568" t="s">
        <v>341</v>
      </c>
      <c r="B134" s="576" t="s">
        <v>344</v>
      </c>
      <c r="C134" s="557"/>
      <c r="D134" s="558"/>
      <c r="E134" s="558"/>
      <c r="F134" s="558"/>
      <c r="G134" s="558"/>
      <c r="H134" s="558"/>
      <c r="I134" s="557"/>
      <c r="J134" s="556">
        <f t="shared" si="33"/>
        <v>0</v>
      </c>
      <c r="K134" s="555">
        <f t="shared" si="34"/>
        <v>0</v>
      </c>
    </row>
    <row r="135" spans="1:11" ht="12" customHeight="1" thickBot="1" x14ac:dyDescent="0.3">
      <c r="A135" s="533" t="s">
        <v>18</v>
      </c>
      <c r="B135" s="547" t="s">
        <v>426</v>
      </c>
      <c r="C135" s="531">
        <f>+C100+C121</f>
        <v>82081843</v>
      </c>
      <c r="D135" s="573">
        <f t="shared" ref="D135:K135" si="35">+D100+D121</f>
        <v>0</v>
      </c>
      <c r="E135" s="573">
        <f t="shared" si="35"/>
        <v>10619173</v>
      </c>
      <c r="F135" s="573">
        <f t="shared" si="35"/>
        <v>0</v>
      </c>
      <c r="G135" s="573">
        <f t="shared" si="35"/>
        <v>0</v>
      </c>
      <c r="H135" s="573">
        <f t="shared" si="35"/>
        <v>0</v>
      </c>
      <c r="I135" s="531">
        <f t="shared" si="35"/>
        <v>0</v>
      </c>
      <c r="J135" s="531">
        <f t="shared" si="35"/>
        <v>10619173</v>
      </c>
      <c r="K135" s="530">
        <f t="shared" si="35"/>
        <v>92701016</v>
      </c>
    </row>
    <row r="136" spans="1:11" ht="12" customHeight="1" thickBot="1" x14ac:dyDescent="0.3">
      <c r="A136" s="533" t="s">
        <v>19</v>
      </c>
      <c r="B136" s="547" t="s">
        <v>642</v>
      </c>
      <c r="C136" s="531">
        <f>+C137+C138+C139</f>
        <v>0</v>
      </c>
      <c r="D136" s="573">
        <f t="shared" ref="D136:K136" si="36">+D137+D138+D139</f>
        <v>0</v>
      </c>
      <c r="E136" s="573">
        <f t="shared" si="36"/>
        <v>0</v>
      </c>
      <c r="F136" s="573">
        <f t="shared" si="36"/>
        <v>0</v>
      </c>
      <c r="G136" s="573">
        <f t="shared" si="36"/>
        <v>0</v>
      </c>
      <c r="H136" s="573">
        <f t="shared" si="36"/>
        <v>0</v>
      </c>
      <c r="I136" s="531">
        <f t="shared" si="36"/>
        <v>0</v>
      </c>
      <c r="J136" s="531">
        <f t="shared" si="36"/>
        <v>0</v>
      </c>
      <c r="K136" s="530">
        <f t="shared" si="36"/>
        <v>0</v>
      </c>
    </row>
    <row r="137" spans="1:11" ht="12" customHeight="1" x14ac:dyDescent="0.25">
      <c r="A137" s="562" t="s">
        <v>248</v>
      </c>
      <c r="B137" s="575" t="s">
        <v>434</v>
      </c>
      <c r="C137" s="560"/>
      <c r="D137" s="559"/>
      <c r="E137" s="559"/>
      <c r="F137" s="559"/>
      <c r="G137" s="559"/>
      <c r="H137" s="559"/>
      <c r="I137" s="560"/>
      <c r="J137" s="574">
        <f>D137+E137+F137+G137+H137+I137</f>
        <v>0</v>
      </c>
      <c r="K137" s="563">
        <f>C137+J137</f>
        <v>0</v>
      </c>
    </row>
    <row r="138" spans="1:11" ht="12" customHeight="1" x14ac:dyDescent="0.25">
      <c r="A138" s="562" t="s">
        <v>249</v>
      </c>
      <c r="B138" s="575" t="s">
        <v>435</v>
      </c>
      <c r="C138" s="560"/>
      <c r="D138" s="559"/>
      <c r="E138" s="559"/>
      <c r="F138" s="559"/>
      <c r="G138" s="559"/>
      <c r="H138" s="559"/>
      <c r="I138" s="560"/>
      <c r="J138" s="574">
        <f>D138+E138+F138+G138+H138+I138</f>
        <v>0</v>
      </c>
      <c r="K138" s="563">
        <f>C138+J138</f>
        <v>0</v>
      </c>
    </row>
    <row r="139" spans="1:11" ht="12" customHeight="1" thickBot="1" x14ac:dyDescent="0.3">
      <c r="A139" s="568" t="s">
        <v>250</v>
      </c>
      <c r="B139" s="575" t="s">
        <v>436</v>
      </c>
      <c r="C139" s="560"/>
      <c r="D139" s="559"/>
      <c r="E139" s="559"/>
      <c r="F139" s="559"/>
      <c r="G139" s="559"/>
      <c r="H139" s="559"/>
      <c r="I139" s="560"/>
      <c r="J139" s="574">
        <f>D139+E139+F139+G139+H139+I139</f>
        <v>0</v>
      </c>
      <c r="K139" s="563">
        <f>C139+J139</f>
        <v>0</v>
      </c>
    </row>
    <row r="140" spans="1:11" ht="12" customHeight="1" thickBot="1" x14ac:dyDescent="0.3">
      <c r="A140" s="533" t="s">
        <v>20</v>
      </c>
      <c r="B140" s="547" t="s">
        <v>428</v>
      </c>
      <c r="C140" s="531">
        <f>SUM(C141:C146)</f>
        <v>0</v>
      </c>
      <c r="D140" s="573">
        <f t="shared" ref="D140:K140" si="37">SUM(D141:D146)</f>
        <v>0</v>
      </c>
      <c r="E140" s="573">
        <f t="shared" si="37"/>
        <v>0</v>
      </c>
      <c r="F140" s="573">
        <f t="shared" si="37"/>
        <v>0</v>
      </c>
      <c r="G140" s="573">
        <f t="shared" si="37"/>
        <v>0</v>
      </c>
      <c r="H140" s="573">
        <f t="shared" si="37"/>
        <v>0</v>
      </c>
      <c r="I140" s="531">
        <f t="shared" si="37"/>
        <v>0</v>
      </c>
      <c r="J140" s="531">
        <f t="shared" si="37"/>
        <v>0</v>
      </c>
      <c r="K140" s="530">
        <f t="shared" si="37"/>
        <v>0</v>
      </c>
    </row>
    <row r="141" spans="1:11" ht="12" customHeight="1" x14ac:dyDescent="0.25">
      <c r="A141" s="562" t="s">
        <v>89</v>
      </c>
      <c r="B141" s="561" t="s">
        <v>437</v>
      </c>
      <c r="C141" s="560"/>
      <c r="D141" s="559"/>
      <c r="E141" s="559"/>
      <c r="F141" s="559"/>
      <c r="G141" s="559"/>
      <c r="H141" s="559"/>
      <c r="I141" s="560"/>
      <c r="J141" s="564">
        <f t="shared" ref="J141:J146" si="38">D141+E141+F141+G141+H141+I141</f>
        <v>0</v>
      </c>
      <c r="K141" s="563">
        <f t="shared" ref="K141:K146" si="39">C141+J141</f>
        <v>0</v>
      </c>
    </row>
    <row r="142" spans="1:11" ht="12" customHeight="1" x14ac:dyDescent="0.25">
      <c r="A142" s="562" t="s">
        <v>90</v>
      </c>
      <c r="B142" s="561" t="s">
        <v>429</v>
      </c>
      <c r="C142" s="560"/>
      <c r="D142" s="559"/>
      <c r="E142" s="559"/>
      <c r="F142" s="559"/>
      <c r="G142" s="559"/>
      <c r="H142" s="559"/>
      <c r="I142" s="560"/>
      <c r="J142" s="564">
        <f t="shared" si="38"/>
        <v>0</v>
      </c>
      <c r="K142" s="563">
        <f t="shared" si="39"/>
        <v>0</v>
      </c>
    </row>
    <row r="143" spans="1:11" ht="12" customHeight="1" x14ac:dyDescent="0.25">
      <c r="A143" s="562" t="s">
        <v>91</v>
      </c>
      <c r="B143" s="561" t="s">
        <v>430</v>
      </c>
      <c r="C143" s="560"/>
      <c r="D143" s="559"/>
      <c r="E143" s="559"/>
      <c r="F143" s="559"/>
      <c r="G143" s="559"/>
      <c r="H143" s="559"/>
      <c r="I143" s="560"/>
      <c r="J143" s="564">
        <f t="shared" si="38"/>
        <v>0</v>
      </c>
      <c r="K143" s="563">
        <f t="shared" si="39"/>
        <v>0</v>
      </c>
    </row>
    <row r="144" spans="1:11" ht="12" customHeight="1" x14ac:dyDescent="0.25">
      <c r="A144" s="562" t="s">
        <v>168</v>
      </c>
      <c r="B144" s="561" t="s">
        <v>431</v>
      </c>
      <c r="C144" s="560"/>
      <c r="D144" s="559"/>
      <c r="E144" s="559"/>
      <c r="F144" s="559"/>
      <c r="G144" s="559"/>
      <c r="H144" s="559"/>
      <c r="I144" s="560"/>
      <c r="J144" s="564">
        <f t="shared" si="38"/>
        <v>0</v>
      </c>
      <c r="K144" s="563">
        <f t="shared" si="39"/>
        <v>0</v>
      </c>
    </row>
    <row r="145" spans="1:15" ht="12" customHeight="1" x14ac:dyDescent="0.25">
      <c r="A145" s="562" t="s">
        <v>169</v>
      </c>
      <c r="B145" s="561" t="s">
        <v>432</v>
      </c>
      <c r="C145" s="560"/>
      <c r="D145" s="559"/>
      <c r="E145" s="559"/>
      <c r="F145" s="559"/>
      <c r="G145" s="559"/>
      <c r="H145" s="559"/>
      <c r="I145" s="560"/>
      <c r="J145" s="564">
        <f t="shared" si="38"/>
        <v>0</v>
      </c>
      <c r="K145" s="563">
        <f t="shared" si="39"/>
        <v>0</v>
      </c>
    </row>
    <row r="146" spans="1:15" ht="12" customHeight="1" thickBot="1" x14ac:dyDescent="0.3">
      <c r="A146" s="568" t="s">
        <v>170</v>
      </c>
      <c r="B146" s="561" t="s">
        <v>433</v>
      </c>
      <c r="C146" s="560"/>
      <c r="D146" s="559"/>
      <c r="E146" s="559"/>
      <c r="F146" s="559"/>
      <c r="G146" s="559"/>
      <c r="H146" s="559"/>
      <c r="I146" s="560"/>
      <c r="J146" s="564">
        <f t="shared" si="38"/>
        <v>0</v>
      </c>
      <c r="K146" s="563">
        <f t="shared" si="39"/>
        <v>0</v>
      </c>
    </row>
    <row r="147" spans="1:15" ht="12" customHeight="1" thickBot="1" x14ac:dyDescent="0.3">
      <c r="A147" s="533" t="s">
        <v>21</v>
      </c>
      <c r="B147" s="547" t="s">
        <v>441</v>
      </c>
      <c r="C147" s="570">
        <f>+C148+C149+C150+C151</f>
        <v>915342</v>
      </c>
      <c r="D147" s="571">
        <f t="shared" ref="D147:K147" si="40">+D148+D149+D150+D151</f>
        <v>0</v>
      </c>
      <c r="E147" s="571">
        <f t="shared" si="40"/>
        <v>0</v>
      </c>
      <c r="F147" s="571">
        <f t="shared" si="40"/>
        <v>0</v>
      </c>
      <c r="G147" s="571">
        <f t="shared" si="40"/>
        <v>0</v>
      </c>
      <c r="H147" s="571">
        <f t="shared" si="40"/>
        <v>0</v>
      </c>
      <c r="I147" s="570">
        <f t="shared" si="40"/>
        <v>0</v>
      </c>
      <c r="J147" s="570">
        <f t="shared" si="40"/>
        <v>0</v>
      </c>
      <c r="K147" s="569">
        <f t="shared" si="40"/>
        <v>915342</v>
      </c>
    </row>
    <row r="148" spans="1:15" ht="12" customHeight="1" x14ac:dyDescent="0.25">
      <c r="A148" s="562" t="s">
        <v>92</v>
      </c>
      <c r="B148" s="561" t="s">
        <v>349</v>
      </c>
      <c r="C148" s="560"/>
      <c r="D148" s="559"/>
      <c r="E148" s="559"/>
      <c r="F148" s="559"/>
      <c r="G148" s="559"/>
      <c r="H148" s="559"/>
      <c r="I148" s="560"/>
      <c r="J148" s="564">
        <f>D148+E148+F148+G148+H148+I148</f>
        <v>0</v>
      </c>
      <c r="K148" s="563">
        <f>C148+J148</f>
        <v>0</v>
      </c>
    </row>
    <row r="149" spans="1:15" ht="12" customHeight="1" x14ac:dyDescent="0.25">
      <c r="A149" s="562" t="s">
        <v>93</v>
      </c>
      <c r="B149" s="561" t="s">
        <v>350</v>
      </c>
      <c r="C149" s="560">
        <v>915342</v>
      </c>
      <c r="D149" s="559"/>
      <c r="E149" s="559"/>
      <c r="F149" s="559"/>
      <c r="G149" s="559"/>
      <c r="H149" s="559"/>
      <c r="I149" s="560"/>
      <c r="J149" s="564">
        <f>D149+E149+F149+G149+H149+I149</f>
        <v>0</v>
      </c>
      <c r="K149" s="563">
        <f>C149+J149</f>
        <v>915342</v>
      </c>
    </row>
    <row r="150" spans="1:15" ht="12" customHeight="1" x14ac:dyDescent="0.25">
      <c r="A150" s="562" t="s">
        <v>266</v>
      </c>
      <c r="B150" s="561" t="s">
        <v>442</v>
      </c>
      <c r="C150" s="560"/>
      <c r="D150" s="559"/>
      <c r="E150" s="559"/>
      <c r="F150" s="559"/>
      <c r="G150" s="559"/>
      <c r="H150" s="559"/>
      <c r="I150" s="560"/>
      <c r="J150" s="564">
        <f>D150+E150+F150+G150+H150+I150</f>
        <v>0</v>
      </c>
      <c r="K150" s="563">
        <f>C150+J150</f>
        <v>0</v>
      </c>
    </row>
    <row r="151" spans="1:15" ht="12" customHeight="1" thickBot="1" x14ac:dyDescent="0.3">
      <c r="A151" s="568" t="s">
        <v>267</v>
      </c>
      <c r="B151" s="567" t="s">
        <v>368</v>
      </c>
      <c r="C151" s="560"/>
      <c r="D151" s="559"/>
      <c r="E151" s="559"/>
      <c r="F151" s="559"/>
      <c r="G151" s="559"/>
      <c r="H151" s="559"/>
      <c r="I151" s="560"/>
      <c r="J151" s="564">
        <f>D151+E151+F151+G151+H151+I151</f>
        <v>0</v>
      </c>
      <c r="K151" s="563">
        <f>C151+J151</f>
        <v>0</v>
      </c>
    </row>
    <row r="152" spans="1:15" ht="12" customHeight="1" thickBot="1" x14ac:dyDescent="0.3">
      <c r="A152" s="533" t="s">
        <v>22</v>
      </c>
      <c r="B152" s="547" t="s">
        <v>443</v>
      </c>
      <c r="C152" s="554">
        <f>SUM(C153:C157)</f>
        <v>0</v>
      </c>
      <c r="D152" s="566">
        <f t="shared" ref="D152:K152" si="41">SUM(D153:D157)</f>
        <v>0</v>
      </c>
      <c r="E152" s="566">
        <f t="shared" si="41"/>
        <v>0</v>
      </c>
      <c r="F152" s="566">
        <f t="shared" si="41"/>
        <v>0</v>
      </c>
      <c r="G152" s="566">
        <f t="shared" si="41"/>
        <v>0</v>
      </c>
      <c r="H152" s="566">
        <f t="shared" si="41"/>
        <v>0</v>
      </c>
      <c r="I152" s="554">
        <f t="shared" si="41"/>
        <v>0</v>
      </c>
      <c r="J152" s="554">
        <f t="shared" si="41"/>
        <v>0</v>
      </c>
      <c r="K152" s="565">
        <f t="shared" si="41"/>
        <v>0</v>
      </c>
    </row>
    <row r="153" spans="1:15" ht="12" customHeight="1" x14ac:dyDescent="0.25">
      <c r="A153" s="562" t="s">
        <v>94</v>
      </c>
      <c r="B153" s="561" t="s">
        <v>438</v>
      </c>
      <c r="C153" s="560"/>
      <c r="D153" s="559"/>
      <c r="E153" s="559"/>
      <c r="F153" s="559"/>
      <c r="G153" s="559"/>
      <c r="H153" s="559"/>
      <c r="I153" s="560"/>
      <c r="J153" s="564">
        <f t="shared" ref="J153:J159" si="42">D153+E153+F153+G153+H153+I153</f>
        <v>0</v>
      </c>
      <c r="K153" s="563">
        <f t="shared" ref="K153:K159" si="43">C153+J153</f>
        <v>0</v>
      </c>
    </row>
    <row r="154" spans="1:15" ht="12" customHeight="1" x14ac:dyDescent="0.25">
      <c r="A154" s="562" t="s">
        <v>95</v>
      </c>
      <c r="B154" s="561" t="s">
        <v>445</v>
      </c>
      <c r="C154" s="560"/>
      <c r="D154" s="559"/>
      <c r="E154" s="559"/>
      <c r="F154" s="559"/>
      <c r="G154" s="559"/>
      <c r="H154" s="559"/>
      <c r="I154" s="560"/>
      <c r="J154" s="564">
        <f t="shared" si="42"/>
        <v>0</v>
      </c>
      <c r="K154" s="563">
        <f t="shared" si="43"/>
        <v>0</v>
      </c>
    </row>
    <row r="155" spans="1:15" ht="12" customHeight="1" x14ac:dyDescent="0.25">
      <c r="A155" s="562" t="s">
        <v>278</v>
      </c>
      <c r="B155" s="561" t="s">
        <v>440</v>
      </c>
      <c r="C155" s="560"/>
      <c r="D155" s="559"/>
      <c r="E155" s="559"/>
      <c r="F155" s="559"/>
      <c r="G155" s="559"/>
      <c r="H155" s="559"/>
      <c r="I155" s="560"/>
      <c r="J155" s="564">
        <f t="shared" si="42"/>
        <v>0</v>
      </c>
      <c r="K155" s="563">
        <f t="shared" si="43"/>
        <v>0</v>
      </c>
    </row>
    <row r="156" spans="1:15" ht="12" customHeight="1" x14ac:dyDescent="0.25">
      <c r="A156" s="562" t="s">
        <v>279</v>
      </c>
      <c r="B156" s="561" t="s">
        <v>446</v>
      </c>
      <c r="C156" s="560"/>
      <c r="D156" s="559"/>
      <c r="E156" s="559"/>
      <c r="F156" s="559"/>
      <c r="G156" s="559"/>
      <c r="H156" s="559"/>
      <c r="I156" s="560"/>
      <c r="J156" s="564">
        <f t="shared" si="42"/>
        <v>0</v>
      </c>
      <c r="K156" s="563">
        <f t="shared" si="43"/>
        <v>0</v>
      </c>
    </row>
    <row r="157" spans="1:15" ht="12" customHeight="1" thickBot="1" x14ac:dyDescent="0.3">
      <c r="A157" s="562" t="s">
        <v>444</v>
      </c>
      <c r="B157" s="561" t="s">
        <v>447</v>
      </c>
      <c r="C157" s="560"/>
      <c r="D157" s="559"/>
      <c r="E157" s="558"/>
      <c r="F157" s="558"/>
      <c r="G157" s="558"/>
      <c r="H157" s="558"/>
      <c r="I157" s="557"/>
      <c r="J157" s="556">
        <f t="shared" si="42"/>
        <v>0</v>
      </c>
      <c r="K157" s="555">
        <f t="shared" si="43"/>
        <v>0</v>
      </c>
    </row>
    <row r="158" spans="1:15" ht="12" customHeight="1" thickBot="1" x14ac:dyDescent="0.3">
      <c r="A158" s="533" t="s">
        <v>23</v>
      </c>
      <c r="B158" s="547" t="s">
        <v>448</v>
      </c>
      <c r="C158" s="353"/>
      <c r="D158" s="552"/>
      <c r="E158" s="552"/>
      <c r="F158" s="552"/>
      <c r="G158" s="552"/>
      <c r="H158" s="552"/>
      <c r="I158" s="353"/>
      <c r="J158" s="554">
        <f t="shared" si="42"/>
        <v>0</v>
      </c>
      <c r="K158" s="553">
        <f t="shared" si="43"/>
        <v>0</v>
      </c>
    </row>
    <row r="159" spans="1:15" ht="12" customHeight="1" thickBot="1" x14ac:dyDescent="0.3">
      <c r="A159" s="533" t="s">
        <v>24</v>
      </c>
      <c r="B159" s="547" t="s">
        <v>449</v>
      </c>
      <c r="C159" s="353"/>
      <c r="D159" s="552"/>
      <c r="E159" s="551"/>
      <c r="F159" s="551"/>
      <c r="G159" s="551"/>
      <c r="H159" s="551"/>
      <c r="I159" s="550"/>
      <c r="J159" s="549">
        <f t="shared" si="42"/>
        <v>0</v>
      </c>
      <c r="K159" s="548">
        <f t="shared" si="43"/>
        <v>0</v>
      </c>
    </row>
    <row r="160" spans="1:15" ht="15.2" customHeight="1" thickBot="1" x14ac:dyDescent="0.3">
      <c r="A160" s="533" t="s">
        <v>25</v>
      </c>
      <c r="B160" s="547" t="s">
        <v>451</v>
      </c>
      <c r="C160" s="541">
        <f>+C136+C140+C147+C152+C158+C159</f>
        <v>915342</v>
      </c>
      <c r="D160" s="542">
        <f t="shared" ref="D160:K160" si="44">+D136+D140+D147+D152+D158+D159</f>
        <v>0</v>
      </c>
      <c r="E160" s="542">
        <f t="shared" si="44"/>
        <v>0</v>
      </c>
      <c r="F160" s="542">
        <f t="shared" si="44"/>
        <v>0</v>
      </c>
      <c r="G160" s="542">
        <f t="shared" si="44"/>
        <v>0</v>
      </c>
      <c r="H160" s="542">
        <f t="shared" si="44"/>
        <v>0</v>
      </c>
      <c r="I160" s="541">
        <f t="shared" si="44"/>
        <v>0</v>
      </c>
      <c r="J160" s="541">
        <f t="shared" si="44"/>
        <v>0</v>
      </c>
      <c r="K160" s="540">
        <f t="shared" si="44"/>
        <v>915342</v>
      </c>
      <c r="L160" s="546"/>
      <c r="M160" s="545"/>
      <c r="N160" s="545"/>
      <c r="O160" s="545"/>
    </row>
    <row r="161" spans="1:11" s="539" customFormat="1" ht="12.95" customHeight="1" thickBot="1" x14ac:dyDescent="0.25">
      <c r="A161" s="544" t="s">
        <v>26</v>
      </c>
      <c r="B161" s="543" t="s">
        <v>450</v>
      </c>
      <c r="C161" s="541">
        <f>+C135+C160</f>
        <v>82997185</v>
      </c>
      <c r="D161" s="542">
        <f t="shared" ref="D161:K161" si="45">+D135+D160</f>
        <v>0</v>
      </c>
      <c r="E161" s="542">
        <f t="shared" si="45"/>
        <v>10619173</v>
      </c>
      <c r="F161" s="542">
        <f t="shared" si="45"/>
        <v>0</v>
      </c>
      <c r="G161" s="542">
        <f t="shared" si="45"/>
        <v>0</v>
      </c>
      <c r="H161" s="542">
        <f t="shared" si="45"/>
        <v>0</v>
      </c>
      <c r="I161" s="541">
        <f t="shared" si="45"/>
        <v>0</v>
      </c>
      <c r="J161" s="541">
        <f t="shared" si="45"/>
        <v>10619173</v>
      </c>
      <c r="K161" s="540">
        <f t="shared" si="45"/>
        <v>93616358</v>
      </c>
    </row>
    <row r="162" spans="1:11" ht="14.1" customHeight="1" x14ac:dyDescent="0.25">
      <c r="C162" s="538">
        <f>C93-C161</f>
        <v>0</v>
      </c>
      <c r="D162" s="537"/>
      <c r="E162" s="537"/>
      <c r="F162" s="537"/>
      <c r="G162" s="537"/>
      <c r="H162" s="537"/>
      <c r="I162" s="537"/>
      <c r="J162" s="537"/>
      <c r="K162" s="536">
        <f>K93-K161</f>
        <v>0</v>
      </c>
    </row>
    <row r="163" spans="1:11" x14ac:dyDescent="0.25">
      <c r="A163" s="1123" t="s">
        <v>351</v>
      </c>
      <c r="B163" s="1123"/>
      <c r="C163" s="1123"/>
      <c r="D163" s="1123"/>
      <c r="E163" s="1123"/>
      <c r="F163" s="1123"/>
      <c r="G163" s="1123"/>
      <c r="H163" s="1123"/>
      <c r="I163" s="1123"/>
      <c r="J163" s="1123"/>
      <c r="K163" s="1123"/>
    </row>
    <row r="164" spans="1:11" ht="15.2" customHeight="1" thickBot="1" x14ac:dyDescent="0.3">
      <c r="A164" s="1113" t="s">
        <v>149</v>
      </c>
      <c r="B164" s="1113"/>
      <c r="C164" s="535"/>
      <c r="K164" s="535" t="str">
        <f>K96</f>
        <v>Forintban!</v>
      </c>
    </row>
    <row r="165" spans="1:11" ht="25.5" customHeight="1" thickBot="1" x14ac:dyDescent="0.3">
      <c r="A165" s="533">
        <v>1</v>
      </c>
      <c r="B165" s="532" t="s">
        <v>452</v>
      </c>
      <c r="C165" s="534">
        <f>+C68-C135</f>
        <v>-47020293</v>
      </c>
      <c r="D165" s="531">
        <f t="shared" ref="D165:K165" si="46">+D68-D135</f>
        <v>2649064</v>
      </c>
      <c r="E165" s="531">
        <f t="shared" si="46"/>
        <v>399839</v>
      </c>
      <c r="F165" s="531">
        <f t="shared" si="46"/>
        <v>0</v>
      </c>
      <c r="G165" s="531">
        <f t="shared" si="46"/>
        <v>0</v>
      </c>
      <c r="H165" s="531">
        <f t="shared" si="46"/>
        <v>0</v>
      </c>
      <c r="I165" s="531">
        <f t="shared" si="46"/>
        <v>0</v>
      </c>
      <c r="J165" s="531">
        <f t="shared" si="46"/>
        <v>3048903</v>
      </c>
      <c r="K165" s="530">
        <f t="shared" si="46"/>
        <v>-43971390</v>
      </c>
    </row>
    <row r="166" spans="1:11" ht="32.450000000000003" customHeight="1" thickBot="1" x14ac:dyDescent="0.3">
      <c r="A166" s="533" t="s">
        <v>17</v>
      </c>
      <c r="B166" s="532" t="s">
        <v>458</v>
      </c>
      <c r="C166" s="531">
        <f>+C92-C160</f>
        <v>47020293</v>
      </c>
      <c r="D166" s="531">
        <f t="shared" ref="D166:K166" si="47">+D92-D160</f>
        <v>-2649064</v>
      </c>
      <c r="E166" s="531">
        <f t="shared" si="47"/>
        <v>-399839</v>
      </c>
      <c r="F166" s="531">
        <f t="shared" si="47"/>
        <v>0</v>
      </c>
      <c r="G166" s="531">
        <f t="shared" si="47"/>
        <v>0</v>
      </c>
      <c r="H166" s="531">
        <f t="shared" si="47"/>
        <v>0</v>
      </c>
      <c r="I166" s="531">
        <f t="shared" si="47"/>
        <v>0</v>
      </c>
      <c r="J166" s="531">
        <f t="shared" si="47"/>
        <v>-3048903</v>
      </c>
      <c r="K166" s="530">
        <f t="shared" si="47"/>
        <v>43971390</v>
      </c>
    </row>
  </sheetData>
  <mergeCells count="15">
    <mergeCell ref="A164:B164"/>
    <mergeCell ref="A95:K95"/>
    <mergeCell ref="A96:B96"/>
    <mergeCell ref="A97:A98"/>
    <mergeCell ref="B97:B98"/>
    <mergeCell ref="C97:K97"/>
    <mergeCell ref="A163:K163"/>
    <mergeCell ref="B1:K1"/>
    <mergeCell ref="A3:K3"/>
    <mergeCell ref="A4:K4"/>
    <mergeCell ref="A6:K6"/>
    <mergeCell ref="A7:B7"/>
    <mergeCell ref="A8:A9"/>
    <mergeCell ref="B8:B9"/>
    <mergeCell ref="C8:K8"/>
  </mergeCells>
  <printOptions horizontalCentered="1"/>
  <pageMargins left="0.19685039370078741" right="0.19685039370078741" top="0.47244094488188981" bottom="0.47244094488188981" header="0.39370078740157483" footer="0.39370078740157483"/>
  <pageSetup paperSize="9" scale="78" fitToHeight="2" orientation="landscape" r:id="rId1"/>
  <headerFooter alignWithMargins="0"/>
  <rowBreaks count="3" manualBreakCount="3">
    <brk id="51" max="10" man="1"/>
    <brk id="93" max="10" man="1"/>
    <brk id="135" max="1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C60"/>
  <sheetViews>
    <sheetView topLeftCell="A49"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CONCATENATE('KV_9.4.2.sz.mell'!B2)</f>
        <v>#REF!</v>
      </c>
      <c r="C2" s="243" t="s">
        <v>409</v>
      </c>
    </row>
    <row r="3" spans="1:3" s="317" customFormat="1" ht="24.75" thickBot="1" x14ac:dyDescent="0.25">
      <c r="A3" s="311" t="s">
        <v>190</v>
      </c>
      <c r="B3" s="412" t="s">
        <v>498</v>
      </c>
      <c r="C3" s="244" t="s">
        <v>409</v>
      </c>
    </row>
    <row r="4" spans="1:3" s="318" customFormat="1" ht="15.95" customHeight="1" thickBot="1" x14ac:dyDescent="0.3">
      <c r="A4" s="148"/>
      <c r="B4" s="148"/>
      <c r="C4" s="149" t="e">
        <f>'KV_9.4.2.sz.mell'!C4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549</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CONCATENATE('KV_9.5.sz.mell'!B2)</f>
        <v>#REF!</v>
      </c>
      <c r="C2" s="243" t="s">
        <v>549</v>
      </c>
    </row>
    <row r="3" spans="1:3" s="317" customFormat="1" ht="24.75" thickBot="1" x14ac:dyDescent="0.25">
      <c r="A3" s="311" t="s">
        <v>190</v>
      </c>
      <c r="B3" s="412" t="s">
        <v>395</v>
      </c>
      <c r="C3" s="244" t="s">
        <v>57</v>
      </c>
    </row>
    <row r="4" spans="1:3" s="318" customFormat="1" ht="15.95" customHeight="1" thickBot="1" x14ac:dyDescent="0.3">
      <c r="A4" s="148"/>
      <c r="B4" s="148"/>
      <c r="C4" s="149" t="e">
        <f>'KV_9.5.sz.mell'!C4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CONCATENATE('KV_9.5.1.sz.mell'!B2)</f>
        <v>#REF!</v>
      </c>
      <c r="C2" s="243"/>
    </row>
    <row r="3" spans="1:3" s="317" customFormat="1" ht="24.75" thickBot="1" x14ac:dyDescent="0.25">
      <c r="A3" s="311" t="s">
        <v>190</v>
      </c>
      <c r="B3" s="412" t="s">
        <v>396</v>
      </c>
      <c r="C3" s="244" t="s">
        <v>58</v>
      </c>
    </row>
    <row r="4" spans="1:3" s="318" customFormat="1" ht="15.95" customHeight="1" thickBot="1" x14ac:dyDescent="0.3">
      <c r="A4" s="148"/>
      <c r="B4" s="148"/>
      <c r="C4" s="149" t="e">
        <f>'KV_9.5.1.sz.mell'!C4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CONCATENATE('KV_9.5.2.sz.mell'!B2)</f>
        <v>#REF!</v>
      </c>
      <c r="C2" s="243" t="s">
        <v>549</v>
      </c>
    </row>
    <row r="3" spans="1:3" s="317" customFormat="1" ht="24.75" thickBot="1" x14ac:dyDescent="0.25">
      <c r="A3" s="311" t="s">
        <v>190</v>
      </c>
      <c r="B3" s="412" t="s">
        <v>498</v>
      </c>
      <c r="C3" s="244" t="s">
        <v>409</v>
      </c>
    </row>
    <row r="4" spans="1:3" s="318" customFormat="1" ht="15.95" customHeight="1" thickBot="1" x14ac:dyDescent="0.3">
      <c r="A4" s="148"/>
      <c r="B4" s="148"/>
      <c r="C4" s="149" t="e">
        <f>'KV_9.5.2.sz.mell'!C4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550</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CONCATENATE('KV_9.6.sz.mell'!B2)</f>
        <v>#REF!</v>
      </c>
      <c r="C2" s="243" t="s">
        <v>550</v>
      </c>
    </row>
    <row r="3" spans="1:3" s="317" customFormat="1" ht="24.75" thickBot="1" x14ac:dyDescent="0.25">
      <c r="A3" s="311" t="s">
        <v>190</v>
      </c>
      <c r="B3" s="412" t="s">
        <v>395</v>
      </c>
      <c r="C3" s="244" t="s">
        <v>57</v>
      </c>
    </row>
    <row r="4" spans="1:3" s="318" customFormat="1" ht="15.95" customHeight="1" thickBot="1" x14ac:dyDescent="0.3">
      <c r="A4" s="148"/>
      <c r="B4" s="148"/>
      <c r="C4" s="149" t="e">
        <f>'KV_9.6.sz.mell'!C4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CONCATENATE('KV_9.6.1.sz.mell'!B2)</f>
        <v>#REF!</v>
      </c>
      <c r="C2" s="243" t="s">
        <v>550</v>
      </c>
    </row>
    <row r="3" spans="1:3" s="317" customFormat="1" ht="24.75" thickBot="1" x14ac:dyDescent="0.25">
      <c r="A3" s="311" t="s">
        <v>190</v>
      </c>
      <c r="B3" s="412" t="s">
        <v>396</v>
      </c>
      <c r="C3" s="244" t="s">
        <v>58</v>
      </c>
    </row>
    <row r="4" spans="1:3" s="318" customFormat="1" ht="15.95" customHeight="1" thickBot="1" x14ac:dyDescent="0.3">
      <c r="A4" s="148"/>
      <c r="B4" s="148"/>
      <c r="C4" s="149" t="e">
        <f>'KV_9.6.1.sz.mell'!C4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CONCATENATE('KV_9.6.2.sz.mell'!B2)</f>
        <v>#REF!</v>
      </c>
      <c r="C2" s="243" t="s">
        <v>550</v>
      </c>
    </row>
    <row r="3" spans="1:3" s="317" customFormat="1" ht="24.75" thickBot="1" x14ac:dyDescent="0.25">
      <c r="A3" s="311" t="s">
        <v>190</v>
      </c>
      <c r="B3" s="412" t="s">
        <v>498</v>
      </c>
      <c r="C3" s="244" t="s">
        <v>409</v>
      </c>
    </row>
    <row r="4" spans="1:3" s="318" customFormat="1" ht="15.95" customHeight="1" thickBot="1" x14ac:dyDescent="0.3">
      <c r="A4" s="148"/>
      <c r="B4" s="148"/>
      <c r="C4" s="149" t="e">
        <f>'KV_9.6.2.sz.mell'!C4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551</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E867D-E984-4EF9-B76C-9815E02F6A37}">
  <sheetPr>
    <tabColor rgb="FF92D050"/>
  </sheetPr>
  <dimension ref="A1:J33"/>
  <sheetViews>
    <sheetView topLeftCell="A7" zoomScale="130" zoomScaleNormal="130" zoomScaleSheetLayoutView="100" workbookViewId="0">
      <selection activeCell="H11" sqref="H11"/>
    </sheetView>
  </sheetViews>
  <sheetFormatPr defaultRowHeight="12.75" x14ac:dyDescent="0.2"/>
  <cols>
    <col min="1" max="1" width="6.83203125" style="664" customWidth="1"/>
    <col min="2" max="2" width="48" style="665" customWidth="1"/>
    <col min="3" max="5" width="15.5" style="664" customWidth="1"/>
    <col min="6" max="6" width="55.1640625" style="664" customWidth="1"/>
    <col min="7" max="9" width="15.5" style="664" customWidth="1"/>
    <col min="10" max="10" width="4.83203125" style="664" customWidth="1"/>
    <col min="11" max="256" width="9.33203125" style="664"/>
    <col min="257" max="257" width="6.83203125" style="664" customWidth="1"/>
    <col min="258" max="258" width="48" style="664" customWidth="1"/>
    <col min="259" max="261" width="15.5" style="664" customWidth="1"/>
    <col min="262" max="262" width="55.1640625" style="664" customWidth="1"/>
    <col min="263" max="265" width="15.5" style="664" customWidth="1"/>
    <col min="266" max="266" width="4.83203125" style="664" customWidth="1"/>
    <col min="267" max="512" width="9.33203125" style="664"/>
    <col min="513" max="513" width="6.83203125" style="664" customWidth="1"/>
    <col min="514" max="514" width="48" style="664" customWidth="1"/>
    <col min="515" max="517" width="15.5" style="664" customWidth="1"/>
    <col min="518" max="518" width="55.1640625" style="664" customWidth="1"/>
    <col min="519" max="521" width="15.5" style="664" customWidth="1"/>
    <col min="522" max="522" width="4.83203125" style="664" customWidth="1"/>
    <col min="523" max="768" width="9.33203125" style="664"/>
    <col min="769" max="769" width="6.83203125" style="664" customWidth="1"/>
    <col min="770" max="770" width="48" style="664" customWidth="1"/>
    <col min="771" max="773" width="15.5" style="664" customWidth="1"/>
    <col min="774" max="774" width="55.1640625" style="664" customWidth="1"/>
    <col min="775" max="777" width="15.5" style="664" customWidth="1"/>
    <col min="778" max="778" width="4.83203125" style="664" customWidth="1"/>
    <col min="779" max="1024" width="9.33203125" style="664"/>
    <col min="1025" max="1025" width="6.83203125" style="664" customWidth="1"/>
    <col min="1026" max="1026" width="48" style="664" customWidth="1"/>
    <col min="1027" max="1029" width="15.5" style="664" customWidth="1"/>
    <col min="1030" max="1030" width="55.1640625" style="664" customWidth="1"/>
    <col min="1031" max="1033" width="15.5" style="664" customWidth="1"/>
    <col min="1034" max="1034" width="4.83203125" style="664" customWidth="1"/>
    <col min="1035" max="1280" width="9.33203125" style="664"/>
    <col min="1281" max="1281" width="6.83203125" style="664" customWidth="1"/>
    <col min="1282" max="1282" width="48" style="664" customWidth="1"/>
    <col min="1283" max="1285" width="15.5" style="664" customWidth="1"/>
    <col min="1286" max="1286" width="55.1640625" style="664" customWidth="1"/>
    <col min="1287" max="1289" width="15.5" style="664" customWidth="1"/>
    <col min="1290" max="1290" width="4.83203125" style="664" customWidth="1"/>
    <col min="1291" max="1536" width="9.33203125" style="664"/>
    <col min="1537" max="1537" width="6.83203125" style="664" customWidth="1"/>
    <col min="1538" max="1538" width="48" style="664" customWidth="1"/>
    <col min="1539" max="1541" width="15.5" style="664" customWidth="1"/>
    <col min="1542" max="1542" width="55.1640625" style="664" customWidth="1"/>
    <col min="1543" max="1545" width="15.5" style="664" customWidth="1"/>
    <col min="1546" max="1546" width="4.83203125" style="664" customWidth="1"/>
    <col min="1547" max="1792" width="9.33203125" style="664"/>
    <col min="1793" max="1793" width="6.83203125" style="664" customWidth="1"/>
    <col min="1794" max="1794" width="48" style="664" customWidth="1"/>
    <col min="1795" max="1797" width="15.5" style="664" customWidth="1"/>
    <col min="1798" max="1798" width="55.1640625" style="664" customWidth="1"/>
    <col min="1799" max="1801" width="15.5" style="664" customWidth="1"/>
    <col min="1802" max="1802" width="4.83203125" style="664" customWidth="1"/>
    <col min="1803" max="2048" width="9.33203125" style="664"/>
    <col min="2049" max="2049" width="6.83203125" style="664" customWidth="1"/>
    <col min="2050" max="2050" width="48" style="664" customWidth="1"/>
    <col min="2051" max="2053" width="15.5" style="664" customWidth="1"/>
    <col min="2054" max="2054" width="55.1640625" style="664" customWidth="1"/>
    <col min="2055" max="2057" width="15.5" style="664" customWidth="1"/>
    <col min="2058" max="2058" width="4.83203125" style="664" customWidth="1"/>
    <col min="2059" max="2304" width="9.33203125" style="664"/>
    <col min="2305" max="2305" width="6.83203125" style="664" customWidth="1"/>
    <col min="2306" max="2306" width="48" style="664" customWidth="1"/>
    <col min="2307" max="2309" width="15.5" style="664" customWidth="1"/>
    <col min="2310" max="2310" width="55.1640625" style="664" customWidth="1"/>
    <col min="2311" max="2313" width="15.5" style="664" customWidth="1"/>
    <col min="2314" max="2314" width="4.83203125" style="664" customWidth="1"/>
    <col min="2315" max="2560" width="9.33203125" style="664"/>
    <col min="2561" max="2561" width="6.83203125" style="664" customWidth="1"/>
    <col min="2562" max="2562" width="48" style="664" customWidth="1"/>
    <col min="2563" max="2565" width="15.5" style="664" customWidth="1"/>
    <col min="2566" max="2566" width="55.1640625" style="664" customWidth="1"/>
    <col min="2567" max="2569" width="15.5" style="664" customWidth="1"/>
    <col min="2570" max="2570" width="4.83203125" style="664" customWidth="1"/>
    <col min="2571" max="2816" width="9.33203125" style="664"/>
    <col min="2817" max="2817" width="6.83203125" style="664" customWidth="1"/>
    <col min="2818" max="2818" width="48" style="664" customWidth="1"/>
    <col min="2819" max="2821" width="15.5" style="664" customWidth="1"/>
    <col min="2822" max="2822" width="55.1640625" style="664" customWidth="1"/>
    <col min="2823" max="2825" width="15.5" style="664" customWidth="1"/>
    <col min="2826" max="2826" width="4.83203125" style="664" customWidth="1"/>
    <col min="2827" max="3072" width="9.33203125" style="664"/>
    <col min="3073" max="3073" width="6.83203125" style="664" customWidth="1"/>
    <col min="3074" max="3074" width="48" style="664" customWidth="1"/>
    <col min="3075" max="3077" width="15.5" style="664" customWidth="1"/>
    <col min="3078" max="3078" width="55.1640625" style="664" customWidth="1"/>
    <col min="3079" max="3081" width="15.5" style="664" customWidth="1"/>
    <col min="3082" max="3082" width="4.83203125" style="664" customWidth="1"/>
    <col min="3083" max="3328" width="9.33203125" style="664"/>
    <col min="3329" max="3329" width="6.83203125" style="664" customWidth="1"/>
    <col min="3330" max="3330" width="48" style="664" customWidth="1"/>
    <col min="3331" max="3333" width="15.5" style="664" customWidth="1"/>
    <col min="3334" max="3334" width="55.1640625" style="664" customWidth="1"/>
    <col min="3335" max="3337" width="15.5" style="664" customWidth="1"/>
    <col min="3338" max="3338" width="4.83203125" style="664" customWidth="1"/>
    <col min="3339" max="3584" width="9.33203125" style="664"/>
    <col min="3585" max="3585" width="6.83203125" style="664" customWidth="1"/>
    <col min="3586" max="3586" width="48" style="664" customWidth="1"/>
    <col min="3587" max="3589" width="15.5" style="664" customWidth="1"/>
    <col min="3590" max="3590" width="55.1640625" style="664" customWidth="1"/>
    <col min="3591" max="3593" width="15.5" style="664" customWidth="1"/>
    <col min="3594" max="3594" width="4.83203125" style="664" customWidth="1"/>
    <col min="3595" max="3840" width="9.33203125" style="664"/>
    <col min="3841" max="3841" width="6.83203125" style="664" customWidth="1"/>
    <col min="3842" max="3842" width="48" style="664" customWidth="1"/>
    <col min="3843" max="3845" width="15.5" style="664" customWidth="1"/>
    <col min="3846" max="3846" width="55.1640625" style="664" customWidth="1"/>
    <col min="3847" max="3849" width="15.5" style="664" customWidth="1"/>
    <col min="3850" max="3850" width="4.83203125" style="664" customWidth="1"/>
    <col min="3851" max="4096" width="9.33203125" style="664"/>
    <col min="4097" max="4097" width="6.83203125" style="664" customWidth="1"/>
    <col min="4098" max="4098" width="48" style="664" customWidth="1"/>
    <col min="4099" max="4101" width="15.5" style="664" customWidth="1"/>
    <col min="4102" max="4102" width="55.1640625" style="664" customWidth="1"/>
    <col min="4103" max="4105" width="15.5" style="664" customWidth="1"/>
    <col min="4106" max="4106" width="4.83203125" style="664" customWidth="1"/>
    <col min="4107" max="4352" width="9.33203125" style="664"/>
    <col min="4353" max="4353" width="6.83203125" style="664" customWidth="1"/>
    <col min="4354" max="4354" width="48" style="664" customWidth="1"/>
    <col min="4355" max="4357" width="15.5" style="664" customWidth="1"/>
    <col min="4358" max="4358" width="55.1640625" style="664" customWidth="1"/>
    <col min="4359" max="4361" width="15.5" style="664" customWidth="1"/>
    <col min="4362" max="4362" width="4.83203125" style="664" customWidth="1"/>
    <col min="4363" max="4608" width="9.33203125" style="664"/>
    <col min="4609" max="4609" width="6.83203125" style="664" customWidth="1"/>
    <col min="4610" max="4610" width="48" style="664" customWidth="1"/>
    <col min="4611" max="4613" width="15.5" style="664" customWidth="1"/>
    <col min="4614" max="4614" width="55.1640625" style="664" customWidth="1"/>
    <col min="4615" max="4617" width="15.5" style="664" customWidth="1"/>
    <col min="4618" max="4618" width="4.83203125" style="664" customWidth="1"/>
    <col min="4619" max="4864" width="9.33203125" style="664"/>
    <col min="4865" max="4865" width="6.83203125" style="664" customWidth="1"/>
    <col min="4866" max="4866" width="48" style="664" customWidth="1"/>
    <col min="4867" max="4869" width="15.5" style="664" customWidth="1"/>
    <col min="4870" max="4870" width="55.1640625" style="664" customWidth="1"/>
    <col min="4871" max="4873" width="15.5" style="664" customWidth="1"/>
    <col min="4874" max="4874" width="4.83203125" style="664" customWidth="1"/>
    <col min="4875" max="5120" width="9.33203125" style="664"/>
    <col min="5121" max="5121" width="6.83203125" style="664" customWidth="1"/>
    <col min="5122" max="5122" width="48" style="664" customWidth="1"/>
    <col min="5123" max="5125" width="15.5" style="664" customWidth="1"/>
    <col min="5126" max="5126" width="55.1640625" style="664" customWidth="1"/>
    <col min="5127" max="5129" width="15.5" style="664" customWidth="1"/>
    <col min="5130" max="5130" width="4.83203125" style="664" customWidth="1"/>
    <col min="5131" max="5376" width="9.33203125" style="664"/>
    <col min="5377" max="5377" width="6.83203125" style="664" customWidth="1"/>
    <col min="5378" max="5378" width="48" style="664" customWidth="1"/>
    <col min="5379" max="5381" width="15.5" style="664" customWidth="1"/>
    <col min="5382" max="5382" width="55.1640625" style="664" customWidth="1"/>
    <col min="5383" max="5385" width="15.5" style="664" customWidth="1"/>
    <col min="5386" max="5386" width="4.83203125" style="664" customWidth="1"/>
    <col min="5387" max="5632" width="9.33203125" style="664"/>
    <col min="5633" max="5633" width="6.83203125" style="664" customWidth="1"/>
    <col min="5634" max="5634" width="48" style="664" customWidth="1"/>
    <col min="5635" max="5637" width="15.5" style="664" customWidth="1"/>
    <col min="5638" max="5638" width="55.1640625" style="664" customWidth="1"/>
    <col min="5639" max="5641" width="15.5" style="664" customWidth="1"/>
    <col min="5642" max="5642" width="4.83203125" style="664" customWidth="1"/>
    <col min="5643" max="5888" width="9.33203125" style="664"/>
    <col min="5889" max="5889" width="6.83203125" style="664" customWidth="1"/>
    <col min="5890" max="5890" width="48" style="664" customWidth="1"/>
    <col min="5891" max="5893" width="15.5" style="664" customWidth="1"/>
    <col min="5894" max="5894" width="55.1640625" style="664" customWidth="1"/>
    <col min="5895" max="5897" width="15.5" style="664" customWidth="1"/>
    <col min="5898" max="5898" width="4.83203125" style="664" customWidth="1"/>
    <col min="5899" max="6144" width="9.33203125" style="664"/>
    <col min="6145" max="6145" width="6.83203125" style="664" customWidth="1"/>
    <col min="6146" max="6146" width="48" style="664" customWidth="1"/>
    <col min="6147" max="6149" width="15.5" style="664" customWidth="1"/>
    <col min="6150" max="6150" width="55.1640625" style="664" customWidth="1"/>
    <col min="6151" max="6153" width="15.5" style="664" customWidth="1"/>
    <col min="6154" max="6154" width="4.83203125" style="664" customWidth="1"/>
    <col min="6155" max="6400" width="9.33203125" style="664"/>
    <col min="6401" max="6401" width="6.83203125" style="664" customWidth="1"/>
    <col min="6402" max="6402" width="48" style="664" customWidth="1"/>
    <col min="6403" max="6405" width="15.5" style="664" customWidth="1"/>
    <col min="6406" max="6406" width="55.1640625" style="664" customWidth="1"/>
    <col min="6407" max="6409" width="15.5" style="664" customWidth="1"/>
    <col min="6410" max="6410" width="4.83203125" style="664" customWidth="1"/>
    <col min="6411" max="6656" width="9.33203125" style="664"/>
    <col min="6657" max="6657" width="6.83203125" style="664" customWidth="1"/>
    <col min="6658" max="6658" width="48" style="664" customWidth="1"/>
    <col min="6659" max="6661" width="15.5" style="664" customWidth="1"/>
    <col min="6662" max="6662" width="55.1640625" style="664" customWidth="1"/>
    <col min="6663" max="6665" width="15.5" style="664" customWidth="1"/>
    <col min="6666" max="6666" width="4.83203125" style="664" customWidth="1"/>
    <col min="6667" max="6912" width="9.33203125" style="664"/>
    <col min="6913" max="6913" width="6.83203125" style="664" customWidth="1"/>
    <col min="6914" max="6914" width="48" style="664" customWidth="1"/>
    <col min="6915" max="6917" width="15.5" style="664" customWidth="1"/>
    <col min="6918" max="6918" width="55.1640625" style="664" customWidth="1"/>
    <col min="6919" max="6921" width="15.5" style="664" customWidth="1"/>
    <col min="6922" max="6922" width="4.83203125" style="664" customWidth="1"/>
    <col min="6923" max="7168" width="9.33203125" style="664"/>
    <col min="7169" max="7169" width="6.83203125" style="664" customWidth="1"/>
    <col min="7170" max="7170" width="48" style="664" customWidth="1"/>
    <col min="7171" max="7173" width="15.5" style="664" customWidth="1"/>
    <col min="7174" max="7174" width="55.1640625" style="664" customWidth="1"/>
    <col min="7175" max="7177" width="15.5" style="664" customWidth="1"/>
    <col min="7178" max="7178" width="4.83203125" style="664" customWidth="1"/>
    <col min="7179" max="7424" width="9.33203125" style="664"/>
    <col min="7425" max="7425" width="6.83203125" style="664" customWidth="1"/>
    <col min="7426" max="7426" width="48" style="664" customWidth="1"/>
    <col min="7427" max="7429" width="15.5" style="664" customWidth="1"/>
    <col min="7430" max="7430" width="55.1640625" style="664" customWidth="1"/>
    <col min="7431" max="7433" width="15.5" style="664" customWidth="1"/>
    <col min="7434" max="7434" width="4.83203125" style="664" customWidth="1"/>
    <col min="7435" max="7680" width="9.33203125" style="664"/>
    <col min="7681" max="7681" width="6.83203125" style="664" customWidth="1"/>
    <col min="7682" max="7682" width="48" style="664" customWidth="1"/>
    <col min="7683" max="7685" width="15.5" style="664" customWidth="1"/>
    <col min="7686" max="7686" width="55.1640625" style="664" customWidth="1"/>
    <col min="7687" max="7689" width="15.5" style="664" customWidth="1"/>
    <col min="7690" max="7690" width="4.83203125" style="664" customWidth="1"/>
    <col min="7691" max="7936" width="9.33203125" style="664"/>
    <col min="7937" max="7937" width="6.83203125" style="664" customWidth="1"/>
    <col min="7938" max="7938" width="48" style="664" customWidth="1"/>
    <col min="7939" max="7941" width="15.5" style="664" customWidth="1"/>
    <col min="7942" max="7942" width="55.1640625" style="664" customWidth="1"/>
    <col min="7943" max="7945" width="15.5" style="664" customWidth="1"/>
    <col min="7946" max="7946" width="4.83203125" style="664" customWidth="1"/>
    <col min="7947" max="8192" width="9.33203125" style="664"/>
    <col min="8193" max="8193" width="6.83203125" style="664" customWidth="1"/>
    <col min="8194" max="8194" width="48" style="664" customWidth="1"/>
    <col min="8195" max="8197" width="15.5" style="664" customWidth="1"/>
    <col min="8198" max="8198" width="55.1640625" style="664" customWidth="1"/>
    <col min="8199" max="8201" width="15.5" style="664" customWidth="1"/>
    <col min="8202" max="8202" width="4.83203125" style="664" customWidth="1"/>
    <col min="8203" max="8448" width="9.33203125" style="664"/>
    <col min="8449" max="8449" width="6.83203125" style="664" customWidth="1"/>
    <col min="8450" max="8450" width="48" style="664" customWidth="1"/>
    <col min="8451" max="8453" width="15.5" style="664" customWidth="1"/>
    <col min="8454" max="8454" width="55.1640625" style="664" customWidth="1"/>
    <col min="8455" max="8457" width="15.5" style="664" customWidth="1"/>
    <col min="8458" max="8458" width="4.83203125" style="664" customWidth="1"/>
    <col min="8459" max="8704" width="9.33203125" style="664"/>
    <col min="8705" max="8705" width="6.83203125" style="664" customWidth="1"/>
    <col min="8706" max="8706" width="48" style="664" customWidth="1"/>
    <col min="8707" max="8709" width="15.5" style="664" customWidth="1"/>
    <col min="8710" max="8710" width="55.1640625" style="664" customWidth="1"/>
    <col min="8711" max="8713" width="15.5" style="664" customWidth="1"/>
    <col min="8714" max="8714" width="4.83203125" style="664" customWidth="1"/>
    <col min="8715" max="8960" width="9.33203125" style="664"/>
    <col min="8961" max="8961" width="6.83203125" style="664" customWidth="1"/>
    <col min="8962" max="8962" width="48" style="664" customWidth="1"/>
    <col min="8963" max="8965" width="15.5" style="664" customWidth="1"/>
    <col min="8966" max="8966" width="55.1640625" style="664" customWidth="1"/>
    <col min="8967" max="8969" width="15.5" style="664" customWidth="1"/>
    <col min="8970" max="8970" width="4.83203125" style="664" customWidth="1"/>
    <col min="8971" max="9216" width="9.33203125" style="664"/>
    <col min="9217" max="9217" width="6.83203125" style="664" customWidth="1"/>
    <col min="9218" max="9218" width="48" style="664" customWidth="1"/>
    <col min="9219" max="9221" width="15.5" style="664" customWidth="1"/>
    <col min="9222" max="9222" width="55.1640625" style="664" customWidth="1"/>
    <col min="9223" max="9225" width="15.5" style="664" customWidth="1"/>
    <col min="9226" max="9226" width="4.83203125" style="664" customWidth="1"/>
    <col min="9227" max="9472" width="9.33203125" style="664"/>
    <col min="9473" max="9473" width="6.83203125" style="664" customWidth="1"/>
    <col min="9474" max="9474" width="48" style="664" customWidth="1"/>
    <col min="9475" max="9477" width="15.5" style="664" customWidth="1"/>
    <col min="9478" max="9478" width="55.1640625" style="664" customWidth="1"/>
    <col min="9479" max="9481" width="15.5" style="664" customWidth="1"/>
    <col min="9482" max="9482" width="4.83203125" style="664" customWidth="1"/>
    <col min="9483" max="9728" width="9.33203125" style="664"/>
    <col min="9729" max="9729" width="6.83203125" style="664" customWidth="1"/>
    <col min="9730" max="9730" width="48" style="664" customWidth="1"/>
    <col min="9731" max="9733" width="15.5" style="664" customWidth="1"/>
    <col min="9734" max="9734" width="55.1640625" style="664" customWidth="1"/>
    <col min="9735" max="9737" width="15.5" style="664" customWidth="1"/>
    <col min="9738" max="9738" width="4.83203125" style="664" customWidth="1"/>
    <col min="9739" max="9984" width="9.33203125" style="664"/>
    <col min="9985" max="9985" width="6.83203125" style="664" customWidth="1"/>
    <col min="9986" max="9986" width="48" style="664" customWidth="1"/>
    <col min="9987" max="9989" width="15.5" style="664" customWidth="1"/>
    <col min="9990" max="9990" width="55.1640625" style="664" customWidth="1"/>
    <col min="9991" max="9993" width="15.5" style="664" customWidth="1"/>
    <col min="9994" max="9994" width="4.83203125" style="664" customWidth="1"/>
    <col min="9995" max="10240" width="9.33203125" style="664"/>
    <col min="10241" max="10241" width="6.83203125" style="664" customWidth="1"/>
    <col min="10242" max="10242" width="48" style="664" customWidth="1"/>
    <col min="10243" max="10245" width="15.5" style="664" customWidth="1"/>
    <col min="10246" max="10246" width="55.1640625" style="664" customWidth="1"/>
    <col min="10247" max="10249" width="15.5" style="664" customWidth="1"/>
    <col min="10250" max="10250" width="4.83203125" style="664" customWidth="1"/>
    <col min="10251" max="10496" width="9.33203125" style="664"/>
    <col min="10497" max="10497" width="6.83203125" style="664" customWidth="1"/>
    <col min="10498" max="10498" width="48" style="664" customWidth="1"/>
    <col min="10499" max="10501" width="15.5" style="664" customWidth="1"/>
    <col min="10502" max="10502" width="55.1640625" style="664" customWidth="1"/>
    <col min="10503" max="10505" width="15.5" style="664" customWidth="1"/>
    <col min="10506" max="10506" width="4.83203125" style="664" customWidth="1"/>
    <col min="10507" max="10752" width="9.33203125" style="664"/>
    <col min="10753" max="10753" width="6.83203125" style="664" customWidth="1"/>
    <col min="10754" max="10754" width="48" style="664" customWidth="1"/>
    <col min="10755" max="10757" width="15.5" style="664" customWidth="1"/>
    <col min="10758" max="10758" width="55.1640625" style="664" customWidth="1"/>
    <col min="10759" max="10761" width="15.5" style="664" customWidth="1"/>
    <col min="10762" max="10762" width="4.83203125" style="664" customWidth="1"/>
    <col min="10763" max="11008" width="9.33203125" style="664"/>
    <col min="11009" max="11009" width="6.83203125" style="664" customWidth="1"/>
    <col min="11010" max="11010" width="48" style="664" customWidth="1"/>
    <col min="11011" max="11013" width="15.5" style="664" customWidth="1"/>
    <col min="11014" max="11014" width="55.1640625" style="664" customWidth="1"/>
    <col min="11015" max="11017" width="15.5" style="664" customWidth="1"/>
    <col min="11018" max="11018" width="4.83203125" style="664" customWidth="1"/>
    <col min="11019" max="11264" width="9.33203125" style="664"/>
    <col min="11265" max="11265" width="6.83203125" style="664" customWidth="1"/>
    <col min="11266" max="11266" width="48" style="664" customWidth="1"/>
    <col min="11267" max="11269" width="15.5" style="664" customWidth="1"/>
    <col min="11270" max="11270" width="55.1640625" style="664" customWidth="1"/>
    <col min="11271" max="11273" width="15.5" style="664" customWidth="1"/>
    <col min="11274" max="11274" width="4.83203125" style="664" customWidth="1"/>
    <col min="11275" max="11520" width="9.33203125" style="664"/>
    <col min="11521" max="11521" width="6.83203125" style="664" customWidth="1"/>
    <col min="11522" max="11522" width="48" style="664" customWidth="1"/>
    <col min="11523" max="11525" width="15.5" style="664" customWidth="1"/>
    <col min="11526" max="11526" width="55.1640625" style="664" customWidth="1"/>
    <col min="11527" max="11529" width="15.5" style="664" customWidth="1"/>
    <col min="11530" max="11530" width="4.83203125" style="664" customWidth="1"/>
    <col min="11531" max="11776" width="9.33203125" style="664"/>
    <col min="11777" max="11777" width="6.83203125" style="664" customWidth="1"/>
    <col min="11778" max="11778" width="48" style="664" customWidth="1"/>
    <col min="11779" max="11781" width="15.5" style="664" customWidth="1"/>
    <col min="11782" max="11782" width="55.1640625" style="664" customWidth="1"/>
    <col min="11783" max="11785" width="15.5" style="664" customWidth="1"/>
    <col min="11786" max="11786" width="4.83203125" style="664" customWidth="1"/>
    <col min="11787" max="12032" width="9.33203125" style="664"/>
    <col min="12033" max="12033" width="6.83203125" style="664" customWidth="1"/>
    <col min="12034" max="12034" width="48" style="664" customWidth="1"/>
    <col min="12035" max="12037" width="15.5" style="664" customWidth="1"/>
    <col min="12038" max="12038" width="55.1640625" style="664" customWidth="1"/>
    <col min="12039" max="12041" width="15.5" style="664" customWidth="1"/>
    <col min="12042" max="12042" width="4.83203125" style="664" customWidth="1"/>
    <col min="12043" max="12288" width="9.33203125" style="664"/>
    <col min="12289" max="12289" width="6.83203125" style="664" customWidth="1"/>
    <col min="12290" max="12290" width="48" style="664" customWidth="1"/>
    <col min="12291" max="12293" width="15.5" style="664" customWidth="1"/>
    <col min="12294" max="12294" width="55.1640625" style="664" customWidth="1"/>
    <col min="12295" max="12297" width="15.5" style="664" customWidth="1"/>
    <col min="12298" max="12298" width="4.83203125" style="664" customWidth="1"/>
    <col min="12299" max="12544" width="9.33203125" style="664"/>
    <col min="12545" max="12545" width="6.83203125" style="664" customWidth="1"/>
    <col min="12546" max="12546" width="48" style="664" customWidth="1"/>
    <col min="12547" max="12549" width="15.5" style="664" customWidth="1"/>
    <col min="12550" max="12550" width="55.1640625" style="664" customWidth="1"/>
    <col min="12551" max="12553" width="15.5" style="664" customWidth="1"/>
    <col min="12554" max="12554" width="4.83203125" style="664" customWidth="1"/>
    <col min="12555" max="12800" width="9.33203125" style="664"/>
    <col min="12801" max="12801" width="6.83203125" style="664" customWidth="1"/>
    <col min="12802" max="12802" width="48" style="664" customWidth="1"/>
    <col min="12803" max="12805" width="15.5" style="664" customWidth="1"/>
    <col min="12806" max="12806" width="55.1640625" style="664" customWidth="1"/>
    <col min="12807" max="12809" width="15.5" style="664" customWidth="1"/>
    <col min="12810" max="12810" width="4.83203125" style="664" customWidth="1"/>
    <col min="12811" max="13056" width="9.33203125" style="664"/>
    <col min="13057" max="13057" width="6.83203125" style="664" customWidth="1"/>
    <col min="13058" max="13058" width="48" style="664" customWidth="1"/>
    <col min="13059" max="13061" width="15.5" style="664" customWidth="1"/>
    <col min="13062" max="13062" width="55.1640625" style="664" customWidth="1"/>
    <col min="13063" max="13065" width="15.5" style="664" customWidth="1"/>
    <col min="13066" max="13066" width="4.83203125" style="664" customWidth="1"/>
    <col min="13067" max="13312" width="9.33203125" style="664"/>
    <col min="13313" max="13313" width="6.83203125" style="664" customWidth="1"/>
    <col min="13314" max="13314" width="48" style="664" customWidth="1"/>
    <col min="13315" max="13317" width="15.5" style="664" customWidth="1"/>
    <col min="13318" max="13318" width="55.1640625" style="664" customWidth="1"/>
    <col min="13319" max="13321" width="15.5" style="664" customWidth="1"/>
    <col min="13322" max="13322" width="4.83203125" style="664" customWidth="1"/>
    <col min="13323" max="13568" width="9.33203125" style="664"/>
    <col min="13569" max="13569" width="6.83203125" style="664" customWidth="1"/>
    <col min="13570" max="13570" width="48" style="664" customWidth="1"/>
    <col min="13571" max="13573" width="15.5" style="664" customWidth="1"/>
    <col min="13574" max="13574" width="55.1640625" style="664" customWidth="1"/>
    <col min="13575" max="13577" width="15.5" style="664" customWidth="1"/>
    <col min="13578" max="13578" width="4.83203125" style="664" customWidth="1"/>
    <col min="13579" max="13824" width="9.33203125" style="664"/>
    <col min="13825" max="13825" width="6.83203125" style="664" customWidth="1"/>
    <col min="13826" max="13826" width="48" style="664" customWidth="1"/>
    <col min="13827" max="13829" width="15.5" style="664" customWidth="1"/>
    <col min="13830" max="13830" width="55.1640625" style="664" customWidth="1"/>
    <col min="13831" max="13833" width="15.5" style="664" customWidth="1"/>
    <col min="13834" max="13834" width="4.83203125" style="664" customWidth="1"/>
    <col min="13835" max="14080" width="9.33203125" style="664"/>
    <col min="14081" max="14081" width="6.83203125" style="664" customWidth="1"/>
    <col min="14082" max="14082" width="48" style="664" customWidth="1"/>
    <col min="14083" max="14085" width="15.5" style="664" customWidth="1"/>
    <col min="14086" max="14086" width="55.1640625" style="664" customWidth="1"/>
    <col min="14087" max="14089" width="15.5" style="664" customWidth="1"/>
    <col min="14090" max="14090" width="4.83203125" style="664" customWidth="1"/>
    <col min="14091" max="14336" width="9.33203125" style="664"/>
    <col min="14337" max="14337" width="6.83203125" style="664" customWidth="1"/>
    <col min="14338" max="14338" width="48" style="664" customWidth="1"/>
    <col min="14339" max="14341" width="15.5" style="664" customWidth="1"/>
    <col min="14342" max="14342" width="55.1640625" style="664" customWidth="1"/>
    <col min="14343" max="14345" width="15.5" style="664" customWidth="1"/>
    <col min="14346" max="14346" width="4.83203125" style="664" customWidth="1"/>
    <col min="14347" max="14592" width="9.33203125" style="664"/>
    <col min="14593" max="14593" width="6.83203125" style="664" customWidth="1"/>
    <col min="14594" max="14594" width="48" style="664" customWidth="1"/>
    <col min="14595" max="14597" width="15.5" style="664" customWidth="1"/>
    <col min="14598" max="14598" width="55.1640625" style="664" customWidth="1"/>
    <col min="14599" max="14601" width="15.5" style="664" customWidth="1"/>
    <col min="14602" max="14602" width="4.83203125" style="664" customWidth="1"/>
    <col min="14603" max="14848" width="9.33203125" style="664"/>
    <col min="14849" max="14849" width="6.83203125" style="664" customWidth="1"/>
    <col min="14850" max="14850" width="48" style="664" customWidth="1"/>
    <col min="14851" max="14853" width="15.5" style="664" customWidth="1"/>
    <col min="14854" max="14854" width="55.1640625" style="664" customWidth="1"/>
    <col min="14855" max="14857" width="15.5" style="664" customWidth="1"/>
    <col min="14858" max="14858" width="4.83203125" style="664" customWidth="1"/>
    <col min="14859" max="15104" width="9.33203125" style="664"/>
    <col min="15105" max="15105" width="6.83203125" style="664" customWidth="1"/>
    <col min="15106" max="15106" width="48" style="664" customWidth="1"/>
    <col min="15107" max="15109" width="15.5" style="664" customWidth="1"/>
    <col min="15110" max="15110" width="55.1640625" style="664" customWidth="1"/>
    <col min="15111" max="15113" width="15.5" style="664" customWidth="1"/>
    <col min="15114" max="15114" width="4.83203125" style="664" customWidth="1"/>
    <col min="15115" max="15360" width="9.33203125" style="664"/>
    <col min="15361" max="15361" width="6.83203125" style="664" customWidth="1"/>
    <col min="15362" max="15362" width="48" style="664" customWidth="1"/>
    <col min="15363" max="15365" width="15.5" style="664" customWidth="1"/>
    <col min="15366" max="15366" width="55.1640625" style="664" customWidth="1"/>
    <col min="15367" max="15369" width="15.5" style="664" customWidth="1"/>
    <col min="15370" max="15370" width="4.83203125" style="664" customWidth="1"/>
    <col min="15371" max="15616" width="9.33203125" style="664"/>
    <col min="15617" max="15617" width="6.83203125" style="664" customWidth="1"/>
    <col min="15618" max="15618" width="48" style="664" customWidth="1"/>
    <col min="15619" max="15621" width="15.5" style="664" customWidth="1"/>
    <col min="15622" max="15622" width="55.1640625" style="664" customWidth="1"/>
    <col min="15623" max="15625" width="15.5" style="664" customWidth="1"/>
    <col min="15626" max="15626" width="4.83203125" style="664" customWidth="1"/>
    <col min="15627" max="15872" width="9.33203125" style="664"/>
    <col min="15873" max="15873" width="6.83203125" style="664" customWidth="1"/>
    <col min="15874" max="15874" width="48" style="664" customWidth="1"/>
    <col min="15875" max="15877" width="15.5" style="664" customWidth="1"/>
    <col min="15878" max="15878" width="55.1640625" style="664" customWidth="1"/>
    <col min="15879" max="15881" width="15.5" style="664" customWidth="1"/>
    <col min="15882" max="15882" width="4.83203125" style="664" customWidth="1"/>
    <col min="15883" max="16128" width="9.33203125" style="664"/>
    <col min="16129" max="16129" width="6.83203125" style="664" customWidth="1"/>
    <col min="16130" max="16130" width="48" style="664" customWidth="1"/>
    <col min="16131" max="16133" width="15.5" style="664" customWidth="1"/>
    <col min="16134" max="16134" width="55.1640625" style="664" customWidth="1"/>
    <col min="16135" max="16137" width="15.5" style="664" customWidth="1"/>
    <col min="16138" max="16138" width="4.83203125" style="664" customWidth="1"/>
    <col min="16139" max="16384" width="9.33203125" style="664"/>
  </cols>
  <sheetData>
    <row r="1" spans="1:10" ht="39.75" customHeight="1" x14ac:dyDescent="0.2">
      <c r="B1" s="725" t="s">
        <v>662</v>
      </c>
      <c r="C1" s="724"/>
      <c r="D1" s="724"/>
      <c r="E1" s="724"/>
      <c r="F1" s="724"/>
      <c r="G1" s="724"/>
      <c r="H1" s="724"/>
      <c r="I1" s="724"/>
      <c r="J1" s="1130" t="str">
        <f>CONCATENATE("2.1. melléklet ",[3]RM_ALAPADATOK!A7," ",[3]RM_ALAPADATOK!B7," ",[3]RM_ALAPADATOK!C7," ",[3]RM_ALAPADATOK!D7," ",[3]RM_ALAPADATOK!E7," ",[3]RM_ALAPADATOK!F7," ",[3]RM_ALAPADATOK!G7," ",[3]RM_ALAPADATOK!H7)</f>
        <v>2.1. melléklet a 13 / 2020 ( XI.11. ) önkormányzati rendelethez</v>
      </c>
    </row>
    <row r="2" spans="1:10" ht="14.25" thickBot="1" x14ac:dyDescent="0.25">
      <c r="G2" s="723"/>
      <c r="H2" s="723"/>
      <c r="I2" s="723" t="str">
        <f>CONCATENATE('[3]RM_1.1.sz.mell.'!K7)</f>
        <v>Forintban!</v>
      </c>
      <c r="J2" s="1130"/>
    </row>
    <row r="3" spans="1:10" ht="18" customHeight="1" thickBot="1" x14ac:dyDescent="0.25">
      <c r="A3" s="1128" t="s">
        <v>67</v>
      </c>
      <c r="B3" s="720" t="s">
        <v>54</v>
      </c>
      <c r="C3" s="722"/>
      <c r="D3" s="721"/>
      <c r="E3" s="721"/>
      <c r="F3" s="720" t="s">
        <v>55</v>
      </c>
      <c r="G3" s="719"/>
      <c r="H3" s="718"/>
      <c r="I3" s="717"/>
      <c r="J3" s="1130"/>
    </row>
    <row r="4" spans="1:10" s="710" customFormat="1" ht="42.75" customHeight="1" thickBot="1" x14ac:dyDescent="0.25">
      <c r="A4" s="1129"/>
      <c r="B4" s="716" t="s">
        <v>59</v>
      </c>
      <c r="C4" s="715" t="str">
        <f>+CONCATENATE('[3]RM_1.1.sz.mell.'!C8," eredeti előirányzat")</f>
        <v>2020. évi eredeti előirányzat</v>
      </c>
      <c r="D4" s="714" t="str">
        <f>CONCATENATE("Halmozott módosítás ",[3]RM_ALAPADATOK!D7,". …….-ig")</f>
        <v>Halmozott módosítás 2020. …….-ig</v>
      </c>
      <c r="E4" s="714" t="str">
        <f>+CONCATENATE(LEFT('[3]RM_1.1.sz.mell.'!C8,4),". …….. Módisítás után" )</f>
        <v>2020. …….. Módisítás után</v>
      </c>
      <c r="F4" s="713" t="s">
        <v>59</v>
      </c>
      <c r="G4" s="712" t="str">
        <f>+C4</f>
        <v>2020. évi eredeti előirányzat</v>
      </c>
      <c r="H4" s="712" t="str">
        <f>+D4</f>
        <v>Halmozott módosítás 2020. …….-ig</v>
      </c>
      <c r="I4" s="711" t="str">
        <f>+E4</f>
        <v>2020. …….. Módisítás után</v>
      </c>
      <c r="J4" s="1130"/>
    </row>
    <row r="5" spans="1:10" s="704" customFormat="1" ht="12" customHeight="1" thickBot="1" x14ac:dyDescent="0.25">
      <c r="A5" s="709" t="s">
        <v>465</v>
      </c>
      <c r="B5" s="707" t="s">
        <v>466</v>
      </c>
      <c r="C5" s="706" t="s">
        <v>467</v>
      </c>
      <c r="D5" s="708" t="s">
        <v>469</v>
      </c>
      <c r="E5" s="708" t="s">
        <v>661</v>
      </c>
      <c r="F5" s="707" t="s">
        <v>660</v>
      </c>
      <c r="G5" s="706" t="s">
        <v>471</v>
      </c>
      <c r="H5" s="706" t="s">
        <v>472</v>
      </c>
      <c r="I5" s="705" t="s">
        <v>659</v>
      </c>
      <c r="J5" s="1130"/>
    </row>
    <row r="6" spans="1:10" ht="12.95" customHeight="1" x14ac:dyDescent="0.2">
      <c r="A6" s="703" t="s">
        <v>16</v>
      </c>
      <c r="B6" s="688" t="s">
        <v>352</v>
      </c>
      <c r="C6" s="702">
        <v>22883556</v>
      </c>
      <c r="D6" s="702">
        <v>518200</v>
      </c>
      <c r="E6" s="698">
        <f>C6+D6</f>
        <v>23401756</v>
      </c>
      <c r="F6" s="688" t="s">
        <v>60</v>
      </c>
      <c r="G6" s="601">
        <v>15879416</v>
      </c>
      <c r="H6" s="600">
        <v>346872</v>
      </c>
      <c r="I6" s="692">
        <f>G6+H6</f>
        <v>16226288</v>
      </c>
      <c r="J6" s="1130"/>
    </row>
    <row r="7" spans="1:10" ht="12.95" customHeight="1" x14ac:dyDescent="0.2">
      <c r="A7" s="685" t="s">
        <v>17</v>
      </c>
      <c r="B7" s="682" t="s">
        <v>353</v>
      </c>
      <c r="C7" s="697">
        <v>3060536</v>
      </c>
      <c r="D7" s="697">
        <v>-643241</v>
      </c>
      <c r="E7" s="698">
        <f t="shared" ref="E7:E16" si="0">C7+D7</f>
        <v>2417295</v>
      </c>
      <c r="F7" s="682" t="s">
        <v>176</v>
      </c>
      <c r="G7" s="560">
        <v>2515313</v>
      </c>
      <c r="H7" s="560">
        <v>59048</v>
      </c>
      <c r="I7" s="692">
        <f t="shared" ref="I7:I17" si="1">G7+H7</f>
        <v>2574361</v>
      </c>
      <c r="J7" s="1130"/>
    </row>
    <row r="8" spans="1:10" ht="12.95" customHeight="1" x14ac:dyDescent="0.2">
      <c r="A8" s="685" t="s">
        <v>18</v>
      </c>
      <c r="B8" s="682" t="s">
        <v>373</v>
      </c>
      <c r="C8" s="697"/>
      <c r="D8" s="697"/>
      <c r="E8" s="698">
        <f t="shared" si="0"/>
        <v>0</v>
      </c>
      <c r="F8" s="682" t="s">
        <v>218</v>
      </c>
      <c r="G8" s="557">
        <v>54624391</v>
      </c>
      <c r="H8" s="557">
        <v>6738481</v>
      </c>
      <c r="I8" s="692">
        <f t="shared" si="1"/>
        <v>61362872</v>
      </c>
      <c r="J8" s="1130"/>
    </row>
    <row r="9" spans="1:10" ht="12.95" customHeight="1" x14ac:dyDescent="0.2">
      <c r="A9" s="685" t="s">
        <v>19</v>
      </c>
      <c r="B9" s="682" t="s">
        <v>167</v>
      </c>
      <c r="C9" s="697">
        <v>2335394</v>
      </c>
      <c r="D9" s="697">
        <v>-1378445</v>
      </c>
      <c r="E9" s="698">
        <f t="shared" si="0"/>
        <v>956949</v>
      </c>
      <c r="F9" s="682" t="s">
        <v>177</v>
      </c>
      <c r="G9" s="557">
        <v>1740678</v>
      </c>
      <c r="H9" s="557"/>
      <c r="I9" s="692">
        <f t="shared" si="1"/>
        <v>1740678</v>
      </c>
      <c r="J9" s="1130"/>
    </row>
    <row r="10" spans="1:10" ht="12.95" customHeight="1" x14ac:dyDescent="0.2">
      <c r="A10" s="685" t="s">
        <v>20</v>
      </c>
      <c r="B10" s="701" t="s">
        <v>399</v>
      </c>
      <c r="C10" s="697">
        <v>3823880</v>
      </c>
      <c r="D10" s="697">
        <v>2067894</v>
      </c>
      <c r="E10" s="698">
        <f t="shared" si="0"/>
        <v>5891774</v>
      </c>
      <c r="F10" s="682" t="s">
        <v>178</v>
      </c>
      <c r="G10" s="557">
        <v>461921</v>
      </c>
      <c r="H10" s="557">
        <v>207832</v>
      </c>
      <c r="I10" s="692">
        <f t="shared" si="1"/>
        <v>669753</v>
      </c>
      <c r="J10" s="1130"/>
    </row>
    <row r="11" spans="1:10" ht="12.95" customHeight="1" x14ac:dyDescent="0.2">
      <c r="A11" s="685" t="s">
        <v>21</v>
      </c>
      <c r="B11" s="682" t="s">
        <v>354</v>
      </c>
      <c r="C11" s="699"/>
      <c r="D11" s="699">
        <v>90000</v>
      </c>
      <c r="E11" s="698">
        <f t="shared" si="0"/>
        <v>90000</v>
      </c>
      <c r="F11" s="682" t="s">
        <v>48</v>
      </c>
      <c r="G11" s="697">
        <v>1000000</v>
      </c>
      <c r="H11" s="697">
        <v>-1000000</v>
      </c>
      <c r="I11" s="692">
        <f t="shared" si="1"/>
        <v>0</v>
      </c>
      <c r="J11" s="1130"/>
    </row>
    <row r="12" spans="1:10" ht="12.95" customHeight="1" x14ac:dyDescent="0.2">
      <c r="A12" s="685" t="s">
        <v>22</v>
      </c>
      <c r="B12" s="682" t="s">
        <v>459</v>
      </c>
      <c r="C12" s="697"/>
      <c r="D12" s="697"/>
      <c r="E12" s="698">
        <f t="shared" si="0"/>
        <v>0</v>
      </c>
      <c r="F12" s="694"/>
      <c r="G12" s="697"/>
      <c r="H12" s="697"/>
      <c r="I12" s="692">
        <f t="shared" si="1"/>
        <v>0</v>
      </c>
      <c r="J12" s="1130"/>
    </row>
    <row r="13" spans="1:10" ht="12.95" customHeight="1" x14ac:dyDescent="0.2">
      <c r="A13" s="685" t="s">
        <v>23</v>
      </c>
      <c r="B13" s="694"/>
      <c r="C13" s="697"/>
      <c r="D13" s="697"/>
      <c r="E13" s="698">
        <f t="shared" si="0"/>
        <v>0</v>
      </c>
      <c r="F13" s="694"/>
      <c r="G13" s="697"/>
      <c r="H13" s="697"/>
      <c r="I13" s="692">
        <f t="shared" si="1"/>
        <v>0</v>
      </c>
      <c r="J13" s="1130"/>
    </row>
    <row r="14" spans="1:10" ht="12.95" customHeight="1" x14ac:dyDescent="0.2">
      <c r="A14" s="685" t="s">
        <v>24</v>
      </c>
      <c r="B14" s="700"/>
      <c r="C14" s="699"/>
      <c r="D14" s="699"/>
      <c r="E14" s="698">
        <f t="shared" si="0"/>
        <v>0</v>
      </c>
      <c r="F14" s="694"/>
      <c r="G14" s="697"/>
      <c r="H14" s="697"/>
      <c r="I14" s="692">
        <f t="shared" si="1"/>
        <v>0</v>
      </c>
      <c r="J14" s="1130"/>
    </row>
    <row r="15" spans="1:10" ht="12.95" customHeight="1" x14ac:dyDescent="0.2">
      <c r="A15" s="685" t="s">
        <v>25</v>
      </c>
      <c r="B15" s="694"/>
      <c r="C15" s="697"/>
      <c r="D15" s="697"/>
      <c r="E15" s="698">
        <f t="shared" si="0"/>
        <v>0</v>
      </c>
      <c r="F15" s="694"/>
      <c r="G15" s="697"/>
      <c r="H15" s="697"/>
      <c r="I15" s="692">
        <f t="shared" si="1"/>
        <v>0</v>
      </c>
      <c r="J15" s="1130"/>
    </row>
    <row r="16" spans="1:10" ht="12.95" customHeight="1" x14ac:dyDescent="0.2">
      <c r="A16" s="685" t="s">
        <v>26</v>
      </c>
      <c r="B16" s="694"/>
      <c r="C16" s="697"/>
      <c r="D16" s="697"/>
      <c r="E16" s="698">
        <f t="shared" si="0"/>
        <v>0</v>
      </c>
      <c r="F16" s="694"/>
      <c r="G16" s="697"/>
      <c r="H16" s="697"/>
      <c r="I16" s="692">
        <f t="shared" si="1"/>
        <v>0</v>
      </c>
      <c r="J16" s="1130"/>
    </row>
    <row r="17" spans="1:10" ht="12.95" customHeight="1" thickBot="1" x14ac:dyDescent="0.25">
      <c r="A17" s="685" t="s">
        <v>27</v>
      </c>
      <c r="B17" s="696"/>
      <c r="C17" s="693"/>
      <c r="D17" s="693"/>
      <c r="E17" s="695"/>
      <c r="F17" s="694"/>
      <c r="G17" s="693"/>
      <c r="H17" s="693"/>
      <c r="I17" s="692">
        <f t="shared" si="1"/>
        <v>0</v>
      </c>
      <c r="J17" s="1130"/>
    </row>
    <row r="18" spans="1:10" ht="21.75" thickBot="1" x14ac:dyDescent="0.25">
      <c r="A18" s="669" t="s">
        <v>28</v>
      </c>
      <c r="B18" s="673" t="s">
        <v>460</v>
      </c>
      <c r="C18" s="672">
        <f>C6+C7+C9+C10+C11+C13+C14+C15+C16+C17</f>
        <v>32103366</v>
      </c>
      <c r="D18" s="672">
        <f>D6+D7+D9+D10+D11+D13+D14+D15+D16+D17</f>
        <v>654408</v>
      </c>
      <c r="E18" s="672">
        <f>E6+E7+E9+E10+E11+E13+E14+E15+E16+E17</f>
        <v>32757774</v>
      </c>
      <c r="F18" s="673" t="s">
        <v>359</v>
      </c>
      <c r="G18" s="672">
        <f>SUM(G6:G17)</f>
        <v>76221719</v>
      </c>
      <c r="H18" s="672">
        <f>SUM(H6:H17)</f>
        <v>6352233</v>
      </c>
      <c r="I18" s="671">
        <f>SUM(I6:I17)</f>
        <v>82573952</v>
      </c>
      <c r="J18" s="1130"/>
    </row>
    <row r="19" spans="1:10" ht="12.95" customHeight="1" x14ac:dyDescent="0.2">
      <c r="A19" s="689" t="s">
        <v>29</v>
      </c>
      <c r="B19" s="678" t="s">
        <v>356</v>
      </c>
      <c r="C19" s="691">
        <f>+C20+C21+C22+C23</f>
        <v>47935635</v>
      </c>
      <c r="D19" s="691">
        <f>+D20+D21+D22+D23</f>
        <v>-3048903</v>
      </c>
      <c r="E19" s="691">
        <f>+E20+E21+E22+E23</f>
        <v>44886732</v>
      </c>
      <c r="F19" s="684" t="s">
        <v>184</v>
      </c>
      <c r="G19" s="676"/>
      <c r="H19" s="676"/>
      <c r="I19" s="675">
        <f>G19+H19</f>
        <v>0</v>
      </c>
      <c r="J19" s="1130"/>
    </row>
    <row r="20" spans="1:10" ht="12.95" customHeight="1" x14ac:dyDescent="0.2">
      <c r="A20" s="687" t="s">
        <v>30</v>
      </c>
      <c r="B20" s="684" t="s">
        <v>212</v>
      </c>
      <c r="C20" s="631">
        <v>47935635</v>
      </c>
      <c r="D20" s="631">
        <v>-3048903</v>
      </c>
      <c r="E20" s="683">
        <f>C20+D20</f>
        <v>44886732</v>
      </c>
      <c r="F20" s="684" t="s">
        <v>358</v>
      </c>
      <c r="G20" s="681"/>
      <c r="H20" s="681"/>
      <c r="I20" s="680">
        <f t="shared" ref="I20:I28" si="2">G20+H20</f>
        <v>0</v>
      </c>
      <c r="J20" s="1130"/>
    </row>
    <row r="21" spans="1:10" ht="12.95" customHeight="1" x14ac:dyDescent="0.2">
      <c r="A21" s="687" t="s">
        <v>31</v>
      </c>
      <c r="B21" s="684" t="s">
        <v>213</v>
      </c>
      <c r="C21" s="681"/>
      <c r="D21" s="681"/>
      <c r="E21" s="683">
        <f>C21+D21</f>
        <v>0</v>
      </c>
      <c r="F21" s="684" t="s">
        <v>151</v>
      </c>
      <c r="G21" s="681"/>
      <c r="H21" s="681"/>
      <c r="I21" s="680">
        <f t="shared" si="2"/>
        <v>0</v>
      </c>
      <c r="J21" s="1130"/>
    </row>
    <row r="22" spans="1:10" ht="12.95" customHeight="1" x14ac:dyDescent="0.2">
      <c r="A22" s="687" t="s">
        <v>32</v>
      </c>
      <c r="B22" s="684" t="s">
        <v>217</v>
      </c>
      <c r="C22" s="681"/>
      <c r="D22" s="681"/>
      <c r="E22" s="683">
        <f>C22+D22</f>
        <v>0</v>
      </c>
      <c r="F22" s="684" t="s">
        <v>152</v>
      </c>
      <c r="G22" s="681"/>
      <c r="H22" s="681"/>
      <c r="I22" s="680">
        <f t="shared" si="2"/>
        <v>0</v>
      </c>
      <c r="J22" s="1130"/>
    </row>
    <row r="23" spans="1:10" ht="12.95" customHeight="1" x14ac:dyDescent="0.2">
      <c r="A23" s="687" t="s">
        <v>33</v>
      </c>
      <c r="B23" s="686" t="s">
        <v>223</v>
      </c>
      <c r="C23" s="681"/>
      <c r="D23" s="681"/>
      <c r="E23" s="683">
        <f>C23+D23</f>
        <v>0</v>
      </c>
      <c r="F23" s="678" t="s">
        <v>219</v>
      </c>
      <c r="G23" s="681"/>
      <c r="H23" s="681"/>
      <c r="I23" s="680">
        <f t="shared" si="2"/>
        <v>0</v>
      </c>
      <c r="J23" s="1130"/>
    </row>
    <row r="24" spans="1:10" ht="12.95" customHeight="1" x14ac:dyDescent="0.2">
      <c r="A24" s="687" t="s">
        <v>34</v>
      </c>
      <c r="B24" s="684" t="s">
        <v>357</v>
      </c>
      <c r="C24" s="690">
        <f>+C25+C26</f>
        <v>0</v>
      </c>
      <c r="D24" s="690">
        <f>+D25+D26</f>
        <v>0</v>
      </c>
      <c r="E24" s="690">
        <f>+E25+E26</f>
        <v>0</v>
      </c>
      <c r="F24" s="684" t="s">
        <v>185</v>
      </c>
      <c r="G24" s="681"/>
      <c r="H24" s="681"/>
      <c r="I24" s="680">
        <f t="shared" si="2"/>
        <v>0</v>
      </c>
      <c r="J24" s="1130"/>
    </row>
    <row r="25" spans="1:10" ht="12.95" customHeight="1" x14ac:dyDescent="0.2">
      <c r="A25" s="689" t="s">
        <v>35</v>
      </c>
      <c r="B25" s="678" t="s">
        <v>355</v>
      </c>
      <c r="C25" s="676"/>
      <c r="D25" s="676"/>
      <c r="E25" s="677">
        <f>C25+D25</f>
        <v>0</v>
      </c>
      <c r="F25" s="688" t="s">
        <v>442</v>
      </c>
      <c r="G25" s="676"/>
      <c r="H25" s="676"/>
      <c r="I25" s="675">
        <f t="shared" si="2"/>
        <v>0</v>
      </c>
      <c r="J25" s="1130"/>
    </row>
    <row r="26" spans="1:10" ht="12.95" customHeight="1" x14ac:dyDescent="0.2">
      <c r="A26" s="687" t="s">
        <v>36</v>
      </c>
      <c r="B26" s="686" t="s">
        <v>582</v>
      </c>
      <c r="C26" s="681"/>
      <c r="D26" s="681"/>
      <c r="E26" s="683">
        <f>C26+D26</f>
        <v>0</v>
      </c>
      <c r="F26" s="682" t="s">
        <v>448</v>
      </c>
      <c r="G26" s="681"/>
      <c r="H26" s="681"/>
      <c r="I26" s="680">
        <f t="shared" si="2"/>
        <v>0</v>
      </c>
      <c r="J26" s="1130"/>
    </row>
    <row r="27" spans="1:10" ht="12.95" customHeight="1" x14ac:dyDescent="0.2">
      <c r="A27" s="685" t="s">
        <v>37</v>
      </c>
      <c r="B27" s="684" t="s">
        <v>658</v>
      </c>
      <c r="C27" s="681"/>
      <c r="D27" s="681"/>
      <c r="E27" s="683">
        <f>C27+D27</f>
        <v>0</v>
      </c>
      <c r="F27" s="682" t="s">
        <v>449</v>
      </c>
      <c r="G27" s="681"/>
      <c r="H27" s="681"/>
      <c r="I27" s="680">
        <f t="shared" si="2"/>
        <v>0</v>
      </c>
      <c r="J27" s="1130"/>
    </row>
    <row r="28" spans="1:10" ht="12.95" customHeight="1" thickBot="1" x14ac:dyDescent="0.25">
      <c r="A28" s="679" t="s">
        <v>38</v>
      </c>
      <c r="B28" s="678" t="s">
        <v>313</v>
      </c>
      <c r="C28" s="676"/>
      <c r="D28" s="676"/>
      <c r="E28" s="677">
        <f>C28+D28</f>
        <v>0</v>
      </c>
      <c r="F28" s="572" t="s">
        <v>350</v>
      </c>
      <c r="G28" s="560">
        <v>915342</v>
      </c>
      <c r="H28" s="676"/>
      <c r="I28" s="675">
        <f t="shared" si="2"/>
        <v>915342</v>
      </c>
      <c r="J28" s="1130"/>
    </row>
    <row r="29" spans="1:10" ht="24" customHeight="1" thickBot="1" x14ac:dyDescent="0.25">
      <c r="A29" s="669" t="s">
        <v>39</v>
      </c>
      <c r="B29" s="673" t="s">
        <v>461</v>
      </c>
      <c r="C29" s="672">
        <f>+C19+C24+C27+C28</f>
        <v>47935635</v>
      </c>
      <c r="D29" s="672">
        <f>+D19+D24+D27+D28</f>
        <v>-3048903</v>
      </c>
      <c r="E29" s="674">
        <f>+E19+E24+E27+E28</f>
        <v>44886732</v>
      </c>
      <c r="F29" s="673" t="s">
        <v>463</v>
      </c>
      <c r="G29" s="672">
        <f>SUM(G19:G28)</f>
        <v>915342</v>
      </c>
      <c r="H29" s="672">
        <f>SUM(H19:H28)</f>
        <v>0</v>
      </c>
      <c r="I29" s="671">
        <f>SUM(I19:I28)</f>
        <v>915342</v>
      </c>
      <c r="J29" s="1130"/>
    </row>
    <row r="30" spans="1:10" ht="13.5" thickBot="1" x14ac:dyDescent="0.25">
      <c r="A30" s="669" t="s">
        <v>40</v>
      </c>
      <c r="B30" s="668" t="s">
        <v>462</v>
      </c>
      <c r="C30" s="667">
        <f>+C18+C29</f>
        <v>80039001</v>
      </c>
      <c r="D30" s="667">
        <f>+D18+D29</f>
        <v>-2394495</v>
      </c>
      <c r="E30" s="670">
        <f>+E18+E29</f>
        <v>77644506</v>
      </c>
      <c r="F30" s="668" t="s">
        <v>464</v>
      </c>
      <c r="G30" s="667">
        <f>+G18+G29</f>
        <v>77137061</v>
      </c>
      <c r="H30" s="667">
        <f>+H18+H29</f>
        <v>6352233</v>
      </c>
      <c r="I30" s="670">
        <f>+I18+I29</f>
        <v>83489294</v>
      </c>
      <c r="J30" s="1130"/>
    </row>
    <row r="31" spans="1:10" ht="13.5" thickBot="1" x14ac:dyDescent="0.25">
      <c r="A31" s="669" t="s">
        <v>41</v>
      </c>
      <c r="B31" s="668" t="s">
        <v>162</v>
      </c>
      <c r="C31" s="667">
        <f>IF(C18-G18&lt;0,G18-C18,"-")</f>
        <v>44118353</v>
      </c>
      <c r="D31" s="667">
        <f>IF(D18-H18&lt;0,H18-D18,"-")</f>
        <v>5697825</v>
      </c>
      <c r="E31" s="670">
        <f>IF(E18-I18&lt;0,I18-E18,"-")</f>
        <v>49816178</v>
      </c>
      <c r="F31" s="668" t="s">
        <v>163</v>
      </c>
      <c r="G31" s="667" t="str">
        <f>IF(C18-G18&gt;0,C18-G18,"-")</f>
        <v>-</v>
      </c>
      <c r="H31" s="667" t="str">
        <f>IF(D18-H18&gt;0,D18-H18,"-")</f>
        <v>-</v>
      </c>
      <c r="I31" s="670" t="str">
        <f>IF(E18-I18&gt;0,E18-I18,"-")</f>
        <v>-</v>
      </c>
      <c r="J31" s="1130"/>
    </row>
    <row r="32" spans="1:10" ht="13.5" thickBot="1" x14ac:dyDescent="0.25">
      <c r="A32" s="669" t="s">
        <v>42</v>
      </c>
      <c r="B32" s="668" t="s">
        <v>532</v>
      </c>
      <c r="C32" s="667" t="str">
        <f>IF(C30-G30&lt;0,G30-C30,"-")</f>
        <v>-</v>
      </c>
      <c r="D32" s="667">
        <f>IF(D30-H30&lt;0,H30-D30,"-")</f>
        <v>8746728</v>
      </c>
      <c r="E32" s="667">
        <f>IF(E30-I30&lt;0,I30-E30,"-")</f>
        <v>5844788</v>
      </c>
      <c r="F32" s="668" t="s">
        <v>533</v>
      </c>
      <c r="G32" s="667">
        <f>IF(C30-G30&gt;0,C30-G30,"-")</f>
        <v>2901940</v>
      </c>
      <c r="H32" s="667" t="str">
        <f>IF(D30-H30&gt;0,D30-H30,"-")</f>
        <v>-</v>
      </c>
      <c r="I32" s="666" t="str">
        <f>IF(E30-I30&gt;0,E30-I30,"-")</f>
        <v>-</v>
      </c>
      <c r="J32" s="1130"/>
    </row>
    <row r="33" spans="2:6" ht="18.75" x14ac:dyDescent="0.2">
      <c r="B33" s="1131"/>
      <c r="C33" s="1131"/>
      <c r="D33" s="1131"/>
      <c r="E33" s="1131"/>
      <c r="F33" s="1131"/>
    </row>
  </sheetData>
  <sheetProtection sheet="1"/>
  <mergeCells count="3">
    <mergeCell ref="J1:J32"/>
    <mergeCell ref="A3:A4"/>
    <mergeCell ref="B33:F33"/>
  </mergeCells>
  <printOptions horizontalCentered="1"/>
  <pageMargins left="0.33" right="0.48" top="0.9055118110236221" bottom="0.5" header="0.6692913385826772" footer="0.28000000000000003"/>
  <pageSetup paperSize="9" scale="72" orientation="landscape" verticalDpi="300" r:id="rId1"/>
  <headerFooter alignWithMargins="0">
    <oddHeader xml:space="preserve">&amp;R&amp;"Times New Roman CE,Félkövér dőlt"&amp;11 </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CONCATENATE('KV_9.7.sz.mell'!B2)</f>
        <v>#REF!</v>
      </c>
      <c r="C2" s="243" t="s">
        <v>551</v>
      </c>
    </row>
    <row r="3" spans="1:3" s="317" customFormat="1" ht="24.75" thickBot="1" x14ac:dyDescent="0.25">
      <c r="A3" s="311" t="s">
        <v>190</v>
      </c>
      <c r="B3" s="412" t="s">
        <v>395</v>
      </c>
      <c r="C3" s="244" t="s">
        <v>57</v>
      </c>
    </row>
    <row r="4" spans="1:3" s="318" customFormat="1" ht="15.95" customHeight="1" thickBot="1" x14ac:dyDescent="0.3">
      <c r="A4" s="148"/>
      <c r="B4" s="148"/>
      <c r="C4" s="149" t="e">
        <f>'KV_9.7.sz.mell'!C4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CONCATENATE('KV_9.7.1.sz.mell'!B2)</f>
        <v>#REF!</v>
      </c>
      <c r="C2" s="243" t="s">
        <v>551</v>
      </c>
    </row>
    <row r="3" spans="1:3" s="317" customFormat="1" ht="24.75" thickBot="1" x14ac:dyDescent="0.25">
      <c r="A3" s="311" t="s">
        <v>190</v>
      </c>
      <c r="B3" s="412" t="s">
        <v>396</v>
      </c>
      <c r="C3" s="244" t="s">
        <v>58</v>
      </c>
    </row>
    <row r="4" spans="1:3" s="318" customFormat="1" ht="15.95" customHeight="1" thickBot="1" x14ac:dyDescent="0.3">
      <c r="A4" s="148"/>
      <c r="B4" s="148"/>
      <c r="C4" s="149" t="e">
        <f>'KV_9.7.1.sz.mell'!C4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CONCATENATE('KV_9.7.2.sz.mell'!B2)</f>
        <v>#REF!</v>
      </c>
      <c r="C2" s="243" t="s">
        <v>551</v>
      </c>
    </row>
    <row r="3" spans="1:3" s="317" customFormat="1" ht="24.75" thickBot="1" x14ac:dyDescent="0.25">
      <c r="A3" s="311" t="s">
        <v>190</v>
      </c>
      <c r="B3" s="412" t="s">
        <v>498</v>
      </c>
      <c r="C3" s="244" t="s">
        <v>409</v>
      </c>
    </row>
    <row r="4" spans="1:3" s="318" customFormat="1" ht="15.95" customHeight="1" thickBot="1" x14ac:dyDescent="0.3">
      <c r="A4" s="148"/>
      <c r="B4" s="148"/>
      <c r="C4" s="149" t="e">
        <f>'KV_9.7.2.sz.mell'!C4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552</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CONCATENATE('KV_9.8.sz.mell'!B2)</f>
        <v>#REF!</v>
      </c>
      <c r="C2" s="243" t="s">
        <v>552</v>
      </c>
    </row>
    <row r="3" spans="1:3" s="317" customFormat="1" ht="24.75" thickBot="1" x14ac:dyDescent="0.25">
      <c r="A3" s="311" t="s">
        <v>190</v>
      </c>
      <c r="B3" s="412" t="s">
        <v>395</v>
      </c>
      <c r="C3" s="244" t="s">
        <v>57</v>
      </c>
    </row>
    <row r="4" spans="1:3" s="318" customFormat="1" ht="15.95" customHeight="1" thickBot="1" x14ac:dyDescent="0.3">
      <c r="A4" s="148"/>
      <c r="B4" s="148"/>
      <c r="C4" s="149" t="e">
        <f>'KV_9.8.sz.mell'!C4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CONCATENATE('KV_9.8.1.sz.mell'!B2)</f>
        <v>#REF!</v>
      </c>
      <c r="C2" s="243" t="s">
        <v>552</v>
      </c>
    </row>
    <row r="3" spans="1:3" s="317" customFormat="1" ht="24.75" thickBot="1" x14ac:dyDescent="0.25">
      <c r="A3" s="311" t="s">
        <v>190</v>
      </c>
      <c r="B3" s="412" t="s">
        <v>396</v>
      </c>
      <c r="C3" s="244" t="s">
        <v>58</v>
      </c>
    </row>
    <row r="4" spans="1:3" s="318" customFormat="1" ht="15.95" customHeight="1" thickBot="1" x14ac:dyDescent="0.3">
      <c r="A4" s="148"/>
      <c r="B4" s="148"/>
      <c r="C4" s="149" t="e">
        <f>'KV_9.8.1.sz.mell'!C4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CONCATENATE(#REF!,"3. melléklet ",#REF!," ",#REF!," ",#REF!," ",#REF!," ",#REF!," ",#REF!," ",#REF!," ",#REF!)</f>
        <v>#REF!</v>
      </c>
    </row>
    <row r="2" spans="1:3" s="317" customFormat="1" ht="36" x14ac:dyDescent="0.2">
      <c r="A2" s="278" t="s">
        <v>191</v>
      </c>
      <c r="B2" s="411" t="e">
        <f>CONCATENATE('KV_9.8.2.sz.mell'!B2)</f>
        <v>#REF!</v>
      </c>
      <c r="C2" s="243" t="s">
        <v>552</v>
      </c>
    </row>
    <row r="3" spans="1:3" s="317" customFormat="1" ht="24.75" thickBot="1" x14ac:dyDescent="0.25">
      <c r="A3" s="311" t="s">
        <v>190</v>
      </c>
      <c r="B3" s="412" t="s">
        <v>498</v>
      </c>
      <c r="C3" s="244" t="s">
        <v>409</v>
      </c>
    </row>
    <row r="4" spans="1:3" s="318" customFormat="1" ht="15.95" customHeight="1" thickBot="1" x14ac:dyDescent="0.3">
      <c r="A4" s="148"/>
      <c r="B4" s="148"/>
      <c r="C4" s="149" t="e">
        <f>'KV_9.8.2.sz.mell'!C4</f>
        <v>#REF!</v>
      </c>
    </row>
    <row r="5" spans="1:3" ht="13.5" thickBot="1" x14ac:dyDescent="0.25">
      <c r="A5" s="279" t="s">
        <v>192</v>
      </c>
      <c r="B5" s="150" t="s">
        <v>530</v>
      </c>
      <c r="C5" s="399"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92D050"/>
  </sheetPr>
  <dimension ref="A1:C60"/>
  <sheetViews>
    <sheetView topLeftCell="A4"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 melléklet ",#REF!," ",#REF!," ",#REF!," ",#REF!," ",#REF!," ",#REF!," ",#REF!," ",#REF!)</f>
        <v>#REF!</v>
      </c>
    </row>
    <row r="2" spans="1:3" s="317" customFormat="1" ht="36" x14ac:dyDescent="0.2">
      <c r="A2" s="278" t="s">
        <v>191</v>
      </c>
      <c r="B2" s="411" t="e">
        <f>CONCATENATE(#REF!)</f>
        <v>#REF!</v>
      </c>
      <c r="C2" s="243" t="s">
        <v>553</v>
      </c>
    </row>
    <row r="3" spans="1:3" s="317" customFormat="1" ht="24.75" thickBot="1" x14ac:dyDescent="0.25">
      <c r="A3" s="311" t="s">
        <v>190</v>
      </c>
      <c r="B3" s="412" t="s">
        <v>376</v>
      </c>
      <c r="C3" s="244" t="s">
        <v>52</v>
      </c>
    </row>
    <row r="4" spans="1:3" s="318" customFormat="1" ht="15.95" customHeight="1" thickBot="1" x14ac:dyDescent="0.3">
      <c r="A4" s="148"/>
      <c r="B4" s="148"/>
      <c r="C4" s="149" t="e">
        <f>'KV_9.2.3.sz.mell'!C4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CONCATENATE(#REF!,"1. melléklet ",#REF!," ",#REF!," ",#REF!," ",#REF!," ",#REF!," ",#REF!," ",#REF!," ",#REF!)</f>
        <v>#REF!</v>
      </c>
    </row>
    <row r="2" spans="1:3" s="317" customFormat="1" ht="36" x14ac:dyDescent="0.2">
      <c r="A2" s="278" t="s">
        <v>191</v>
      </c>
      <c r="B2" s="411" t="e">
        <f>CONCATENATE('KV_9.9.sz.mell'!B2)</f>
        <v>#REF!</v>
      </c>
      <c r="C2" s="243" t="s">
        <v>553</v>
      </c>
    </row>
    <row r="3" spans="1:3" s="317" customFormat="1" ht="24.75" thickBot="1" x14ac:dyDescent="0.25">
      <c r="A3" s="311" t="s">
        <v>190</v>
      </c>
      <c r="B3" s="412" t="s">
        <v>395</v>
      </c>
      <c r="C3" s="244" t="s">
        <v>57</v>
      </c>
    </row>
    <row r="4" spans="1:3" s="318" customFormat="1" ht="15.95" customHeight="1" thickBot="1" x14ac:dyDescent="0.3">
      <c r="A4" s="148"/>
      <c r="B4" s="148"/>
      <c r="C4" s="149" t="e">
        <f>'KV_9.9.sz.mell'!C4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92D050"/>
  </sheetPr>
  <dimension ref="A1:C60"/>
  <sheetViews>
    <sheetView zoomScale="120" zoomScaleNormal="120" workbookViewId="0">
      <selection activeCell="H21" sqref="H21"/>
    </sheetView>
  </sheetViews>
  <sheetFormatPr defaultRowHeight="12.75" x14ac:dyDescent="0.2"/>
  <cols>
    <col min="1" max="1" width="13.83203125" style="165" customWidth="1"/>
    <col min="2" max="2" width="79.1640625" style="166" customWidth="1"/>
    <col min="3" max="3" width="25" style="166" customWidth="1"/>
    <col min="4" max="16384" width="9.33203125" style="166"/>
  </cols>
  <sheetData>
    <row r="1" spans="1:3" s="146" customFormat="1" ht="21.2" customHeight="1" thickBot="1" x14ac:dyDescent="0.25">
      <c r="A1" s="145"/>
      <c r="B1" s="147"/>
      <c r="C1" s="413" t="e">
        <f>CONCATENATE(#REF!,"2. melléklet ",#REF!," ",#REF!," ",#REF!," ",#REF!," ",#REF!," ",#REF!," ",#REF!," ",#REF!)</f>
        <v>#REF!</v>
      </c>
    </row>
    <row r="2" spans="1:3" s="317" customFormat="1" ht="36" x14ac:dyDescent="0.2">
      <c r="A2" s="278" t="s">
        <v>191</v>
      </c>
      <c r="B2" s="411" t="e">
        <f>CONCATENATE('KV_9.9.1.sz.mell'!B2)</f>
        <v>#REF!</v>
      </c>
      <c r="C2" s="243" t="s">
        <v>553</v>
      </c>
    </row>
    <row r="3" spans="1:3" s="317" customFormat="1" ht="24.75" thickBot="1" x14ac:dyDescent="0.25">
      <c r="A3" s="311" t="s">
        <v>190</v>
      </c>
      <c r="B3" s="412" t="s">
        <v>396</v>
      </c>
      <c r="C3" s="244" t="s">
        <v>58</v>
      </c>
    </row>
    <row r="4" spans="1:3" s="318" customFormat="1" ht="15.95" customHeight="1" thickBot="1" x14ac:dyDescent="0.3">
      <c r="A4" s="148"/>
      <c r="B4" s="148"/>
      <c r="C4" s="149" t="e">
        <f>'KV_9.9.1.sz.mell'!C4</f>
        <v>#REF!</v>
      </c>
    </row>
    <row r="5" spans="1:3" ht="13.5" thickBot="1" x14ac:dyDescent="0.25">
      <c r="A5" s="279" t="s">
        <v>192</v>
      </c>
      <c r="B5" s="150" t="s">
        <v>530</v>
      </c>
      <c r="C5" s="151" t="s">
        <v>53</v>
      </c>
    </row>
    <row r="6" spans="1:3" s="319" customFormat="1" ht="12.95" customHeight="1" thickBot="1" x14ac:dyDescent="0.25">
      <c r="A6" s="127"/>
      <c r="B6" s="128" t="s">
        <v>465</v>
      </c>
      <c r="C6" s="129" t="s">
        <v>466</v>
      </c>
    </row>
    <row r="7" spans="1:3" s="319" customFormat="1" ht="15.95" customHeight="1" thickBot="1" x14ac:dyDescent="0.25">
      <c r="A7" s="152"/>
      <c r="B7" s="153" t="s">
        <v>54</v>
      </c>
      <c r="C7" s="154"/>
    </row>
    <row r="8" spans="1:3" s="245" customFormat="1" ht="12" customHeight="1" thickBot="1" x14ac:dyDescent="0.25">
      <c r="A8" s="127" t="s">
        <v>16</v>
      </c>
      <c r="B8" s="155" t="s">
        <v>488</v>
      </c>
      <c r="C8" s="231">
        <f>SUM(C9:C19)</f>
        <v>0</v>
      </c>
    </row>
    <row r="9" spans="1:3" s="245" customFormat="1" ht="12" customHeight="1" x14ac:dyDescent="0.2">
      <c r="A9" s="312" t="s">
        <v>96</v>
      </c>
      <c r="B9" s="8" t="s">
        <v>255</v>
      </c>
      <c r="C9" s="235"/>
    </row>
    <row r="10" spans="1:3" s="245" customFormat="1" ht="12" customHeight="1" x14ac:dyDescent="0.2">
      <c r="A10" s="313" t="s">
        <v>97</v>
      </c>
      <c r="B10" s="6" t="s">
        <v>256</v>
      </c>
      <c r="C10" s="229"/>
    </row>
    <row r="11" spans="1:3" s="245" customFormat="1" ht="12" customHeight="1" x14ac:dyDescent="0.2">
      <c r="A11" s="313" t="s">
        <v>98</v>
      </c>
      <c r="B11" s="6" t="s">
        <v>257</v>
      </c>
      <c r="C11" s="229"/>
    </row>
    <row r="12" spans="1:3" s="245" customFormat="1" ht="12" customHeight="1" x14ac:dyDescent="0.2">
      <c r="A12" s="313" t="s">
        <v>99</v>
      </c>
      <c r="B12" s="6" t="s">
        <v>258</v>
      </c>
      <c r="C12" s="229"/>
    </row>
    <row r="13" spans="1:3" s="245" customFormat="1" ht="12" customHeight="1" x14ac:dyDescent="0.2">
      <c r="A13" s="313" t="s">
        <v>144</v>
      </c>
      <c r="B13" s="6" t="s">
        <v>259</v>
      </c>
      <c r="C13" s="229"/>
    </row>
    <row r="14" spans="1:3" s="245" customFormat="1" ht="12" customHeight="1" x14ac:dyDescent="0.2">
      <c r="A14" s="313" t="s">
        <v>100</v>
      </c>
      <c r="B14" s="6" t="s">
        <v>377</v>
      </c>
      <c r="C14" s="229"/>
    </row>
    <row r="15" spans="1:3" s="245" customFormat="1" ht="12" customHeight="1" x14ac:dyDescent="0.2">
      <c r="A15" s="313" t="s">
        <v>101</v>
      </c>
      <c r="B15" s="5" t="s">
        <v>378</v>
      </c>
      <c r="C15" s="229"/>
    </row>
    <row r="16" spans="1:3" s="245" customFormat="1" ht="12" customHeight="1" x14ac:dyDescent="0.2">
      <c r="A16" s="313" t="s">
        <v>111</v>
      </c>
      <c r="B16" s="6" t="s">
        <v>262</v>
      </c>
      <c r="C16" s="236"/>
    </row>
    <row r="17" spans="1:3" s="320" customFormat="1" ht="12" customHeight="1" x14ac:dyDescent="0.2">
      <c r="A17" s="313" t="s">
        <v>112</v>
      </c>
      <c r="B17" s="6" t="s">
        <v>263</v>
      </c>
      <c r="C17" s="229"/>
    </row>
    <row r="18" spans="1:3" s="320" customFormat="1" ht="12" customHeight="1" x14ac:dyDescent="0.2">
      <c r="A18" s="313" t="s">
        <v>113</v>
      </c>
      <c r="B18" s="6" t="s">
        <v>414</v>
      </c>
      <c r="C18" s="230"/>
    </row>
    <row r="19" spans="1:3" s="320" customFormat="1" ht="12" customHeight="1" thickBot="1" x14ac:dyDescent="0.25">
      <c r="A19" s="313" t="s">
        <v>114</v>
      </c>
      <c r="B19" s="5" t="s">
        <v>264</v>
      </c>
      <c r="C19" s="230"/>
    </row>
    <row r="20" spans="1:3" s="245" customFormat="1" ht="12" customHeight="1" thickBot="1" x14ac:dyDescent="0.25">
      <c r="A20" s="127" t="s">
        <v>17</v>
      </c>
      <c r="B20" s="155" t="s">
        <v>379</v>
      </c>
      <c r="C20" s="231">
        <f>SUM(C21:C23)</f>
        <v>0</v>
      </c>
    </row>
    <row r="21" spans="1:3" s="320" customFormat="1" ht="12" customHeight="1" x14ac:dyDescent="0.2">
      <c r="A21" s="313" t="s">
        <v>102</v>
      </c>
      <c r="B21" s="7" t="s">
        <v>238</v>
      </c>
      <c r="C21" s="229"/>
    </row>
    <row r="22" spans="1:3" s="320" customFormat="1" ht="12" customHeight="1" x14ac:dyDescent="0.2">
      <c r="A22" s="313" t="s">
        <v>103</v>
      </c>
      <c r="B22" s="6" t="s">
        <v>380</v>
      </c>
      <c r="C22" s="229"/>
    </row>
    <row r="23" spans="1:3" s="320" customFormat="1" ht="12" customHeight="1" x14ac:dyDescent="0.2">
      <c r="A23" s="313" t="s">
        <v>104</v>
      </c>
      <c r="B23" s="6" t="s">
        <v>381</v>
      </c>
      <c r="C23" s="229"/>
    </row>
    <row r="24" spans="1:3" s="320" customFormat="1" ht="12" customHeight="1" thickBot="1" x14ac:dyDescent="0.25">
      <c r="A24" s="313" t="s">
        <v>105</v>
      </c>
      <c r="B24" s="6" t="s">
        <v>493</v>
      </c>
      <c r="C24" s="229"/>
    </row>
    <row r="25" spans="1:3" s="320" customFormat="1" ht="12" customHeight="1" thickBot="1" x14ac:dyDescent="0.25">
      <c r="A25" s="135" t="s">
        <v>18</v>
      </c>
      <c r="B25" s="93" t="s">
        <v>167</v>
      </c>
      <c r="C25" s="233"/>
    </row>
    <row r="26" spans="1:3" s="320" customFormat="1" ht="12" customHeight="1" thickBot="1" x14ac:dyDescent="0.25">
      <c r="A26" s="135" t="s">
        <v>19</v>
      </c>
      <c r="B26" s="93" t="s">
        <v>382</v>
      </c>
      <c r="C26" s="231">
        <f>+C27+C28</f>
        <v>0</v>
      </c>
    </row>
    <row r="27" spans="1:3" s="320" customFormat="1" ht="12" customHeight="1" x14ac:dyDescent="0.2">
      <c r="A27" s="314" t="s">
        <v>248</v>
      </c>
      <c r="B27" s="315" t="s">
        <v>380</v>
      </c>
      <c r="C27" s="53"/>
    </row>
    <row r="28" spans="1:3" s="320" customFormat="1" ht="12" customHeight="1" x14ac:dyDescent="0.2">
      <c r="A28" s="314" t="s">
        <v>249</v>
      </c>
      <c r="B28" s="316" t="s">
        <v>383</v>
      </c>
      <c r="C28" s="232"/>
    </row>
    <row r="29" spans="1:3" s="320" customFormat="1" ht="12" customHeight="1" thickBot="1" x14ac:dyDescent="0.25">
      <c r="A29" s="313" t="s">
        <v>250</v>
      </c>
      <c r="B29" s="104" t="s">
        <v>494</v>
      </c>
      <c r="C29" s="60"/>
    </row>
    <row r="30" spans="1:3" s="320" customFormat="1" ht="12" customHeight="1" thickBot="1" x14ac:dyDescent="0.25">
      <c r="A30" s="135" t="s">
        <v>20</v>
      </c>
      <c r="B30" s="93" t="s">
        <v>384</v>
      </c>
      <c r="C30" s="231">
        <f>+C31+C32+C33</f>
        <v>0</v>
      </c>
    </row>
    <row r="31" spans="1:3" s="320" customFormat="1" ht="12" customHeight="1" x14ac:dyDescent="0.2">
      <c r="A31" s="314" t="s">
        <v>89</v>
      </c>
      <c r="B31" s="315" t="s">
        <v>269</v>
      </c>
      <c r="C31" s="53"/>
    </row>
    <row r="32" spans="1:3" s="320" customFormat="1" ht="12" customHeight="1" x14ac:dyDescent="0.2">
      <c r="A32" s="314" t="s">
        <v>90</v>
      </c>
      <c r="B32" s="316" t="s">
        <v>270</v>
      </c>
      <c r="C32" s="232"/>
    </row>
    <row r="33" spans="1:3" s="320" customFormat="1" ht="12" customHeight="1" thickBot="1" x14ac:dyDescent="0.25">
      <c r="A33" s="313" t="s">
        <v>91</v>
      </c>
      <c r="B33" s="104" t="s">
        <v>271</v>
      </c>
      <c r="C33" s="60"/>
    </row>
    <row r="34" spans="1:3" s="245" customFormat="1" ht="12" customHeight="1" thickBot="1" x14ac:dyDescent="0.25">
      <c r="A34" s="135" t="s">
        <v>21</v>
      </c>
      <c r="B34" s="93" t="s">
        <v>354</v>
      </c>
      <c r="C34" s="233"/>
    </row>
    <row r="35" spans="1:3" s="245" customFormat="1" ht="12" customHeight="1" thickBot="1" x14ac:dyDescent="0.25">
      <c r="A35" s="135" t="s">
        <v>22</v>
      </c>
      <c r="B35" s="93" t="s">
        <v>385</v>
      </c>
      <c r="C35" s="237"/>
    </row>
    <row r="36" spans="1:3" s="245" customFormat="1" ht="12" customHeight="1" thickBot="1" x14ac:dyDescent="0.25">
      <c r="A36" s="127" t="s">
        <v>23</v>
      </c>
      <c r="B36" s="93" t="s">
        <v>495</v>
      </c>
      <c r="C36" s="238">
        <f>+C8+C20+C25+C26+C30+C34+C35</f>
        <v>0</v>
      </c>
    </row>
    <row r="37" spans="1:3" s="245" customFormat="1" ht="12" customHeight="1" thickBot="1" x14ac:dyDescent="0.25">
      <c r="A37" s="156" t="s">
        <v>24</v>
      </c>
      <c r="B37" s="93" t="s">
        <v>387</v>
      </c>
      <c r="C37" s="238">
        <f>+C38+C39+C40</f>
        <v>0</v>
      </c>
    </row>
    <row r="38" spans="1:3" s="245" customFormat="1" ht="12" customHeight="1" x14ac:dyDescent="0.2">
      <c r="A38" s="314" t="s">
        <v>388</v>
      </c>
      <c r="B38" s="315" t="s">
        <v>220</v>
      </c>
      <c r="C38" s="53"/>
    </row>
    <row r="39" spans="1:3" s="245" customFormat="1" ht="12" customHeight="1" x14ac:dyDescent="0.2">
      <c r="A39" s="314" t="s">
        <v>389</v>
      </c>
      <c r="B39" s="316" t="s">
        <v>0</v>
      </c>
      <c r="C39" s="232"/>
    </row>
    <row r="40" spans="1:3" s="320" customFormat="1" ht="12" customHeight="1" thickBot="1" x14ac:dyDescent="0.25">
      <c r="A40" s="313" t="s">
        <v>390</v>
      </c>
      <c r="B40" s="104" t="s">
        <v>391</v>
      </c>
      <c r="C40" s="60"/>
    </row>
    <row r="41" spans="1:3" s="320" customFormat="1" ht="15.2" customHeight="1" thickBot="1" x14ac:dyDescent="0.25">
      <c r="A41" s="156" t="s">
        <v>25</v>
      </c>
      <c r="B41" s="157" t="s">
        <v>392</v>
      </c>
      <c r="C41" s="241">
        <f>+C36+C37</f>
        <v>0</v>
      </c>
    </row>
    <row r="42" spans="1:3" s="320" customFormat="1" ht="15.2" customHeight="1" x14ac:dyDescent="0.2">
      <c r="A42" s="158"/>
      <c r="B42" s="159"/>
      <c r="C42" s="239"/>
    </row>
    <row r="43" spans="1:3" ht="13.5" thickBot="1" x14ac:dyDescent="0.25">
      <c r="A43" s="160"/>
      <c r="B43" s="161"/>
      <c r="C43" s="240"/>
    </row>
    <row r="44" spans="1:3" s="319" customFormat="1" ht="16.5" customHeight="1" thickBot="1" x14ac:dyDescent="0.25">
      <c r="A44" s="162"/>
      <c r="B44" s="163" t="s">
        <v>55</v>
      </c>
      <c r="C44" s="241"/>
    </row>
    <row r="45" spans="1:3" s="321" customFormat="1" ht="12" customHeight="1" thickBot="1" x14ac:dyDescent="0.25">
      <c r="A45" s="135" t="s">
        <v>16</v>
      </c>
      <c r="B45" s="93" t="s">
        <v>393</v>
      </c>
      <c r="C45" s="231">
        <f>SUM(C46:C50)</f>
        <v>0</v>
      </c>
    </row>
    <row r="46" spans="1:3" ht="12" customHeight="1" x14ac:dyDescent="0.2">
      <c r="A46" s="313" t="s">
        <v>96</v>
      </c>
      <c r="B46" s="7" t="s">
        <v>47</v>
      </c>
      <c r="C46" s="53"/>
    </row>
    <row r="47" spans="1:3" ht="12" customHeight="1" x14ac:dyDescent="0.2">
      <c r="A47" s="313" t="s">
        <v>97</v>
      </c>
      <c r="B47" s="6" t="s">
        <v>176</v>
      </c>
      <c r="C47" s="56"/>
    </row>
    <row r="48" spans="1:3" ht="12" customHeight="1" x14ac:dyDescent="0.2">
      <c r="A48" s="313" t="s">
        <v>98</v>
      </c>
      <c r="B48" s="6" t="s">
        <v>136</v>
      </c>
      <c r="C48" s="56"/>
    </row>
    <row r="49" spans="1:3" ht="12" customHeight="1" x14ac:dyDescent="0.2">
      <c r="A49" s="313" t="s">
        <v>99</v>
      </c>
      <c r="B49" s="6" t="s">
        <v>177</v>
      </c>
      <c r="C49" s="56"/>
    </row>
    <row r="50" spans="1:3" ht="12" customHeight="1" thickBot="1" x14ac:dyDescent="0.25">
      <c r="A50" s="313" t="s">
        <v>144</v>
      </c>
      <c r="B50" s="6" t="s">
        <v>178</v>
      </c>
      <c r="C50" s="56"/>
    </row>
    <row r="51" spans="1:3" ht="12" customHeight="1" thickBot="1" x14ac:dyDescent="0.25">
      <c r="A51" s="135" t="s">
        <v>17</v>
      </c>
      <c r="B51" s="93" t="s">
        <v>394</v>
      </c>
      <c r="C51" s="231">
        <f>SUM(C52:C54)</f>
        <v>0</v>
      </c>
    </row>
    <row r="52" spans="1:3" s="321" customFormat="1" ht="12" customHeight="1" x14ac:dyDescent="0.2">
      <c r="A52" s="313" t="s">
        <v>102</v>
      </c>
      <c r="B52" s="7" t="s">
        <v>214</v>
      </c>
      <c r="C52" s="53"/>
    </row>
    <row r="53" spans="1:3" ht="12" customHeight="1" x14ac:dyDescent="0.2">
      <c r="A53" s="313" t="s">
        <v>103</v>
      </c>
      <c r="B53" s="6" t="s">
        <v>180</v>
      </c>
      <c r="C53" s="56"/>
    </row>
    <row r="54" spans="1:3" ht="12" customHeight="1" x14ac:dyDescent="0.2">
      <c r="A54" s="313" t="s">
        <v>104</v>
      </c>
      <c r="B54" s="6" t="s">
        <v>56</v>
      </c>
      <c r="C54" s="56"/>
    </row>
    <row r="55" spans="1:3" ht="12" customHeight="1" thickBot="1" x14ac:dyDescent="0.25">
      <c r="A55" s="313" t="s">
        <v>105</v>
      </c>
      <c r="B55" s="6" t="s">
        <v>492</v>
      </c>
      <c r="C55" s="56"/>
    </row>
    <row r="56" spans="1:3" ht="15.2" customHeight="1" thickBot="1" x14ac:dyDescent="0.25">
      <c r="A56" s="135" t="s">
        <v>18</v>
      </c>
      <c r="B56" s="93" t="s">
        <v>11</v>
      </c>
      <c r="C56" s="233"/>
    </row>
    <row r="57" spans="1:3" ht="13.5" thickBot="1" x14ac:dyDescent="0.25">
      <c r="A57" s="135" t="s">
        <v>19</v>
      </c>
      <c r="B57" s="164" t="s">
        <v>497</v>
      </c>
      <c r="C57" s="242">
        <f>+C45+C51+C56</f>
        <v>0</v>
      </c>
    </row>
    <row r="58" spans="1:3" ht="15.2" customHeight="1" thickBot="1" x14ac:dyDescent="0.25">
      <c r="C58" s="443">
        <f>C41-C57</f>
        <v>0</v>
      </c>
    </row>
    <row r="59" spans="1:3" ht="14.45" customHeight="1" thickBot="1" x14ac:dyDescent="0.25">
      <c r="A59" s="167" t="s">
        <v>487</v>
      </c>
      <c r="B59" s="168"/>
      <c r="C59" s="91"/>
    </row>
    <row r="60" spans="1:3" ht="13.5" thickBot="1" x14ac:dyDescent="0.25">
      <c r="A60" s="167" t="s">
        <v>193</v>
      </c>
      <c r="B60" s="168"/>
      <c r="C60" s="91"/>
    </row>
  </sheetData>
  <sheetProtection sheet="1" formatCells="0"/>
  <printOptions horizontalCentered="1"/>
  <pageMargins left="0.78740157480314965" right="0.78740157480314965" top="0.98425196850393704" bottom="0.98425196850393704" header="0.78740157480314965" footer="0.78740157480314965"/>
  <pageSetup paperSize="9" scale="75"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120</vt:i4>
      </vt:variant>
      <vt:variant>
        <vt:lpstr>Névvel ellátott tartományok</vt:lpstr>
      </vt:variant>
      <vt:variant>
        <vt:i4>103</vt:i4>
      </vt:variant>
    </vt:vector>
  </HeadingPairs>
  <TitlesOfParts>
    <vt:vector size="223" baseType="lpstr">
      <vt:lpstr>RM_TARTALOMJEGYZÉK</vt:lpstr>
      <vt:lpstr>RM_ALAPADATOK</vt:lpstr>
      <vt:lpstr>RM_ÖSSZEFÜGGÉSEK</vt:lpstr>
      <vt:lpstr>KV_1.1.sz.mell. (2)</vt:lpstr>
      <vt:lpstr>RM_1.2.sz.mell</vt:lpstr>
      <vt:lpstr>RM_1.3.sz.mell.</vt:lpstr>
      <vt:lpstr>RM_1.4.sz.mell.</vt:lpstr>
      <vt:lpstr>RM_1.1.sz.mell.</vt:lpstr>
      <vt:lpstr>RM_2.1.sz.mell.</vt:lpstr>
      <vt:lpstr>RM_2.2.sz.mell.</vt:lpstr>
      <vt:lpstr>RM_ELLENŐRZÉS</vt:lpstr>
      <vt:lpstr>RM_3.sz.mell.</vt:lpstr>
      <vt:lpstr>RM_4.sz.mell.</vt:lpstr>
      <vt:lpstr>RM_5.sz.mell.</vt:lpstr>
      <vt:lpstr>RM_6.1.sz.mell</vt:lpstr>
      <vt:lpstr>RM_6.1.1.sz.mell</vt:lpstr>
      <vt:lpstr>RM_6.1.2.sz.mell</vt:lpstr>
      <vt:lpstr>RM_6.1.3.sz.mell</vt:lpstr>
      <vt:lpstr>RM_6.2.sz.mell</vt:lpstr>
      <vt:lpstr>RM_6.2.1.sz.mell</vt:lpstr>
      <vt:lpstr>RM_6.2.2.sz.mell</vt:lpstr>
      <vt:lpstr>RM_6.2.3.sz.mell</vt:lpstr>
      <vt:lpstr>RM_6.3.sz.mell</vt:lpstr>
      <vt:lpstr>RM_6.3.1.sz.mell</vt:lpstr>
      <vt:lpstr>RM_6.3.2.sz.mell</vt:lpstr>
      <vt:lpstr>RM_6.3.3.sz.mell</vt:lpstr>
      <vt:lpstr>RM_6.4.sz.mell</vt:lpstr>
      <vt:lpstr>RM_6.4.1.sz.mell</vt:lpstr>
      <vt:lpstr>RM_6.4.2.sz.mell</vt:lpstr>
      <vt:lpstr>RM_6.4.3.sz.mell</vt:lpstr>
      <vt:lpstr>RM_6.5.sz.mell</vt:lpstr>
      <vt:lpstr>RM_6.5.1.sz.mell</vt:lpstr>
      <vt:lpstr>RM_6.5.2.sz.mell</vt:lpstr>
      <vt:lpstr>RM_6.5.3.sz.mell</vt:lpstr>
      <vt:lpstr>RM_6.6.sz.mell</vt:lpstr>
      <vt:lpstr>RM_6.6.1.sz.mell</vt:lpstr>
      <vt:lpstr>RM_6.6.2.sz.mell</vt:lpstr>
      <vt:lpstr>RM_6.6.3.sz.mell</vt:lpstr>
      <vt:lpstr>RM_6.7.sz.mell</vt:lpstr>
      <vt:lpstr>RM_6.7.1.sz.mell</vt:lpstr>
      <vt:lpstr>RM_6.7.2.sz.mell</vt:lpstr>
      <vt:lpstr>RM_6.7.3.sz.mell</vt:lpstr>
      <vt:lpstr>RM_6.8.sz.mell</vt:lpstr>
      <vt:lpstr>RM_6.8.1.sz.mell</vt:lpstr>
      <vt:lpstr>RM_6.8.2.sz.mell</vt:lpstr>
      <vt:lpstr>RM_6.8.3.sz.mell</vt:lpstr>
      <vt:lpstr>RM_6.9.sz.mell</vt:lpstr>
      <vt:lpstr>RM_6.9.1.sz.mell</vt:lpstr>
      <vt:lpstr>RM_6.9.2.sz.mell</vt:lpstr>
      <vt:lpstr>RM_6.9.3.sz.mell</vt:lpstr>
      <vt:lpstr>RM_6.10.sz.mell</vt:lpstr>
      <vt:lpstr>RM_6.10.1.sz.mell</vt:lpstr>
      <vt:lpstr>RM_6.10.2.sz.mell</vt:lpstr>
      <vt:lpstr>RM_6.10.3.sz.mell</vt:lpstr>
      <vt:lpstr>RM_6.11.sz.mell</vt:lpstr>
      <vt:lpstr>RM_6.11.1.sz.mell</vt:lpstr>
      <vt:lpstr>RM_6.11.2.sz.mell</vt:lpstr>
      <vt:lpstr>RM_6.11.3.sz.mell</vt:lpstr>
      <vt:lpstr>RM_6.12.sz.mell</vt:lpstr>
      <vt:lpstr>RM_6.12.1.sz.mell</vt:lpstr>
      <vt:lpstr>RM_6.12.2.sz.mell</vt:lpstr>
      <vt:lpstr>RM_6.12.3.sz.mell</vt:lpstr>
      <vt:lpstr>RM_7.sz.mell</vt:lpstr>
      <vt:lpstr>KV_8.sz.mell.</vt:lpstr>
      <vt:lpstr>KV_9.1.sz.mell</vt:lpstr>
      <vt:lpstr>KV_9.1.1.sz.mell</vt:lpstr>
      <vt:lpstr>KV_9.1.2.sz.mell.</vt:lpstr>
      <vt:lpstr>KV_9.1.3.sz.mell</vt:lpstr>
      <vt:lpstr>KV_9.2.sz.mell</vt:lpstr>
      <vt:lpstr>KV_9.2.1.sz.mell</vt:lpstr>
      <vt:lpstr>KV_9.2.2.sz.mell</vt:lpstr>
      <vt:lpstr>KV_9.2.3.sz.mell</vt:lpstr>
      <vt:lpstr>KV_9.3.sz.mell</vt:lpstr>
      <vt:lpstr>KV_9.3.1.sz.mell</vt:lpstr>
      <vt:lpstr>KV_9.3.2.sz.mell</vt:lpstr>
      <vt:lpstr>KV_9.3.3.sz.mell</vt:lpstr>
      <vt:lpstr>KV_9.4.sz.mell</vt:lpstr>
      <vt:lpstr>KV_9.4.1.sz.mell</vt:lpstr>
      <vt:lpstr>KV_9.4.2.sz.mell</vt:lpstr>
      <vt:lpstr>KV_9.4.3.sz.mell</vt:lpstr>
      <vt:lpstr>KV_9.5.sz.mell</vt:lpstr>
      <vt:lpstr>KV_9.5.1.sz.mell</vt:lpstr>
      <vt:lpstr>KV_9.5.2.sz.mell</vt:lpstr>
      <vt:lpstr>KV_9.5.3.sz.mell</vt:lpstr>
      <vt:lpstr>KV_9.6.sz.mell</vt:lpstr>
      <vt:lpstr>KV_9.6.1.sz.mell</vt:lpstr>
      <vt:lpstr>KV_9.6.2.sz.mell</vt:lpstr>
      <vt:lpstr>KV_9.6.3.sz.mell</vt:lpstr>
      <vt:lpstr>KV_9.7.sz.mell</vt:lpstr>
      <vt:lpstr>KV_9.7.1.sz.mell</vt:lpstr>
      <vt:lpstr>KV_9.7.2.sz.mell</vt:lpstr>
      <vt:lpstr>KV_9.7.3.sz.mell</vt:lpstr>
      <vt:lpstr>KV_9.8.sz.mell</vt:lpstr>
      <vt:lpstr>KV_9.8.1.sz.mell</vt:lpstr>
      <vt:lpstr>KV_9.8.2.sz.mell</vt:lpstr>
      <vt:lpstr>KV_9.8.3.sz.mell</vt:lpstr>
      <vt:lpstr>KV_9.9.sz.mell</vt:lpstr>
      <vt:lpstr>KV_9.9.1.sz.mell</vt:lpstr>
      <vt:lpstr>KV_9.9.2.sz.mell</vt:lpstr>
      <vt:lpstr>KV_9.9.3.sz.mell</vt:lpstr>
      <vt:lpstr>KV_9.10.sz.mell</vt:lpstr>
      <vt:lpstr>KV_9.10.1.sz.mell</vt:lpstr>
      <vt:lpstr>KV_9.10.2.sz.mell</vt:lpstr>
      <vt:lpstr>KV_9.10.3.sz.mell</vt:lpstr>
      <vt:lpstr>KV_9.11.sz.mell</vt:lpstr>
      <vt:lpstr>KV_9.11.1.sz.mell</vt:lpstr>
      <vt:lpstr>KV_9.11.2.sz.mell</vt:lpstr>
      <vt:lpstr>KV_9.11.3.sz.mell</vt:lpstr>
      <vt:lpstr>KV_9.12.sz.mell</vt:lpstr>
      <vt:lpstr>KV_9.12.1.sz.mell</vt:lpstr>
      <vt:lpstr>KV_9.12.2.sz.mell</vt:lpstr>
      <vt:lpstr>KV_9.12.3.sz.mell</vt:lpstr>
      <vt:lpstr>KV_10.sz.mell</vt:lpstr>
      <vt:lpstr>KV_1.sz.tájékoztató_t.</vt:lpstr>
      <vt:lpstr>KV_2.sz.tájékoztató_t.</vt:lpstr>
      <vt:lpstr>KV_3.sz.tájékoztató_t.</vt:lpstr>
      <vt:lpstr>KV_4.sz.tájékoztató_t.</vt:lpstr>
      <vt:lpstr>KV_5.sz.tájékoztató_t</vt:lpstr>
      <vt:lpstr>KV_6.sz.tájékoztató_t.</vt:lpstr>
      <vt:lpstr>KV_7.sz.tájékoztató_t.</vt:lpstr>
      <vt:lpstr>KV_9.1.1.sz.mell!Nyomtatási_cím</vt:lpstr>
      <vt:lpstr>KV_9.1.2.sz.mell.!Nyomtatási_cím</vt:lpstr>
      <vt:lpstr>KV_9.1.3.sz.mell!Nyomtatási_cím</vt:lpstr>
      <vt:lpstr>KV_9.1.sz.mell!Nyomtatási_cím</vt:lpstr>
      <vt:lpstr>KV_9.10.1.sz.mell!Nyomtatási_cím</vt:lpstr>
      <vt:lpstr>KV_9.10.2.sz.mell!Nyomtatási_cím</vt:lpstr>
      <vt:lpstr>KV_9.10.3.sz.mell!Nyomtatási_cím</vt:lpstr>
      <vt:lpstr>KV_9.10.sz.mell!Nyomtatási_cím</vt:lpstr>
      <vt:lpstr>KV_9.11.1.sz.mell!Nyomtatási_cím</vt:lpstr>
      <vt:lpstr>KV_9.11.2.sz.mell!Nyomtatási_cím</vt:lpstr>
      <vt:lpstr>KV_9.11.3.sz.mell!Nyomtatási_cím</vt:lpstr>
      <vt:lpstr>KV_9.11.sz.mell!Nyomtatási_cím</vt:lpstr>
      <vt:lpstr>KV_9.12.1.sz.mell!Nyomtatási_cím</vt:lpstr>
      <vt:lpstr>KV_9.12.2.sz.mell!Nyomtatási_cím</vt:lpstr>
      <vt:lpstr>KV_9.12.3.sz.mell!Nyomtatási_cím</vt:lpstr>
      <vt:lpstr>KV_9.12.sz.mell!Nyomtatási_cím</vt:lpstr>
      <vt:lpstr>KV_9.2.1.sz.mell!Nyomtatási_cím</vt:lpstr>
      <vt:lpstr>KV_9.2.2.sz.mell!Nyomtatási_cím</vt:lpstr>
      <vt:lpstr>KV_9.2.3.sz.mell!Nyomtatási_cím</vt:lpstr>
      <vt:lpstr>KV_9.2.sz.mell!Nyomtatási_cím</vt:lpstr>
      <vt:lpstr>KV_9.3.1.sz.mell!Nyomtatási_cím</vt:lpstr>
      <vt:lpstr>KV_9.3.2.sz.mell!Nyomtatási_cím</vt:lpstr>
      <vt:lpstr>KV_9.3.3.sz.mell!Nyomtatási_cím</vt:lpstr>
      <vt:lpstr>KV_9.3.sz.mell!Nyomtatási_cím</vt:lpstr>
      <vt:lpstr>KV_9.4.1.sz.mell!Nyomtatási_cím</vt:lpstr>
      <vt:lpstr>KV_9.4.2.sz.mell!Nyomtatási_cím</vt:lpstr>
      <vt:lpstr>KV_9.4.3.sz.mell!Nyomtatási_cím</vt:lpstr>
      <vt:lpstr>KV_9.4.sz.mell!Nyomtatási_cím</vt:lpstr>
      <vt:lpstr>KV_9.5.1.sz.mell!Nyomtatási_cím</vt:lpstr>
      <vt:lpstr>KV_9.5.2.sz.mell!Nyomtatási_cím</vt:lpstr>
      <vt:lpstr>KV_9.5.3.sz.mell!Nyomtatási_cím</vt:lpstr>
      <vt:lpstr>KV_9.5.sz.mell!Nyomtatási_cím</vt:lpstr>
      <vt:lpstr>KV_9.6.1.sz.mell!Nyomtatási_cím</vt:lpstr>
      <vt:lpstr>KV_9.6.2.sz.mell!Nyomtatási_cím</vt:lpstr>
      <vt:lpstr>KV_9.6.3.sz.mell!Nyomtatási_cím</vt:lpstr>
      <vt:lpstr>KV_9.6.sz.mell!Nyomtatási_cím</vt:lpstr>
      <vt:lpstr>KV_9.7.1.sz.mell!Nyomtatási_cím</vt:lpstr>
      <vt:lpstr>KV_9.7.2.sz.mell!Nyomtatási_cím</vt:lpstr>
      <vt:lpstr>KV_9.7.3.sz.mell!Nyomtatási_cím</vt:lpstr>
      <vt:lpstr>KV_9.7.sz.mell!Nyomtatási_cím</vt:lpstr>
      <vt:lpstr>KV_9.8.1.sz.mell!Nyomtatási_cím</vt:lpstr>
      <vt:lpstr>KV_9.8.2.sz.mell!Nyomtatási_cím</vt:lpstr>
      <vt:lpstr>KV_9.8.3.sz.mell!Nyomtatási_cím</vt:lpstr>
      <vt:lpstr>KV_9.8.sz.mell!Nyomtatási_cím</vt:lpstr>
      <vt:lpstr>KV_9.9.1.sz.mell!Nyomtatási_cím</vt:lpstr>
      <vt:lpstr>KV_9.9.2.sz.mell!Nyomtatási_cím</vt:lpstr>
      <vt:lpstr>KV_9.9.3.sz.mell!Nyomtatási_cím</vt:lpstr>
      <vt:lpstr>KV_9.9.sz.mell!Nyomtatási_cím</vt:lpstr>
      <vt:lpstr>RM_6.1.1.sz.mell!Nyomtatási_cím</vt:lpstr>
      <vt:lpstr>RM_6.1.2.sz.mell!Nyomtatási_cím</vt:lpstr>
      <vt:lpstr>RM_6.1.3.sz.mell!Nyomtatási_cím</vt:lpstr>
      <vt:lpstr>RM_6.1.sz.mell!Nyomtatási_cím</vt:lpstr>
      <vt:lpstr>RM_6.10.1.sz.mell!Nyomtatási_cím</vt:lpstr>
      <vt:lpstr>RM_6.10.2.sz.mell!Nyomtatási_cím</vt:lpstr>
      <vt:lpstr>RM_6.10.3.sz.mell!Nyomtatási_cím</vt:lpstr>
      <vt:lpstr>RM_6.10.sz.mell!Nyomtatási_cím</vt:lpstr>
      <vt:lpstr>RM_6.11.1.sz.mell!Nyomtatási_cím</vt:lpstr>
      <vt:lpstr>RM_6.11.2.sz.mell!Nyomtatási_cím</vt:lpstr>
      <vt:lpstr>RM_6.11.3.sz.mell!Nyomtatási_cím</vt:lpstr>
      <vt:lpstr>RM_6.11.sz.mell!Nyomtatási_cím</vt:lpstr>
      <vt:lpstr>RM_6.12.1.sz.mell!Nyomtatási_cím</vt:lpstr>
      <vt:lpstr>RM_6.12.2.sz.mell!Nyomtatási_cím</vt:lpstr>
      <vt:lpstr>RM_6.12.3.sz.mell!Nyomtatási_cím</vt:lpstr>
      <vt:lpstr>RM_6.12.sz.mell!Nyomtatási_cím</vt:lpstr>
      <vt:lpstr>RM_6.2.1.sz.mell!Nyomtatási_cím</vt:lpstr>
      <vt:lpstr>RM_6.2.2.sz.mell!Nyomtatási_cím</vt:lpstr>
      <vt:lpstr>RM_6.2.3.sz.mell!Nyomtatási_cím</vt:lpstr>
      <vt:lpstr>RM_6.2.sz.mell!Nyomtatási_cím</vt:lpstr>
      <vt:lpstr>RM_6.3.1.sz.mell!Nyomtatási_cím</vt:lpstr>
      <vt:lpstr>RM_6.3.2.sz.mell!Nyomtatási_cím</vt:lpstr>
      <vt:lpstr>RM_6.3.3.sz.mell!Nyomtatási_cím</vt:lpstr>
      <vt:lpstr>RM_6.3.sz.mell!Nyomtatási_cím</vt:lpstr>
      <vt:lpstr>RM_6.4.1.sz.mell!Nyomtatási_cím</vt:lpstr>
      <vt:lpstr>RM_6.4.2.sz.mell!Nyomtatási_cím</vt:lpstr>
      <vt:lpstr>RM_6.4.3.sz.mell!Nyomtatási_cím</vt:lpstr>
      <vt:lpstr>RM_6.4.sz.mell!Nyomtatási_cím</vt:lpstr>
      <vt:lpstr>RM_6.5.1.sz.mell!Nyomtatási_cím</vt:lpstr>
      <vt:lpstr>RM_6.5.2.sz.mell!Nyomtatási_cím</vt:lpstr>
      <vt:lpstr>RM_6.5.3.sz.mell!Nyomtatási_cím</vt:lpstr>
      <vt:lpstr>RM_6.5.sz.mell!Nyomtatási_cím</vt:lpstr>
      <vt:lpstr>RM_6.6.1.sz.mell!Nyomtatási_cím</vt:lpstr>
      <vt:lpstr>RM_6.6.2.sz.mell!Nyomtatási_cím</vt:lpstr>
      <vt:lpstr>RM_6.6.3.sz.mell!Nyomtatási_cím</vt:lpstr>
      <vt:lpstr>RM_6.6.sz.mell!Nyomtatási_cím</vt:lpstr>
      <vt:lpstr>RM_6.7.1.sz.mell!Nyomtatási_cím</vt:lpstr>
      <vt:lpstr>RM_6.7.2.sz.mell!Nyomtatási_cím</vt:lpstr>
      <vt:lpstr>RM_6.7.3.sz.mell!Nyomtatási_cím</vt:lpstr>
      <vt:lpstr>RM_6.7.sz.mell!Nyomtatási_cím</vt:lpstr>
      <vt:lpstr>RM_6.8.1.sz.mell!Nyomtatási_cím</vt:lpstr>
      <vt:lpstr>RM_6.8.2.sz.mell!Nyomtatási_cím</vt:lpstr>
      <vt:lpstr>RM_6.8.3.sz.mell!Nyomtatási_cím</vt:lpstr>
      <vt:lpstr>RM_6.8.sz.mell!Nyomtatási_cím</vt:lpstr>
      <vt:lpstr>RM_6.9.1.sz.mell!Nyomtatási_cím</vt:lpstr>
      <vt:lpstr>RM_6.9.2.sz.mell!Nyomtatási_cím</vt:lpstr>
      <vt:lpstr>RM_6.9.3.sz.mell!Nyomtatási_cím</vt:lpstr>
      <vt:lpstr>RM_6.9.sz.mell!Nyomtatási_cím</vt:lpstr>
      <vt:lpstr>'KV_1.1.sz.mell. (2)'!Nyomtatási_terület</vt:lpstr>
      <vt:lpstr>KV_1.sz.tájékoztató_t.!Nyomtatási_terület</vt:lpstr>
      <vt:lpstr>KV_7.sz.tájékoztató_t.!Nyomtatási_terület</vt:lpstr>
      <vt:lpstr>RM_1.1.sz.mell.!Nyomtatási_terület</vt:lpstr>
      <vt:lpstr>RM_1.2.sz.mell!Nyomtatási_terület</vt:lpstr>
      <vt:lpstr>RM_1.3.sz.mell.!Nyomtatási_terület</vt:lpstr>
      <vt:lpstr>RM_1.4.sz.mell.!Nyomtatási_terület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Makranczi László</dc:creator>
  <cp:lastModifiedBy>Judit</cp:lastModifiedBy>
  <cp:lastPrinted>2020-01-10T14:45:53Z</cp:lastPrinted>
  <dcterms:created xsi:type="dcterms:W3CDTF">1999-10-30T10:30:45Z</dcterms:created>
  <dcterms:modified xsi:type="dcterms:W3CDTF">2021-05-19T11:44:37Z</dcterms:modified>
</cp:coreProperties>
</file>