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I:\2021\Zárszámadás 2020.évi\"/>
    </mc:Choice>
  </mc:AlternateContent>
  <xr:revisionPtr revIDLastSave="0" documentId="13_ncr:1_{F2542183-EFF0-4746-BB1E-3FFBF1CEB5C4}" xr6:coauthVersionLast="46" xr6:coauthVersionMax="46" xr10:uidLastSave="{00000000-0000-0000-0000-000000000000}"/>
  <bookViews>
    <workbookView xWindow="-120" yWindow="-120" windowWidth="29040" windowHeight="15840" tabRatio="599" xr2:uid="{00000000-000D-0000-FFFF-FFFF00000000}"/>
  </bookViews>
  <sheets>
    <sheet name="1. melléklet össz. 2020" sheetId="1" r:id="rId1"/>
    <sheet name="1.1 Önkormányzat 2020" sheetId="2" r:id="rId2"/>
    <sheet name="1.2 Hivatal 2020" sheetId="3" r:id="rId3"/>
    <sheet name="2. számú melléklet" sheetId="4" r:id="rId4"/>
    <sheet name="3 sz. melléklet" sheetId="5" r:id="rId5"/>
    <sheet name="4a sz. m. Vagyonm. önk." sheetId="7" r:id="rId6"/>
    <sheet name="4b sz. m. Vagyonm. hivat." sheetId="6" r:id="rId7"/>
    <sheet name="5a sz.m. Maradványkimut. önk." sheetId="8" r:id="rId8"/>
    <sheet name="5b sz.m. Maradványkimut. hiv." sheetId="9" r:id="rId9"/>
    <sheet name="6. sz. m. létszám" sheetId="10" r:id="rId10"/>
    <sheet name="7.sz. m. köt. és önk. v. fel." sheetId="11" r:id="rId11"/>
    <sheet name="8.sz.m. Pénzeszköz alakulása" sheetId="12" r:id="rId12"/>
    <sheet name="Immateriális eszközök, gépek, b" sheetId="13" r:id="rId13"/>
    <sheet name="10. számú melléklet" sheetId="14" r:id="rId14"/>
    <sheet name="11. számú melléklet" sheetId="15" r:id="rId15"/>
  </sheets>
  <definedNames>
    <definedName name="_xlnm.Print_Area" localSheetId="6">'4b sz. m. Vagyonm. hivat.'!$J$1:$L$34</definedName>
    <definedName name="_xlnm.Print_Area" localSheetId="10">'7.sz. m. köt. és önk. v. fel.'!$A$1:$I$44</definedName>
    <definedName name="_xlnm.Print_Area" localSheetId="11">'8.sz.m. Pénzeszköz alakulása'!$A$1:$E$19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1" l="1"/>
  <c r="I19" i="1"/>
  <c r="D15" i="12"/>
  <c r="C10" i="12"/>
  <c r="C7" i="12"/>
  <c r="C15" i="12"/>
  <c r="C12" i="1"/>
  <c r="C15" i="1" s="1"/>
  <c r="D13" i="1"/>
  <c r="E13" i="1"/>
  <c r="E15" i="1" s="1"/>
  <c r="D14" i="1"/>
  <c r="C2" i="1"/>
  <c r="L14" i="15"/>
  <c r="L13" i="15" s="1"/>
  <c r="F13" i="15"/>
  <c r="J13" i="15"/>
  <c r="G10" i="15"/>
  <c r="F32" i="15"/>
  <c r="G32" i="15"/>
  <c r="E32" i="15"/>
  <c r="D13" i="15"/>
  <c r="B13" i="15"/>
  <c r="D33" i="15"/>
  <c r="D32" i="15" s="1"/>
  <c r="B32" i="15"/>
  <c r="C18" i="15"/>
  <c r="B18" i="15"/>
  <c r="B4" i="15"/>
  <c r="L31" i="15"/>
  <c r="G30" i="15"/>
  <c r="L30" i="15" s="1"/>
  <c r="I28" i="15"/>
  <c r="J10" i="15"/>
  <c r="H10" i="15"/>
  <c r="L33" i="15"/>
  <c r="L34" i="15"/>
  <c r="G26" i="15"/>
  <c r="N11" i="2"/>
  <c r="L2" i="2"/>
  <c r="M2" i="2"/>
  <c r="K2" i="2"/>
  <c r="N5" i="2"/>
  <c r="L32" i="15" l="1"/>
  <c r="D15" i="1"/>
  <c r="J35" i="15"/>
  <c r="E15" i="12"/>
  <c r="M10" i="3"/>
  <c r="E7" i="4"/>
  <c r="C43" i="7" l="1"/>
  <c r="K14" i="6"/>
  <c r="H7" i="10"/>
  <c r="G6" i="10"/>
  <c r="F6" i="10"/>
  <c r="G5" i="10"/>
  <c r="F5" i="10"/>
  <c r="C4" i="10"/>
  <c r="C7" i="10" s="1"/>
  <c r="D4" i="10"/>
  <c r="D7" i="10" s="1"/>
  <c r="E4" i="10"/>
  <c r="E7" i="10" s="1"/>
  <c r="B4" i="10"/>
  <c r="F4" i="10" l="1"/>
  <c r="F7" i="10" s="1"/>
  <c r="G4" i="10"/>
  <c r="G7" i="10" s="1"/>
  <c r="E16" i="13"/>
  <c r="E2" i="2" l="1"/>
  <c r="K10" i="3"/>
  <c r="H43" i="11"/>
  <c r="H12" i="11"/>
  <c r="H4" i="11"/>
  <c r="I24" i="11"/>
  <c r="I43" i="11" s="1"/>
  <c r="G15" i="11"/>
  <c r="I12" i="11"/>
  <c r="G12" i="11"/>
  <c r="I4" i="11"/>
  <c r="G4" i="11"/>
  <c r="G28" i="11" l="1"/>
  <c r="C31" i="11" l="1"/>
  <c r="C34" i="11" s="1"/>
  <c r="C36" i="11" s="1"/>
  <c r="E60" i="13"/>
  <c r="E24" i="13" l="1"/>
  <c r="D26" i="13"/>
  <c r="E8" i="13"/>
  <c r="E2" i="13"/>
  <c r="E26" i="13" l="1"/>
  <c r="M24" i="2" l="1"/>
  <c r="L3" i="3"/>
  <c r="L5" i="15" l="1"/>
  <c r="L6" i="15"/>
  <c r="L8" i="15"/>
  <c r="L9" i="15"/>
  <c r="L11" i="15"/>
  <c r="L12" i="15"/>
  <c r="L16" i="15"/>
  <c r="L17" i="15"/>
  <c r="L19" i="15"/>
  <c r="L20" i="15"/>
  <c r="L22" i="15"/>
  <c r="L23" i="15"/>
  <c r="L25" i="15"/>
  <c r="L26" i="15"/>
  <c r="L27" i="15"/>
  <c r="L29" i="15"/>
  <c r="L28" i="15" s="1"/>
  <c r="D5" i="15"/>
  <c r="D6" i="15"/>
  <c r="D8" i="15"/>
  <c r="D16" i="15"/>
  <c r="D19" i="15"/>
  <c r="D18" i="15" s="1"/>
  <c r="D22" i="15"/>
  <c r="D25" i="15"/>
  <c r="G24" i="15"/>
  <c r="L24" i="15" s="1"/>
  <c r="B24" i="15"/>
  <c r="D24" i="15" s="1"/>
  <c r="E13" i="15"/>
  <c r="C21" i="15"/>
  <c r="E21" i="15"/>
  <c r="F21" i="15"/>
  <c r="G21" i="15"/>
  <c r="H21" i="15"/>
  <c r="H35" i="15" s="1"/>
  <c r="I21" i="15"/>
  <c r="E18" i="15"/>
  <c r="F18" i="15"/>
  <c r="G18" i="15"/>
  <c r="E15" i="15"/>
  <c r="F15" i="15"/>
  <c r="G15" i="15"/>
  <c r="B15" i="15"/>
  <c r="D15" i="15" s="1"/>
  <c r="E10" i="15"/>
  <c r="F10" i="15"/>
  <c r="B7" i="15"/>
  <c r="D7" i="15" s="1"/>
  <c r="F7" i="15"/>
  <c r="G7" i="15"/>
  <c r="I7" i="15"/>
  <c r="E7" i="15"/>
  <c r="F4" i="15"/>
  <c r="G4" i="15"/>
  <c r="E4" i="15"/>
  <c r="D4" i="15" l="1"/>
  <c r="D21" i="15"/>
  <c r="C35" i="15"/>
  <c r="I35" i="15"/>
  <c r="G35" i="15"/>
  <c r="F35" i="15"/>
  <c r="E35" i="15"/>
  <c r="B35" i="15"/>
  <c r="L7" i="15"/>
  <c r="L15" i="15"/>
  <c r="L21" i="15"/>
  <c r="L4" i="15"/>
  <c r="L10" i="15"/>
  <c r="L18" i="15"/>
  <c r="N16" i="2"/>
  <c r="D35" i="15" l="1"/>
  <c r="L35" i="15"/>
  <c r="E35" i="13"/>
  <c r="E34" i="13" s="1"/>
  <c r="E39" i="13"/>
  <c r="E4" i="12" l="1"/>
  <c r="E5" i="12"/>
  <c r="E6" i="12"/>
  <c r="E8" i="12"/>
  <c r="E9" i="12"/>
  <c r="E11" i="12"/>
  <c r="E12" i="12"/>
  <c r="E13" i="12"/>
  <c r="E14" i="12"/>
  <c r="E3" i="12"/>
  <c r="I7" i="1" l="1"/>
  <c r="G6" i="4" s="1"/>
  <c r="J7" i="1"/>
  <c r="H6" i="4" s="1"/>
  <c r="J19" i="1"/>
  <c r="J18" i="1"/>
  <c r="J14" i="1"/>
  <c r="K14" i="1"/>
  <c r="I14" i="1"/>
  <c r="J15" i="1"/>
  <c r="H19" i="4" s="1"/>
  <c r="K15" i="1"/>
  <c r="I19" i="4" s="1"/>
  <c r="I15" i="1"/>
  <c r="I13" i="1"/>
  <c r="K13" i="1"/>
  <c r="I6" i="1"/>
  <c r="K7" i="1"/>
  <c r="I6" i="4" s="1"/>
  <c r="I3" i="1"/>
  <c r="K3" i="1"/>
  <c r="N16" i="3"/>
  <c r="C8" i="1"/>
  <c r="C7" i="1"/>
  <c r="E7" i="1"/>
  <c r="J6" i="4" l="1"/>
  <c r="K16" i="1"/>
  <c r="L7" i="1"/>
  <c r="M24" i="3"/>
  <c r="L24" i="3"/>
  <c r="L10" i="3"/>
  <c r="C22" i="7" l="1"/>
  <c r="C7" i="7"/>
  <c r="B7" i="7"/>
  <c r="C47" i="7"/>
  <c r="C41" i="7"/>
  <c r="C38" i="7"/>
  <c r="C35" i="7"/>
  <c r="C29" i="7"/>
  <c r="C26" i="7"/>
  <c r="C18" i="7"/>
  <c r="C16" i="7"/>
  <c r="C14" i="7"/>
  <c r="C3" i="7"/>
  <c r="B47" i="7"/>
  <c r="B38" i="7"/>
  <c r="B41" i="7"/>
  <c r="B35" i="7"/>
  <c r="B29" i="7"/>
  <c r="B26" i="7"/>
  <c r="B22" i="7"/>
  <c r="B16" i="7"/>
  <c r="B18" i="7"/>
  <c r="B14" i="7"/>
  <c r="B3" i="7"/>
  <c r="L33" i="6"/>
  <c r="L30" i="6"/>
  <c r="L28" i="6"/>
  <c r="L26" i="6"/>
  <c r="K26" i="6"/>
  <c r="L14" i="6"/>
  <c r="L20" i="6"/>
  <c r="L17" i="6"/>
  <c r="L10" i="6"/>
  <c r="L8" i="6"/>
  <c r="L5" i="6"/>
  <c r="L3" i="6"/>
  <c r="K33" i="6"/>
  <c r="K30" i="6"/>
  <c r="K28" i="6"/>
  <c r="K20" i="6"/>
  <c r="K17" i="6"/>
  <c r="K18" i="6" s="1"/>
  <c r="K10" i="6"/>
  <c r="K8" i="6"/>
  <c r="K5" i="6"/>
  <c r="K3" i="6"/>
  <c r="B6" i="9"/>
  <c r="B4" i="9"/>
  <c r="B7" i="8"/>
  <c r="B4" i="8"/>
  <c r="C44" i="7" l="1"/>
  <c r="C48" i="7" s="1"/>
  <c r="K11" i="6"/>
  <c r="L31" i="6"/>
  <c r="L11" i="6"/>
  <c r="B27" i="7"/>
  <c r="B7" i="9"/>
  <c r="B8" i="9" s="1"/>
  <c r="B9" i="9" s="1"/>
  <c r="K6" i="6"/>
  <c r="B11" i="7"/>
  <c r="C11" i="7"/>
  <c r="K31" i="6"/>
  <c r="K34" i="6" s="1"/>
  <c r="L34" i="6"/>
  <c r="L18" i="6"/>
  <c r="B8" i="8"/>
  <c r="B9" i="8" s="1"/>
  <c r="B10" i="8" s="1"/>
  <c r="B44" i="7"/>
  <c r="B48" i="7" s="1"/>
  <c r="C27" i="7"/>
  <c r="C19" i="7"/>
  <c r="B19" i="7"/>
  <c r="L6" i="6"/>
  <c r="L24" i="2"/>
  <c r="N14" i="2"/>
  <c r="N23" i="2"/>
  <c r="N33" i="2"/>
  <c r="F2" i="2"/>
  <c r="G2" i="2"/>
  <c r="K21" i="6" l="1"/>
  <c r="B30" i="7"/>
  <c r="L21" i="6"/>
  <c r="E72" i="13"/>
  <c r="E66" i="13"/>
  <c r="E49" i="13"/>
  <c r="E44" i="13"/>
  <c r="E30" i="13"/>
  <c r="C30" i="13"/>
  <c r="C26" i="13"/>
  <c r="E7" i="13"/>
  <c r="D7" i="13"/>
  <c r="C7" i="13"/>
  <c r="D32" i="13" l="1"/>
  <c r="C32" i="13"/>
  <c r="E32" i="13"/>
  <c r="E54" i="13" s="1"/>
  <c r="E68" i="13"/>
  <c r="E73" i="13" s="1"/>
  <c r="J5" i="1" l="1"/>
  <c r="G18" i="11" l="1"/>
  <c r="I10" i="11"/>
  <c r="H10" i="11"/>
  <c r="I9" i="11"/>
  <c r="G24" i="11"/>
  <c r="G43" i="11" s="1"/>
  <c r="I17" i="11"/>
  <c r="I15" i="11" s="1"/>
  <c r="H17" i="11"/>
  <c r="H15" i="11" s="1"/>
  <c r="H32" i="11"/>
  <c r="I32" i="11"/>
  <c r="G32" i="11"/>
  <c r="G34" i="11" s="1"/>
  <c r="G36" i="11" s="1"/>
  <c r="I30" i="11"/>
  <c r="E24" i="11"/>
  <c r="E43" i="11" s="1"/>
  <c r="D13" i="11"/>
  <c r="E13" i="11"/>
  <c r="C13" i="11"/>
  <c r="D11" i="11"/>
  <c r="E11" i="11"/>
  <c r="C11" i="11"/>
  <c r="E29" i="11"/>
  <c r="D29" i="11"/>
  <c r="E33" i="11"/>
  <c r="D33" i="11"/>
  <c r="E32" i="11"/>
  <c r="D32" i="11"/>
  <c r="E28" i="11"/>
  <c r="D28" i="11"/>
  <c r="D24" i="11"/>
  <c r="D43" i="11" s="1"/>
  <c r="C24" i="11"/>
  <c r="C43" i="11" s="1"/>
  <c r="I18" i="11" l="1"/>
  <c r="H18" i="11"/>
  <c r="D31" i="11"/>
  <c r="D34" i="11" s="1"/>
  <c r="D36" i="11" s="1"/>
  <c r="E31" i="11"/>
  <c r="E34" i="11" s="1"/>
  <c r="E36" i="11" s="1"/>
  <c r="G42" i="11"/>
  <c r="G25" i="11"/>
  <c r="G40" i="11" s="1"/>
  <c r="H25" i="11" l="1"/>
  <c r="D10" i="12"/>
  <c r="E10" i="12" s="1"/>
  <c r="D7" i="12"/>
  <c r="C4" i="11"/>
  <c r="B7" i="10"/>
  <c r="E10" i="5"/>
  <c r="E11" i="5"/>
  <c r="C9" i="5"/>
  <c r="D9" i="5"/>
  <c r="B9" i="5"/>
  <c r="E5" i="5"/>
  <c r="E6" i="5"/>
  <c r="E7" i="5"/>
  <c r="E8" i="5"/>
  <c r="C4" i="5"/>
  <c r="D4" i="5"/>
  <c r="B4" i="5"/>
  <c r="E16" i="5"/>
  <c r="E18" i="5"/>
  <c r="C15" i="5"/>
  <c r="C20" i="5" s="1"/>
  <c r="D15" i="5"/>
  <c r="D20" i="5" s="1"/>
  <c r="B15" i="5"/>
  <c r="B20" i="5" s="1"/>
  <c r="G18" i="4"/>
  <c r="G17" i="4"/>
  <c r="G12" i="4"/>
  <c r="G15" i="4" s="1"/>
  <c r="G9" i="4"/>
  <c r="G8" i="4"/>
  <c r="G4" i="4"/>
  <c r="C3" i="4"/>
  <c r="D3" i="4"/>
  <c r="B8" i="4"/>
  <c r="B3" i="4"/>
  <c r="D3" i="1"/>
  <c r="E3" i="1"/>
  <c r="D5" i="1"/>
  <c r="C5" i="4" s="1"/>
  <c r="E5" i="1"/>
  <c r="D5" i="4" s="1"/>
  <c r="D7" i="1"/>
  <c r="C8" i="4" s="1"/>
  <c r="D8" i="4"/>
  <c r="D8" i="1"/>
  <c r="E8" i="1"/>
  <c r="C9" i="1"/>
  <c r="C10" i="1" s="1"/>
  <c r="K26" i="1"/>
  <c r="H12" i="4"/>
  <c r="H15" i="4" s="1"/>
  <c r="H9" i="4"/>
  <c r="K18" i="1"/>
  <c r="I9" i="4" s="1"/>
  <c r="J20" i="1"/>
  <c r="K20" i="1"/>
  <c r="J21" i="1"/>
  <c r="K21" i="1"/>
  <c r="J22" i="1"/>
  <c r="K22" i="1"/>
  <c r="J23" i="1"/>
  <c r="K23" i="1"/>
  <c r="I18" i="4"/>
  <c r="H18" i="4"/>
  <c r="J13" i="1"/>
  <c r="J16" i="1" s="1"/>
  <c r="K6" i="1"/>
  <c r="H7" i="4"/>
  <c r="I4" i="4"/>
  <c r="J3" i="1"/>
  <c r="G27" i="2"/>
  <c r="G36" i="2" s="1"/>
  <c r="E21" i="1"/>
  <c r="D21" i="1"/>
  <c r="C14" i="4" s="1"/>
  <c r="N17" i="3"/>
  <c r="N4" i="3"/>
  <c r="N5" i="3"/>
  <c r="N9" i="3"/>
  <c r="N11" i="3"/>
  <c r="N12" i="3"/>
  <c r="N13" i="3"/>
  <c r="N14" i="3"/>
  <c r="N20" i="3"/>
  <c r="H29" i="11"/>
  <c r="M3" i="3"/>
  <c r="K2" i="1" s="1"/>
  <c r="K3" i="3"/>
  <c r="I2" i="1" s="1"/>
  <c r="F29" i="3"/>
  <c r="G29" i="3"/>
  <c r="H28" i="3"/>
  <c r="H25" i="3"/>
  <c r="F18" i="3"/>
  <c r="G18" i="3"/>
  <c r="H9" i="3"/>
  <c r="H4" i="3"/>
  <c r="E29" i="3"/>
  <c r="K24" i="3"/>
  <c r="E18" i="3"/>
  <c r="N3" i="2"/>
  <c r="N4" i="2"/>
  <c r="N8" i="2"/>
  <c r="N20" i="2"/>
  <c r="N22" i="2"/>
  <c r="N34" i="2"/>
  <c r="N35" i="2"/>
  <c r="H3" i="2"/>
  <c r="H5" i="2"/>
  <c r="H11" i="2"/>
  <c r="H12" i="2"/>
  <c r="H14" i="2"/>
  <c r="H15" i="2"/>
  <c r="H28" i="2"/>
  <c r="M36" i="2"/>
  <c r="L36" i="2"/>
  <c r="M28" i="2"/>
  <c r="M26" i="2" s="1"/>
  <c r="K5" i="1"/>
  <c r="J6" i="1"/>
  <c r="H8" i="4" s="1"/>
  <c r="L10" i="2"/>
  <c r="M10" i="2"/>
  <c r="M18" i="2" s="1"/>
  <c r="K10" i="2"/>
  <c r="K18" i="2" s="1"/>
  <c r="G3" i="4" l="1"/>
  <c r="E7" i="12"/>
  <c r="D12" i="5"/>
  <c r="D21" i="5" s="1"/>
  <c r="C12" i="5"/>
  <c r="C21" i="5" s="1"/>
  <c r="M38" i="2"/>
  <c r="G16" i="4"/>
  <c r="J4" i="1"/>
  <c r="H5" i="4" s="1"/>
  <c r="L18" i="2"/>
  <c r="I4" i="1"/>
  <c r="I9" i="1" s="1"/>
  <c r="K4" i="1"/>
  <c r="K9" i="1" s="1"/>
  <c r="K10" i="1" s="1"/>
  <c r="B12" i="5"/>
  <c r="B21" i="5" s="1"/>
  <c r="H4" i="4"/>
  <c r="J4" i="4" s="1"/>
  <c r="F8" i="1"/>
  <c r="G20" i="4"/>
  <c r="G30" i="3"/>
  <c r="N24" i="3"/>
  <c r="N36" i="2"/>
  <c r="K17" i="1"/>
  <c r="M33" i="2"/>
  <c r="N24" i="2"/>
  <c r="F19" i="1"/>
  <c r="E8" i="11"/>
  <c r="E18" i="1"/>
  <c r="E22" i="1" s="1"/>
  <c r="E3" i="4"/>
  <c r="I17" i="4"/>
  <c r="I16" i="4" s="1"/>
  <c r="L6" i="1"/>
  <c r="J18" i="4"/>
  <c r="L25" i="1"/>
  <c r="H18" i="3"/>
  <c r="N10" i="3"/>
  <c r="I31" i="11"/>
  <c r="D14" i="4"/>
  <c r="E20" i="5"/>
  <c r="L18" i="3"/>
  <c r="L30" i="3" s="1"/>
  <c r="H31" i="11"/>
  <c r="H28" i="11" s="1"/>
  <c r="J26" i="1"/>
  <c r="E8" i="4"/>
  <c r="I12" i="4"/>
  <c r="J12" i="4" s="1"/>
  <c r="M18" i="3"/>
  <c r="M30" i="3" s="1"/>
  <c r="N3" i="3"/>
  <c r="I29" i="11"/>
  <c r="I3" i="4"/>
  <c r="N15" i="2"/>
  <c r="N10" i="2"/>
  <c r="E5" i="4"/>
  <c r="L26" i="2"/>
  <c r="I8" i="4"/>
  <c r="J8" i="4" s="1"/>
  <c r="L3" i="1"/>
  <c r="L14" i="1"/>
  <c r="H17" i="4"/>
  <c r="E4" i="5"/>
  <c r="L13" i="1"/>
  <c r="E2" i="1"/>
  <c r="E4" i="11" s="1"/>
  <c r="E15" i="5"/>
  <c r="D2" i="1"/>
  <c r="K19" i="1"/>
  <c r="I10" i="4" s="1"/>
  <c r="F7" i="1"/>
  <c r="F5" i="1"/>
  <c r="E9" i="5"/>
  <c r="B2" i="4"/>
  <c r="B11" i="4" s="1"/>
  <c r="F3" i="1"/>
  <c r="F21" i="1"/>
  <c r="H29" i="3"/>
  <c r="K18" i="3"/>
  <c r="K30" i="3" s="1"/>
  <c r="E30" i="3"/>
  <c r="F30" i="3"/>
  <c r="N2" i="2"/>
  <c r="F27" i="2"/>
  <c r="E27" i="2"/>
  <c r="G24" i="2"/>
  <c r="F24" i="2"/>
  <c r="K36" i="2"/>
  <c r="K26" i="2"/>
  <c r="K33" i="2" s="1"/>
  <c r="K24" i="2"/>
  <c r="E24" i="2"/>
  <c r="D5" i="11"/>
  <c r="C5" i="11"/>
  <c r="C18" i="11" s="1"/>
  <c r="C42" i="11" s="1"/>
  <c r="C40" i="11" s="1"/>
  <c r="I26" i="1"/>
  <c r="I17" i="1"/>
  <c r="I16" i="1"/>
  <c r="E12" i="5" l="1"/>
  <c r="E21" i="5" s="1"/>
  <c r="C25" i="11"/>
  <c r="I28" i="11"/>
  <c r="I34" i="11" s="1"/>
  <c r="I36" i="11" s="1"/>
  <c r="I42" i="11" s="1"/>
  <c r="H34" i="11"/>
  <c r="H36" i="11" s="1"/>
  <c r="E36" i="2"/>
  <c r="C18" i="1"/>
  <c r="K38" i="2"/>
  <c r="I10" i="1"/>
  <c r="G5" i="4"/>
  <c r="G2" i="4" s="1"/>
  <c r="H16" i="4"/>
  <c r="H20" i="4" s="1"/>
  <c r="J13" i="4"/>
  <c r="L16" i="1"/>
  <c r="D8" i="11"/>
  <c r="D18" i="11" s="1"/>
  <c r="F36" i="2"/>
  <c r="H36" i="2" s="1"/>
  <c r="J17" i="1"/>
  <c r="L33" i="2"/>
  <c r="D13" i="4"/>
  <c r="D12" i="4" s="1"/>
  <c r="D15" i="4" s="1"/>
  <c r="N30" i="3"/>
  <c r="N18" i="3"/>
  <c r="H2" i="2"/>
  <c r="I15" i="4"/>
  <c r="J15" i="4" s="1"/>
  <c r="D18" i="1"/>
  <c r="D22" i="1" s="1"/>
  <c r="H27" i="2"/>
  <c r="I20" i="4"/>
  <c r="I24" i="1"/>
  <c r="G10" i="4"/>
  <c r="D6" i="1"/>
  <c r="E5" i="11"/>
  <c r="E18" i="11" s="1"/>
  <c r="E6" i="1"/>
  <c r="H10" i="2"/>
  <c r="G18" i="2"/>
  <c r="G38" i="2" s="1"/>
  <c r="F2" i="1"/>
  <c r="J17" i="4"/>
  <c r="I5" i="4"/>
  <c r="J5" i="4" s="1"/>
  <c r="L4" i="1"/>
  <c r="F18" i="2"/>
  <c r="H10" i="4"/>
  <c r="J24" i="1"/>
  <c r="L5" i="1"/>
  <c r="I7" i="4"/>
  <c r="J7" i="4" s="1"/>
  <c r="E18" i="2"/>
  <c r="J2" i="1"/>
  <c r="J9" i="1" s="1"/>
  <c r="L38" i="2"/>
  <c r="K28" i="1"/>
  <c r="H30" i="3"/>
  <c r="E38" i="2" l="1"/>
  <c r="G11" i="4"/>
  <c r="G21" i="4" s="1"/>
  <c r="I28" i="1"/>
  <c r="E25" i="11"/>
  <c r="E42" i="11"/>
  <c r="E40" i="11" s="1"/>
  <c r="D25" i="11"/>
  <c r="D42" i="11"/>
  <c r="D40" i="11" s="1"/>
  <c r="H42" i="11"/>
  <c r="H40" i="11"/>
  <c r="J16" i="4"/>
  <c r="C22" i="1"/>
  <c r="C28" i="1" s="1"/>
  <c r="B13" i="4"/>
  <c r="B12" i="4" s="1"/>
  <c r="B15" i="4" s="1"/>
  <c r="B21" i="4" s="1"/>
  <c r="J20" i="4"/>
  <c r="I2" i="4"/>
  <c r="I11" i="4" s="1"/>
  <c r="F38" i="2"/>
  <c r="H38" i="2" s="1"/>
  <c r="H18" i="2"/>
  <c r="N38" i="2"/>
  <c r="F6" i="1"/>
  <c r="C2" i="4"/>
  <c r="C11" i="4" s="1"/>
  <c r="D9" i="1"/>
  <c r="D10" i="1" s="1"/>
  <c r="D28" i="1" s="1"/>
  <c r="C13" i="4"/>
  <c r="F18" i="1"/>
  <c r="H3" i="4"/>
  <c r="H2" i="4" s="1"/>
  <c r="H11" i="4" s="1"/>
  <c r="J10" i="1"/>
  <c r="J28" i="1" s="1"/>
  <c r="L28" i="1" s="1"/>
  <c r="L2" i="1"/>
  <c r="N18" i="2"/>
  <c r="E9" i="1"/>
  <c r="L10" i="1" l="1"/>
  <c r="L9" i="1"/>
  <c r="E10" i="1"/>
  <c r="E28" i="1" s="1"/>
  <c r="F9" i="1"/>
  <c r="C12" i="4"/>
  <c r="E13" i="4"/>
  <c r="E6" i="4"/>
  <c r="D2" i="4"/>
  <c r="J3" i="4"/>
  <c r="I21" i="4"/>
  <c r="F10" i="1" l="1"/>
  <c r="F28" i="1"/>
  <c r="D11" i="4"/>
  <c r="E2" i="4"/>
  <c r="J2" i="4"/>
  <c r="C15" i="4"/>
  <c r="E12" i="4"/>
  <c r="E15" i="4" l="1"/>
  <c r="C21" i="4"/>
  <c r="E11" i="4"/>
  <c r="D21" i="4"/>
  <c r="H21" i="4"/>
  <c r="J21" i="4" s="1"/>
  <c r="J11" i="4"/>
  <c r="E21" i="4" l="1"/>
  <c r="C30" i="7"/>
  <c r="I25" i="11"/>
  <c r="I40" i="11" s="1"/>
</calcChain>
</file>

<file path=xl/sharedStrings.xml><?xml version="1.0" encoding="utf-8"?>
<sst xmlns="http://schemas.openxmlformats.org/spreadsheetml/2006/main" count="733" uniqueCount="481">
  <si>
    <t>Ssz.</t>
  </si>
  <si>
    <t>Bevételek</t>
  </si>
  <si>
    <t>Eredeti előirányzat</t>
  </si>
  <si>
    <t>Kiadások</t>
  </si>
  <si>
    <t>1.</t>
  </si>
  <si>
    <t xml:space="preserve">Önkormányzatok működési támogatásai </t>
  </si>
  <si>
    <t>Személyi juttatás</t>
  </si>
  <si>
    <t xml:space="preserve">    - megyei önkormányzat működésének általános támogatása</t>
  </si>
  <si>
    <t>2.</t>
  </si>
  <si>
    <t>Munkaadót terhelő jár. és szociális hozzájárulási adó</t>
  </si>
  <si>
    <t xml:space="preserve">    - működési célú központosított előirányzatok</t>
  </si>
  <si>
    <t>3.</t>
  </si>
  <si>
    <t>Dologi kiadások</t>
  </si>
  <si>
    <t xml:space="preserve">    - helyi önkormányzatok kiegészítő  támogatásai</t>
  </si>
  <si>
    <t>4.</t>
  </si>
  <si>
    <t>Müködési célú támogatások ÁH-on belülre</t>
  </si>
  <si>
    <t xml:space="preserve">Működési célú támogatások bevét. ÁH-on belülről </t>
  </si>
  <si>
    <t>5.</t>
  </si>
  <si>
    <t>Működési célú támogatások  ÁH-on kívülre, egyéb mük. kiadás</t>
  </si>
  <si>
    <t>Működési bevételek</t>
  </si>
  <si>
    <t>Múködési célú átvett pénzeszközök ÁH-on kívülről</t>
  </si>
  <si>
    <t>I. Tárgyévi működési bevételek</t>
  </si>
  <si>
    <t>I. Tárgyévi működési kiadások</t>
  </si>
  <si>
    <t>Működési bevételek összesen</t>
  </si>
  <si>
    <t>Működési kiadások összesen</t>
  </si>
  <si>
    <t>II. Tárgyévi fejlesztési bevételek</t>
  </si>
  <si>
    <t>II. Tárgyévi fejlesztési kiadások</t>
  </si>
  <si>
    <t>Felhalmozási célú támogatások ÁH-on belülről</t>
  </si>
  <si>
    <t>6.</t>
  </si>
  <si>
    <t>Beruházási kiadások</t>
  </si>
  <si>
    <t>Felhalmozási  bevételek</t>
  </si>
  <si>
    <t>7.</t>
  </si>
  <si>
    <t>Felújítási kiadások</t>
  </si>
  <si>
    <t>Felhalmozási bevételek összesen</t>
  </si>
  <si>
    <t>Felhalmozási  kiadások összesen</t>
  </si>
  <si>
    <t>8.</t>
  </si>
  <si>
    <t xml:space="preserve"> Tartalék</t>
  </si>
  <si>
    <t>Előző év költségvetési maradványának  igénybevétele</t>
  </si>
  <si>
    <t xml:space="preserve">       - Általános tartalék</t>
  </si>
  <si>
    <t>- működési célra</t>
  </si>
  <si>
    <t xml:space="preserve">       - Céltartalék</t>
  </si>
  <si>
    <t>- felhalmozási célra</t>
  </si>
  <si>
    <t xml:space="preserve">         = Támogatást szolgáló (társadalmi és civil szerv.) pénzeszközök</t>
  </si>
  <si>
    <t xml:space="preserve"> - államházt. belüli megelőleg. visszefizetésére</t>
  </si>
  <si>
    <t xml:space="preserve">         = Pályázati saját rész (benyújtott pályázatokra)</t>
  </si>
  <si>
    <t>Finanszírozási bevételek</t>
  </si>
  <si>
    <t xml:space="preserve">        = Európai Uniós projektek céltartaléka (következő évek)</t>
  </si>
  <si>
    <t>Tartalékok összesen</t>
  </si>
  <si>
    <t>9.</t>
  </si>
  <si>
    <t xml:space="preserve"> Államháztart. belüli megelőlegezés visszafizetése</t>
  </si>
  <si>
    <t xml:space="preserve"> Finanszírozási kiadások</t>
  </si>
  <si>
    <t>Bevételek mindösszesen</t>
  </si>
  <si>
    <t>Kiadások mindösszesen</t>
  </si>
  <si>
    <t>Cím</t>
  </si>
  <si>
    <t>Alcím</t>
  </si>
  <si>
    <t xml:space="preserve">   -Közgyűlés, bizottságok, tisztségviselők juttatásai</t>
  </si>
  <si>
    <t xml:space="preserve">   -Egyéb külső személyi juttatások.</t>
  </si>
  <si>
    <t xml:space="preserve">  - Alapított megyei díjak, megye szolgálatáért díj</t>
  </si>
  <si>
    <t xml:space="preserve">  -központi kezelésű előirányzatok</t>
  </si>
  <si>
    <t xml:space="preserve">   - Tárgyévi dologi kiadások</t>
  </si>
  <si>
    <t xml:space="preserve">   - Előző évi áthúzódó kiadások</t>
  </si>
  <si>
    <t xml:space="preserve">   - Európai Uniós projektek kiadásai</t>
  </si>
  <si>
    <t>Működési bevétel</t>
  </si>
  <si>
    <t>Működési célú támogatások ÁH-on belülre</t>
  </si>
  <si>
    <t>Múködési célú átvett pénzeszközök (ÁH-on kívülről)</t>
  </si>
  <si>
    <t>Működési célú támogatások  ÁH-on kívülre,egyéb köt.</t>
  </si>
  <si>
    <t>Felhalmozási bevételek</t>
  </si>
  <si>
    <t>Felhalmozási bevételek öszesen</t>
  </si>
  <si>
    <t>Felhalmozási kiadások összesen</t>
  </si>
  <si>
    <t>Tartalékok</t>
  </si>
  <si>
    <t xml:space="preserve">   - Általános tartalék</t>
  </si>
  <si>
    <t xml:space="preserve">   - Céltartalék</t>
  </si>
  <si>
    <t xml:space="preserve">      = Támogatást szolgáló pénzeszközök</t>
  </si>
  <si>
    <t xml:space="preserve">      = Pályázati saját rész a benyújtott pályázatokra</t>
  </si>
  <si>
    <t xml:space="preserve">      = Európai Uniós projektek céltartaléka (következő évek)</t>
  </si>
  <si>
    <t>Önkormányzati támogatás (hivatal műk-hez)</t>
  </si>
  <si>
    <t>10.</t>
  </si>
  <si>
    <t>Államháztartáson belüli megelőlegezés visszafizetése</t>
  </si>
  <si>
    <t>Módosított előirányzat</t>
  </si>
  <si>
    <t>Teljesítés</t>
  </si>
  <si>
    <r>
      <rPr>
        <b/>
        <sz val="10"/>
        <rFont val="Times New Roman"/>
        <family val="1"/>
        <charset val="238"/>
      </rPr>
      <t>Finanszírozási kiadások</t>
    </r>
  </si>
  <si>
    <t xml:space="preserve">  -fejezeti kezelésű előirányzatok EU-s programok és azok hazai   társfin.</t>
  </si>
  <si>
    <t xml:space="preserve">  - MT alapján teljés, részmunkaidős bér</t>
  </si>
  <si>
    <t xml:space="preserve">  - Reprezentáció, üzleti ajándék</t>
  </si>
  <si>
    <t>%</t>
  </si>
  <si>
    <t>adatok  Ft-ban</t>
  </si>
  <si>
    <t xml:space="preserve">   - Foglalkoztatottak személyi juttatásai </t>
  </si>
  <si>
    <t xml:space="preserve">   - Külső személyi juttatások</t>
  </si>
  <si>
    <t xml:space="preserve">   - Előző évi áthúzódó kötelezettségek</t>
  </si>
  <si>
    <t>Felhalmozási  bevételek összesen</t>
  </si>
  <si>
    <t>Önkormányzati (hivatal műk-hez) támogatás</t>
  </si>
  <si>
    <t>Finanszírozási bevételek összesen</t>
  </si>
  <si>
    <t xml:space="preserve"> - működési célra</t>
  </si>
  <si>
    <t xml:space="preserve"> - felhalmozási célra</t>
  </si>
  <si>
    <t xml:space="preserve">  - Készletbeszerzések</t>
  </si>
  <si>
    <t xml:space="preserve">  - Üzemeltetés és egyéb szolgáltatások kiadásai</t>
  </si>
  <si>
    <t xml:space="preserve">  - Kiküldetések, reklám és propaganda kiadások</t>
  </si>
  <si>
    <t xml:space="preserve">  - Európai  Uniós projekt kiadásai</t>
  </si>
  <si>
    <t>Egyéb működési célú kiadások</t>
  </si>
  <si>
    <t>Megnevezés</t>
  </si>
  <si>
    <t>Teljes munkaidőben foglalkoztatott (fő)</t>
  </si>
  <si>
    <t>Részmunkaidőben foglalkoztatott (fő)</t>
  </si>
  <si>
    <t>Összesen (fő)</t>
  </si>
  <si>
    <t>-</t>
  </si>
  <si>
    <t xml:space="preserve">Győr-Moson-Sopron Megyei Önkormányzati Hivatal </t>
  </si>
  <si>
    <t xml:space="preserve">     - köztisztviselők</t>
  </si>
  <si>
    <t xml:space="preserve">     - munka törvénykönyve szerint foglalkoztatottak</t>
  </si>
  <si>
    <t>Összesen</t>
  </si>
  <si>
    <r>
      <t xml:space="preserve">  </t>
    </r>
    <r>
      <rPr>
        <i/>
        <sz val="12"/>
        <rFont val="Calibri"/>
        <family val="2"/>
        <charset val="238"/>
      </rPr>
      <t>- ebből közfoglalkoztatottak</t>
    </r>
  </si>
  <si>
    <t xml:space="preserve"> </t>
  </si>
  <si>
    <t xml:space="preserve"> - Megyei önkormányzat működésének támogatása</t>
  </si>
  <si>
    <t xml:space="preserve"> - Működési célú központosított előirányzatok</t>
  </si>
  <si>
    <t xml:space="preserve"> - Helyi önkományzatok kiegészítő támogatásai</t>
  </si>
  <si>
    <t xml:space="preserve"> - Működési célú támogatások bevétel (ÁH-on belülről)</t>
  </si>
  <si>
    <t xml:space="preserve"> - Intézmény működési bevétele</t>
  </si>
  <si>
    <t>Működési célú költségvetési bevételek összesen</t>
  </si>
  <si>
    <t xml:space="preserve"> - Előző évi költségvetési maradvány igénybevétele</t>
  </si>
  <si>
    <t xml:space="preserve"> - Államháztartáson belüli megelelőlegezések (2019. évi tám.)</t>
  </si>
  <si>
    <t>Finanszírozási célú bevételek összesen</t>
  </si>
  <si>
    <t>Felhalmozási célú bevétel</t>
  </si>
  <si>
    <t xml:space="preserve"> - Egyéb felhalmozási bevétel</t>
  </si>
  <si>
    <t>Felhalmozási célú költségvetési bevételek összesen</t>
  </si>
  <si>
    <t>Működési célú kiadások</t>
  </si>
  <si>
    <t xml:space="preserve"> - Személyi juttatások</t>
  </si>
  <si>
    <t xml:space="preserve"> - Munkaadókat terhelő jár. És szociális hozzájárulási adó</t>
  </si>
  <si>
    <t xml:space="preserve"> - Dologi kiadások</t>
  </si>
  <si>
    <t xml:space="preserve"> - Működési célú támogatásértékűkiadás (ÁH-on belülre</t>
  </si>
  <si>
    <t xml:space="preserve"> - Működési célú pénzeszköz átadás (ÁH-on kívülre)</t>
  </si>
  <si>
    <t xml:space="preserve"> - Általános tartalék</t>
  </si>
  <si>
    <t xml:space="preserve"> - Céltartalék</t>
  </si>
  <si>
    <t>Működési célú költségvetési kiadások összesen</t>
  </si>
  <si>
    <t>Finanszírozási kiadások</t>
  </si>
  <si>
    <t xml:space="preserve"> - Államháztartáson belüli megelőlegezések visszafizetése</t>
  </si>
  <si>
    <t>Felhalmozási célú kiadások</t>
  </si>
  <si>
    <t xml:space="preserve"> - Felújítási kiadások</t>
  </si>
  <si>
    <t>Felhalmozási célú költségvetési kiadások összesen</t>
  </si>
  <si>
    <t xml:space="preserve"> - Tárgyi eszközök és immat. Javak értékesítése</t>
  </si>
  <si>
    <t>Működési célú átvett pénzeszközök ÁH-on kívülről</t>
  </si>
  <si>
    <t xml:space="preserve"> - Beruházási kiadások</t>
  </si>
  <si>
    <t>Megyei Önkormányzat</t>
  </si>
  <si>
    <t>1. Beruházások</t>
  </si>
  <si>
    <t xml:space="preserve"> - Immateriális javak beszerzése (szoftverek)</t>
  </si>
  <si>
    <t xml:space="preserve"> - Informatikai eszközök beszerzése</t>
  </si>
  <si>
    <t xml:space="preserve"> - Egyéb tárgyi eszközök beszerzése</t>
  </si>
  <si>
    <t>2. Felújítás</t>
  </si>
  <si>
    <t>Önkormányzati Hivatal</t>
  </si>
  <si>
    <t>Megyei Önkormányzat összesen</t>
  </si>
  <si>
    <t>Önkormányzati Hivatal összesen</t>
  </si>
  <si>
    <t>Mindösszesen</t>
  </si>
  <si>
    <t>Eredeti</t>
  </si>
  <si>
    <t>Módosított</t>
  </si>
  <si>
    <t>előirányzat</t>
  </si>
  <si>
    <t>Teljesítés a módosított előirányzat arányában</t>
  </si>
  <si>
    <t xml:space="preserve"> - Beruházási célú előzetesen felszámított áfa</t>
  </si>
  <si>
    <t>2. Felújítások</t>
  </si>
  <si>
    <t xml:space="preserve"> - Ingatlanok felújítása</t>
  </si>
  <si>
    <t xml:space="preserve"> - Felújítási célú előzetesen felszámított áfa</t>
  </si>
  <si>
    <t>Teljesített (statisztikai átlaglétszám</t>
  </si>
  <si>
    <t>(Fő)</t>
  </si>
  <si>
    <t>BEVÉTELEK</t>
  </si>
  <si>
    <t>KIADÁSOK</t>
  </si>
  <si>
    <t>Kötelező feladatok</t>
  </si>
  <si>
    <t>Önkormányzatok működési támogatásai</t>
  </si>
  <si>
    <t>Működési kiadások</t>
  </si>
  <si>
    <t xml:space="preserve">  - közgyűlés,bizottságok,tisztségvis. személyi jutt.és egyéb jutt.</t>
  </si>
  <si>
    <t xml:space="preserve">  -  munkaadót terhelő jár. és szociális hozzájár. adó</t>
  </si>
  <si>
    <t xml:space="preserve">  -  dologi és egyéb működési kiadások</t>
  </si>
  <si>
    <t>Beruházás</t>
  </si>
  <si>
    <t>Felújítás</t>
  </si>
  <si>
    <t>Felhalmozási c. támogatások és átvett pénzeszk.bevételei</t>
  </si>
  <si>
    <t xml:space="preserve">   - általános tartalék</t>
  </si>
  <si>
    <t xml:space="preserve">   - céltartalék</t>
  </si>
  <si>
    <t xml:space="preserve">   - önkormányzat támogatása a hivatal működéséhez</t>
  </si>
  <si>
    <t xml:space="preserve">   - államházt. belüli megelőleg. visszafizetése</t>
  </si>
  <si>
    <t xml:space="preserve">Kötelező feladatok </t>
  </si>
  <si>
    <t>Önként vállalt feladatok</t>
  </si>
  <si>
    <t>Alapított megyei díjak és megye szolgálatáért díjak (és járulék)</t>
  </si>
  <si>
    <t>Dologi és egyéb működési kiadások</t>
  </si>
  <si>
    <t>Tartalékok (céltartalék)</t>
  </si>
  <si>
    <t xml:space="preserve">   - támog. szolg. pénzeszköz</t>
  </si>
  <si>
    <t>Kötelező és önként vállalt feladatok összesen</t>
  </si>
  <si>
    <t>II. GYŐR-MOSON-SOPRON MEGYEI ÖNKORMÁNYZATI HIVATAL</t>
  </si>
  <si>
    <t xml:space="preserve">   -  köztisztviselők személyi juttatásai </t>
  </si>
  <si>
    <t xml:space="preserve">   -  munkaadót terhelő járulékok</t>
  </si>
  <si>
    <t xml:space="preserve">  - előző év költségvetési maradványának  igénybevétele</t>
  </si>
  <si>
    <t xml:space="preserve">   -  dologi kiadások</t>
  </si>
  <si>
    <t xml:space="preserve">  - önkormányzati támogatás</t>
  </si>
  <si>
    <t>Felhalmozási kiadások (beruházás)</t>
  </si>
  <si>
    <t>önként vállalt feladatok</t>
  </si>
  <si>
    <t>Kötelező és önként vállalt feladatok összesen:</t>
  </si>
  <si>
    <t>Finanszírozási bevétel/kiadás halmozódás miatti levonás</t>
  </si>
  <si>
    <t>GYŐR-MOSON-SOPRON MEGYE ÖNKORMÁNYZATA</t>
  </si>
  <si>
    <t>MINDÖSSZESEN</t>
  </si>
  <si>
    <t>- ebből:</t>
  </si>
  <si>
    <t>kötelező feladatok</t>
  </si>
  <si>
    <t xml:space="preserve">Módosított előirányzat </t>
  </si>
  <si>
    <t>Működési célú támogatások ÁH-on belülről</t>
  </si>
  <si>
    <t>Pénzkészlet tárgyidőszak elején</t>
  </si>
  <si>
    <t>Forintban vezetett költsgvetési pénzforgalmi számlák egyenlege</t>
  </si>
  <si>
    <t>Devizabetét számlák egyenlege</t>
  </si>
  <si>
    <t>Forintpénztárak és betétkönyvek egyenlege</t>
  </si>
  <si>
    <t>Valutapénztárak egyenlege</t>
  </si>
  <si>
    <t>Pénzkészlet összesen (01+02+03+04)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</si>
  <si>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</si>
  <si>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</si>
  <si>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</si>
  <si>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</si>
  <si>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</si>
  <si>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</si>
  <si>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</si>
  <si>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</si>
  <si>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</si>
  <si>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11.</t>
  </si>
  <si>
    <t>12.</t>
  </si>
  <si>
    <t>Bevételek nyilvántartási ellensz. (+)</t>
  </si>
  <si>
    <t>Kiadások és egyéb sajátos eszámolások nyilvántartási ellenszámla (-)</t>
  </si>
  <si>
    <t>Önkormányzat</t>
  </si>
  <si>
    <t>Hivatal</t>
  </si>
  <si>
    <t xml:space="preserve">Pénzkészlet összesen </t>
  </si>
  <si>
    <t>Pénzkészlet tárgyidőszak végén (08+09+10+11)</t>
  </si>
  <si>
    <t>Előző időszak</t>
  </si>
  <si>
    <t>Tárgyi időszak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</si>
  <si>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</si>
  <si>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</si>
  <si>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</si>
  <si>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</si>
  <si>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</si>
  <si>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</si>
  <si>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</si>
  <si>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C/II/1 Forintpénztár</t>
  </si>
  <si>
    <t>C/II/2 Valutapénztár</t>
  </si>
  <si>
    <t>C/II Pénztárak, csekkek, betétkönyvek (=C/II/1+C/II/2+C/II/3)</t>
  </si>
  <si>
    <t>C/III/2 Kincstárban vezetett forintszámlák</t>
  </si>
  <si>
    <t>C/III Forintszámlák (=C/III/1+C/III/2)</t>
  </si>
  <si>
    <t>C/IV/2 Kincstárban vezetett devizaszámlák</t>
  </si>
  <si>
    <t>C/IV Devizaszámlák (=CIV/1+C/IV/2)</t>
  </si>
  <si>
    <t>C) PÉNZESZKÖZÖK (=C/I+…+C/IV)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</si>
  <si>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</si>
  <si>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</si>
  <si>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 Költségvetési évben esedékes követelések (=D/I/1+…+D/I/8)</t>
  </si>
  <si>
    <t>D/III/1 Adott előlegek (=D/III/1a+…+D/III/1f)</t>
  </si>
  <si>
    <t>D/III/1b - ebből: beruházásokra, felújításokra adott előlegek</t>
  </si>
  <si>
    <t>D/III/4 Forgótőke elszámolása</t>
  </si>
  <si>
    <t>D/III Követelés jellegű sajátos elszámolások (=D/III/1+…+D/III/9)</t>
  </si>
  <si>
    <t>D) KÖVETELÉSEK  (=D/I+D/II+D/III)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</si>
  <si>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</si>
  <si>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</si>
  <si>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</si>
  <si>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</si>
  <si>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</si>
  <si>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</si>
  <si>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</si>
  <si>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</si>
  <si>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</si>
  <si>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H/I/5 Költségvetési évben esedékes kötelezettségek egyéb működési célú kiadásokra (&gt;=H/I/5a+H/I/5b)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</si>
  <si>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</si>
  <si>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</si>
  <si>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</si>
  <si>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</si>
  <si>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</si>
  <si>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</si>
  <si>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</si>
  <si>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</si>
  <si>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</si>
  <si>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</si>
  <si>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</si>
  <si>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A/I/1 Vagyoni értékű jogok</t>
  </si>
  <si>
    <t>A/I Immateriális javak (=A/I/1+A/I/2+A/I/3)</t>
  </si>
  <si>
    <t>D/III/1e - ebből: foglalkoztatottaknak adott előlegek</t>
  </si>
  <si>
    <t>H/II/3 Költségvetési évet követően esedékes kötelezettségek dologi kiadásokra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</si>
  <si>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</si>
  <si>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</si>
  <si>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</si>
  <si>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</si>
  <si>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</si>
  <si>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</si>
  <si>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</si>
  <si>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</si>
  <si>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</si>
  <si>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04        Alaptevékenység finanszírozási kiadásai</t>
  </si>
  <si>
    <t>Bevételek összesen</t>
  </si>
  <si>
    <t>Működési célú támogatáso ÁH-n belülről</t>
  </si>
  <si>
    <t>Kiadások összesen</t>
  </si>
  <si>
    <t>Vagyoni értékü jogok</t>
  </si>
  <si>
    <t>Szellemi termékek</t>
  </si>
  <si>
    <t>Immateriális javak összesen</t>
  </si>
  <si>
    <t>Sorszám</t>
  </si>
  <si>
    <t>Vagyonkezelő</t>
  </si>
  <si>
    <t>Ingatlan címe</t>
  </si>
  <si>
    <t>Hrsz.</t>
  </si>
  <si>
    <t>m2</t>
  </si>
  <si>
    <t>Tulajdoni hányad</t>
  </si>
  <si>
    <t>Megjegyzés</t>
  </si>
  <si>
    <t>Győr-Moson-Sopron Megyei Önkormányzati Hivatal</t>
  </si>
  <si>
    <t>Győr Városház tér 3.</t>
  </si>
  <si>
    <t>Győr Árpád u. 32.</t>
  </si>
  <si>
    <t>kivett/irodaház, udvar</t>
  </si>
  <si>
    <t>külterületről nyíló garázs</t>
  </si>
  <si>
    <t>Funkció                      (tulajdoni lap szerint)</t>
  </si>
  <si>
    <t>7147/J</t>
  </si>
  <si>
    <t>7147/A</t>
  </si>
  <si>
    <t>7789/10000</t>
  </si>
  <si>
    <t>44/1480</t>
  </si>
  <si>
    <t>1/1</t>
  </si>
  <si>
    <t>Műemlék</t>
  </si>
  <si>
    <t>Az európai uniós forrással támogatott projektek megnevezése</t>
  </si>
  <si>
    <t xml:space="preserve">Bevételek </t>
  </si>
  <si>
    <t>Európai Uniós támogatás</t>
  </si>
  <si>
    <t xml:space="preserve">Saját forrás </t>
  </si>
  <si>
    <t>Bevétel összesen</t>
  </si>
  <si>
    <t xml:space="preserve">Személyi juttatások </t>
  </si>
  <si>
    <t xml:space="preserve">Munkáltatói járulékok </t>
  </si>
  <si>
    <t>Dologi kiadás</t>
  </si>
  <si>
    <t xml:space="preserve">Beruházás </t>
  </si>
  <si>
    <t>Kiadás összesen</t>
  </si>
  <si>
    <t xml:space="preserve">  -  Megyei Önkormányzat</t>
  </si>
  <si>
    <t xml:space="preserve">  -  Önkormányzati Hivatal </t>
  </si>
  <si>
    <t>Egyéb működési célú támogatások államháztartáson belülre</t>
  </si>
  <si>
    <t>Hivatkozás</t>
  </si>
  <si>
    <t>A vagyon megnevezése</t>
  </si>
  <si>
    <t>Bruttó érték</t>
  </si>
  <si>
    <t>Értékcsökkenés</t>
  </si>
  <si>
    <t>Nyilvántartási érték</t>
  </si>
  <si>
    <t>A/I/1.</t>
  </si>
  <si>
    <t>-ebből 0-ra leírt vagyoni értékü jogok</t>
  </si>
  <si>
    <t>A/I/2.</t>
  </si>
  <si>
    <t>-ebből 0-ra leírt szellemi termékek</t>
  </si>
  <si>
    <t>A/I/3.</t>
  </si>
  <si>
    <t>Immateriális javak értékhelyesb.</t>
  </si>
  <si>
    <t>A/I.</t>
  </si>
  <si>
    <t>A/II/1.</t>
  </si>
  <si>
    <t>Ingatlanok</t>
  </si>
  <si>
    <t>A/II/1.a.</t>
  </si>
  <si>
    <t>Korlátozottan forgalomképes ingatlanok</t>
  </si>
  <si>
    <t>-ebből külterületről nyíló garázs                             HRSZ:7147/J.              tul.hányad: 1/1                                                      9021 Győr, Árpád út 32.</t>
  </si>
  <si>
    <t>-ebből külterületről nyíló garázs                                HRSZ:7147/A.              tul.hányad: 44/1480                       9021 Győr, Árpád út 32.                                                          (25.,26.,27.,28., számú gépkocsibeállók)</t>
  </si>
  <si>
    <t>A/II/1.b.</t>
  </si>
  <si>
    <t>Korlátozottan forg.képes műemlék ingatlanok</t>
  </si>
  <si>
    <t xml:space="preserve">- kivett/irodaház, udvar            HRSZ: 7034                                  9021 Győr, Városház tér 3. </t>
  </si>
  <si>
    <t>A/II/1.c.</t>
  </si>
  <si>
    <t>Korl.forg.ing.kapcs.vagyoni értékü jogok</t>
  </si>
  <si>
    <t>- hálózatfejlesztési hozzájárulás                                                 9021 Győr, városház tér 3.</t>
  </si>
  <si>
    <t>A/II/2.</t>
  </si>
  <si>
    <t>Gépek, berendezések, felszerelések</t>
  </si>
  <si>
    <t>- számítástechnikai eszközök</t>
  </si>
  <si>
    <t>- 0-ra leírt számítástechnikai eszközök</t>
  </si>
  <si>
    <t>- egyéb gép, berend. felszerelés</t>
  </si>
  <si>
    <t>- 0-ra leírt egyéb gép berend. felszer.</t>
  </si>
  <si>
    <t>- képzőművészeti alkotások</t>
  </si>
  <si>
    <t>- járművek</t>
  </si>
  <si>
    <t>A/II/3.</t>
  </si>
  <si>
    <t>Tenyészállatok</t>
  </si>
  <si>
    <t>A/II/4.</t>
  </si>
  <si>
    <t>Beruházások, felújítások</t>
  </si>
  <si>
    <t>A/II/5.</t>
  </si>
  <si>
    <t>Tárgyi eszközök értékhelyesbítése</t>
  </si>
  <si>
    <t>A/II.</t>
  </si>
  <si>
    <t>Tárgyi eszközök</t>
  </si>
  <si>
    <t>A/III/1.</t>
  </si>
  <si>
    <t>Tartós részesedés</t>
  </si>
  <si>
    <t>A/III/2.</t>
  </si>
  <si>
    <t>Tartós hitelviszonyt megtestesítő értékpapírok</t>
  </si>
  <si>
    <t>A/III/3.</t>
  </si>
  <si>
    <t>Befektetett pénzügyi eszközök értékhelyesbítése</t>
  </si>
  <si>
    <t>A/III.</t>
  </si>
  <si>
    <t>Befektetett pénzügyi eszközök</t>
  </si>
  <si>
    <t>A/IV.</t>
  </si>
  <si>
    <t>Koncesszióba, vagyonkezelésbe adott eszközök</t>
  </si>
  <si>
    <t>A</t>
  </si>
  <si>
    <t>Nemzeti vagyonba tartozó befektetett eszközök</t>
  </si>
  <si>
    <t>B</t>
  </si>
  <si>
    <t>Nemzeti vagyonba tartozó forgóeszközök</t>
  </si>
  <si>
    <t>C/II</t>
  </si>
  <si>
    <t>Pénztárak, csekkek, betétkönyvek</t>
  </si>
  <si>
    <t>C/II/1</t>
  </si>
  <si>
    <t>- ebből: forintpénztár</t>
  </si>
  <si>
    <t>C/II/2</t>
  </si>
  <si>
    <t>- ebből: valutapénztár</t>
  </si>
  <si>
    <t>C/III</t>
  </si>
  <si>
    <t>Forintszámlák</t>
  </si>
  <si>
    <t>- Önkormányzat - költségvetési elszám. számla</t>
  </si>
  <si>
    <t>- Hivatal - költségvetési elszám. számla</t>
  </si>
  <si>
    <t>Devizaszámlák</t>
  </si>
  <si>
    <t>- Önkormányzat - deviza számla</t>
  </si>
  <si>
    <t>C</t>
  </si>
  <si>
    <t>Pénzeszközök</t>
  </si>
  <si>
    <t>D/I</t>
  </si>
  <si>
    <t>Költségvetési évben esedékes követelések</t>
  </si>
  <si>
    <t>D/II</t>
  </si>
  <si>
    <t>Költségvetési évet követően esedékes követelések</t>
  </si>
  <si>
    <t>D/III/1</t>
  </si>
  <si>
    <t>Adott előlegek</t>
  </si>
  <si>
    <t>D/III/4</t>
  </si>
  <si>
    <t>Forgótőke elszámolás</t>
  </si>
  <si>
    <t>D</t>
  </si>
  <si>
    <t>Követelések</t>
  </si>
  <si>
    <t>E</t>
  </si>
  <si>
    <t>Egyéb sajátos eszközoldali elszámolások</t>
  </si>
  <si>
    <t>F/I</t>
  </si>
  <si>
    <t>Eredményszemléletü bevételek aktív időbeli elhatárolása</t>
  </si>
  <si>
    <t>F/II</t>
  </si>
  <si>
    <t>Költségek, ráfordítások aktív időbeli elhatárolása</t>
  </si>
  <si>
    <t>F</t>
  </si>
  <si>
    <t>Aktív időbeli elhatárolások</t>
  </si>
  <si>
    <t>ESZKÖZÖK ÖSSZESEN</t>
  </si>
  <si>
    <t>G/I</t>
  </si>
  <si>
    <t>Nemzeti vagyon induláskori értéke</t>
  </si>
  <si>
    <t>G/III</t>
  </si>
  <si>
    <t>Egyéb eszközök induláskori értéke és változásai</t>
  </si>
  <si>
    <t>G/IV</t>
  </si>
  <si>
    <t>Felhalmozott eremény</t>
  </si>
  <si>
    <t>G/VI</t>
  </si>
  <si>
    <t>Mérleg szerinti eredmény</t>
  </si>
  <si>
    <t>G</t>
  </si>
  <si>
    <t>Saját tőke</t>
  </si>
  <si>
    <t>H/I/1</t>
  </si>
  <si>
    <t>Ktv. évben esedékes kötelezettségek személyi jutt.</t>
  </si>
  <si>
    <t>H/I/3</t>
  </si>
  <si>
    <t>Ktv. évben esedékes kötelezettségek dologi kiadásokra</t>
  </si>
  <si>
    <t>H/I</t>
  </si>
  <si>
    <t>Ktv. évben esedékes kötelezettségek</t>
  </si>
  <si>
    <t>H/II/3</t>
  </si>
  <si>
    <t>Ktv. évet követően esedékes kötelezettségek dologi kiadásokra</t>
  </si>
  <si>
    <t>H/II/9</t>
  </si>
  <si>
    <t>Ktv. évet követően esedékes kötelezettségek finanszírozási kiadásokra</t>
  </si>
  <si>
    <t>H/II</t>
  </si>
  <si>
    <t>Ktv. évet követően esedékes kötelezettségek</t>
  </si>
  <si>
    <t>H/III</t>
  </si>
  <si>
    <t>Kötelezettség jellegü sajátos elszámolások</t>
  </si>
  <si>
    <t>H</t>
  </si>
  <si>
    <t xml:space="preserve">Kötelezettségek    </t>
  </si>
  <si>
    <t>I</t>
  </si>
  <si>
    <t>J</t>
  </si>
  <si>
    <t>Kincstári számlavezetéssel kapcsolatos elszámolások</t>
  </si>
  <si>
    <t>Költségek, ráfordítások passzív időbeli elhatárolása</t>
  </si>
  <si>
    <t>Halasztott eredményszemléletü bevételek</t>
  </si>
  <si>
    <t>Passzív időbeli elhatárolások</t>
  </si>
  <si>
    <t>FORRÁSOK ÖSSZESEN</t>
  </si>
  <si>
    <t>DEAR</t>
  </si>
  <si>
    <t>EFOP</t>
  </si>
  <si>
    <t>Sacravelo</t>
  </si>
  <si>
    <t>Államháztartáson belüli megelőlegezések</t>
  </si>
  <si>
    <t>Egyéb felhalmozási célú kiadások</t>
  </si>
  <si>
    <t>Nemzetközi kötelezettségek</t>
  </si>
  <si>
    <t>A/1 Immateriális javak</t>
  </si>
  <si>
    <t>A/II/4 Beruházások, felújítások</t>
  </si>
  <si>
    <t xml:space="preserve">   -Egyéb dologi kiadások</t>
  </si>
  <si>
    <t xml:space="preserve">  - Előzetesen felszámított  ÁFA</t>
  </si>
  <si>
    <t>10.1.</t>
  </si>
  <si>
    <t>10.2.</t>
  </si>
  <si>
    <t>10.2.1.</t>
  </si>
  <si>
    <t>10.2.2.</t>
  </si>
  <si>
    <t>10.2.3.</t>
  </si>
  <si>
    <t>10.2.4</t>
  </si>
  <si>
    <t>Nemzeti kötelezettségek</t>
  </si>
  <si>
    <t xml:space="preserve">  - Nemzeti kötelezettségek</t>
  </si>
  <si>
    <t>- Hivatal</t>
  </si>
  <si>
    <t xml:space="preserve">- Önkormányzat </t>
  </si>
  <si>
    <t>Egyéb működési átadás</t>
  </si>
  <si>
    <t xml:space="preserve">EU DIRECT </t>
  </si>
  <si>
    <t xml:space="preserve"> TOP-1.2.1-15 Dunszegi Község Önkormányzat </t>
  </si>
  <si>
    <t xml:space="preserve">  -  Megyei Önkormányzat </t>
  </si>
  <si>
    <t>Nemzeti értékeink megőrzése</t>
  </si>
  <si>
    <t>Kistelepülések kulturális eseményeinek támogatása</t>
  </si>
  <si>
    <t>Önkormányzati épületek energetikai korszerűsítése</t>
  </si>
  <si>
    <t>TOP projektek</t>
  </si>
  <si>
    <t xml:space="preserve"> - Működési célú pénzeszköz átvétel ÁH-on kívülről</t>
  </si>
  <si>
    <t xml:space="preserve"> - Felhalmozási célú támogatások ÁH-on belülről</t>
  </si>
  <si>
    <t>Államháztartáson belüli megelőlegezés visszafizetésére</t>
  </si>
  <si>
    <t xml:space="preserve">      = Központi kezelésű projektek céltartaléka (következő évek)</t>
  </si>
  <si>
    <t xml:space="preserve">         = Központi kezelésű projektek céltartaléka ( következő évek)</t>
  </si>
  <si>
    <t>Győr-Moson-Sopron Megyei Önkormányzat</t>
  </si>
  <si>
    <t>J/2</t>
  </si>
  <si>
    <t>J/3</t>
  </si>
  <si>
    <t xml:space="preserve">  -Reprezentáció, üzleti ajándék</t>
  </si>
  <si>
    <t>2020. évi teljesítés</t>
  </si>
  <si>
    <t>Borderhistories</t>
  </si>
  <si>
    <t>Egyéb felhalmozási célú támogatások áht-n belülre</t>
  </si>
  <si>
    <r>
      <t xml:space="preserve">A 2021-27 tervezési időszak stratégiai és projektszintű előkészítése Gy-M-S </t>
    </r>
    <r>
      <rPr>
        <b/>
        <sz val="10"/>
        <rFont val="Calibri"/>
        <family val="2"/>
        <charset val="238"/>
      </rPr>
      <t>megyében</t>
    </r>
  </si>
  <si>
    <t>TOP-5.1.1-15 Foglalkoztatási paktum</t>
  </si>
  <si>
    <t>I. GYŐR-MOSON-SOPRON MEGYEI 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</si>
</sst>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_-* #,##0.0\ _F_t_-;\-* #,##0.0\ _F_t_-;_-* &quot;-&quot;??\ _F_t_-;_-@_-"/>
    <numFmt numFmtId="168" formatCode="0.0%"/>
    <numFmt numFmtId="169" formatCode="#,##0\ _F_t"/>
    <numFmt numFmtId="170" formatCode="#,##0_ ;\-#,##0\ 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color theme="1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12" fillId="0" borderId="0" applyFont="0" applyFill="0" applyBorder="0" applyAlignment="0" applyProtection="0"/>
    <xf numFmtId="0" fontId="28" fillId="0" borderId="0"/>
    <xf numFmtId="165" fontId="28" fillId="0" borderId="0" applyFont="0" applyFill="0" applyBorder="0" applyAlignment="0" applyProtection="0"/>
  </cellStyleXfs>
  <cellXfs count="561">
    <xf numFmtId="0" fontId="0" fillId="0" borderId="0" xfId="0"/>
    <xf numFmtId="0" fontId="3" fillId="0" borderId="1" xfId="1" applyFont="1" applyBorder="1" applyAlignment="1">
      <alignment textRotation="90"/>
    </xf>
    <xf numFmtId="0" fontId="3" fillId="0" borderId="2" xfId="1" applyFont="1" applyBorder="1" applyAlignment="1">
      <alignment vertical="center" textRotation="90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2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horizontal="center"/>
    </xf>
    <xf numFmtId="0" fontId="3" fillId="0" borderId="2" xfId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3" fillId="0" borderId="1" xfId="1" quotePrefix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0" fontId="7" fillId="0" borderId="4" xfId="1" quotePrefix="1" applyFont="1" applyBorder="1" applyAlignment="1">
      <alignment vertical="center"/>
    </xf>
    <xf numFmtId="0" fontId="3" fillId="0" borderId="0" xfId="1" applyFont="1"/>
    <xf numFmtId="164" fontId="3" fillId="0" borderId="0" xfId="1" applyNumberFormat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7" fillId="0" borderId="4" xfId="1" quotePrefix="1" applyFont="1" applyBorder="1" applyAlignment="1">
      <alignment vertical="center" wrapText="1"/>
    </xf>
    <xf numFmtId="0" fontId="3" fillId="0" borderId="11" xfId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6" fontId="3" fillId="0" borderId="1" xfId="1" applyNumberFormat="1" applyFont="1" applyBorder="1" applyAlignment="1">
      <alignment vertical="center"/>
    </xf>
    <xf numFmtId="0" fontId="4" fillId="0" borderId="2" xfId="1" applyFont="1" applyBorder="1" applyAlignment="1">
      <alignment horizontal="left" vertical="center"/>
    </xf>
    <xf numFmtId="166" fontId="4" fillId="0" borderId="1" xfId="1" applyNumberFormat="1" applyFont="1" applyBorder="1" applyAlignment="1">
      <alignment vertical="center"/>
    </xf>
    <xf numFmtId="49" fontId="3" fillId="0" borderId="4" xfId="1" applyNumberFormat="1" applyFont="1" applyBorder="1" applyAlignment="1">
      <alignment vertical="center"/>
    </xf>
    <xf numFmtId="49" fontId="3" fillId="0" borderId="1" xfId="1" quotePrefix="1" applyNumberFormat="1" applyFont="1" applyBorder="1" applyAlignment="1">
      <alignment vertical="center"/>
    </xf>
    <xf numFmtId="0" fontId="7" fillId="0" borderId="1" xfId="1" quotePrefix="1" applyFont="1" applyBorder="1" applyAlignment="1">
      <alignment vertical="center"/>
    </xf>
    <xf numFmtId="0" fontId="7" fillId="0" borderId="10" xfId="1" quotePrefix="1" applyFont="1" applyBorder="1" applyAlignment="1">
      <alignment vertical="center"/>
    </xf>
    <xf numFmtId="49" fontId="4" fillId="0" borderId="1" xfId="1" quotePrefix="1" applyNumberFormat="1" applyFont="1" applyBorder="1" applyAlignment="1">
      <alignment vertical="center"/>
    </xf>
    <xf numFmtId="0" fontId="4" fillId="0" borderId="1" xfId="1" quotePrefix="1" applyFont="1" applyBorder="1" applyAlignment="1">
      <alignment vertical="center"/>
    </xf>
    <xf numFmtId="0" fontId="3" fillId="0" borderId="3" xfId="1" applyFont="1" applyBorder="1" applyAlignment="1"/>
    <xf numFmtId="49" fontId="3" fillId="0" borderId="2" xfId="1" quotePrefix="1" applyNumberFormat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2" xfId="1" quotePrefix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9" fontId="3" fillId="0" borderId="2" xfId="3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9" fontId="5" fillId="0" borderId="1" xfId="3" applyFont="1" applyBorder="1" applyAlignment="1">
      <alignment horizontal="center"/>
    </xf>
    <xf numFmtId="0" fontId="3" fillId="0" borderId="15" xfId="1" applyFont="1" applyBorder="1" applyAlignment="1">
      <alignment textRotation="90"/>
    </xf>
    <xf numFmtId="164" fontId="3" fillId="0" borderId="13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3" fillId="0" borderId="12" xfId="1" applyFont="1" applyBorder="1"/>
    <xf numFmtId="0" fontId="13" fillId="0" borderId="0" xfId="0" applyFont="1"/>
    <xf numFmtId="164" fontId="14" fillId="0" borderId="1" xfId="1" applyNumberFormat="1" applyFont="1" applyBorder="1" applyAlignment="1">
      <alignment vertical="center"/>
    </xf>
    <xf numFmtId="164" fontId="14" fillId="0" borderId="2" xfId="1" applyNumberFormat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9" fontId="12" fillId="0" borderId="1" xfId="3" applyFont="1" applyBorder="1" applyAlignment="1">
      <alignment horizontal="center" vertical="center"/>
    </xf>
    <xf numFmtId="164" fontId="7" fillId="0" borderId="1" xfId="1" applyNumberFormat="1" applyFont="1" applyBorder="1" applyAlignment="1">
      <alignment vertical="center"/>
    </xf>
    <xf numFmtId="9" fontId="7" fillId="0" borderId="2" xfId="3" applyFont="1" applyBorder="1" applyAlignment="1">
      <alignment horizontal="center" vertical="center"/>
    </xf>
    <xf numFmtId="164" fontId="7" fillId="0" borderId="2" xfId="1" applyNumberFormat="1" applyFont="1" applyBorder="1" applyAlignment="1">
      <alignment vertical="center"/>
    </xf>
    <xf numFmtId="0" fontId="3" fillId="0" borderId="2" xfId="1" quotePrefix="1" applyFont="1" applyBorder="1" applyAlignment="1">
      <alignment vertical="center"/>
    </xf>
    <xf numFmtId="164" fontId="10" fillId="0" borderId="1" xfId="1" applyNumberFormat="1" applyFont="1" applyBorder="1" applyAlignment="1">
      <alignment vertical="center"/>
    </xf>
    <xf numFmtId="0" fontId="5" fillId="0" borderId="0" xfId="0" applyFont="1"/>
    <xf numFmtId="9" fontId="3" fillId="0" borderId="1" xfId="3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left" vertical="center"/>
    </xf>
    <xf numFmtId="164" fontId="3" fillId="0" borderId="13" xfId="1" applyNumberFormat="1" applyFont="1" applyBorder="1" applyAlignment="1">
      <alignment horizontal="left" vertical="center"/>
    </xf>
    <xf numFmtId="164" fontId="3" fillId="0" borderId="4" xfId="1" applyNumberFormat="1" applyFont="1" applyBorder="1" applyAlignment="1">
      <alignment vertical="center"/>
    </xf>
    <xf numFmtId="164" fontId="3" fillId="0" borderId="1" xfId="1" quotePrefix="1" applyNumberFormat="1" applyFont="1" applyBorder="1" applyAlignment="1">
      <alignment vertical="center"/>
    </xf>
    <xf numFmtId="164" fontId="10" fillId="0" borderId="1" xfId="0" applyNumberFormat="1" applyFont="1" applyBorder="1"/>
    <xf numFmtId="164" fontId="5" fillId="0" borderId="1" xfId="0" applyNumberFormat="1" applyFont="1" applyBorder="1"/>
    <xf numFmtId="164" fontId="7" fillId="0" borderId="1" xfId="1" applyNumberFormat="1" applyFont="1" applyBorder="1" applyAlignment="1">
      <alignment vertical="center" wrapText="1"/>
    </xf>
    <xf numFmtId="164" fontId="7" fillId="0" borderId="3" xfId="1" applyNumberFormat="1" applyFont="1" applyBorder="1" applyAlignment="1">
      <alignment vertical="center"/>
    </xf>
    <xf numFmtId="9" fontId="8" fillId="0" borderId="1" xfId="3" applyFont="1" applyBorder="1" applyAlignment="1">
      <alignment horizontal="center" vertical="center"/>
    </xf>
    <xf numFmtId="9" fontId="5" fillId="0" borderId="0" xfId="3" applyFont="1" applyAlignment="1">
      <alignment horizontal="center"/>
    </xf>
    <xf numFmtId="164" fontId="4" fillId="0" borderId="1" xfId="1" applyNumberFormat="1" applyFont="1" applyBorder="1" applyAlignment="1">
      <alignment horizontal="left" vertical="center"/>
    </xf>
    <xf numFmtId="0" fontId="3" fillId="0" borderId="3" xfId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16" fontId="3" fillId="0" borderId="1" xfId="1" applyNumberFormat="1" applyFont="1" applyBorder="1" applyAlignment="1">
      <alignment vertical="center"/>
    </xf>
    <xf numFmtId="16" fontId="3" fillId="0" borderId="12" xfId="1" quotePrefix="1" applyNumberFormat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16" fontId="3" fillId="0" borderId="1" xfId="1" quotePrefix="1" applyNumberFormat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16" fontId="3" fillId="0" borderId="13" xfId="1" quotePrefix="1" applyNumberFormat="1" applyFont="1" applyBorder="1" applyAlignment="1">
      <alignment vertical="center"/>
    </xf>
    <xf numFmtId="14" fontId="7" fillId="0" borderId="2" xfId="1" applyNumberFormat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1" xfId="1" applyFont="1" applyBorder="1" applyAlignment="1">
      <alignment horizontal="left" vertical="center"/>
    </xf>
    <xf numFmtId="0" fontId="11" fillId="0" borderId="1" xfId="0" applyFont="1" applyBorder="1"/>
    <xf numFmtId="164" fontId="3" fillId="0" borderId="7" xfId="1" applyNumberFormat="1" applyFont="1" applyBorder="1" applyAlignment="1">
      <alignment vertical="center"/>
    </xf>
    <xf numFmtId="9" fontId="3" fillId="0" borderId="0" xfId="3" applyFont="1" applyBorder="1" applyAlignment="1">
      <alignment horizontal="center" vertical="center"/>
    </xf>
    <xf numFmtId="9" fontId="4" fillId="0" borderId="0" xfId="3" applyFont="1" applyBorder="1" applyAlignment="1">
      <alignment horizontal="center" vertical="center"/>
    </xf>
    <xf numFmtId="9" fontId="3" fillId="0" borderId="11" xfId="3" applyFont="1" applyBorder="1" applyAlignment="1">
      <alignment horizontal="center" vertical="center"/>
    </xf>
    <xf numFmtId="9" fontId="3" fillId="0" borderId="10" xfId="3" applyFont="1" applyBorder="1" applyAlignment="1">
      <alignment horizontal="center" vertical="center"/>
    </xf>
    <xf numFmtId="9" fontId="4" fillId="0" borderId="1" xfId="3" applyFont="1" applyBorder="1" applyAlignment="1">
      <alignment horizontal="center" vertical="center"/>
    </xf>
    <xf numFmtId="10" fontId="3" fillId="0" borderId="1" xfId="3" applyNumberFormat="1" applyFont="1" applyBorder="1" applyAlignment="1">
      <alignment horizontal="center" vertical="center"/>
    </xf>
    <xf numFmtId="9" fontId="3" fillId="0" borderId="1" xfId="3" applyNumberFormat="1" applyFont="1" applyBorder="1" applyAlignment="1">
      <alignment horizontal="center" vertical="center"/>
    </xf>
    <xf numFmtId="164" fontId="11" fillId="0" borderId="1" xfId="0" applyNumberFormat="1" applyFont="1" applyBorder="1"/>
    <xf numFmtId="9" fontId="11" fillId="0" borderId="1" xfId="3" applyFont="1" applyBorder="1"/>
    <xf numFmtId="9" fontId="11" fillId="0" borderId="1" xfId="3" applyFont="1" applyBorder="1" applyAlignment="1">
      <alignment horizontal="center"/>
    </xf>
    <xf numFmtId="9" fontId="11" fillId="0" borderId="1" xfId="3" applyNumberFormat="1" applyFont="1" applyBorder="1" applyAlignment="1">
      <alignment horizontal="center"/>
    </xf>
    <xf numFmtId="0" fontId="19" fillId="2" borderId="16" xfId="4" applyFont="1" applyFill="1" applyBorder="1" applyAlignment="1">
      <alignment horizontal="center" vertical="center"/>
    </xf>
    <xf numFmtId="0" fontId="19" fillId="2" borderId="18" xfId="4" applyFont="1" applyFill="1" applyBorder="1" applyAlignment="1">
      <alignment horizontal="center" vertical="center" wrapText="1"/>
    </xf>
    <xf numFmtId="0" fontId="18" fillId="0" borderId="13" xfId="4" applyFont="1" applyBorder="1" applyAlignment="1">
      <alignment horizontal="center" vertical="center"/>
    </xf>
    <xf numFmtId="167" fontId="18" fillId="0" borderId="13" xfId="4" applyNumberFormat="1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/>
    </xf>
    <xf numFmtId="0" fontId="19" fillId="0" borderId="21" xfId="4" applyFont="1" applyBorder="1" applyAlignment="1">
      <alignment vertical="center" wrapText="1"/>
    </xf>
    <xf numFmtId="0" fontId="18" fillId="0" borderId="1" xfId="4" applyFont="1" applyBorder="1" applyAlignment="1">
      <alignment horizontal="center" vertical="center"/>
    </xf>
    <xf numFmtId="0" fontId="18" fillId="0" borderId="23" xfId="4" quotePrefix="1" applyFont="1" applyBorder="1" applyAlignment="1">
      <alignment vertical="center" wrapText="1"/>
    </xf>
    <xf numFmtId="0" fontId="18" fillId="0" borderId="3" xfId="4" applyFont="1" applyBorder="1" applyAlignment="1">
      <alignment horizontal="center" vertical="center"/>
    </xf>
    <xf numFmtId="0" fontId="18" fillId="0" borderId="15" xfId="4" applyFont="1" applyBorder="1" applyAlignment="1">
      <alignment horizontal="center" vertical="center"/>
    </xf>
    <xf numFmtId="0" fontId="19" fillId="0" borderId="23" xfId="4" applyFont="1" applyBorder="1" applyAlignment="1">
      <alignment vertical="center"/>
    </xf>
    <xf numFmtId="0" fontId="19" fillId="0" borderId="3" xfId="4" applyFont="1" applyBorder="1" applyAlignment="1">
      <alignment horizontal="center" vertical="center"/>
    </xf>
    <xf numFmtId="0" fontId="18" fillId="0" borderId="1" xfId="4" quotePrefix="1" applyFont="1" applyBorder="1" applyAlignment="1">
      <alignment vertical="center" wrapText="1"/>
    </xf>
    <xf numFmtId="166" fontId="18" fillId="0" borderId="1" xfId="5" applyNumberFormat="1" applyFont="1" applyBorder="1" applyAlignment="1">
      <alignment horizontal="center" vertical="center"/>
    </xf>
    <xf numFmtId="167" fontId="18" fillId="0" borderId="1" xfId="5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left" vertical="center"/>
    </xf>
    <xf numFmtId="164" fontId="14" fillId="0" borderId="1" xfId="1" applyNumberFormat="1" applyFont="1" applyBorder="1" applyAlignment="1">
      <alignment horizontal="left" vertical="center"/>
    </xf>
    <xf numFmtId="9" fontId="13" fillId="0" borderId="1" xfId="3" applyFont="1" applyBorder="1" applyAlignment="1">
      <alignment horizontal="center"/>
    </xf>
    <xf numFmtId="0" fontId="12" fillId="0" borderId="13" xfId="1" applyFont="1" applyBorder="1" applyAlignment="1"/>
    <xf numFmtId="49" fontId="14" fillId="0" borderId="1" xfId="1" applyNumberFormat="1" applyFont="1" applyBorder="1" applyAlignment="1">
      <alignment vertical="center"/>
    </xf>
    <xf numFmtId="0" fontId="23" fillId="0" borderId="0" xfId="0" applyFont="1"/>
    <xf numFmtId="0" fontId="14" fillId="0" borderId="2" xfId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7" fillId="0" borderId="0" xfId="1" quotePrefix="1" applyNumberFormat="1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left" vertical="center"/>
    </xf>
    <xf numFmtId="164" fontId="3" fillId="0" borderId="0" xfId="1" quotePrefix="1" applyNumberFormat="1" applyFont="1" applyBorder="1" applyAlignment="1">
      <alignment horizontal="left" vertical="center"/>
    </xf>
    <xf numFmtId="164" fontId="4" fillId="0" borderId="5" xfId="1" applyNumberFormat="1" applyFont="1" applyBorder="1" applyAlignment="1">
      <alignment vertical="center"/>
    </xf>
    <xf numFmtId="9" fontId="5" fillId="0" borderId="5" xfId="3" applyFont="1" applyBorder="1" applyAlignment="1">
      <alignment horizontal="center"/>
    </xf>
    <xf numFmtId="164" fontId="5" fillId="0" borderId="0" xfId="0" applyNumberFormat="1" applyFont="1" applyBorder="1"/>
    <xf numFmtId="9" fontId="5" fillId="0" borderId="0" xfId="3" applyFont="1" applyBorder="1" applyAlignment="1">
      <alignment horizontal="center"/>
    </xf>
    <xf numFmtId="164" fontId="3" fillId="0" borderId="1" xfId="1" applyNumberFormat="1" applyFont="1" applyBorder="1" applyAlignment="1">
      <alignment vertical="center" wrapText="1"/>
    </xf>
    <xf numFmtId="9" fontId="3" fillId="0" borderId="1" xfId="3" applyFont="1" applyBorder="1" applyAlignment="1">
      <alignment horizontal="center"/>
    </xf>
    <xf numFmtId="164" fontId="3" fillId="0" borderId="1" xfId="0" applyNumberFormat="1" applyFont="1" applyBorder="1"/>
    <xf numFmtId="9" fontId="4" fillId="0" borderId="1" xfId="3" applyFont="1" applyBorder="1" applyAlignment="1">
      <alignment horizontal="center"/>
    </xf>
    <xf numFmtId="9" fontId="14" fillId="0" borderId="1" xfId="3" applyFont="1" applyBorder="1" applyAlignment="1">
      <alignment horizontal="center" vertical="center"/>
    </xf>
    <xf numFmtId="9" fontId="14" fillId="0" borderId="1" xfId="3" applyFont="1" applyBorder="1" applyAlignment="1">
      <alignment horizontal="center"/>
    </xf>
    <xf numFmtId="164" fontId="15" fillId="0" borderId="1" xfId="0" applyNumberFormat="1" applyFont="1" applyBorder="1"/>
    <xf numFmtId="164" fontId="15" fillId="0" borderId="3" xfId="0" applyNumberFormat="1" applyFont="1" applyBorder="1"/>
    <xf numFmtId="164" fontId="15" fillId="0" borderId="25" xfId="0" applyNumberFormat="1" applyFont="1" applyBorder="1"/>
    <xf numFmtId="0" fontId="19" fillId="2" borderId="26" xfId="4" applyFont="1" applyFill="1" applyBorder="1" applyAlignment="1">
      <alignment horizontal="center" vertical="center"/>
    </xf>
    <xf numFmtId="0" fontId="19" fillId="2" borderId="12" xfId="4" applyFont="1" applyFill="1" applyBorder="1" applyAlignment="1">
      <alignment horizontal="center" vertical="center" wrapText="1"/>
    </xf>
    <xf numFmtId="0" fontId="19" fillId="2" borderId="4" xfId="4" applyFont="1" applyFill="1" applyBorder="1" applyAlignment="1">
      <alignment horizontal="center" vertical="center" wrapText="1"/>
    </xf>
    <xf numFmtId="0" fontId="19" fillId="2" borderId="22" xfId="4" applyFont="1" applyFill="1" applyBorder="1" applyAlignment="1">
      <alignment horizontal="center" vertical="center" wrapText="1"/>
    </xf>
    <xf numFmtId="0" fontId="0" fillId="0" borderId="0" xfId="0"/>
    <xf numFmtId="0" fontId="24" fillId="0" borderId="0" xfId="0" applyFont="1"/>
    <xf numFmtId="0" fontId="9" fillId="0" borderId="0" xfId="0" applyFont="1"/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164" fontId="16" fillId="0" borderId="1" xfId="0" applyNumberFormat="1" applyFont="1" applyBorder="1"/>
    <xf numFmtId="0" fontId="28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9" fillId="0" borderId="1" xfId="0" applyFont="1" applyBorder="1" applyAlignment="1">
      <alignment horizontal="left" vertical="top" wrapText="1"/>
    </xf>
    <xf numFmtId="3" fontId="29" fillId="0" borderId="1" xfId="0" applyNumberFormat="1" applyFont="1" applyBorder="1" applyAlignment="1">
      <alignment horizontal="right" vertical="top" wrapText="1"/>
    </xf>
    <xf numFmtId="0" fontId="11" fillId="0" borderId="0" xfId="0" applyFont="1" applyFill="1" applyBorder="1" applyAlignment="1">
      <alignment wrapText="1"/>
    </xf>
    <xf numFmtId="0" fontId="4" fillId="0" borderId="1" xfId="4" applyFont="1" applyBorder="1" applyAlignment="1">
      <alignment horizontal="left" vertical="center"/>
    </xf>
    <xf numFmtId="0" fontId="4" fillId="0" borderId="1" xfId="4" applyFont="1" applyBorder="1" applyAlignment="1">
      <alignment horizontal="center" vertical="center"/>
    </xf>
    <xf numFmtId="164" fontId="5" fillId="0" borderId="1" xfId="0" applyNumberFormat="1" applyFont="1" applyBorder="1" applyAlignment="1"/>
    <xf numFmtId="0" fontId="5" fillId="0" borderId="1" xfId="0" applyFont="1" applyBorder="1" applyAlignment="1"/>
    <xf numFmtId="166" fontId="5" fillId="0" borderId="0" xfId="0" applyNumberFormat="1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30" fillId="0" borderId="0" xfId="0" applyFont="1"/>
    <xf numFmtId="0" fontId="1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3" fontId="17" fillId="4" borderId="25" xfId="4" applyNumberFormat="1" applyFill="1" applyBorder="1"/>
    <xf numFmtId="3" fontId="19" fillId="4" borderId="25" xfId="4" applyNumberFormat="1" applyFont="1" applyFill="1" applyBorder="1" applyAlignment="1">
      <alignment horizontal="center" vertical="center" wrapText="1"/>
    </xf>
    <xf numFmtId="3" fontId="19" fillId="0" borderId="25" xfId="4" applyNumberFormat="1" applyFont="1" applyBorder="1" applyAlignment="1">
      <alignment horizontal="center" vertical="center"/>
    </xf>
    <xf numFmtId="3" fontId="19" fillId="2" borderId="25" xfId="4" applyNumberFormat="1" applyFont="1" applyFill="1" applyBorder="1" applyAlignment="1">
      <alignment vertical="center"/>
    </xf>
    <xf numFmtId="3" fontId="19" fillId="2" borderId="25" xfId="4" applyNumberFormat="1" applyFont="1" applyFill="1" applyBorder="1" applyAlignment="1">
      <alignment horizontal="center" vertical="center"/>
    </xf>
    <xf numFmtId="9" fontId="14" fillId="0" borderId="1" xfId="3" applyFont="1" applyBorder="1" applyAlignment="1">
      <alignment vertical="center"/>
    </xf>
    <xf numFmtId="168" fontId="12" fillId="0" borderId="2" xfId="3" applyNumberFormat="1" applyFont="1" applyBorder="1" applyAlignment="1">
      <alignment horizontal="center" vertical="center"/>
    </xf>
    <xf numFmtId="164" fontId="0" fillId="0" borderId="0" xfId="0" applyNumberFormat="1"/>
    <xf numFmtId="164" fontId="16" fillId="0" borderId="0" xfId="0" applyNumberFormat="1" applyFont="1"/>
    <xf numFmtId="0" fontId="31" fillId="0" borderId="1" xfId="11" applyFont="1" applyBorder="1" applyAlignment="1">
      <alignment vertical="center"/>
    </xf>
    <xf numFmtId="0" fontId="32" fillId="0" borderId="1" xfId="11" quotePrefix="1" applyFont="1" applyBorder="1" applyAlignment="1">
      <alignment vertical="center"/>
    </xf>
    <xf numFmtId="166" fontId="31" fillId="0" borderId="1" xfId="12" applyNumberFormat="1" applyFont="1" applyBorder="1" applyAlignment="1">
      <alignment horizontal="right" vertical="center"/>
    </xf>
    <xf numFmtId="166" fontId="32" fillId="0" borderId="1" xfId="12" applyNumberFormat="1" applyFont="1" applyBorder="1" applyAlignment="1">
      <alignment horizontal="right" vertical="center"/>
    </xf>
    <xf numFmtId="166" fontId="36" fillId="0" borderId="1" xfId="12" applyNumberFormat="1" applyFont="1" applyBorder="1" applyAlignment="1">
      <alignment horizontal="right" vertical="center"/>
    </xf>
    <xf numFmtId="0" fontId="37" fillId="0" borderId="1" xfId="11" applyFont="1" applyBorder="1" applyAlignment="1">
      <alignment vertical="center"/>
    </xf>
    <xf numFmtId="166" fontId="37" fillId="0" borderId="1" xfId="12" applyNumberFormat="1" applyFont="1" applyBorder="1" applyAlignment="1">
      <alignment horizontal="right" vertical="center"/>
    </xf>
    <xf numFmtId="0" fontId="19" fillId="0" borderId="1" xfId="11" applyFont="1" applyBorder="1" applyAlignment="1">
      <alignment vertical="center"/>
    </xf>
    <xf numFmtId="0" fontId="19" fillId="0" borderId="1" xfId="11" applyFont="1" applyBorder="1" applyAlignment="1">
      <alignment vertical="center" wrapText="1"/>
    </xf>
    <xf numFmtId="166" fontId="19" fillId="0" borderId="1" xfId="12" applyNumberFormat="1" applyFont="1" applyBorder="1" applyAlignment="1">
      <alignment horizontal="right" vertical="center"/>
    </xf>
    <xf numFmtId="166" fontId="18" fillId="0" borderId="1" xfId="12" applyNumberFormat="1" applyFont="1" applyBorder="1" applyAlignment="1">
      <alignment horizontal="right" vertical="center"/>
    </xf>
    <xf numFmtId="0" fontId="31" fillId="0" borderId="1" xfId="11" quotePrefix="1" applyFont="1" applyBorder="1" applyAlignment="1">
      <alignment vertical="center"/>
    </xf>
    <xf numFmtId="0" fontId="38" fillId="0" borderId="1" xfId="11" applyFont="1" applyBorder="1"/>
    <xf numFmtId="0" fontId="19" fillId="0" borderId="1" xfId="11" quotePrefix="1" applyFont="1" applyBorder="1" applyAlignment="1">
      <alignment vertical="center"/>
    </xf>
    <xf numFmtId="166" fontId="38" fillId="0" borderId="1" xfId="12" applyNumberFormat="1" applyFont="1" applyBorder="1" applyAlignment="1">
      <alignment horizontal="right" vertical="center"/>
    </xf>
    <xf numFmtId="0" fontId="31" fillId="0" borderId="1" xfId="11" applyFont="1" applyBorder="1" applyAlignment="1">
      <alignment vertical="center" wrapText="1"/>
    </xf>
    <xf numFmtId="0" fontId="19" fillId="0" borderId="28" xfId="11" applyFont="1" applyBorder="1" applyAlignment="1">
      <alignment vertical="center"/>
    </xf>
    <xf numFmtId="0" fontId="19" fillId="0" borderId="29" xfId="11" applyFont="1" applyBorder="1" applyAlignment="1">
      <alignment vertical="center"/>
    </xf>
    <xf numFmtId="166" fontId="19" fillId="0" borderId="29" xfId="12" applyNumberFormat="1" applyFont="1" applyBorder="1" applyAlignment="1">
      <alignment horizontal="right" vertical="center"/>
    </xf>
    <xf numFmtId="166" fontId="19" fillId="0" borderId="30" xfId="12" applyNumberFormat="1" applyFont="1" applyBorder="1" applyAlignment="1">
      <alignment horizontal="right" vertical="center"/>
    </xf>
    <xf numFmtId="0" fontId="39" fillId="0" borderId="1" xfId="11" applyFont="1" applyBorder="1" applyAlignment="1">
      <alignment vertical="center"/>
    </xf>
    <xf numFmtId="0" fontId="31" fillId="0" borderId="3" xfId="11" applyFont="1" applyBorder="1" applyAlignment="1">
      <alignment vertical="center"/>
    </xf>
    <xf numFmtId="0" fontId="19" fillId="0" borderId="3" xfId="11" applyFont="1" applyBorder="1" applyAlignment="1">
      <alignment vertical="center"/>
    </xf>
    <xf numFmtId="0" fontId="19" fillId="0" borderId="31" xfId="11" applyFont="1" applyBorder="1" applyAlignment="1">
      <alignment vertical="center"/>
    </xf>
    <xf numFmtId="0" fontId="19" fillId="0" borderId="32" xfId="11" applyFont="1" applyBorder="1" applyAlignment="1">
      <alignment vertical="center"/>
    </xf>
    <xf numFmtId="166" fontId="19" fillId="0" borderId="33" xfId="12" applyNumberFormat="1" applyFont="1" applyBorder="1" applyAlignment="1">
      <alignment vertical="center"/>
    </xf>
    <xf numFmtId="0" fontId="18" fillId="0" borderId="0" xfId="0" applyFont="1"/>
    <xf numFmtId="164" fontId="5" fillId="0" borderId="0" xfId="0" applyNumberFormat="1" applyFont="1"/>
    <xf numFmtId="164" fontId="24" fillId="0" borderId="0" xfId="0" applyNumberFormat="1" applyFont="1"/>
    <xf numFmtId="0" fontId="3" fillId="0" borderId="2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9" fontId="15" fillId="0" borderId="1" xfId="3" applyFont="1" applyBorder="1"/>
    <xf numFmtId="166" fontId="3" fillId="0" borderId="1" xfId="2" applyNumberFormat="1" applyFont="1" applyBorder="1" applyAlignment="1">
      <alignment vertical="center"/>
    </xf>
    <xf numFmtId="166" fontId="3" fillId="0" borderId="1" xfId="0" applyNumberFormat="1" applyFont="1" applyBorder="1"/>
    <xf numFmtId="166" fontId="7" fillId="0" borderId="1" xfId="0" applyNumberFormat="1" applyFont="1" applyBorder="1"/>
    <xf numFmtId="9" fontId="3" fillId="0" borderId="1" xfId="3" applyNumberFormat="1" applyFont="1" applyBorder="1" applyAlignment="1">
      <alignment horizontal="center"/>
    </xf>
    <xf numFmtId="166" fontId="7" fillId="0" borderId="10" xfId="2" applyNumberFormat="1" applyFont="1" applyBorder="1" applyAlignment="1">
      <alignment vertical="center"/>
    </xf>
    <xf numFmtId="166" fontId="40" fillId="0" borderId="1" xfId="2" applyNumberFormat="1" applyFont="1" applyBorder="1" applyAlignment="1">
      <alignment vertical="center"/>
    </xf>
    <xf numFmtId="165" fontId="3" fillId="0" borderId="2" xfId="2" applyFont="1" applyBorder="1" applyAlignment="1">
      <alignment vertical="center"/>
    </xf>
    <xf numFmtId="9" fontId="7" fillId="0" borderId="1" xfId="3" applyFont="1" applyBorder="1" applyAlignment="1">
      <alignment horizontal="center"/>
    </xf>
    <xf numFmtId="166" fontId="4" fillId="0" borderId="2" xfId="2" applyNumberFormat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0" fontId="41" fillId="0" borderId="1" xfId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0" fontId="42" fillId="0" borderId="1" xfId="0" applyFont="1" applyBorder="1" applyAlignment="1">
      <alignment horizontal="left" vertical="top" wrapText="1"/>
    </xf>
    <xf numFmtId="169" fontId="42" fillId="5" borderId="1" xfId="0" applyNumberFormat="1" applyFont="1" applyFill="1" applyBorder="1" applyAlignment="1">
      <alignment vertical="top" wrapText="1"/>
    </xf>
    <xf numFmtId="0" fontId="43" fillId="5" borderId="1" xfId="0" applyFont="1" applyFill="1" applyBorder="1" applyAlignment="1">
      <alignment horizontal="left" vertical="top" wrapText="1"/>
    </xf>
    <xf numFmtId="3" fontId="42" fillId="0" borderId="1" xfId="0" applyNumberFormat="1" applyFont="1" applyBorder="1" applyAlignment="1">
      <alignment horizontal="right" vertical="top" wrapText="1"/>
    </xf>
    <xf numFmtId="0" fontId="43" fillId="0" borderId="1" xfId="0" applyFont="1" applyBorder="1" applyAlignment="1">
      <alignment horizontal="left" vertical="top" wrapText="1"/>
    </xf>
    <xf numFmtId="3" fontId="43" fillId="0" borderId="1" xfId="0" applyNumberFormat="1" applyFont="1" applyBorder="1" applyAlignment="1">
      <alignment horizontal="right" vertical="top" wrapText="1"/>
    </xf>
    <xf numFmtId="0" fontId="42" fillId="0" borderId="1" xfId="0" applyFont="1" applyBorder="1" applyAlignment="1">
      <alignment horizontal="left" vertical="center" wrapText="1"/>
    </xf>
    <xf numFmtId="3" fontId="42" fillId="0" borderId="12" xfId="0" applyNumberFormat="1" applyFont="1" applyFill="1" applyBorder="1" applyAlignment="1">
      <alignment horizontal="right" vertical="top" wrapText="1"/>
    </xf>
    <xf numFmtId="3" fontId="42" fillId="0" borderId="1" xfId="0" applyNumberFormat="1" applyFont="1" applyBorder="1" applyAlignment="1">
      <alignment horizontal="right" vertical="center" wrapText="1"/>
    </xf>
    <xf numFmtId="3" fontId="42" fillId="0" borderId="12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9" fontId="3" fillId="0" borderId="1" xfId="1" applyNumberFormat="1" applyFont="1" applyBorder="1" applyAlignment="1">
      <alignment horizontal="right" vertical="center"/>
    </xf>
    <xf numFmtId="169" fontId="11" fillId="0" borderId="1" xfId="0" applyNumberFormat="1" applyFont="1" applyBorder="1"/>
    <xf numFmtId="164" fontId="4" fillId="0" borderId="10" xfId="1" applyNumberFormat="1" applyFont="1" applyBorder="1" applyAlignment="1">
      <alignment vertical="center"/>
    </xf>
    <xf numFmtId="0" fontId="5" fillId="0" borderId="1" xfId="0" applyFont="1" applyBorder="1"/>
    <xf numFmtId="3" fontId="19" fillId="4" borderId="25" xfId="4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vertical="center"/>
    </xf>
    <xf numFmtId="164" fontId="47" fillId="5" borderId="1" xfId="1" applyNumberFormat="1" applyFont="1" applyFill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3" fontId="21" fillId="5" borderId="25" xfId="4" applyNumberFormat="1" applyFont="1" applyFill="1" applyBorder="1" applyAlignment="1">
      <alignment vertical="center" wrapText="1"/>
    </xf>
    <xf numFmtId="3" fontId="18" fillId="5" borderId="25" xfId="4" applyNumberFormat="1" applyFont="1" applyFill="1" applyBorder="1" applyAlignment="1">
      <alignment vertical="center" wrapText="1"/>
    </xf>
    <xf numFmtId="3" fontId="19" fillId="5" borderId="25" xfId="4" applyNumberFormat="1" applyFont="1" applyFill="1" applyBorder="1" applyAlignment="1">
      <alignment vertical="center" wrapText="1"/>
    </xf>
    <xf numFmtId="3" fontId="0" fillId="0" borderId="0" xfId="0" applyNumberFormat="1"/>
    <xf numFmtId="3" fontId="20" fillId="5" borderId="25" xfId="4" applyNumberFormat="1" applyFont="1" applyFill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/>
    <xf numFmtId="0" fontId="13" fillId="0" borderId="0" xfId="0" applyFont="1" applyBorder="1"/>
    <xf numFmtId="0" fontId="44" fillId="0" borderId="0" xfId="0" applyFont="1" applyBorder="1"/>
    <xf numFmtId="169" fontId="15" fillId="0" borderId="0" xfId="0" applyNumberFormat="1" applyFont="1" applyBorder="1"/>
    <xf numFmtId="9" fontId="15" fillId="0" borderId="0" xfId="3" applyFont="1" applyBorder="1"/>
    <xf numFmtId="169" fontId="13" fillId="0" borderId="0" xfId="0" applyNumberFormat="1" applyFont="1" applyBorder="1"/>
    <xf numFmtId="9" fontId="13" fillId="0" borderId="0" xfId="3" applyFont="1" applyBorder="1"/>
    <xf numFmtId="9" fontId="7" fillId="0" borderId="1" xfId="3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3" fillId="0" borderId="10" xfId="1" applyFont="1" applyBorder="1" applyAlignment="1">
      <alignment vertical="center" wrapText="1"/>
    </xf>
    <xf numFmtId="164" fontId="47" fillId="0" borderId="1" xfId="1" applyNumberFormat="1" applyFont="1" applyBorder="1" applyAlignment="1">
      <alignment vertical="center"/>
    </xf>
    <xf numFmtId="164" fontId="47" fillId="0" borderId="1" xfId="1" quotePrefix="1" applyNumberFormat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7" fillId="0" borderId="1" xfId="1" quotePrefix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/>
    </xf>
    <xf numFmtId="164" fontId="4" fillId="0" borderId="15" xfId="1" applyNumberFormat="1" applyFont="1" applyBorder="1" applyAlignment="1">
      <alignment vertical="center"/>
    </xf>
    <xf numFmtId="9" fontId="3" fillId="0" borderId="15" xfId="3" applyFont="1" applyBorder="1" applyAlignment="1">
      <alignment horizontal="center" vertical="center"/>
    </xf>
    <xf numFmtId="164" fontId="3" fillId="0" borderId="13" xfId="1" applyNumberFormat="1" applyFont="1" applyBorder="1" applyAlignment="1">
      <alignment vertical="center"/>
    </xf>
    <xf numFmtId="9" fontId="3" fillId="0" borderId="7" xfId="3" applyFont="1" applyBorder="1" applyAlignment="1">
      <alignment horizontal="center" vertical="center"/>
    </xf>
    <xf numFmtId="0" fontId="4" fillId="0" borderId="15" xfId="1" applyFont="1" applyBorder="1" applyAlignment="1">
      <alignment vertical="center"/>
    </xf>
    <xf numFmtId="9" fontId="3" fillId="0" borderId="6" xfId="3" applyFont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9" fontId="3" fillId="0" borderId="9" xfId="3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quotePrefix="1" applyFont="1" applyBorder="1" applyAlignment="1">
      <alignment vertical="center"/>
    </xf>
    <xf numFmtId="0" fontId="47" fillId="0" borderId="1" xfId="1" quotePrefix="1" applyFont="1" applyBorder="1" applyAlignment="1">
      <alignment vertical="center"/>
    </xf>
    <xf numFmtId="9" fontId="3" fillId="0" borderId="14" xfId="3" applyFont="1" applyBorder="1" applyAlignment="1">
      <alignment horizontal="center" vertical="center"/>
    </xf>
    <xf numFmtId="0" fontId="48" fillId="0" borderId="1" xfId="1" applyFont="1" applyBorder="1" applyAlignment="1">
      <alignment vertical="center"/>
    </xf>
    <xf numFmtId="0" fontId="40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47" fillId="0" borderId="2" xfId="1" applyFont="1" applyBorder="1" applyAlignment="1">
      <alignment vertical="center"/>
    </xf>
    <xf numFmtId="0" fontId="47" fillId="0" borderId="1" xfId="1" applyFont="1" applyBorder="1" applyAlignment="1">
      <alignment vertical="center"/>
    </xf>
    <xf numFmtId="0" fontId="0" fillId="0" borderId="0" xfId="0" applyBorder="1"/>
    <xf numFmtId="0" fontId="20" fillId="0" borderId="19" xfId="4" applyFont="1" applyBorder="1" applyAlignment="1">
      <alignment vertical="center" wrapText="1"/>
    </xf>
    <xf numFmtId="0" fontId="49" fillId="0" borderId="1" xfId="11" applyFont="1" applyBorder="1" applyAlignment="1">
      <alignment vertical="center"/>
    </xf>
    <xf numFmtId="0" fontId="9" fillId="0" borderId="1" xfId="11" applyFont="1" applyBorder="1" applyAlignment="1">
      <alignment vertical="center"/>
    </xf>
    <xf numFmtId="0" fontId="35" fillId="0" borderId="1" xfId="11" quotePrefix="1" applyFont="1" applyBorder="1" applyAlignment="1">
      <alignment vertical="center"/>
    </xf>
    <xf numFmtId="0" fontId="24" fillId="0" borderId="1" xfId="11" applyFont="1" applyBorder="1" applyAlignment="1">
      <alignment vertical="center"/>
    </xf>
    <xf numFmtId="0" fontId="35" fillId="0" borderId="1" xfId="11" quotePrefix="1" applyFont="1" applyBorder="1" applyAlignment="1">
      <alignment vertical="center" wrapText="1"/>
    </xf>
    <xf numFmtId="166" fontId="0" fillId="0" borderId="0" xfId="0" applyNumberFormat="1"/>
    <xf numFmtId="0" fontId="14" fillId="0" borderId="1" xfId="1" applyFont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4" fillId="0" borderId="7" xfId="4" applyFont="1" applyBorder="1" applyAlignment="1">
      <alignment horizontal="left" vertical="center"/>
    </xf>
    <xf numFmtId="0" fontId="4" fillId="0" borderId="8" xfId="4" applyFont="1" applyBorder="1" applyAlignment="1">
      <alignment horizontal="left" vertical="center"/>
    </xf>
    <xf numFmtId="0" fontId="5" fillId="0" borderId="8" xfId="0" applyFont="1" applyBorder="1" applyAlignment="1"/>
    <xf numFmtId="166" fontId="5" fillId="0" borderId="1" xfId="5" applyNumberFormat="1" applyFont="1" applyBorder="1" applyAlignment="1">
      <alignment vertical="center"/>
    </xf>
    <xf numFmtId="166" fontId="8" fillId="0" borderId="1" xfId="5" applyNumberFormat="1" applyFont="1" applyBorder="1" applyAlignment="1">
      <alignment vertical="center"/>
    </xf>
    <xf numFmtId="164" fontId="5" fillId="0" borderId="1" xfId="0" applyNumberFormat="1" applyFont="1" applyFill="1" applyBorder="1" applyAlignment="1"/>
    <xf numFmtId="0" fontId="8" fillId="0" borderId="1" xfId="4" applyFont="1" applyBorder="1" applyAlignment="1">
      <alignment vertical="center"/>
    </xf>
    <xf numFmtId="0" fontId="5" fillId="0" borderId="1" xfId="4" applyFont="1" applyBorder="1" applyAlignment="1">
      <alignment vertical="center"/>
    </xf>
    <xf numFmtId="164" fontId="5" fillId="0" borderId="1" xfId="5" applyNumberFormat="1" applyFont="1" applyBorder="1" applyAlignment="1">
      <alignment vertical="center"/>
    </xf>
    <xf numFmtId="164" fontId="5" fillId="0" borderId="1" xfId="5" applyNumberFormat="1" applyFont="1" applyFill="1" applyBorder="1" applyAlignment="1">
      <alignment vertical="center"/>
    </xf>
    <xf numFmtId="164" fontId="8" fillId="0" borderId="1" xfId="5" applyNumberFormat="1" applyFont="1" applyBorder="1" applyAlignment="1">
      <alignment vertical="center"/>
    </xf>
    <xf numFmtId="0" fontId="8" fillId="0" borderId="1" xfId="4" applyFont="1" applyBorder="1" applyAlignment="1">
      <alignment horizontal="left" vertical="center"/>
    </xf>
    <xf numFmtId="166" fontId="8" fillId="0" borderId="1" xfId="4" applyNumberFormat="1" applyFont="1" applyBorder="1" applyAlignment="1">
      <alignment horizontal="left" vertical="center"/>
    </xf>
    <xf numFmtId="0" fontId="47" fillId="0" borderId="1" xfId="4" quotePrefix="1" applyFont="1" applyBorder="1" applyAlignment="1">
      <alignment horizontal="right" vertical="center"/>
    </xf>
    <xf numFmtId="0" fontId="47" fillId="0" borderId="1" xfId="4" applyFont="1" applyBorder="1" applyAlignment="1">
      <alignment vertical="center"/>
    </xf>
    <xf numFmtId="166" fontId="47" fillId="0" borderId="1" xfId="5" applyNumberFormat="1" applyFont="1" applyBorder="1" applyAlignment="1">
      <alignment vertical="center"/>
    </xf>
    <xf numFmtId="0" fontId="10" fillId="0" borderId="0" xfId="1" quotePrefix="1" applyFont="1" applyBorder="1" applyAlignment="1">
      <alignment vertical="center"/>
    </xf>
    <xf numFmtId="0" fontId="0" fillId="0" borderId="2" xfId="0" applyBorder="1"/>
    <xf numFmtId="164" fontId="14" fillId="0" borderId="10" xfId="1" applyNumberFormat="1" applyFont="1" applyBorder="1" applyAlignment="1">
      <alignment vertical="center"/>
    </xf>
    <xf numFmtId="0" fontId="12" fillId="0" borderId="12" xfId="1" applyFont="1" applyBorder="1"/>
    <xf numFmtId="0" fontId="3" fillId="0" borderId="2" xfId="1" applyFont="1" applyBorder="1"/>
    <xf numFmtId="0" fontId="3" fillId="0" borderId="11" xfId="1" applyFont="1" applyBorder="1"/>
    <xf numFmtId="164" fontId="14" fillId="0" borderId="11" xfId="1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164" fontId="5" fillId="0" borderId="21" xfId="0" applyNumberFormat="1" applyFont="1" applyBorder="1"/>
    <xf numFmtId="9" fontId="5" fillId="0" borderId="24" xfId="3" applyFont="1" applyBorder="1" applyAlignment="1">
      <alignment horizontal="center"/>
    </xf>
    <xf numFmtId="164" fontId="15" fillId="0" borderId="21" xfId="0" applyNumberFormat="1" applyFont="1" applyBorder="1"/>
    <xf numFmtId="9" fontId="11" fillId="0" borderId="24" xfId="3" applyFont="1" applyBorder="1" applyAlignment="1">
      <alignment horizontal="center"/>
    </xf>
    <xf numFmtId="164" fontId="11" fillId="0" borderId="21" xfId="0" applyNumberFormat="1" applyFont="1" applyBorder="1"/>
    <xf numFmtId="9" fontId="11" fillId="0" borderId="24" xfId="3" applyFont="1" applyBorder="1"/>
    <xf numFmtId="164" fontId="5" fillId="0" borderId="24" xfId="3" applyNumberFormat="1" applyFont="1" applyBorder="1" applyAlignment="1">
      <alignment horizontal="center"/>
    </xf>
    <xf numFmtId="164" fontId="15" fillId="0" borderId="23" xfId="0" applyNumberFormat="1" applyFont="1" applyBorder="1"/>
    <xf numFmtId="9" fontId="15" fillId="0" borderId="25" xfId="3" applyFont="1" applyBorder="1" applyAlignment="1">
      <alignment horizontal="center"/>
    </xf>
    <xf numFmtId="0" fontId="19" fillId="0" borderId="34" xfId="11" applyFont="1" applyBorder="1" applyAlignment="1">
      <alignment horizontal="center" vertical="center" wrapText="1"/>
    </xf>
    <xf numFmtId="0" fontId="19" fillId="0" borderId="35" xfId="11" applyFont="1" applyBorder="1" applyAlignment="1">
      <alignment horizontal="center" vertical="center" wrapText="1"/>
    </xf>
    <xf numFmtId="0" fontId="19" fillId="0" borderId="36" xfId="11" applyFont="1" applyBorder="1" applyAlignment="1">
      <alignment horizontal="center" vertical="center" wrapText="1"/>
    </xf>
    <xf numFmtId="0" fontId="31" fillId="0" borderId="21" xfId="11" applyFont="1" applyBorder="1" applyAlignment="1">
      <alignment vertical="center"/>
    </xf>
    <xf numFmtId="166" fontId="31" fillId="0" borderId="24" xfId="12" applyNumberFormat="1" applyFont="1" applyBorder="1" applyAlignment="1">
      <alignment vertical="center"/>
    </xf>
    <xf numFmtId="0" fontId="33" fillId="0" borderId="21" xfId="11" applyFont="1" applyBorder="1" applyAlignment="1">
      <alignment vertical="center"/>
    </xf>
    <xf numFmtId="0" fontId="34" fillId="0" borderId="21" xfId="11" applyFont="1" applyBorder="1" applyAlignment="1">
      <alignment vertical="center"/>
    </xf>
    <xf numFmtId="0" fontId="32" fillId="0" borderId="21" xfId="11" applyFont="1" applyBorder="1" applyAlignment="1">
      <alignment vertical="center"/>
    </xf>
    <xf numFmtId="166" fontId="32" fillId="0" borderId="24" xfId="12" applyNumberFormat="1" applyFont="1" applyBorder="1" applyAlignment="1">
      <alignment horizontal="right" vertical="center"/>
    </xf>
    <xf numFmtId="166" fontId="31" fillId="0" borderId="24" xfId="12" applyNumberFormat="1" applyFont="1" applyBorder="1" applyAlignment="1">
      <alignment horizontal="right" vertical="center"/>
    </xf>
    <xf numFmtId="0" fontId="36" fillId="0" borderId="21" xfId="11" applyFont="1" applyBorder="1" applyAlignment="1">
      <alignment vertical="center"/>
    </xf>
    <xf numFmtId="0" fontId="37" fillId="0" borderId="21" xfId="11" applyFont="1" applyBorder="1" applyAlignment="1">
      <alignment vertical="center"/>
    </xf>
    <xf numFmtId="166" fontId="37" fillId="0" borderId="24" xfId="12" applyNumberFormat="1" applyFont="1" applyBorder="1" applyAlignment="1">
      <alignment horizontal="right" vertical="center"/>
    </xf>
    <xf numFmtId="0" fontId="19" fillId="0" borderId="21" xfId="11" applyFont="1" applyBorder="1" applyAlignment="1">
      <alignment vertical="center"/>
    </xf>
    <xf numFmtId="166" fontId="19" fillId="0" borderId="24" xfId="12" applyNumberFormat="1" applyFont="1" applyBorder="1" applyAlignment="1">
      <alignment horizontal="right" vertical="center"/>
    </xf>
    <xf numFmtId="166" fontId="18" fillId="0" borderId="24" xfId="12" applyNumberFormat="1" applyFont="1" applyBorder="1" applyAlignment="1">
      <alignment horizontal="right" vertical="center"/>
    </xf>
    <xf numFmtId="166" fontId="19" fillId="0" borderId="24" xfId="12" applyNumberFormat="1" applyFont="1" applyBorder="1" applyAlignment="1">
      <alignment vertical="center"/>
    </xf>
    <xf numFmtId="0" fontId="31" fillId="0" borderId="34" xfId="11" applyFont="1" applyBorder="1" applyAlignment="1">
      <alignment vertical="center"/>
    </xf>
    <xf numFmtId="0" fontId="31" fillId="0" borderId="35" xfId="11" applyFont="1" applyBorder="1" applyAlignment="1">
      <alignment vertical="center"/>
    </xf>
    <xf numFmtId="166" fontId="31" fillId="0" borderId="36" xfId="12" applyNumberFormat="1" applyFont="1" applyBorder="1" applyAlignment="1">
      <alignment vertical="center"/>
    </xf>
    <xf numFmtId="0" fontId="39" fillId="0" borderId="21" xfId="11" applyFont="1" applyBorder="1" applyAlignment="1">
      <alignment vertical="center"/>
    </xf>
    <xf numFmtId="166" fontId="39" fillId="0" borderId="24" xfId="12" applyNumberFormat="1" applyFont="1" applyBorder="1" applyAlignment="1">
      <alignment vertical="center"/>
    </xf>
    <xf numFmtId="0" fontId="31" fillId="0" borderId="23" xfId="11" applyFont="1" applyBorder="1" applyAlignment="1">
      <alignment vertical="center"/>
    </xf>
    <xf numFmtId="166" fontId="31" fillId="0" borderId="38" xfId="12" applyNumberFormat="1" applyFont="1" applyBorder="1" applyAlignment="1">
      <alignment vertical="center"/>
    </xf>
    <xf numFmtId="0" fontId="19" fillId="0" borderId="23" xfId="11" applyFont="1" applyBorder="1" applyAlignment="1">
      <alignment vertical="center"/>
    </xf>
    <xf numFmtId="166" fontId="19" fillId="0" borderId="38" xfId="12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5" fillId="0" borderId="9" xfId="0" applyFont="1" applyBorder="1" applyAlignment="1"/>
    <xf numFmtId="0" fontId="4" fillId="0" borderId="12" xfId="4" applyFont="1" applyBorder="1" applyAlignment="1">
      <alignment horizontal="left" vertical="center"/>
    </xf>
    <xf numFmtId="0" fontId="4" fillId="0" borderId="13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0" fontId="24" fillId="0" borderId="15" xfId="0" applyFont="1" applyBorder="1" applyAlignment="1">
      <alignment horizontal="right"/>
    </xf>
    <xf numFmtId="0" fontId="4" fillId="0" borderId="5" xfId="4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4" fillId="0" borderId="8" xfId="4" applyFont="1" applyBorder="1" applyAlignment="1">
      <alignment horizontal="right"/>
    </xf>
    <xf numFmtId="0" fontId="4" fillId="0" borderId="9" xfId="4" applyFont="1" applyBorder="1" applyAlignment="1">
      <alignment horizontal="right"/>
    </xf>
    <xf numFmtId="0" fontId="15" fillId="0" borderId="35" xfId="0" applyFont="1" applyBorder="1" applyAlignment="1">
      <alignment horizontal="center" wrapText="1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64" fontId="11" fillId="0" borderId="24" xfId="0" applyNumberFormat="1" applyFont="1" applyBorder="1"/>
    <xf numFmtId="49" fontId="11" fillId="0" borderId="21" xfId="0" applyNumberFormat="1" applyFont="1" applyBorder="1"/>
    <xf numFmtId="49" fontId="16" fillId="0" borderId="21" xfId="0" applyNumberFormat="1" applyFont="1" applyBorder="1"/>
    <xf numFmtId="49" fontId="16" fillId="0" borderId="39" xfId="0" applyNumberFormat="1" applyFont="1" applyBorder="1"/>
    <xf numFmtId="0" fontId="16" fillId="0" borderId="40" xfId="0" applyFont="1" applyBorder="1" applyAlignment="1">
      <alignment wrapText="1"/>
    </xf>
    <xf numFmtId="164" fontId="16" fillId="5" borderId="40" xfId="0" applyNumberFormat="1" applyFont="1" applyFill="1" applyBorder="1"/>
    <xf numFmtId="49" fontId="11" fillId="0" borderId="19" xfId="0" applyNumberFormat="1" applyFont="1" applyBorder="1"/>
    <xf numFmtId="0" fontId="11" fillId="0" borderId="13" xfId="0" applyFont="1" applyBorder="1" applyAlignment="1">
      <alignment wrapText="1"/>
    </xf>
    <xf numFmtId="164" fontId="11" fillId="0" borderId="13" xfId="0" applyNumberFormat="1" applyFont="1" applyBorder="1"/>
    <xf numFmtId="164" fontId="11" fillId="0" borderId="20" xfId="0" applyNumberFormat="1" applyFont="1" applyBorder="1"/>
    <xf numFmtId="164" fontId="16" fillId="0" borderId="41" xfId="0" applyNumberFormat="1" applyFont="1" applyBorder="1"/>
    <xf numFmtId="164" fontId="16" fillId="0" borderId="24" xfId="0" applyNumberFormat="1" applyFont="1" applyBorder="1"/>
    <xf numFmtId="169" fontId="4" fillId="0" borderId="1" xfId="1" applyNumberFormat="1" applyFont="1" applyBorder="1" applyAlignment="1">
      <alignment vertical="center"/>
    </xf>
    <xf numFmtId="169" fontId="3" fillId="0" borderId="1" xfId="1" applyNumberFormat="1" applyFont="1" applyBorder="1" applyAlignment="1">
      <alignment vertical="center"/>
    </xf>
    <xf numFmtId="164" fontId="11" fillId="0" borderId="1" xfId="0" applyNumberFormat="1" applyFont="1" applyBorder="1" applyAlignment="1">
      <alignment horizontal="right"/>
    </xf>
    <xf numFmtId="0" fontId="11" fillId="0" borderId="10" xfId="0" applyFont="1" applyBorder="1"/>
    <xf numFmtId="9" fontId="11" fillId="0" borderId="10" xfId="3" applyFont="1" applyBorder="1" applyAlignment="1">
      <alignment horizontal="center"/>
    </xf>
    <xf numFmtId="164" fontId="0" fillId="0" borderId="1" xfId="0" applyNumberFormat="1" applyFont="1" applyBorder="1" applyAlignment="1">
      <alignment horizontal="right" indent="1"/>
    </xf>
    <xf numFmtId="164" fontId="0" fillId="0" borderId="1" xfId="0" applyNumberFormat="1" applyFont="1" applyBorder="1" applyAlignment="1">
      <alignment horizontal="left" indent="4"/>
    </xf>
    <xf numFmtId="164" fontId="4" fillId="0" borderId="1" xfId="1" applyNumberFormat="1" applyFont="1" applyBorder="1" applyAlignment="1">
      <alignment vertical="center"/>
    </xf>
    <xf numFmtId="168" fontId="4" fillId="0" borderId="1" xfId="3" applyNumberFormat="1" applyFont="1" applyBorder="1" applyAlignment="1">
      <alignment horizontal="center" vertical="center"/>
    </xf>
    <xf numFmtId="164" fontId="11" fillId="0" borderId="1" xfId="0" applyNumberFormat="1" applyFont="1" applyFill="1" applyBorder="1"/>
    <xf numFmtId="166" fontId="31" fillId="5" borderId="1" xfId="12" applyNumberFormat="1" applyFont="1" applyFill="1" applyBorder="1" applyAlignment="1">
      <alignment vertical="center"/>
    </xf>
    <xf numFmtId="166" fontId="31" fillId="5" borderId="24" xfId="12" applyNumberFormat="1" applyFont="1" applyFill="1" applyBorder="1" applyAlignment="1">
      <alignment vertical="center"/>
    </xf>
    <xf numFmtId="1" fontId="18" fillId="0" borderId="20" xfId="5" applyNumberFormat="1" applyFont="1" applyBorder="1" applyAlignment="1">
      <alignment horizontal="center" vertical="center"/>
    </xf>
    <xf numFmtId="1" fontId="18" fillId="0" borderId="1" xfId="4" applyNumberFormat="1" applyFont="1" applyBorder="1" applyAlignment="1">
      <alignment horizontal="center" vertical="center"/>
    </xf>
    <xf numFmtId="1" fontId="18" fillId="0" borderId="24" xfId="5" applyNumberFormat="1" applyFont="1" applyBorder="1" applyAlignment="1">
      <alignment horizontal="center" vertical="center"/>
    </xf>
    <xf numFmtId="170" fontId="19" fillId="0" borderId="22" xfId="5" applyNumberFormat="1" applyFont="1" applyBorder="1" applyAlignment="1">
      <alignment horizontal="center" vertical="center"/>
    </xf>
    <xf numFmtId="169" fontId="43" fillId="5" borderId="1" xfId="0" applyNumberFormat="1" applyFont="1" applyFill="1" applyBorder="1" applyAlignment="1">
      <alignment vertical="top" wrapText="1"/>
    </xf>
    <xf numFmtId="3" fontId="19" fillId="4" borderId="25" xfId="4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/>
    <xf numFmtId="0" fontId="6" fillId="0" borderId="12" xfId="1" applyFont="1" applyFill="1" applyBorder="1" applyAlignment="1">
      <alignment vertical="center"/>
    </xf>
    <xf numFmtId="166" fontId="6" fillId="5" borderId="1" xfId="2" applyNumberFormat="1" applyFont="1" applyFill="1" applyBorder="1" applyAlignment="1"/>
    <xf numFmtId="166" fontId="7" fillId="5" borderId="1" xfId="0" applyNumberFormat="1" applyFont="1" applyFill="1" applyBorder="1"/>
    <xf numFmtId="166" fontId="7" fillId="5" borderId="1" xfId="0" applyNumberFormat="1" applyFont="1" applyFill="1" applyBorder="1" applyAlignment="1">
      <alignment vertical="center"/>
    </xf>
    <xf numFmtId="166" fontId="6" fillId="5" borderId="1" xfId="2" applyNumberFormat="1" applyFont="1" applyFill="1" applyBorder="1" applyAlignment="1">
      <alignment vertical="top"/>
    </xf>
    <xf numFmtId="166" fontId="3" fillId="5" borderId="1" xfId="0" applyNumberFormat="1" applyFont="1" applyFill="1" applyBorder="1"/>
    <xf numFmtId="166" fontId="3" fillId="0" borderId="1" xfId="0" applyNumberFormat="1" applyFont="1" applyFill="1" applyBorder="1"/>
    <xf numFmtId="164" fontId="3" fillId="0" borderId="1" xfId="1" applyNumberFormat="1" applyFont="1" applyBorder="1" applyAlignment="1">
      <alignment vertical="center"/>
    </xf>
    <xf numFmtId="3" fontId="19" fillId="5" borderId="25" xfId="4" applyNumberFormat="1" applyFont="1" applyFill="1" applyBorder="1" applyAlignment="1">
      <alignment horizontal="center" vertical="center"/>
    </xf>
    <xf numFmtId="3" fontId="18" fillId="5" borderId="25" xfId="4" applyNumberFormat="1" applyFont="1" applyFill="1" applyBorder="1" applyAlignment="1">
      <alignment horizontal="center" vertical="center"/>
    </xf>
    <xf numFmtId="166" fontId="5" fillId="0" borderId="1" xfId="5" applyNumberFormat="1" applyFont="1" applyFill="1" applyBorder="1" applyAlignment="1">
      <alignment vertical="center"/>
    </xf>
    <xf numFmtId="166" fontId="5" fillId="5" borderId="1" xfId="5" applyNumberFormat="1" applyFont="1" applyFill="1" applyBorder="1" applyAlignment="1">
      <alignment vertical="center"/>
    </xf>
    <xf numFmtId="164" fontId="8" fillId="5" borderId="1" xfId="5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/>
    <xf numFmtId="164" fontId="0" fillId="0" borderId="0" xfId="0" applyNumberFormat="1" applyBorder="1"/>
    <xf numFmtId="164" fontId="3" fillId="0" borderId="1" xfId="1" applyNumberFormat="1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vertical="center"/>
    </xf>
    <xf numFmtId="166" fontId="7" fillId="0" borderId="1" xfId="0" applyNumberFormat="1" applyFont="1" applyFill="1" applyBorder="1"/>
    <xf numFmtId="0" fontId="5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164" fontId="8" fillId="0" borderId="1" xfId="5" applyNumberFormat="1" applyFont="1" applyFill="1" applyBorder="1" applyAlignment="1">
      <alignment vertical="center"/>
    </xf>
    <xf numFmtId="166" fontId="8" fillId="0" borderId="1" xfId="5" applyNumberFormat="1" applyFont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2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14" fillId="0" borderId="1" xfId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4" fillId="0" borderId="10" xfId="1" applyFont="1" applyBorder="1" applyAlignment="1">
      <alignment vertical="center"/>
    </xf>
    <xf numFmtId="0" fontId="3" fillId="0" borderId="3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3" fillId="0" borderId="15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0" xfId="1" applyFont="1" applyBorder="1" applyAlignment="1">
      <alignment horizontal="left" vertical="center"/>
    </xf>
    <xf numFmtId="0" fontId="3" fillId="0" borderId="15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166" fontId="6" fillId="5" borderId="3" xfId="2" applyNumberFormat="1" applyFont="1" applyFill="1" applyBorder="1" applyAlignment="1">
      <alignment horizontal="center" vertical="top"/>
    </xf>
    <xf numFmtId="166" fontId="6" fillId="5" borderId="13" xfId="2" applyNumberFormat="1" applyFont="1" applyFill="1" applyBorder="1" applyAlignment="1">
      <alignment horizontal="center" vertical="top"/>
    </xf>
    <xf numFmtId="169" fontId="7" fillId="5" borderId="3" xfId="0" applyNumberFormat="1" applyFont="1" applyFill="1" applyBorder="1" applyAlignment="1">
      <alignment horizontal="right" vertical="top"/>
    </xf>
    <xf numFmtId="169" fontId="7" fillId="5" borderId="13" xfId="0" applyNumberFormat="1" applyFont="1" applyFill="1" applyBorder="1" applyAlignment="1">
      <alignment horizontal="right" vertical="top"/>
    </xf>
    <xf numFmtId="9" fontId="3" fillId="0" borderId="3" xfId="3" applyFont="1" applyBorder="1" applyAlignment="1">
      <alignment horizontal="center"/>
    </xf>
    <xf numFmtId="9" fontId="3" fillId="0" borderId="13" xfId="3" applyFont="1" applyBorder="1" applyAlignment="1">
      <alignment horizontal="center"/>
    </xf>
    <xf numFmtId="166" fontId="3" fillId="0" borderId="3" xfId="0" applyNumberFormat="1" applyFont="1" applyBorder="1" applyAlignment="1">
      <alignment horizontal="center" vertical="top"/>
    </xf>
    <xf numFmtId="166" fontId="3" fillId="0" borderId="12" xfId="0" applyNumberFormat="1" applyFont="1" applyBorder="1" applyAlignment="1">
      <alignment horizontal="center" vertical="top"/>
    </xf>
    <xf numFmtId="166" fontId="3" fillId="0" borderId="13" xfId="0" applyNumberFormat="1" applyFont="1" applyBorder="1" applyAlignment="1">
      <alignment horizontal="center" vertical="top"/>
    </xf>
    <xf numFmtId="166" fontId="40" fillId="0" borderId="3" xfId="2" applyNumberFormat="1" applyFont="1" applyBorder="1" applyAlignment="1">
      <alignment horizontal="center" vertical="top"/>
    </xf>
    <xf numFmtId="166" fontId="40" fillId="0" borderId="12" xfId="2" applyNumberFormat="1" applyFont="1" applyBorder="1" applyAlignment="1">
      <alignment horizontal="center" vertical="top"/>
    </xf>
    <xf numFmtId="166" fontId="40" fillId="0" borderId="13" xfId="2" applyNumberFormat="1" applyFont="1" applyBorder="1" applyAlignment="1">
      <alignment horizontal="center" vertical="top"/>
    </xf>
    <xf numFmtId="9" fontId="3" fillId="0" borderId="3" xfId="3" applyFont="1" applyBorder="1" applyAlignment="1">
      <alignment horizontal="center" vertical="top"/>
    </xf>
    <xf numFmtId="9" fontId="3" fillId="0" borderId="12" xfId="3" applyFont="1" applyBorder="1" applyAlignment="1">
      <alignment horizontal="center" vertical="top"/>
    </xf>
    <xf numFmtId="9" fontId="3" fillId="0" borderId="13" xfId="3" applyFont="1" applyBorder="1" applyAlignment="1">
      <alignment horizontal="center" vertical="top"/>
    </xf>
    <xf numFmtId="0" fontId="3" fillId="0" borderId="8" xfId="1" applyFont="1" applyBorder="1" applyAlignment="1">
      <alignment horizontal="right"/>
    </xf>
    <xf numFmtId="164" fontId="3" fillId="0" borderId="3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164" fontId="3" fillId="0" borderId="15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164" fontId="14" fillId="0" borderId="1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4" fontId="14" fillId="0" borderId="21" xfId="0" applyNumberFormat="1" applyFont="1" applyBorder="1" applyAlignment="1"/>
    <xf numFmtId="164" fontId="14" fillId="0" borderId="1" xfId="0" applyNumberFormat="1" applyFont="1" applyBorder="1" applyAlignment="1"/>
    <xf numFmtId="164" fontId="14" fillId="0" borderId="24" xfId="0" applyNumberFormat="1" applyFont="1" applyBorder="1" applyAlignment="1"/>
    <xf numFmtId="0" fontId="16" fillId="0" borderId="3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5" fillId="0" borderId="21" xfId="0" applyFont="1" applyBorder="1" applyAlignment="1"/>
    <xf numFmtId="0" fontId="15" fillId="0" borderId="1" xfId="0" applyFont="1" applyBorder="1" applyAlignment="1"/>
    <xf numFmtId="0" fontId="15" fillId="0" borderId="24" xfId="0" applyFont="1" applyBorder="1" applyAlignment="1"/>
    <xf numFmtId="0" fontId="19" fillId="2" borderId="17" xfId="4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1" xfId="4" applyFont="1" applyBorder="1" applyAlignment="1">
      <alignment horizontal="left" vertical="center"/>
    </xf>
    <xf numFmtId="164" fontId="5" fillId="0" borderId="1" xfId="4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166" fontId="8" fillId="0" borderId="1" xfId="5" applyNumberFormat="1" applyFont="1" applyBorder="1" applyAlignment="1">
      <alignment horizontal="center" vertical="center"/>
    </xf>
    <xf numFmtId="0" fontId="51" fillId="0" borderId="7" xfId="0" applyFont="1" applyBorder="1" applyAlignment="1">
      <alignment horizontal="left"/>
    </xf>
    <xf numFmtId="0" fontId="51" fillId="0" borderId="8" xfId="0" applyFont="1" applyBorder="1" applyAlignment="1">
      <alignment horizontal="left"/>
    </xf>
    <xf numFmtId="49" fontId="11" fillId="0" borderId="42" xfId="0" applyNumberFormat="1" applyFont="1" applyBorder="1" applyAlignment="1"/>
    <xf numFmtId="0" fontId="11" fillId="0" borderId="43" xfId="0" applyFont="1" applyBorder="1" applyAlignment="1"/>
    <xf numFmtId="0" fontId="31" fillId="0" borderId="37" xfId="1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19" fillId="4" borderId="25" xfId="4" applyNumberFormat="1" applyFont="1" applyFill="1" applyBorder="1" applyAlignment="1">
      <alignment horizontal="center" vertical="center" wrapText="1"/>
    </xf>
    <xf numFmtId="3" fontId="19" fillId="4" borderId="25" xfId="4" applyNumberFormat="1" applyFont="1" applyFill="1" applyBorder="1" applyAlignment="1">
      <alignment horizontal="center"/>
    </xf>
    <xf numFmtId="166" fontId="32" fillId="0" borderId="1" xfId="12" applyNumberFormat="1" applyFont="1" applyFill="1" applyBorder="1" applyAlignment="1">
      <alignment vertical="center"/>
    </xf>
    <xf numFmtId="166" fontId="31" fillId="0" borderId="1" xfId="12" applyNumberFormat="1" applyFont="1" applyFill="1" applyBorder="1" applyAlignment="1">
      <alignment vertical="center"/>
    </xf>
    <xf numFmtId="166" fontId="31" fillId="0" borderId="24" xfId="12" applyNumberFormat="1" applyFont="1" applyFill="1" applyBorder="1" applyAlignment="1">
      <alignment vertical="center"/>
    </xf>
    <xf numFmtId="166" fontId="33" fillId="0" borderId="1" xfId="12" applyNumberFormat="1" applyFont="1" applyFill="1" applyBorder="1" applyAlignment="1">
      <alignment horizontal="right" vertical="center"/>
    </xf>
    <xf numFmtId="166" fontId="33" fillId="0" borderId="24" xfId="12" applyNumberFormat="1" applyFont="1" applyFill="1" applyBorder="1" applyAlignment="1">
      <alignment horizontal="right" vertical="center"/>
    </xf>
    <xf numFmtId="166" fontId="34" fillId="0" borderId="1" xfId="12" applyNumberFormat="1" applyFont="1" applyFill="1" applyBorder="1" applyAlignment="1">
      <alignment horizontal="right" vertical="center"/>
    </xf>
    <xf numFmtId="166" fontId="34" fillId="0" borderId="24" xfId="12" applyNumberFormat="1" applyFont="1" applyFill="1" applyBorder="1" applyAlignment="1">
      <alignment horizontal="right" vertical="center"/>
    </xf>
    <xf numFmtId="166" fontId="24" fillId="0" borderId="1" xfId="12" applyNumberFormat="1" applyFont="1" applyFill="1" applyBorder="1" applyAlignment="1">
      <alignment horizontal="right" vertical="center"/>
    </xf>
    <xf numFmtId="166" fontId="24" fillId="0" borderId="24" xfId="12" applyNumberFormat="1" applyFont="1" applyFill="1" applyBorder="1" applyAlignment="1">
      <alignment horizontal="right" vertical="center"/>
    </xf>
    <xf numFmtId="166" fontId="35" fillId="0" borderId="1" xfId="12" applyNumberFormat="1" applyFont="1" applyFill="1" applyBorder="1" applyAlignment="1">
      <alignment horizontal="right" vertical="center"/>
    </xf>
    <xf numFmtId="166" fontId="35" fillId="0" borderId="24" xfId="12" applyNumberFormat="1" applyFont="1" applyFill="1" applyBorder="1" applyAlignment="1">
      <alignment horizontal="right" vertical="center"/>
    </xf>
    <xf numFmtId="166" fontId="45" fillId="0" borderId="1" xfId="12" applyNumberFormat="1" applyFont="1" applyFill="1" applyBorder="1" applyAlignment="1">
      <alignment horizontal="right" vertical="center"/>
    </xf>
    <xf numFmtId="166" fontId="45" fillId="0" borderId="24" xfId="12" applyNumberFormat="1" applyFont="1" applyFill="1" applyBorder="1" applyAlignment="1">
      <alignment horizontal="right" vertical="center"/>
    </xf>
    <xf numFmtId="166" fontId="46" fillId="0" borderId="1" xfId="12" applyNumberFormat="1" applyFont="1" applyFill="1" applyBorder="1" applyAlignment="1">
      <alignment horizontal="right" vertical="center"/>
    </xf>
    <xf numFmtId="166" fontId="46" fillId="0" borderId="24" xfId="12" applyNumberFormat="1" applyFont="1" applyFill="1" applyBorder="1" applyAlignment="1">
      <alignment horizontal="right" vertical="center"/>
    </xf>
    <xf numFmtId="166" fontId="32" fillId="0" borderId="1" xfId="12" applyNumberFormat="1" applyFont="1" applyFill="1" applyBorder="1" applyAlignment="1">
      <alignment horizontal="right" vertical="center"/>
    </xf>
    <xf numFmtId="166" fontId="32" fillId="0" borderId="24" xfId="12" applyNumberFormat="1" applyFont="1" applyFill="1" applyBorder="1" applyAlignment="1">
      <alignment horizontal="right" vertical="center"/>
    </xf>
    <xf numFmtId="166" fontId="31" fillId="0" borderId="1" xfId="12" applyNumberFormat="1" applyFont="1" applyFill="1" applyBorder="1" applyAlignment="1">
      <alignment horizontal="right" vertical="center"/>
    </xf>
    <xf numFmtId="166" fontId="31" fillId="0" borderId="24" xfId="12" applyNumberFormat="1" applyFont="1" applyFill="1" applyBorder="1" applyAlignment="1">
      <alignment horizontal="right" vertical="center"/>
    </xf>
    <xf numFmtId="166" fontId="36" fillId="0" borderId="1" xfId="12" applyNumberFormat="1" applyFont="1" applyFill="1" applyBorder="1" applyAlignment="1">
      <alignment horizontal="right" vertical="center"/>
    </xf>
    <xf numFmtId="166" fontId="36" fillId="0" borderId="24" xfId="12" applyNumberFormat="1" applyFont="1" applyFill="1" applyBorder="1" applyAlignment="1">
      <alignment horizontal="right" vertical="center"/>
    </xf>
  </cellXfs>
  <cellStyles count="13">
    <cellStyle name="Ezres 2" xfId="2" xr:uid="{00000000-0005-0000-0000-000000000000}"/>
    <cellStyle name="Ezres 3" xfId="5" xr:uid="{00000000-0005-0000-0000-000001000000}"/>
    <cellStyle name="Ezres 4" xfId="6" xr:uid="{00000000-0005-0000-0000-000002000000}"/>
    <cellStyle name="Ezres 5" xfId="12" xr:uid="{00000000-0005-0000-0000-000003000000}"/>
    <cellStyle name="Hiperhivatkozás" xfId="7" xr:uid="{00000000-0005-0000-0000-000004000000}"/>
    <cellStyle name="Már látott hiperhivatkozás" xfId="8" xr:uid="{00000000-0005-0000-0000-000005000000}"/>
    <cellStyle name="Normál" xfId="0" builtinId="0"/>
    <cellStyle name="Normál 2" xfId="1" xr:uid="{00000000-0005-0000-0000-000007000000}"/>
    <cellStyle name="Normál 3" xfId="4" xr:uid="{00000000-0005-0000-0000-000008000000}"/>
    <cellStyle name="Normál 4" xfId="9" xr:uid="{00000000-0005-0000-0000-000009000000}"/>
    <cellStyle name="Normál 6" xfId="11" xr:uid="{00000000-0005-0000-0000-00000A000000}"/>
    <cellStyle name="Százalék" xfId="3" builtinId="5"/>
    <cellStyle name="Százalék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L28"/>
  <sheetViews>
    <sheetView tabSelected="1" view="pageLayout" zoomScaleNormal="100" workbookViewId="0">
      <selection activeCell="I20" sqref="I20:J23"/>
    </sheetView>
  </sheetViews>
  <sheetFormatPr defaultRowHeight="15" x14ac:dyDescent="0.25"/>
  <cols>
    <col min="1" max="1" width="5.7109375" customWidth="1"/>
    <col min="2" max="2" width="44" customWidth="1"/>
    <col min="3" max="4" width="17.140625" customWidth="1"/>
    <col min="5" max="5" width="18.7109375" customWidth="1"/>
    <col min="6" max="6" width="10.7109375" customWidth="1"/>
    <col min="7" max="7" width="5.7109375" customWidth="1"/>
    <col min="8" max="8" width="50.7109375" customWidth="1"/>
    <col min="9" max="9" width="22.28515625" customWidth="1"/>
    <col min="10" max="10" width="23.5703125" customWidth="1"/>
    <col min="11" max="11" width="23.28515625" customWidth="1"/>
    <col min="12" max="12" width="10.7109375" customWidth="1"/>
  </cols>
  <sheetData>
    <row r="1" spans="1:12" ht="48" customHeight="1" x14ac:dyDescent="0.25">
      <c r="A1" s="3" t="s">
        <v>0</v>
      </c>
      <c r="B1" s="4" t="s">
        <v>1</v>
      </c>
      <c r="C1" s="3" t="s">
        <v>2</v>
      </c>
      <c r="D1" s="3" t="s">
        <v>78</v>
      </c>
      <c r="E1" s="3" t="s">
        <v>79</v>
      </c>
      <c r="F1" s="3" t="s">
        <v>84</v>
      </c>
      <c r="G1" s="3" t="s">
        <v>0</v>
      </c>
      <c r="H1" s="3" t="s">
        <v>3</v>
      </c>
      <c r="I1" s="3" t="s">
        <v>2</v>
      </c>
      <c r="J1" s="250" t="s">
        <v>78</v>
      </c>
      <c r="K1" s="250" t="s">
        <v>79</v>
      </c>
      <c r="L1" s="250" t="s">
        <v>84</v>
      </c>
    </row>
    <row r="2" spans="1:12" x14ac:dyDescent="0.25">
      <c r="A2" s="73" t="s">
        <v>4</v>
      </c>
      <c r="B2" s="11" t="s">
        <v>5</v>
      </c>
      <c r="C2" s="12">
        <f>SUM(C3:C5)</f>
        <v>295600000</v>
      </c>
      <c r="D2" s="12">
        <f>D3+D4+D5</f>
        <v>311576000</v>
      </c>
      <c r="E2" s="12">
        <f>E3+E4+E5</f>
        <v>311576000</v>
      </c>
      <c r="F2" s="61">
        <f>E2/D2</f>
        <v>1</v>
      </c>
      <c r="G2" s="9" t="s">
        <v>4</v>
      </c>
      <c r="H2" s="9" t="s">
        <v>6</v>
      </c>
      <c r="I2" s="96">
        <f>'1.1 Önkormányzat 2020'!K2+'1.2 Hivatal 2020'!K3</f>
        <v>222054601</v>
      </c>
      <c r="J2" s="96">
        <f>'1.1 Önkormányzat 2020'!L2+'1.2 Hivatal 2020'!L3</f>
        <v>222688818</v>
      </c>
      <c r="K2" s="96">
        <f>'1.1 Önkormányzat 2020'!M2+'1.2 Hivatal 2020'!M3</f>
        <v>214389181</v>
      </c>
      <c r="L2" s="98">
        <f>K2/J2</f>
        <v>0.96272988884426158</v>
      </c>
    </row>
    <row r="3" spans="1:12" x14ac:dyDescent="0.25">
      <c r="A3" s="25"/>
      <c r="B3" s="11" t="s">
        <v>7</v>
      </c>
      <c r="C3" s="12">
        <v>295600000</v>
      </c>
      <c r="D3" s="12">
        <f>'1.1 Önkormányzat 2020'!F3</f>
        <v>295600000</v>
      </c>
      <c r="E3" s="12">
        <f>'1.1 Önkormányzat 2020'!G3</f>
        <v>295600000</v>
      </c>
      <c r="F3" s="95">
        <f>E3/D3</f>
        <v>1</v>
      </c>
      <c r="G3" s="9" t="s">
        <v>8</v>
      </c>
      <c r="H3" s="9" t="s">
        <v>9</v>
      </c>
      <c r="I3" s="96">
        <f>'1.1 Önkormányzat 2020'!K8+'1.2 Hivatal 2020'!K9</f>
        <v>39426205</v>
      </c>
      <c r="J3" s="96">
        <f>'1.1 Önkormányzat 2020'!L8+'1.2 Hivatal 2020'!L9</f>
        <v>39160948</v>
      </c>
      <c r="K3" s="96">
        <f>'1.1 Önkormányzat 2020'!M8+'1.2 Hivatal 2020'!M9</f>
        <v>33945829</v>
      </c>
      <c r="L3" s="98">
        <f t="shared" ref="L3:L7" si="0">K3/J3</f>
        <v>0.86682858137142138</v>
      </c>
    </row>
    <row r="4" spans="1:12" x14ac:dyDescent="0.25">
      <c r="A4" s="25"/>
      <c r="B4" s="58" t="s">
        <v>10</v>
      </c>
      <c r="C4" s="12"/>
      <c r="D4" s="12"/>
      <c r="E4" s="12"/>
      <c r="F4" s="61"/>
      <c r="G4" s="9" t="s">
        <v>11</v>
      </c>
      <c r="H4" s="9" t="s">
        <v>12</v>
      </c>
      <c r="I4" s="96">
        <f>'1.1 Önkormányzat 2020'!K10+'1.2 Hivatal 2020'!K10</f>
        <v>229153272</v>
      </c>
      <c r="J4" s="96">
        <f>'1.1 Önkormányzat 2020'!L10+'1.2 Hivatal 2020'!L10</f>
        <v>97855540</v>
      </c>
      <c r="K4" s="96">
        <f>'1.1 Önkormányzat 2020'!M10+'1.2 Hivatal 2020'!M10</f>
        <v>94533934</v>
      </c>
      <c r="L4" s="98">
        <f t="shared" si="0"/>
        <v>0.96605602503445387</v>
      </c>
    </row>
    <row r="5" spans="1:12" x14ac:dyDescent="0.25">
      <c r="A5" s="25"/>
      <c r="B5" s="58" t="s">
        <v>13</v>
      </c>
      <c r="C5" s="12"/>
      <c r="D5" s="12">
        <f>'1.1 Önkormányzat 2020'!F5</f>
        <v>15976000</v>
      </c>
      <c r="E5" s="12">
        <f>'1.1 Önkormányzat 2020'!G5</f>
        <v>15976000</v>
      </c>
      <c r="F5" s="61">
        <f>E5/D5</f>
        <v>1</v>
      </c>
      <c r="G5" s="9" t="s">
        <v>14</v>
      </c>
      <c r="H5" s="9" t="s">
        <v>15</v>
      </c>
      <c r="I5" s="96">
        <v>22149000</v>
      </c>
      <c r="J5" s="96">
        <f>'1.1 Önkormányzat 2020'!L15+'1.2 Hivatal 2020'!L17</f>
        <v>7212471</v>
      </c>
      <c r="K5" s="96">
        <f>'1.1 Önkormányzat 2020'!M15+'1.2 Hivatal 2020'!M17</f>
        <v>7212471</v>
      </c>
      <c r="L5" s="98">
        <f t="shared" si="0"/>
        <v>1</v>
      </c>
    </row>
    <row r="6" spans="1:12" x14ac:dyDescent="0.25">
      <c r="A6" s="9" t="s">
        <v>8</v>
      </c>
      <c r="B6" s="11" t="s">
        <v>16</v>
      </c>
      <c r="C6" s="12">
        <v>46130366</v>
      </c>
      <c r="D6" s="12">
        <f>'1.1 Önkormányzat 2020'!F10+'1.2 Hivatal 2020'!F4</f>
        <v>127729827</v>
      </c>
      <c r="E6" s="12">
        <f>'1.1 Önkormányzat 2020'!G10+'1.2 Hivatal 2020'!G4</f>
        <v>127729827</v>
      </c>
      <c r="F6" s="61">
        <f t="shared" ref="F6" si="1">E6/D6</f>
        <v>1</v>
      </c>
      <c r="G6" s="9" t="s">
        <v>17</v>
      </c>
      <c r="H6" s="9" t="s">
        <v>18</v>
      </c>
      <c r="I6" s="96">
        <f>'1.1 Önkormányzat 2020'!K16</f>
        <v>4700000</v>
      </c>
      <c r="J6" s="96">
        <f>'1.1 Önkormányzat 2020'!L16</f>
        <v>4188000</v>
      </c>
      <c r="K6" s="96">
        <f>'1.1 Önkormányzat 2020'!M16</f>
        <v>4188000</v>
      </c>
      <c r="L6" s="98">
        <f t="shared" si="0"/>
        <v>1</v>
      </c>
    </row>
    <row r="7" spans="1:12" x14ac:dyDescent="0.25">
      <c r="A7" s="9" t="s">
        <v>11</v>
      </c>
      <c r="B7" s="11" t="s">
        <v>19</v>
      </c>
      <c r="C7" s="247">
        <f>'1.1 Önkormányzat 2020'!E14+'1.2 Hivatal 2020'!E9</f>
        <v>15319238</v>
      </c>
      <c r="D7" s="247">
        <f>'1.1 Önkormányzat 2020'!F14+'1.2 Hivatal 2020'!F9</f>
        <v>15749445</v>
      </c>
      <c r="E7" s="247">
        <f>'1.1 Önkormányzat 2020'!G14+'1.2 Hivatal 2020'!G9</f>
        <v>15524445</v>
      </c>
      <c r="F7" s="61">
        <f>E7/D7</f>
        <v>0.98571378229518569</v>
      </c>
      <c r="G7" s="9" t="s">
        <v>28</v>
      </c>
      <c r="H7" s="9" t="s">
        <v>454</v>
      </c>
      <c r="I7" s="96">
        <f>SUM('1.1 Önkormányzat 2020'!K14)</f>
        <v>1127560</v>
      </c>
      <c r="J7" s="96">
        <f>SUM('1.1 Önkormányzat 2020'!L14)</f>
        <v>1154965</v>
      </c>
      <c r="K7" s="96">
        <f>SUM('1.1 Önkormányzat 2020'!M14)</f>
        <v>1154965</v>
      </c>
      <c r="L7" s="98">
        <f t="shared" si="0"/>
        <v>1</v>
      </c>
    </row>
    <row r="8" spans="1:12" x14ac:dyDescent="0.25">
      <c r="A8" s="9" t="s">
        <v>14</v>
      </c>
      <c r="B8" s="11" t="s">
        <v>137</v>
      </c>
      <c r="C8" s="88">
        <f>'1.1 Önkormányzat 2020'!E15</f>
        <v>6693750</v>
      </c>
      <c r="D8" s="88">
        <f>'1.1 Önkormányzat 2020'!F15</f>
        <v>9831687</v>
      </c>
      <c r="E8" s="88">
        <f>'1.1 Önkormányzat 2020'!G15</f>
        <v>9831687</v>
      </c>
      <c r="F8" s="61">
        <f>E8/D8</f>
        <v>1</v>
      </c>
      <c r="G8" s="9"/>
      <c r="H8" s="9"/>
      <c r="I8" s="12"/>
      <c r="J8" s="96"/>
      <c r="K8" s="96"/>
      <c r="L8" s="87"/>
    </row>
    <row r="9" spans="1:12" x14ac:dyDescent="0.25">
      <c r="A9" s="9" t="s">
        <v>21</v>
      </c>
      <c r="B9" s="11"/>
      <c r="C9" s="12">
        <f>C2+C6+C7+C8</f>
        <v>363743354</v>
      </c>
      <c r="D9" s="12">
        <f>D2+D6+D7+D8</f>
        <v>464886959</v>
      </c>
      <c r="E9" s="12">
        <f t="shared" ref="E9" si="2">E2+E6+E7+E8</f>
        <v>464661959</v>
      </c>
      <c r="F9" s="94">
        <f>E9/D9</f>
        <v>0.99951601137514379</v>
      </c>
      <c r="G9" s="447" t="s">
        <v>22</v>
      </c>
      <c r="H9" s="448"/>
      <c r="I9" s="425">
        <f>SUM(I2:I7)</f>
        <v>518610638</v>
      </c>
      <c r="J9" s="12">
        <f>J2+J3+J4+J5+J6+J8+J7</f>
        <v>372260742</v>
      </c>
      <c r="K9" s="247">
        <f>K2+K3+K4+K5+K6+K8+K7</f>
        <v>355424380</v>
      </c>
      <c r="L9" s="99">
        <f>K9/J9</f>
        <v>0.9547726630814054</v>
      </c>
    </row>
    <row r="10" spans="1:12" x14ac:dyDescent="0.25">
      <c r="A10" s="441" t="s">
        <v>23</v>
      </c>
      <c r="B10" s="442"/>
      <c r="C10" s="26">
        <f>C9</f>
        <v>363743354</v>
      </c>
      <c r="D10" s="26">
        <f>D9</f>
        <v>464886959</v>
      </c>
      <c r="E10" s="26">
        <f t="shared" ref="E10" si="3">E9</f>
        <v>464661959</v>
      </c>
      <c r="F10" s="94">
        <f>E10/D10</f>
        <v>0.99951601137514379</v>
      </c>
      <c r="G10" s="441" t="s">
        <v>24</v>
      </c>
      <c r="H10" s="442"/>
      <c r="I10" s="74">
        <f t="shared" ref="I10:K10" si="4">I9</f>
        <v>518610638</v>
      </c>
      <c r="J10" s="74">
        <f t="shared" si="4"/>
        <v>372260742</v>
      </c>
      <c r="K10" s="74">
        <f t="shared" si="4"/>
        <v>355424380</v>
      </c>
      <c r="L10" s="99">
        <f>K10/J10</f>
        <v>0.9547726630814054</v>
      </c>
    </row>
    <row r="11" spans="1:12" x14ac:dyDescent="0.25">
      <c r="A11" s="447"/>
      <c r="B11" s="450"/>
      <c r="C11" s="450"/>
      <c r="D11" s="24"/>
      <c r="E11" s="24"/>
      <c r="F11" s="89"/>
      <c r="G11" s="451"/>
      <c r="H11" s="452"/>
      <c r="I11" s="453"/>
      <c r="J11" s="96"/>
      <c r="K11" s="96"/>
      <c r="L11" s="87"/>
    </row>
    <row r="12" spans="1:12" x14ac:dyDescent="0.25">
      <c r="A12" s="447" t="s">
        <v>25</v>
      </c>
      <c r="B12" s="448"/>
      <c r="C12" s="15">
        <f>SUM(C14+C13)</f>
        <v>0</v>
      </c>
      <c r="D12" s="15"/>
      <c r="E12" s="15"/>
      <c r="F12" s="42"/>
      <c r="G12" s="449" t="s">
        <v>26</v>
      </c>
      <c r="H12" s="447"/>
      <c r="I12" s="313"/>
      <c r="J12" s="96"/>
      <c r="K12" s="96"/>
      <c r="L12" s="402"/>
    </row>
    <row r="13" spans="1:12" x14ac:dyDescent="0.25">
      <c r="A13" s="9" t="s">
        <v>17</v>
      </c>
      <c r="B13" s="9" t="s">
        <v>27</v>
      </c>
      <c r="C13" s="15">
        <v>0</v>
      </c>
      <c r="D13" s="15">
        <f>'1.1 Önkormányzat 2020'!F22</f>
        <v>0</v>
      </c>
      <c r="E13" s="15">
        <f>'1.1 Önkormányzat 2020'!G22</f>
        <v>0</v>
      </c>
      <c r="F13" s="42"/>
      <c r="G13" s="9" t="s">
        <v>28</v>
      </c>
      <c r="H13" s="312" t="s">
        <v>29</v>
      </c>
      <c r="I13" s="96">
        <f>'1.1 Önkormányzat 2020'!K20+'1.2 Hivatal 2020'!K20</f>
        <v>102754143</v>
      </c>
      <c r="J13" s="96">
        <f>'1.1 Önkormányzat 2020'!L20+'1.2 Hivatal 2020'!L20</f>
        <v>152222441</v>
      </c>
      <c r="K13" s="96">
        <f>'1.1 Önkormányzat 2020'!M20+'1.2 Hivatal 2020'!M20</f>
        <v>152222441</v>
      </c>
      <c r="L13" s="403">
        <f>K13/J13</f>
        <v>1</v>
      </c>
    </row>
    <row r="14" spans="1:12" x14ac:dyDescent="0.25">
      <c r="A14" s="9" t="s">
        <v>28</v>
      </c>
      <c r="B14" s="9" t="s">
        <v>30</v>
      </c>
      <c r="C14" s="15">
        <v>0</v>
      </c>
      <c r="D14" s="15">
        <f>'1.1 Önkormányzat 2020'!F23+'1.2 Hivatal 2020'!F21</f>
        <v>0</v>
      </c>
      <c r="E14" s="15"/>
      <c r="F14" s="42"/>
      <c r="G14" s="9" t="s">
        <v>31</v>
      </c>
      <c r="H14" s="312" t="s">
        <v>32</v>
      </c>
      <c r="I14" s="401">
        <f>SUM('1.1 Önkormányzat 2020'!K22+'1.2 Hivatal 2020'!K21)</f>
        <v>26664676</v>
      </c>
      <c r="J14" s="401">
        <f>SUM('1.1 Önkormányzat 2020'!L22+'1.2 Hivatal 2020'!L21)</f>
        <v>26664677</v>
      </c>
      <c r="K14" s="401">
        <f>SUM('1.1 Önkormányzat 2020'!M22+'1.2 Hivatal 2020'!M21)</f>
        <v>26664677</v>
      </c>
      <c r="L14" s="403">
        <f>K14/J14</f>
        <v>1</v>
      </c>
    </row>
    <row r="15" spans="1:12" x14ac:dyDescent="0.25">
      <c r="A15" s="440" t="s">
        <v>33</v>
      </c>
      <c r="B15" s="440"/>
      <c r="C15" s="7">
        <f>C12+C13+C14</f>
        <v>0</v>
      </c>
      <c r="D15" s="7">
        <f t="shared" ref="D15:E15" si="5">D12+D13+D14</f>
        <v>0</v>
      </c>
      <c r="E15" s="7">
        <f t="shared" si="5"/>
        <v>0</v>
      </c>
      <c r="F15" s="42"/>
      <c r="G15" t="s">
        <v>35</v>
      </c>
      <c r="H15" s="145" t="s">
        <v>442</v>
      </c>
      <c r="I15" s="404">
        <f>SUM('1.1 Önkormányzat 2020'!K23+'1.2 Hivatal 2020'!K22)</f>
        <v>0</v>
      </c>
      <c r="J15" s="405">
        <f>SUM('1.1 Önkormányzat 2020'!L23+'1.2 Hivatal 2020'!L22)</f>
        <v>5918770</v>
      </c>
      <c r="K15" s="405">
        <f>SUM('1.1 Önkormányzat 2020'!M23+'1.2 Hivatal 2020'!M22)</f>
        <v>5918770</v>
      </c>
    </row>
    <row r="16" spans="1:12" x14ac:dyDescent="0.25">
      <c r="A16" s="76"/>
      <c r="B16" s="77"/>
      <c r="C16" s="41"/>
      <c r="D16" s="41"/>
      <c r="E16" s="41"/>
      <c r="F16" s="90"/>
      <c r="G16" s="440" t="s">
        <v>34</v>
      </c>
      <c r="H16" s="441"/>
      <c r="I16" s="399">
        <f>SUM(I13:I14)</f>
        <v>129418819</v>
      </c>
      <c r="J16" s="399">
        <f>SUM(J13:J15)</f>
        <v>184805888</v>
      </c>
      <c r="K16" s="399">
        <f>SUM(K13:K15)</f>
        <v>184805888</v>
      </c>
      <c r="L16" s="403">
        <f>K16/J16</f>
        <v>1</v>
      </c>
    </row>
    <row r="17" spans="1:12" x14ac:dyDescent="0.25">
      <c r="A17" s="25"/>
      <c r="B17" s="24"/>
      <c r="C17" s="24"/>
      <c r="D17" s="24"/>
      <c r="E17" s="24"/>
      <c r="F17" s="89"/>
      <c r="G17" s="9" t="s">
        <v>48</v>
      </c>
      <c r="H17" s="299" t="s">
        <v>36</v>
      </c>
      <c r="I17" s="400">
        <f>SUM(I18+I19)</f>
        <v>48034911</v>
      </c>
      <c r="J17" s="252">
        <f>'1.1 Önkormányzat 2020'!L26</f>
        <v>251966866</v>
      </c>
      <c r="K17" s="252">
        <f>'1.1 Önkormányzat 2020'!M26</f>
        <v>0</v>
      </c>
      <c r="L17" s="402"/>
    </row>
    <row r="18" spans="1:12" x14ac:dyDescent="0.25">
      <c r="A18" s="9" t="s">
        <v>31</v>
      </c>
      <c r="B18" s="9" t="s">
        <v>37</v>
      </c>
      <c r="C18" s="15">
        <f>'1.1 Önkormányzat 2020'!E27+'1.2 Hivatal 2020'!E25</f>
        <v>344145014</v>
      </c>
      <c r="D18" s="15">
        <f>'1.1 Önkormányzat 2020'!F27+'1.2 Hivatal 2020'!F25</f>
        <v>344146537</v>
      </c>
      <c r="E18" s="15">
        <f>'1.1 Önkormányzat 2020'!G27+'1.2 Hivatal 2020'!G25</f>
        <v>344146537</v>
      </c>
      <c r="F18" s="42">
        <f>E18/D18</f>
        <v>1</v>
      </c>
      <c r="G18" s="78"/>
      <c r="H18" s="299" t="s">
        <v>38</v>
      </c>
      <c r="I18" s="313">
        <v>5000000</v>
      </c>
      <c r="J18" s="96">
        <f>SUM('1.1 Önkormányzat 2020'!L27)</f>
        <v>5000000</v>
      </c>
      <c r="K18" s="96">
        <f>'1.1 Önkormányzat 2020'!M27</f>
        <v>0</v>
      </c>
      <c r="L18" s="402"/>
    </row>
    <row r="19" spans="1:12" x14ac:dyDescent="0.25">
      <c r="A19" s="73"/>
      <c r="B19" s="294" t="s">
        <v>39</v>
      </c>
      <c r="C19" s="229">
        <v>335923505</v>
      </c>
      <c r="D19" s="229">
        <v>335923505</v>
      </c>
      <c r="E19" s="229">
        <v>335923505</v>
      </c>
      <c r="F19" s="42">
        <f t="shared" ref="F19:F21" si="6">E19/D19</f>
        <v>1</v>
      </c>
      <c r="G19" s="79"/>
      <c r="H19" s="299" t="s">
        <v>40</v>
      </c>
      <c r="I19" s="96">
        <f>SUM('1.1 Önkormányzat 2020'!K28)</f>
        <v>43034911</v>
      </c>
      <c r="J19" s="96">
        <f>SUM('1.1 Önkormányzat 2020'!L28)</f>
        <v>246966866</v>
      </c>
      <c r="K19" s="96">
        <f>'1.1 Önkormányzat 2020'!M28</f>
        <v>0</v>
      </c>
      <c r="L19" s="402"/>
    </row>
    <row r="20" spans="1:12" x14ac:dyDescent="0.25">
      <c r="A20" s="80"/>
      <c r="B20" s="294" t="s">
        <v>41</v>
      </c>
      <c r="C20" s="15">
        <v>108487217</v>
      </c>
      <c r="D20" s="15">
        <v>108487217</v>
      </c>
      <c r="E20" s="15">
        <v>108487217</v>
      </c>
      <c r="F20" s="42">
        <v>0</v>
      </c>
      <c r="G20" s="81"/>
      <c r="H20" s="300" t="s">
        <v>42</v>
      </c>
      <c r="I20" s="433"/>
      <c r="J20" s="408">
        <f>'1.1 Önkormányzat 2020'!L29</f>
        <v>0</v>
      </c>
      <c r="K20" s="96">
        <f>'1.1 Önkormányzat 2020'!M29</f>
        <v>0</v>
      </c>
      <c r="L20" s="87"/>
    </row>
    <row r="21" spans="1:12" x14ac:dyDescent="0.25">
      <c r="A21" s="82"/>
      <c r="B21" s="9" t="s">
        <v>43</v>
      </c>
      <c r="C21" s="15"/>
      <c r="D21" s="88">
        <f>'1.1 Önkormányzat 2020'!F30</f>
        <v>11824000</v>
      </c>
      <c r="E21" s="88">
        <f>'1.1 Önkormányzat 2020'!G30</f>
        <v>11824000</v>
      </c>
      <c r="F21" s="42">
        <f t="shared" si="6"/>
        <v>1</v>
      </c>
      <c r="G21" s="83"/>
      <c r="H21" s="300" t="s">
        <v>44</v>
      </c>
      <c r="I21" s="433"/>
      <c r="J21" s="408">
        <f>'1.1 Önkormányzat 2020'!L30</f>
        <v>0</v>
      </c>
      <c r="K21" s="96">
        <f>'1.1 Önkormányzat 2020'!M30</f>
        <v>0</v>
      </c>
      <c r="L21" s="87"/>
    </row>
    <row r="22" spans="1:12" x14ac:dyDescent="0.25">
      <c r="A22" s="38" t="s">
        <v>45</v>
      </c>
      <c r="B22" s="38"/>
      <c r="C22" s="7">
        <f>SUM(C18+C21)</f>
        <v>344145014</v>
      </c>
      <c r="D22" s="7">
        <f t="shared" ref="D22:E22" si="7">SUM(D18+D21)</f>
        <v>355970537</v>
      </c>
      <c r="E22" s="7">
        <f t="shared" si="7"/>
        <v>355970537</v>
      </c>
      <c r="F22" s="42"/>
      <c r="G22" s="84"/>
      <c r="H22" s="300" t="s">
        <v>470</v>
      </c>
      <c r="I22" s="433"/>
      <c r="J22" s="408">
        <f>'1.1 Önkormányzat 2020'!L31</f>
        <v>0</v>
      </c>
      <c r="K22" s="96">
        <f>'1.1 Önkormányzat 2020'!M31</f>
        <v>0</v>
      </c>
      <c r="L22" s="87"/>
    </row>
    <row r="23" spans="1:12" x14ac:dyDescent="0.25">
      <c r="A23" s="75"/>
      <c r="B23" s="85"/>
      <c r="C23" s="23"/>
      <c r="D23" s="23"/>
      <c r="E23" s="23"/>
      <c r="F23" s="91"/>
      <c r="G23" s="84"/>
      <c r="H23" s="301" t="s">
        <v>46</v>
      </c>
      <c r="I23" s="433"/>
      <c r="J23" s="408">
        <f>'1.1 Önkormányzat 2020'!L32</f>
        <v>0</v>
      </c>
      <c r="K23" s="96">
        <f>'1.1 Önkormányzat 2020'!M32</f>
        <v>0</v>
      </c>
      <c r="L23" s="87"/>
    </row>
    <row r="24" spans="1:12" x14ac:dyDescent="0.25">
      <c r="A24" s="11"/>
      <c r="B24" s="21"/>
      <c r="C24" s="22"/>
      <c r="D24" s="23"/>
      <c r="E24" s="23"/>
      <c r="F24" s="91"/>
      <c r="G24" s="441" t="s">
        <v>47</v>
      </c>
      <c r="H24" s="442"/>
      <c r="I24" s="233">
        <f>SUM(I18+I19)</f>
        <v>48034911</v>
      </c>
      <c r="J24" s="233">
        <f>SUM(J18+J19)</f>
        <v>251966866</v>
      </c>
      <c r="K24" s="96"/>
      <c r="L24" s="87"/>
    </row>
    <row r="25" spans="1:12" x14ac:dyDescent="0.25">
      <c r="A25" s="11"/>
      <c r="B25" s="21"/>
      <c r="C25" s="22"/>
      <c r="D25" s="22"/>
      <c r="E25" s="22"/>
      <c r="F25" s="92"/>
      <c r="G25" s="9" t="s">
        <v>76</v>
      </c>
      <c r="H25" s="21" t="s">
        <v>49</v>
      </c>
      <c r="I25" s="247">
        <v>11824000</v>
      </c>
      <c r="J25" s="247">
        <v>11824000</v>
      </c>
      <c r="K25" s="247">
        <v>11824000</v>
      </c>
      <c r="L25" s="97">
        <f>K25/J25</f>
        <v>1</v>
      </c>
    </row>
    <row r="26" spans="1:12" x14ac:dyDescent="0.25">
      <c r="A26" s="11"/>
      <c r="B26" s="21"/>
      <c r="C26" s="22"/>
      <c r="D26" s="23"/>
      <c r="E26" s="23"/>
      <c r="F26" s="91"/>
      <c r="G26" s="443" t="s">
        <v>50</v>
      </c>
      <c r="H26" s="444"/>
      <c r="I26" s="233">
        <f>SUM(I25)</f>
        <v>11824000</v>
      </c>
      <c r="J26" s="233">
        <f t="shared" ref="J26:K26" si="8">SUM(J25)</f>
        <v>11824000</v>
      </c>
      <c r="K26" s="233">
        <f t="shared" si="8"/>
        <v>11824000</v>
      </c>
      <c r="L26" s="87"/>
    </row>
    <row r="27" spans="1:12" x14ac:dyDescent="0.25">
      <c r="A27" s="11"/>
      <c r="B27" s="21"/>
      <c r="C27" s="22"/>
      <c r="D27" s="23"/>
      <c r="E27" s="23"/>
      <c r="F27" s="91"/>
      <c r="G27" s="28"/>
      <c r="H27" s="86"/>
      <c r="I27" s="253"/>
      <c r="J27" s="96"/>
      <c r="K27" s="96"/>
      <c r="L27" s="87"/>
    </row>
    <row r="28" spans="1:12" s="121" customFormat="1" ht="15.75" x14ac:dyDescent="0.25">
      <c r="A28" s="122" t="s">
        <v>51</v>
      </c>
      <c r="B28" s="53"/>
      <c r="C28" s="51">
        <f>SUM(C10+C15+C22)</f>
        <v>707888368</v>
      </c>
      <c r="D28" s="234">
        <f t="shared" ref="D28:E28" si="9">SUM(D10+D15+D22)</f>
        <v>820857496</v>
      </c>
      <c r="E28" s="234">
        <f t="shared" si="9"/>
        <v>820632496</v>
      </c>
      <c r="F28" s="172">
        <f>E28/D28</f>
        <v>0.99972589639359277</v>
      </c>
      <c r="G28" s="445" t="s">
        <v>52</v>
      </c>
      <c r="H28" s="446"/>
      <c r="I28" s="234">
        <f>SUM(I10+I16+I24+I26)</f>
        <v>707888368</v>
      </c>
      <c r="J28" s="234">
        <f>SUM(J10+J16+J24+J26)</f>
        <v>820857496</v>
      </c>
      <c r="K28" s="234">
        <f>SUM(K10+K16+K24+K26)</f>
        <v>552054268</v>
      </c>
      <c r="L28" s="215">
        <f>K28/J28</f>
        <v>0.67253362573910147</v>
      </c>
    </row>
  </sheetData>
  <mergeCells count="12">
    <mergeCell ref="A12:B12"/>
    <mergeCell ref="G12:H12"/>
    <mergeCell ref="G9:H9"/>
    <mergeCell ref="A10:B10"/>
    <mergeCell ref="G10:H10"/>
    <mergeCell ref="A11:C11"/>
    <mergeCell ref="G11:I11"/>
    <mergeCell ref="A15:B15"/>
    <mergeCell ref="G16:H16"/>
    <mergeCell ref="G24:H24"/>
    <mergeCell ref="G26:H26"/>
    <mergeCell ref="G28:H2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&amp;C&amp;"Times New Roman,Félkövér"&amp;12Győr-Moson-Sopron Megyei Önkormányzat,
 Győr-Moson-Sopron Megyei Önkormányzati Hivatal
2020. évi összevont mérlege&amp;R&amp;"Times New Roman,Normál"&amp;10 1.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499984740745262"/>
  </sheetPr>
  <dimension ref="A1:H8"/>
  <sheetViews>
    <sheetView view="pageLayout" zoomScaleNormal="100" workbookViewId="0">
      <selection activeCell="A10" sqref="A10"/>
    </sheetView>
  </sheetViews>
  <sheetFormatPr defaultRowHeight="15" x14ac:dyDescent="0.25"/>
  <cols>
    <col min="1" max="1" width="50.7109375" customWidth="1"/>
    <col min="2" max="8" width="15.7109375" customWidth="1"/>
  </cols>
  <sheetData>
    <row r="1" spans="1:8" ht="72.599999999999994" customHeight="1" thickBot="1" x14ac:dyDescent="0.3">
      <c r="A1" s="100" t="s">
        <v>99</v>
      </c>
      <c r="B1" s="522" t="s">
        <v>100</v>
      </c>
      <c r="C1" s="523"/>
      <c r="D1" s="522" t="s">
        <v>101</v>
      </c>
      <c r="E1" s="523"/>
      <c r="F1" s="522" t="s">
        <v>102</v>
      </c>
      <c r="G1" s="523"/>
      <c r="H1" s="101" t="s">
        <v>157</v>
      </c>
    </row>
    <row r="2" spans="1:8" ht="15.6" customHeight="1" thickTop="1" x14ac:dyDescent="0.25">
      <c r="A2" s="140"/>
      <c r="B2" s="141" t="s">
        <v>149</v>
      </c>
      <c r="C2" s="141" t="s">
        <v>150</v>
      </c>
      <c r="D2" s="141" t="s">
        <v>149</v>
      </c>
      <c r="E2" s="141" t="s">
        <v>150</v>
      </c>
      <c r="F2" s="142" t="s">
        <v>149</v>
      </c>
      <c r="G2" s="142" t="s">
        <v>150</v>
      </c>
      <c r="H2" s="143" t="s">
        <v>158</v>
      </c>
    </row>
    <row r="3" spans="1:8" ht="40.15" customHeight="1" x14ac:dyDescent="0.25">
      <c r="A3" s="303" t="s">
        <v>471</v>
      </c>
      <c r="B3" s="102">
        <v>4</v>
      </c>
      <c r="C3" s="102">
        <v>4</v>
      </c>
      <c r="D3" s="103" t="s">
        <v>103</v>
      </c>
      <c r="E3" s="103">
        <v>0</v>
      </c>
      <c r="F3" s="104">
        <v>4</v>
      </c>
      <c r="G3" s="104">
        <v>4</v>
      </c>
      <c r="H3" s="411">
        <v>4</v>
      </c>
    </row>
    <row r="4" spans="1:8" ht="40.15" customHeight="1" x14ac:dyDescent="0.25">
      <c r="A4" s="105" t="s">
        <v>104</v>
      </c>
      <c r="B4" s="106">
        <f>SUM(B5:B6)</f>
        <v>21</v>
      </c>
      <c r="C4" s="106">
        <f t="shared" ref="C4:E4" si="0">SUM(C5:C6)</f>
        <v>20</v>
      </c>
      <c r="D4" s="106">
        <f t="shared" si="0"/>
        <v>3</v>
      </c>
      <c r="E4" s="106">
        <f t="shared" si="0"/>
        <v>3</v>
      </c>
      <c r="F4" s="106">
        <f t="shared" ref="F4:G6" si="1">SUM(B4+D4)</f>
        <v>24</v>
      </c>
      <c r="G4" s="106">
        <f t="shared" si="1"/>
        <v>23</v>
      </c>
      <c r="H4" s="412">
        <v>23</v>
      </c>
    </row>
    <row r="5" spans="1:8" ht="40.15" customHeight="1" x14ac:dyDescent="0.25">
      <c r="A5" s="107" t="s">
        <v>105</v>
      </c>
      <c r="B5" s="108">
        <v>20</v>
      </c>
      <c r="C5" s="108">
        <v>19</v>
      </c>
      <c r="D5" s="108"/>
      <c r="E5" s="108"/>
      <c r="F5" s="109">
        <f t="shared" si="1"/>
        <v>20</v>
      </c>
      <c r="G5" s="106">
        <f t="shared" si="1"/>
        <v>19</v>
      </c>
      <c r="H5" s="413">
        <v>19</v>
      </c>
    </row>
    <row r="6" spans="1:8" ht="40.15" customHeight="1" x14ac:dyDescent="0.25">
      <c r="A6" s="107" t="s">
        <v>106</v>
      </c>
      <c r="B6" s="108">
        <v>1</v>
      </c>
      <c r="C6" s="108">
        <v>1</v>
      </c>
      <c r="D6" s="108">
        <v>3</v>
      </c>
      <c r="E6" s="108">
        <v>3</v>
      </c>
      <c r="F6" s="109">
        <f t="shared" si="1"/>
        <v>4</v>
      </c>
      <c r="G6" s="106">
        <f t="shared" si="1"/>
        <v>4</v>
      </c>
      <c r="H6" s="413">
        <v>4</v>
      </c>
    </row>
    <row r="7" spans="1:8" ht="40.15" customHeight="1" x14ac:dyDescent="0.25">
      <c r="A7" s="110" t="s">
        <v>107</v>
      </c>
      <c r="B7" s="111">
        <f>SUM(B3:B4)</f>
        <v>25</v>
      </c>
      <c r="C7" s="111">
        <f t="shared" ref="C7:G7" si="2">SUM(C3:C4)</f>
        <v>24</v>
      </c>
      <c r="D7" s="111">
        <f t="shared" si="2"/>
        <v>3</v>
      </c>
      <c r="E7" s="111">
        <f t="shared" si="2"/>
        <v>3</v>
      </c>
      <c r="F7" s="111">
        <f t="shared" si="2"/>
        <v>28</v>
      </c>
      <c r="G7" s="111">
        <f t="shared" si="2"/>
        <v>27</v>
      </c>
      <c r="H7" s="414">
        <f>SUM(H3:H4)</f>
        <v>27</v>
      </c>
    </row>
    <row r="8" spans="1:8" ht="40.15" customHeight="1" x14ac:dyDescent="0.25">
      <c r="A8" s="112" t="s">
        <v>108</v>
      </c>
      <c r="B8" s="113">
        <v>0</v>
      </c>
      <c r="C8" s="113"/>
      <c r="D8" s="113">
        <v>0</v>
      </c>
      <c r="E8" s="113"/>
      <c r="F8" s="113">
        <v>0</v>
      </c>
      <c r="G8" s="113"/>
      <c r="H8" s="114">
        <v>0</v>
      </c>
    </row>
  </sheetData>
  <mergeCells count="3">
    <mergeCell ref="B1:C1"/>
    <mergeCell ref="D1:E1"/>
    <mergeCell ref="F1:G1"/>
  </mergeCells>
  <pageMargins left="0.7" right="0.7" top="0.75" bottom="0.75" header="0.3" footer="0.3"/>
  <pageSetup paperSize="9" scale="54" orientation="landscape" r:id="rId1"/>
  <headerFooter>
    <oddHeader>&amp;C&amp;"Times New Roman,Félkövér"&amp;12Győr-Moson-Sopron Megye Önkormányzata
2020. évi látszámának alakulása&amp;R&amp;"Times New Roman,Normál"&amp;10 6.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499984740745262"/>
  </sheetPr>
  <dimension ref="A1:J48"/>
  <sheetViews>
    <sheetView view="pageLayout" topLeftCell="B13" zoomScaleNormal="100" zoomScaleSheetLayoutView="100" workbookViewId="0">
      <selection activeCell="I43" sqref="I43"/>
    </sheetView>
  </sheetViews>
  <sheetFormatPr defaultColWidth="8.85546875" defaultRowHeight="12.75" x14ac:dyDescent="0.2"/>
  <cols>
    <col min="1" max="1" width="25.7109375" style="145" customWidth="1"/>
    <col min="2" max="2" width="50.7109375" style="145" customWidth="1"/>
    <col min="3" max="5" width="20.7109375" style="145" customWidth="1"/>
    <col min="6" max="6" width="50.7109375" style="145" customWidth="1"/>
    <col min="7" max="9" width="20.7109375" style="145" customWidth="1"/>
    <col min="10" max="10" width="14" style="145" bestFit="1" customWidth="1"/>
    <col min="11" max="16384" width="8.85546875" style="145"/>
  </cols>
  <sheetData>
    <row r="1" spans="1:10" x14ac:dyDescent="0.2">
      <c r="A1" s="378"/>
      <c r="B1" s="379" t="s">
        <v>159</v>
      </c>
      <c r="C1" s="379"/>
      <c r="D1" s="380"/>
      <c r="E1" s="381"/>
      <c r="F1" s="527" t="s">
        <v>160</v>
      </c>
      <c r="G1" s="528"/>
      <c r="H1" s="529"/>
      <c r="I1" s="530"/>
    </row>
    <row r="2" spans="1:10" x14ac:dyDescent="0.2">
      <c r="A2" s="532" t="s">
        <v>480</v>
      </c>
      <c r="B2" s="533"/>
      <c r="C2" s="382"/>
      <c r="D2" s="382"/>
      <c r="E2" s="383"/>
      <c r="F2" s="314"/>
      <c r="G2" s="315"/>
      <c r="H2" s="316"/>
      <c r="I2" s="374"/>
    </row>
    <row r="3" spans="1:10" x14ac:dyDescent="0.2">
      <c r="A3" s="375"/>
      <c r="B3" s="376"/>
      <c r="C3" s="377" t="s">
        <v>2</v>
      </c>
      <c r="D3" s="377" t="s">
        <v>195</v>
      </c>
      <c r="E3" s="377" t="s">
        <v>79</v>
      </c>
      <c r="F3" s="156"/>
      <c r="G3" s="157" t="s">
        <v>2</v>
      </c>
      <c r="H3" s="157" t="s">
        <v>195</v>
      </c>
      <c r="I3" s="157" t="s">
        <v>79</v>
      </c>
    </row>
    <row r="4" spans="1:10" x14ac:dyDescent="0.2">
      <c r="A4" s="320" t="s">
        <v>161</v>
      </c>
      <c r="B4" s="321" t="s">
        <v>162</v>
      </c>
      <c r="C4" s="428">
        <f>'1. melléklet össz. 2020'!C2</f>
        <v>295600000</v>
      </c>
      <c r="D4" s="428">
        <v>311576000</v>
      </c>
      <c r="E4" s="428">
        <f>'1. melléklet össz. 2020'!E2</f>
        <v>311576000</v>
      </c>
      <c r="F4" s="321" t="s">
        <v>163</v>
      </c>
      <c r="G4" s="322">
        <f>SUM(G5:G7)</f>
        <v>313335575</v>
      </c>
      <c r="H4" s="322">
        <f>SUM(H5:H7)</f>
        <v>166759705</v>
      </c>
      <c r="I4" s="322">
        <f t="shared" ref="I4" si="0">SUM(I5:I7)</f>
        <v>162556677</v>
      </c>
    </row>
    <row r="5" spans="1:10" x14ac:dyDescent="0.2">
      <c r="A5" s="321"/>
      <c r="B5" s="321" t="s">
        <v>196</v>
      </c>
      <c r="C5" s="428">
        <f>'1.1 Önkormányzat 2020'!E10</f>
        <v>46130366</v>
      </c>
      <c r="D5" s="428">
        <f>'1.1 Önkormányzat 2020'!F10</f>
        <v>79182734</v>
      </c>
      <c r="E5" s="428">
        <f>'1.1 Önkormányzat 2020'!G10</f>
        <v>79182734</v>
      </c>
      <c r="F5" s="321" t="s">
        <v>164</v>
      </c>
      <c r="G5" s="322">
        <v>79978769</v>
      </c>
      <c r="H5" s="158">
        <v>80292986</v>
      </c>
      <c r="I5" s="158">
        <v>77913320</v>
      </c>
    </row>
    <row r="6" spans="1:10" x14ac:dyDescent="0.2">
      <c r="A6" s="321"/>
      <c r="B6" s="301"/>
      <c r="C6" s="428"/>
      <c r="D6" s="428"/>
      <c r="E6" s="428"/>
      <c r="F6" s="321" t="s">
        <v>165</v>
      </c>
      <c r="G6" s="322">
        <v>14319503</v>
      </c>
      <c r="H6" s="319">
        <v>14005286</v>
      </c>
      <c r="I6" s="319">
        <v>12181924</v>
      </c>
    </row>
    <row r="7" spans="1:10" x14ac:dyDescent="0.2">
      <c r="A7" s="321"/>
      <c r="B7" s="321"/>
      <c r="C7" s="428"/>
      <c r="D7" s="428"/>
      <c r="E7" s="428"/>
      <c r="F7" s="321" t="s">
        <v>166</v>
      </c>
      <c r="G7" s="322">
        <v>219037303</v>
      </c>
      <c r="H7" s="319">
        <v>72461433</v>
      </c>
      <c r="I7" s="319">
        <v>72461433</v>
      </c>
    </row>
    <row r="8" spans="1:10" x14ac:dyDescent="0.2">
      <c r="A8" s="321"/>
      <c r="B8" s="293" t="s">
        <v>37</v>
      </c>
      <c r="C8" s="428">
        <v>342077688</v>
      </c>
      <c r="D8" s="428">
        <f>'1.1 Önkormányzat 2020'!F27-'7.sz. m. köt. és önk. v. fel.'!C22</f>
        <v>342077862</v>
      </c>
      <c r="E8" s="428">
        <f>'1.1 Önkormányzat 2020'!G27-C22</f>
        <v>342077862</v>
      </c>
      <c r="F8" s="321"/>
      <c r="G8" s="322"/>
      <c r="H8" s="319"/>
      <c r="I8" s="319"/>
    </row>
    <row r="9" spans="1:10" x14ac:dyDescent="0.2">
      <c r="A9" s="321"/>
      <c r="B9" s="321" t="s">
        <v>441</v>
      </c>
      <c r="C9" s="428"/>
      <c r="D9" s="428">
        <v>11824000</v>
      </c>
      <c r="E9" s="428">
        <v>11824000</v>
      </c>
      <c r="F9" s="321" t="s">
        <v>167</v>
      </c>
      <c r="G9" s="322">
        <v>102754143</v>
      </c>
      <c r="H9" s="319">
        <v>148765041</v>
      </c>
      <c r="I9" s="319">
        <f>'1.1 Önkormányzat 2020'!M20</f>
        <v>148765041</v>
      </c>
    </row>
    <row r="10" spans="1:10" x14ac:dyDescent="0.2">
      <c r="A10" s="321"/>
      <c r="B10" s="321" t="s">
        <v>19</v>
      </c>
      <c r="C10" s="428">
        <v>3599902</v>
      </c>
      <c r="D10" s="428">
        <v>7167675</v>
      </c>
      <c r="E10" s="428">
        <v>7167675</v>
      </c>
      <c r="F10" s="321" t="s">
        <v>168</v>
      </c>
      <c r="G10" s="322">
        <v>26664676</v>
      </c>
      <c r="H10" s="319">
        <f>'1.1 Önkormányzat 2020'!L22</f>
        <v>26664677</v>
      </c>
      <c r="I10" s="319">
        <f>'1.1 Önkormányzat 2020'!M22</f>
        <v>26664677</v>
      </c>
    </row>
    <row r="11" spans="1:10" x14ac:dyDescent="0.2">
      <c r="A11" s="321"/>
      <c r="B11" s="299" t="s">
        <v>64</v>
      </c>
      <c r="C11" s="428">
        <f>'1.1 Önkormányzat 2020'!E15</f>
        <v>6693750</v>
      </c>
      <c r="D11" s="428">
        <f>'1.1 Önkormányzat 2020'!F15</f>
        <v>9831687</v>
      </c>
      <c r="E11" s="428">
        <f>'1.1 Önkormányzat 2020'!G15</f>
        <v>9831687</v>
      </c>
      <c r="F11" s="321" t="s">
        <v>442</v>
      </c>
      <c r="G11" s="322"/>
      <c r="H11" s="319">
        <v>5918770</v>
      </c>
      <c r="I11" s="319">
        <v>5918770</v>
      </c>
    </row>
    <row r="12" spans="1:10" x14ac:dyDescent="0.2">
      <c r="A12" s="321"/>
      <c r="B12" s="321" t="s">
        <v>169</v>
      </c>
      <c r="C12" s="317">
        <v>0</v>
      </c>
      <c r="D12" s="317"/>
      <c r="E12" s="317"/>
      <c r="F12" s="321" t="s">
        <v>69</v>
      </c>
      <c r="G12" s="322">
        <f>SUM(G13:G14)</f>
        <v>48034911</v>
      </c>
      <c r="H12" s="323">
        <f>SUM(H13:H14)</f>
        <v>251966866</v>
      </c>
      <c r="I12" s="323">
        <f t="shared" ref="I12" si="1">SUM(I13:I14)</f>
        <v>0</v>
      </c>
    </row>
    <row r="13" spans="1:10" x14ac:dyDescent="0.2">
      <c r="A13" s="321"/>
      <c r="B13" s="293" t="s">
        <v>27</v>
      </c>
      <c r="C13" s="317">
        <f>'1.1 Önkormányzat 2020'!E22</f>
        <v>0</v>
      </c>
      <c r="D13" s="317">
        <f>'1.1 Önkormányzat 2020'!F22</f>
        <v>0</v>
      </c>
      <c r="E13" s="317">
        <f>'1.1 Önkormányzat 2020'!G22</f>
        <v>0</v>
      </c>
      <c r="F13" s="321" t="s">
        <v>170</v>
      </c>
      <c r="G13" s="322">
        <v>5000000</v>
      </c>
      <c r="H13" s="319">
        <v>5000000</v>
      </c>
      <c r="I13" s="319"/>
    </row>
    <row r="14" spans="1:10" x14ac:dyDescent="0.2">
      <c r="A14" s="321"/>
      <c r="B14" s="321"/>
      <c r="C14" s="317"/>
      <c r="D14" s="317"/>
      <c r="E14" s="317"/>
      <c r="F14" s="321" t="s">
        <v>171</v>
      </c>
      <c r="G14" s="322">
        <v>43034911</v>
      </c>
      <c r="H14" s="319">
        <v>246966866</v>
      </c>
      <c r="I14" s="319"/>
      <c r="J14" s="204"/>
    </row>
    <row r="15" spans="1:10" x14ac:dyDescent="0.2">
      <c r="A15" s="321"/>
      <c r="B15" s="321"/>
      <c r="C15" s="317"/>
      <c r="D15" s="317"/>
      <c r="E15" s="317"/>
      <c r="F15" s="321" t="s">
        <v>131</v>
      </c>
      <c r="G15" s="322">
        <f>SUM(G16:G17)</f>
        <v>203312401</v>
      </c>
      <c r="H15" s="323">
        <f>SUM(H16:H17)</f>
        <v>161584899</v>
      </c>
      <c r="I15" s="323">
        <f>SUM(I16:I17)</f>
        <v>161584899</v>
      </c>
    </row>
    <row r="16" spans="1:10" x14ac:dyDescent="0.2">
      <c r="A16" s="321"/>
      <c r="B16" s="321"/>
      <c r="C16" s="317"/>
      <c r="D16" s="317"/>
      <c r="E16" s="317"/>
      <c r="F16" s="321" t="s">
        <v>172</v>
      </c>
      <c r="G16" s="322">
        <v>191488401</v>
      </c>
      <c r="H16" s="319">
        <v>149760899</v>
      </c>
      <c r="I16" s="319">
        <v>149760899</v>
      </c>
    </row>
    <row r="17" spans="1:10" x14ac:dyDescent="0.2">
      <c r="A17" s="321"/>
      <c r="B17" s="321"/>
      <c r="C17" s="317"/>
      <c r="D17" s="317"/>
      <c r="E17" s="317"/>
      <c r="F17" s="321" t="s">
        <v>173</v>
      </c>
      <c r="G17" s="322">
        <v>11824000</v>
      </c>
      <c r="H17" s="319">
        <f>'1.1 Önkormányzat 2020'!L35</f>
        <v>11824000</v>
      </c>
      <c r="I17" s="319">
        <f>'1.1 Önkormányzat 2020'!M35</f>
        <v>11824000</v>
      </c>
    </row>
    <row r="18" spans="1:10" x14ac:dyDescent="0.2">
      <c r="A18" s="320" t="s">
        <v>174</v>
      </c>
      <c r="B18" s="320" t="s">
        <v>280</v>
      </c>
      <c r="C18" s="318">
        <f>SUM(C4:C13)</f>
        <v>694101706</v>
      </c>
      <c r="D18" s="318">
        <f t="shared" ref="D18:E18" si="2">SUM(D4:D13)</f>
        <v>761659958</v>
      </c>
      <c r="E18" s="318">
        <f t="shared" si="2"/>
        <v>761659958</v>
      </c>
      <c r="F18" s="320" t="s">
        <v>282</v>
      </c>
      <c r="G18" s="324">
        <f>G4+G9+G10+G12+G15</f>
        <v>694101706</v>
      </c>
      <c r="H18" s="324">
        <f>SUM(H4+H9+H10+H12+H15+H11)</f>
        <v>761659958</v>
      </c>
      <c r="I18" s="324">
        <f>SUM(I4+I9+I10+I12+I15+I11)</f>
        <v>505490064</v>
      </c>
    </row>
    <row r="19" spans="1:10" x14ac:dyDescent="0.2">
      <c r="A19" s="320" t="s">
        <v>175</v>
      </c>
      <c r="B19" s="321"/>
      <c r="C19" s="317"/>
      <c r="D19" s="317"/>
      <c r="E19" s="317"/>
      <c r="F19" s="321"/>
      <c r="G19" s="322"/>
      <c r="H19" s="158"/>
      <c r="I19" s="158"/>
    </row>
    <row r="20" spans="1:10" x14ac:dyDescent="0.2">
      <c r="A20" s="320"/>
      <c r="B20" s="321" t="s">
        <v>19</v>
      </c>
      <c r="C20" s="317">
        <v>5791396</v>
      </c>
      <c r="D20" s="317">
        <v>5791396</v>
      </c>
      <c r="E20" s="317">
        <v>5791396</v>
      </c>
      <c r="F20" s="436" t="s">
        <v>176</v>
      </c>
      <c r="G20" s="323">
        <v>1293396</v>
      </c>
      <c r="H20" s="319">
        <v>1293396</v>
      </c>
      <c r="I20" s="319">
        <v>1293396</v>
      </c>
    </row>
    <row r="21" spans="1:10" x14ac:dyDescent="0.2">
      <c r="A21" s="321"/>
      <c r="B21" s="321"/>
      <c r="C21" s="317"/>
      <c r="D21" s="317"/>
      <c r="E21" s="317"/>
      <c r="F21" s="436" t="s">
        <v>177</v>
      </c>
      <c r="G21" s="323"/>
      <c r="H21" s="319"/>
      <c r="I21" s="319"/>
    </row>
    <row r="22" spans="1:10" x14ac:dyDescent="0.2">
      <c r="A22" s="321"/>
      <c r="B22" s="293" t="s">
        <v>37</v>
      </c>
      <c r="C22" s="317"/>
      <c r="D22" s="317"/>
      <c r="E22" s="317"/>
      <c r="F22" s="436" t="s">
        <v>178</v>
      </c>
      <c r="G22" s="323"/>
      <c r="H22" s="319"/>
      <c r="I22" s="319"/>
    </row>
    <row r="23" spans="1:10" x14ac:dyDescent="0.2">
      <c r="A23" s="321"/>
      <c r="B23" s="321"/>
      <c r="C23" s="317"/>
      <c r="D23" s="317"/>
      <c r="E23" s="317"/>
      <c r="F23" s="436" t="s">
        <v>179</v>
      </c>
      <c r="G23" s="323">
        <v>4498000</v>
      </c>
      <c r="H23" s="319">
        <v>4498000</v>
      </c>
      <c r="I23" s="319">
        <v>4498000</v>
      </c>
    </row>
    <row r="24" spans="1:10" x14ac:dyDescent="0.2">
      <c r="A24" s="320" t="s">
        <v>175</v>
      </c>
      <c r="B24" s="320" t="s">
        <v>280</v>
      </c>
      <c r="C24" s="318">
        <f>C20+C22</f>
        <v>5791396</v>
      </c>
      <c r="D24" s="318">
        <f t="shared" ref="D24:E24" si="3">D20+D22</f>
        <v>5791396</v>
      </c>
      <c r="E24" s="318">
        <f t="shared" si="3"/>
        <v>5791396</v>
      </c>
      <c r="F24" s="437" t="s">
        <v>282</v>
      </c>
      <c r="G24" s="438">
        <f>G20+G21+G23</f>
        <v>5791396</v>
      </c>
      <c r="H24" s="438">
        <f>SUM(H20:H23)</f>
        <v>5791396</v>
      </c>
      <c r="I24" s="438">
        <f t="shared" ref="I24" si="4">I20+I21+I23</f>
        <v>5791396</v>
      </c>
    </row>
    <row r="25" spans="1:10" x14ac:dyDescent="0.2">
      <c r="A25" s="524" t="s">
        <v>180</v>
      </c>
      <c r="B25" s="524"/>
      <c r="C25" s="318">
        <f>C18+C24</f>
        <v>699893102</v>
      </c>
      <c r="D25" s="318">
        <f t="shared" ref="D25:E25" si="5">D18+D24</f>
        <v>767451354</v>
      </c>
      <c r="E25" s="318">
        <f t="shared" si="5"/>
        <v>767451354</v>
      </c>
      <c r="F25" s="439" t="s">
        <v>180</v>
      </c>
      <c r="G25" s="438">
        <f>SUM(G18+G24)</f>
        <v>699893102</v>
      </c>
      <c r="H25" s="438">
        <f>SUM(H18+H24)</f>
        <v>767451354</v>
      </c>
      <c r="I25" s="438">
        <f>I18+I24</f>
        <v>511281460</v>
      </c>
      <c r="J25" s="204"/>
    </row>
    <row r="26" spans="1:10" x14ac:dyDescent="0.2">
      <c r="A26" s="525"/>
      <c r="B26" s="526"/>
      <c r="C26" s="526"/>
      <c r="D26" s="526"/>
      <c r="E26" s="526"/>
      <c r="F26" s="526"/>
      <c r="G26" s="526"/>
      <c r="H26" s="159"/>
      <c r="I26" s="158"/>
    </row>
    <row r="27" spans="1:10" x14ac:dyDescent="0.2">
      <c r="A27" s="524" t="s">
        <v>181</v>
      </c>
      <c r="B27" s="524"/>
      <c r="C27" s="524"/>
      <c r="D27" s="524"/>
      <c r="E27" s="524"/>
      <c r="F27" s="524"/>
      <c r="G27" s="524"/>
      <c r="H27" s="159"/>
      <c r="I27" s="159"/>
    </row>
    <row r="28" spans="1:10" x14ac:dyDescent="0.2">
      <c r="A28" s="321" t="s">
        <v>161</v>
      </c>
      <c r="B28" s="321" t="s">
        <v>19</v>
      </c>
      <c r="C28" s="429">
        <v>5927940</v>
      </c>
      <c r="D28" s="429">
        <f>'1.2 Hivatal 2020'!F9</f>
        <v>2790374</v>
      </c>
      <c r="E28" s="429">
        <f>'1.2 Hivatal 2020'!G9</f>
        <v>2565374</v>
      </c>
      <c r="F28" s="321" t="s">
        <v>163</v>
      </c>
      <c r="G28" s="317">
        <f>SUM(G29:G31)</f>
        <v>199483667</v>
      </c>
      <c r="H28" s="317">
        <f t="shared" ref="H28:I28" si="6">SUM(H29:H31)</f>
        <v>198637850</v>
      </c>
      <c r="I28" s="317">
        <f t="shared" si="6"/>
        <v>186004516</v>
      </c>
    </row>
    <row r="29" spans="1:10" x14ac:dyDescent="0.2">
      <c r="A29" s="321"/>
      <c r="B29" s="321" t="s">
        <v>281</v>
      </c>
      <c r="C29" s="429"/>
      <c r="D29" s="429">
        <f>'1.2 Hivatal 2020'!F4</f>
        <v>48547093</v>
      </c>
      <c r="E29" s="429">
        <f>'1.2 Hivatal 2020'!G4</f>
        <v>48547093</v>
      </c>
      <c r="F29" s="321" t="s">
        <v>182</v>
      </c>
      <c r="G29" s="317">
        <v>140782436</v>
      </c>
      <c r="H29" s="158">
        <f>'1.2 Hivatal 2020'!L3</f>
        <v>141102436</v>
      </c>
      <c r="I29" s="158">
        <f>'1.2 Hivatal 2020'!M3</f>
        <v>135182465</v>
      </c>
    </row>
    <row r="30" spans="1:10" x14ac:dyDescent="0.2">
      <c r="A30" s="321"/>
      <c r="B30" s="321" t="s">
        <v>66</v>
      </c>
      <c r="C30" s="317">
        <v>0</v>
      </c>
      <c r="D30" s="317"/>
      <c r="E30" s="317"/>
      <c r="F30" s="321" t="s">
        <v>183</v>
      </c>
      <c r="G30" s="317">
        <v>25106702</v>
      </c>
      <c r="H30" s="158">
        <v>25155662</v>
      </c>
      <c r="I30" s="158">
        <f>'1.2 Hivatal 2020'!M9</f>
        <v>21763905</v>
      </c>
    </row>
    <row r="31" spans="1:10" x14ac:dyDescent="0.2">
      <c r="A31" s="321"/>
      <c r="B31" s="321" t="s">
        <v>45</v>
      </c>
      <c r="C31" s="317">
        <f>SUM(C32:C33)</f>
        <v>193555727</v>
      </c>
      <c r="D31" s="317">
        <f t="shared" ref="D31:E31" si="7">SUM(D32:D33)</f>
        <v>151829574</v>
      </c>
      <c r="E31" s="317">
        <f t="shared" si="7"/>
        <v>151829574</v>
      </c>
      <c r="F31" s="321" t="s">
        <v>185</v>
      </c>
      <c r="G31" s="317">
        <v>33594529</v>
      </c>
      <c r="H31" s="158">
        <f>'1.2 Hivatal 2020'!L10</f>
        <v>32379752</v>
      </c>
      <c r="I31" s="158">
        <f>'1.2 Hivatal 2020'!M10</f>
        <v>29058146</v>
      </c>
    </row>
    <row r="32" spans="1:10" x14ac:dyDescent="0.2">
      <c r="A32" s="321"/>
      <c r="B32" s="293" t="s">
        <v>184</v>
      </c>
      <c r="C32" s="317">
        <v>2067326</v>
      </c>
      <c r="D32" s="317">
        <f>'1.2 Hivatal 2020'!F25</f>
        <v>2068675</v>
      </c>
      <c r="E32" s="317">
        <f>'1.2 Hivatal 2020'!G25</f>
        <v>2068675</v>
      </c>
      <c r="F32" s="321" t="s">
        <v>98</v>
      </c>
      <c r="G32" s="317">
        <f>'1.2 Hivatal 2020'!K17</f>
        <v>0</v>
      </c>
      <c r="H32" s="317">
        <f>'1.2 Hivatal 2020'!L17</f>
        <v>1071791</v>
      </c>
      <c r="I32" s="317">
        <f>'1.2 Hivatal 2020'!M17</f>
        <v>1071791</v>
      </c>
    </row>
    <row r="33" spans="1:9" x14ac:dyDescent="0.2">
      <c r="A33" s="321"/>
      <c r="B33" s="321" t="s">
        <v>186</v>
      </c>
      <c r="C33" s="317">
        <v>191488401</v>
      </c>
      <c r="D33" s="317">
        <f>'1.2 Hivatal 2020'!F28</f>
        <v>149760899</v>
      </c>
      <c r="E33" s="317">
        <f>'1.2 Hivatal 2020'!G28</f>
        <v>149760899</v>
      </c>
      <c r="F33" s="321" t="s">
        <v>187</v>
      </c>
      <c r="G33" s="317"/>
      <c r="H33" s="158">
        <v>3457400</v>
      </c>
      <c r="I33" s="158">
        <v>3457400</v>
      </c>
    </row>
    <row r="34" spans="1:9" x14ac:dyDescent="0.2">
      <c r="A34" s="320" t="s">
        <v>174</v>
      </c>
      <c r="B34" s="320" t="s">
        <v>280</v>
      </c>
      <c r="C34" s="318">
        <f>SUM(C28+C29+C31)</f>
        <v>199483667</v>
      </c>
      <c r="D34" s="318">
        <f t="shared" ref="D34:E34" si="8">SUM(D28+D29+D31)</f>
        <v>203167041</v>
      </c>
      <c r="E34" s="318">
        <f t="shared" si="8"/>
        <v>202942041</v>
      </c>
      <c r="F34" s="320" t="s">
        <v>282</v>
      </c>
      <c r="G34" s="158">
        <f>G28+G32+G33</f>
        <v>199483667</v>
      </c>
      <c r="H34" s="158">
        <f>H28+H32+H33</f>
        <v>203167041</v>
      </c>
      <c r="I34" s="158">
        <f>I28+I32+I33</f>
        <v>190533707</v>
      </c>
    </row>
    <row r="35" spans="1:9" x14ac:dyDescent="0.2">
      <c r="A35" s="320" t="s">
        <v>175</v>
      </c>
      <c r="B35" s="320"/>
      <c r="C35" s="318">
        <v>0</v>
      </c>
      <c r="D35" s="318"/>
      <c r="E35" s="318"/>
      <c r="F35" s="320"/>
      <c r="G35" s="318">
        <v>0</v>
      </c>
      <c r="H35" s="159"/>
      <c r="I35" s="159"/>
    </row>
    <row r="36" spans="1:9" x14ac:dyDescent="0.2">
      <c r="A36" s="524" t="s">
        <v>189</v>
      </c>
      <c r="B36" s="524"/>
      <c r="C36" s="318">
        <f>SUM(C34+C35)</f>
        <v>199483667</v>
      </c>
      <c r="D36" s="318">
        <f t="shared" ref="D36:E36" si="9">SUM(D34+D35)</f>
        <v>203167041</v>
      </c>
      <c r="E36" s="318">
        <f t="shared" si="9"/>
        <v>202942041</v>
      </c>
      <c r="F36" s="325" t="s">
        <v>189</v>
      </c>
      <c r="G36" s="326">
        <f>G34+G35</f>
        <v>199483667</v>
      </c>
      <c r="H36" s="326">
        <f t="shared" ref="H36:I36" si="10">H34+H35</f>
        <v>203167041</v>
      </c>
      <c r="I36" s="326">
        <f t="shared" si="10"/>
        <v>190533707</v>
      </c>
    </row>
    <row r="37" spans="1:9" x14ac:dyDescent="0.2">
      <c r="A37" s="325"/>
      <c r="B37" s="325"/>
      <c r="C37" s="318"/>
      <c r="D37" s="318"/>
      <c r="E37" s="318"/>
      <c r="F37" s="318"/>
      <c r="G37" s="318"/>
      <c r="H37" s="159"/>
      <c r="I37" s="159"/>
    </row>
    <row r="38" spans="1:9" x14ac:dyDescent="0.2">
      <c r="A38" s="524" t="s">
        <v>190</v>
      </c>
      <c r="B38" s="524"/>
      <c r="C38" s="318">
        <v>-191488401</v>
      </c>
      <c r="D38" s="318">
        <v>-149760899</v>
      </c>
      <c r="E38" s="318">
        <v>-149760899</v>
      </c>
      <c r="F38" s="320"/>
      <c r="G38" s="430">
        <v>-191488401</v>
      </c>
      <c r="H38" s="431">
        <v>149760899</v>
      </c>
      <c r="I38" s="431">
        <v>149760899</v>
      </c>
    </row>
    <row r="39" spans="1:9" x14ac:dyDescent="0.2">
      <c r="A39" s="321"/>
      <c r="B39" s="321"/>
      <c r="C39" s="317"/>
      <c r="D39" s="317"/>
      <c r="E39" s="317"/>
      <c r="F39" s="321"/>
      <c r="G39" s="317"/>
      <c r="H39" s="159"/>
      <c r="I39" s="159"/>
    </row>
    <row r="40" spans="1:9" x14ac:dyDescent="0.2">
      <c r="A40" s="524" t="s">
        <v>191</v>
      </c>
      <c r="B40" s="524"/>
      <c r="C40" s="531">
        <f>SUM(C42:C43)</f>
        <v>707888368</v>
      </c>
      <c r="D40" s="531">
        <f t="shared" ref="D40:E40" si="11">SUM(D42:D43)</f>
        <v>820857496</v>
      </c>
      <c r="E40" s="531">
        <f t="shared" si="11"/>
        <v>820632496</v>
      </c>
      <c r="F40" s="321"/>
      <c r="G40" s="531">
        <f>G25+G36+G38</f>
        <v>707888368</v>
      </c>
      <c r="H40" s="531">
        <f>SUM(H25+H36-H38)</f>
        <v>820857496</v>
      </c>
      <c r="I40" s="531">
        <f>SUM(I25+I36-I38)</f>
        <v>552054268</v>
      </c>
    </row>
    <row r="41" spans="1:9" x14ac:dyDescent="0.2">
      <c r="A41" s="320"/>
      <c r="B41" s="325" t="s">
        <v>192</v>
      </c>
      <c r="C41" s="531"/>
      <c r="D41" s="531"/>
      <c r="E41" s="531"/>
      <c r="F41" s="318"/>
      <c r="G41" s="531"/>
      <c r="H41" s="531"/>
      <c r="I41" s="531"/>
    </row>
    <row r="42" spans="1:9" x14ac:dyDescent="0.2">
      <c r="A42" s="327" t="s">
        <v>193</v>
      </c>
      <c r="B42" s="328" t="s">
        <v>194</v>
      </c>
      <c r="C42" s="329">
        <f>SUM(C18+C34+C38)</f>
        <v>702096972</v>
      </c>
      <c r="D42" s="329">
        <f>SUM(D18+D34+D38)</f>
        <v>815066100</v>
      </c>
      <c r="E42" s="329">
        <f>SUM(E18+E34+E38)</f>
        <v>814841100</v>
      </c>
      <c r="F42" s="328"/>
      <c r="G42" s="329">
        <f>SUM(G18+G34+G38)</f>
        <v>702096972</v>
      </c>
      <c r="H42" s="329">
        <f>SUM(H18+H36-H38)</f>
        <v>815066100</v>
      </c>
      <c r="I42" s="329">
        <f>SUM(I18+I36-I38)</f>
        <v>546262872</v>
      </c>
    </row>
    <row r="43" spans="1:9" x14ac:dyDescent="0.2">
      <c r="A43" s="328"/>
      <c r="B43" s="328" t="s">
        <v>188</v>
      </c>
      <c r="C43" s="329">
        <f>SUM(C24)</f>
        <v>5791396</v>
      </c>
      <c r="D43" s="329">
        <f>SUM(D24)</f>
        <v>5791396</v>
      </c>
      <c r="E43" s="329">
        <f>SUM(E24)</f>
        <v>5791396</v>
      </c>
      <c r="F43" s="328"/>
      <c r="G43" s="329">
        <f>SUM(G24)</f>
        <v>5791396</v>
      </c>
      <c r="H43" s="158">
        <f>SUM(H24)</f>
        <v>5791396</v>
      </c>
      <c r="I43" s="158">
        <f>SUM(I24)</f>
        <v>5791396</v>
      </c>
    </row>
    <row r="44" spans="1:9" x14ac:dyDescent="0.2">
      <c r="A44" s="60"/>
      <c r="B44" s="60"/>
      <c r="C44" s="60"/>
      <c r="D44" s="160"/>
      <c r="E44" s="60"/>
      <c r="F44" s="60"/>
      <c r="G44" s="60"/>
      <c r="H44" s="60"/>
      <c r="I44" s="60"/>
    </row>
    <row r="45" spans="1:9" x14ac:dyDescent="0.2">
      <c r="A45" s="60"/>
      <c r="B45" s="60"/>
      <c r="C45" s="60"/>
      <c r="D45" s="160"/>
      <c r="E45" s="60"/>
      <c r="F45" s="60"/>
      <c r="G45" s="60"/>
      <c r="H45" s="203"/>
      <c r="I45" s="60"/>
    </row>
    <row r="46" spans="1:9" x14ac:dyDescent="0.2">
      <c r="A46" s="60"/>
      <c r="B46" s="60"/>
      <c r="C46" s="160"/>
      <c r="D46" s="60"/>
      <c r="E46" s="60"/>
      <c r="F46" s="60"/>
      <c r="G46" s="160"/>
      <c r="H46" s="160"/>
      <c r="I46" s="160"/>
    </row>
    <row r="47" spans="1:9" x14ac:dyDescent="0.2">
      <c r="A47" s="60"/>
      <c r="B47" s="60"/>
      <c r="C47" s="60"/>
      <c r="D47" s="60"/>
      <c r="E47" s="60"/>
      <c r="F47" s="60"/>
      <c r="G47" s="60"/>
      <c r="H47" s="203"/>
      <c r="I47" s="60"/>
    </row>
    <row r="48" spans="1:9" x14ac:dyDescent="0.2">
      <c r="A48" s="60"/>
      <c r="B48" s="60"/>
      <c r="C48" s="60"/>
      <c r="D48" s="60"/>
      <c r="E48" s="60"/>
      <c r="F48" s="60"/>
      <c r="G48" s="60"/>
      <c r="H48" s="60"/>
      <c r="I48" s="60"/>
    </row>
  </sheetData>
  <mergeCells count="14">
    <mergeCell ref="A25:B25"/>
    <mergeCell ref="A26:G26"/>
    <mergeCell ref="A27:G27"/>
    <mergeCell ref="F1:I1"/>
    <mergeCell ref="H40:H41"/>
    <mergeCell ref="I40:I41"/>
    <mergeCell ref="D40:D41"/>
    <mergeCell ref="E40:E41"/>
    <mergeCell ref="A36:B36"/>
    <mergeCell ref="A38:B38"/>
    <mergeCell ref="A40:B40"/>
    <mergeCell ref="C40:C41"/>
    <mergeCell ref="G40:G41"/>
    <mergeCell ref="A2:B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&amp;C&amp;"Times New Roman,Félkövér"&amp;12Győr-Moson-Sopron Megyei Önkormányzat és Győr Moson-Sopron Megyei Önkormányzati Hivatal 
2020. évi bevételei és kiadásai kötelező és önként vállalt feladatok szerinti bontásban&amp;R
7.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499984740745262"/>
  </sheetPr>
  <dimension ref="A1:H22"/>
  <sheetViews>
    <sheetView view="pageLayout" zoomScaleNormal="100" workbookViewId="0">
      <selection activeCell="D16" sqref="D16"/>
    </sheetView>
  </sheetViews>
  <sheetFormatPr defaultRowHeight="15" x14ac:dyDescent="0.25"/>
  <cols>
    <col min="2" max="2" width="46.28515625" customWidth="1"/>
    <col min="3" max="3" width="18.7109375" customWidth="1"/>
    <col min="4" max="4" width="18.7109375" style="144" customWidth="1"/>
    <col min="5" max="5" width="18.7109375" customWidth="1"/>
    <col min="6" max="6" width="16.5703125" bestFit="1" customWidth="1"/>
  </cols>
  <sheetData>
    <row r="1" spans="1:8" ht="34.9" customHeight="1" x14ac:dyDescent="0.25">
      <c r="A1" s="534"/>
      <c r="B1" s="384" t="s">
        <v>99</v>
      </c>
      <c r="C1" s="385" t="s">
        <v>216</v>
      </c>
      <c r="D1" s="385" t="s">
        <v>217</v>
      </c>
      <c r="E1" s="386" t="s">
        <v>107</v>
      </c>
    </row>
    <row r="2" spans="1:8" ht="34.9" customHeight="1" x14ac:dyDescent="0.25">
      <c r="A2" s="535"/>
      <c r="B2" s="148" t="s">
        <v>197</v>
      </c>
      <c r="C2" s="96"/>
      <c r="D2" s="96"/>
      <c r="E2" s="387"/>
    </row>
    <row r="3" spans="1:8" ht="30" x14ac:dyDescent="0.25">
      <c r="A3" s="393" t="s">
        <v>203</v>
      </c>
      <c r="B3" s="394" t="s">
        <v>198</v>
      </c>
      <c r="C3" s="395">
        <v>317783640</v>
      </c>
      <c r="D3" s="395">
        <v>1997195</v>
      </c>
      <c r="E3" s="396">
        <f>SUM(C3:D3)</f>
        <v>319780835</v>
      </c>
    </row>
    <row r="4" spans="1:8" x14ac:dyDescent="0.25">
      <c r="A4" s="388" t="s">
        <v>204</v>
      </c>
      <c r="B4" s="147" t="s">
        <v>199</v>
      </c>
      <c r="C4" s="96">
        <v>24058974</v>
      </c>
      <c r="D4" s="96"/>
      <c r="E4" s="387">
        <f t="shared" ref="E4:E14" si="0">SUM(C4:D4)</f>
        <v>24058974</v>
      </c>
    </row>
    <row r="5" spans="1:8" x14ac:dyDescent="0.25">
      <c r="A5" s="388" t="s">
        <v>205</v>
      </c>
      <c r="B5" s="147" t="s">
        <v>200</v>
      </c>
      <c r="C5" s="96">
        <v>66220</v>
      </c>
      <c r="D5" s="96">
        <v>71480</v>
      </c>
      <c r="E5" s="387">
        <f t="shared" si="0"/>
        <v>137700</v>
      </c>
    </row>
    <row r="6" spans="1:8" x14ac:dyDescent="0.25">
      <c r="A6" s="388" t="s">
        <v>206</v>
      </c>
      <c r="B6" s="147" t="s">
        <v>201</v>
      </c>
      <c r="C6" s="96">
        <v>41507</v>
      </c>
      <c r="D6" s="96"/>
      <c r="E6" s="387">
        <f t="shared" si="0"/>
        <v>41507</v>
      </c>
    </row>
    <row r="7" spans="1:8" x14ac:dyDescent="0.25">
      <c r="A7" s="389" t="s">
        <v>207</v>
      </c>
      <c r="B7" s="148" t="s">
        <v>202</v>
      </c>
      <c r="C7" s="149">
        <f>C3+C4+C5+C6</f>
        <v>341950341</v>
      </c>
      <c r="D7" s="149">
        <f>D3+D4+D5+D6</f>
        <v>2068675</v>
      </c>
      <c r="E7" s="398">
        <f t="shared" si="0"/>
        <v>344019016</v>
      </c>
      <c r="F7" s="146"/>
    </row>
    <row r="8" spans="1:8" x14ac:dyDescent="0.25">
      <c r="A8" s="389" t="s">
        <v>208</v>
      </c>
      <c r="B8" s="147" t="s">
        <v>214</v>
      </c>
      <c r="C8" s="408">
        <v>767451354</v>
      </c>
      <c r="D8" s="408">
        <v>202942041</v>
      </c>
      <c r="E8" s="387">
        <f t="shared" si="0"/>
        <v>970393395</v>
      </c>
      <c r="F8" s="146"/>
    </row>
    <row r="9" spans="1:8" ht="30" x14ac:dyDescent="0.25">
      <c r="A9" s="389" t="s">
        <v>209</v>
      </c>
      <c r="B9" s="147" t="s">
        <v>215</v>
      </c>
      <c r="C9" s="408">
        <v>511281460</v>
      </c>
      <c r="D9" s="408">
        <v>190533707</v>
      </c>
      <c r="E9" s="387">
        <f t="shared" si="0"/>
        <v>701815167</v>
      </c>
      <c r="F9" s="146"/>
    </row>
    <row r="10" spans="1:8" ht="29.25" x14ac:dyDescent="0.25">
      <c r="A10" s="389"/>
      <c r="B10" s="148" t="s">
        <v>219</v>
      </c>
      <c r="C10" s="149">
        <f>C11+C12+C13+C14</f>
        <v>262469894</v>
      </c>
      <c r="D10" s="149">
        <f>D11+D12+D13+D14</f>
        <v>11357563</v>
      </c>
      <c r="E10" s="398">
        <f t="shared" si="0"/>
        <v>273827457</v>
      </c>
      <c r="F10" s="146"/>
    </row>
    <row r="11" spans="1:8" ht="30" x14ac:dyDescent="0.25">
      <c r="A11" s="388" t="s">
        <v>210</v>
      </c>
      <c r="B11" s="147" t="s">
        <v>198</v>
      </c>
      <c r="C11" s="96">
        <v>257580518</v>
      </c>
      <c r="D11" s="96">
        <v>11315813</v>
      </c>
      <c r="E11" s="387">
        <f t="shared" si="0"/>
        <v>268896331</v>
      </c>
      <c r="F11" s="144"/>
      <c r="G11" s="144"/>
      <c r="H11" s="144"/>
    </row>
    <row r="12" spans="1:8" x14ac:dyDescent="0.25">
      <c r="A12" s="388" t="s">
        <v>211</v>
      </c>
      <c r="B12" s="147" t="s">
        <v>199</v>
      </c>
      <c r="C12" s="96">
        <v>4740364</v>
      </c>
      <c r="D12" s="96"/>
      <c r="E12" s="387">
        <f t="shared" si="0"/>
        <v>4740364</v>
      </c>
      <c r="F12" s="144"/>
      <c r="G12" s="144"/>
      <c r="H12" s="144"/>
    </row>
    <row r="13" spans="1:8" x14ac:dyDescent="0.25">
      <c r="A13" s="388" t="s">
        <v>76</v>
      </c>
      <c r="B13" s="147" t="s">
        <v>200</v>
      </c>
      <c r="C13" s="96">
        <v>3690</v>
      </c>
      <c r="D13" s="96">
        <v>41750</v>
      </c>
      <c r="E13" s="387">
        <f t="shared" si="0"/>
        <v>45440</v>
      </c>
      <c r="F13" s="144"/>
      <c r="G13" s="144"/>
      <c r="H13" s="144"/>
    </row>
    <row r="14" spans="1:8" x14ac:dyDescent="0.25">
      <c r="A14" s="388" t="s">
        <v>212</v>
      </c>
      <c r="B14" s="147" t="s">
        <v>201</v>
      </c>
      <c r="C14" s="96">
        <v>145322</v>
      </c>
      <c r="D14" s="96"/>
      <c r="E14" s="387">
        <f t="shared" si="0"/>
        <v>145322</v>
      </c>
      <c r="F14" s="144"/>
      <c r="G14" s="144"/>
      <c r="H14" s="144"/>
    </row>
    <row r="15" spans="1:8" ht="15.75" thickBot="1" x14ac:dyDescent="0.3">
      <c r="A15" s="390" t="s">
        <v>213</v>
      </c>
      <c r="B15" s="391" t="s">
        <v>218</v>
      </c>
      <c r="C15" s="392">
        <f>SUM(C11:C14)</f>
        <v>262469894</v>
      </c>
      <c r="D15" s="392">
        <f>SUM(D11:D14)</f>
        <v>11357563</v>
      </c>
      <c r="E15" s="397">
        <f>SUM(C15:D15)</f>
        <v>273827457</v>
      </c>
      <c r="F15" s="175"/>
    </row>
    <row r="16" spans="1:8" x14ac:dyDescent="0.25">
      <c r="A16" s="302"/>
      <c r="B16" s="155"/>
      <c r="C16" s="432"/>
      <c r="D16" s="302"/>
      <c r="E16" s="302"/>
    </row>
    <row r="17" spans="1:5" x14ac:dyDescent="0.25">
      <c r="C17" s="174"/>
      <c r="D17" s="174"/>
    </row>
    <row r="18" spans="1:5" x14ac:dyDescent="0.25">
      <c r="B18" s="155"/>
      <c r="C18" s="174"/>
      <c r="D18" s="174"/>
    </row>
    <row r="19" spans="1:5" x14ac:dyDescent="0.25">
      <c r="A19" s="302"/>
      <c r="B19" s="155"/>
      <c r="C19" s="302"/>
      <c r="D19" s="302"/>
      <c r="E19" s="302"/>
    </row>
    <row r="20" spans="1:5" x14ac:dyDescent="0.25">
      <c r="A20" s="302"/>
      <c r="B20" s="302"/>
      <c r="C20" s="302"/>
      <c r="D20" s="302"/>
      <c r="E20" s="302"/>
    </row>
    <row r="21" spans="1:5" x14ac:dyDescent="0.25">
      <c r="E21" s="174"/>
    </row>
    <row r="22" spans="1:5" x14ac:dyDescent="0.25">
      <c r="D22" s="174"/>
    </row>
  </sheetData>
  <mergeCells count="1">
    <mergeCell ref="A1:A2"/>
  </mergeCells>
  <pageMargins left="0.7" right="0.7" top="0.75" bottom="0.75" header="0.3" footer="0.3"/>
  <pageSetup paperSize="9" scale="78" orientation="portrait" r:id="rId1"/>
  <headerFooter>
    <oddHeader>&amp;C&amp;"Times New Roman,Félkövér"&amp;12Győr-Moson-Sopron Megyei Önkormányzat
2020. évi pénzeszközeinek alakulásáról&amp;R&amp;"Times New Roman,Normál"&amp;10 8.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-0.499984740745262"/>
  </sheetPr>
  <dimension ref="A1:J73"/>
  <sheetViews>
    <sheetView view="pageLayout" zoomScaleNormal="100" workbookViewId="0">
      <selection activeCell="C3" sqref="C3:E28"/>
    </sheetView>
  </sheetViews>
  <sheetFormatPr defaultRowHeight="15" x14ac:dyDescent="0.25"/>
  <cols>
    <col min="1" max="1" width="10.7109375" customWidth="1"/>
    <col min="2" max="2" width="50.7109375" customWidth="1"/>
    <col min="3" max="5" width="20.7109375" customWidth="1"/>
    <col min="6" max="6" width="14.5703125" bestFit="1" customWidth="1"/>
  </cols>
  <sheetData>
    <row r="1" spans="1:10" ht="24.95" customHeight="1" x14ac:dyDescent="0.25">
      <c r="A1" s="347" t="s">
        <v>318</v>
      </c>
      <c r="B1" s="348" t="s">
        <v>319</v>
      </c>
      <c r="C1" s="348" t="s">
        <v>320</v>
      </c>
      <c r="D1" s="348" t="s">
        <v>321</v>
      </c>
      <c r="E1" s="349" t="s">
        <v>322</v>
      </c>
    </row>
    <row r="2" spans="1:10" ht="24.95" customHeight="1" x14ac:dyDescent="0.25">
      <c r="A2" s="350" t="s">
        <v>323</v>
      </c>
      <c r="B2" s="176" t="s">
        <v>283</v>
      </c>
      <c r="C2" s="409">
        <v>16452269</v>
      </c>
      <c r="D2" s="409">
        <v>1502269</v>
      </c>
      <c r="E2" s="410">
        <f>SUM(C2-D2)</f>
        <v>14950000</v>
      </c>
    </row>
    <row r="3" spans="1:10" ht="24.95" customHeight="1" x14ac:dyDescent="0.25">
      <c r="A3" s="350"/>
      <c r="B3" s="177" t="s">
        <v>324</v>
      </c>
      <c r="C3" s="540"/>
      <c r="D3" s="541"/>
      <c r="E3" s="542"/>
    </row>
    <row r="4" spans="1:10" ht="24.95" customHeight="1" x14ac:dyDescent="0.25">
      <c r="A4" s="350" t="s">
        <v>325</v>
      </c>
      <c r="B4" s="176" t="s">
        <v>284</v>
      </c>
      <c r="C4" s="541"/>
      <c r="D4" s="541"/>
      <c r="E4" s="542">
        <v>0</v>
      </c>
    </row>
    <row r="5" spans="1:10" ht="24.95" customHeight="1" x14ac:dyDescent="0.25">
      <c r="A5" s="350"/>
      <c r="B5" s="177" t="s">
        <v>326</v>
      </c>
      <c r="C5" s="540"/>
      <c r="D5" s="541"/>
      <c r="E5" s="542"/>
    </row>
    <row r="6" spans="1:10" ht="24.95" customHeight="1" x14ac:dyDescent="0.25">
      <c r="A6" s="350" t="s">
        <v>327</v>
      </c>
      <c r="B6" s="176" t="s">
        <v>328</v>
      </c>
      <c r="C6" s="541"/>
      <c r="D6" s="541"/>
      <c r="E6" s="542"/>
    </row>
    <row r="7" spans="1:10" ht="24.95" customHeight="1" x14ac:dyDescent="0.25">
      <c r="A7" s="352" t="s">
        <v>329</v>
      </c>
      <c r="B7" s="304" t="s">
        <v>285</v>
      </c>
      <c r="C7" s="543">
        <f>SUM(C4,C2)</f>
        <v>16452269</v>
      </c>
      <c r="D7" s="543">
        <f>SUM(D2,D4)</f>
        <v>1502269</v>
      </c>
      <c r="E7" s="544">
        <f>SUM(E2,E4)</f>
        <v>14950000</v>
      </c>
      <c r="J7" t="s">
        <v>109</v>
      </c>
    </row>
    <row r="8" spans="1:10" s="144" customFormat="1" ht="24.95" customHeight="1" x14ac:dyDescent="0.25">
      <c r="A8" s="353" t="s">
        <v>330</v>
      </c>
      <c r="B8" s="305" t="s">
        <v>331</v>
      </c>
      <c r="C8" s="545">
        <v>323544966</v>
      </c>
      <c r="D8" s="545">
        <v>46051519</v>
      </c>
      <c r="E8" s="546">
        <f>SUM(C8-D8)</f>
        <v>277493447</v>
      </c>
    </row>
    <row r="9" spans="1:10" ht="24.95" customHeight="1" x14ac:dyDescent="0.25">
      <c r="A9" s="350" t="s">
        <v>332</v>
      </c>
      <c r="B9" s="307" t="s">
        <v>333</v>
      </c>
      <c r="C9" s="547"/>
      <c r="D9" s="547"/>
      <c r="E9" s="548"/>
    </row>
    <row r="10" spans="1:10" ht="24.95" customHeight="1" x14ac:dyDescent="0.25">
      <c r="A10" s="354"/>
      <c r="B10" s="308" t="s">
        <v>334</v>
      </c>
      <c r="C10" s="549"/>
      <c r="D10" s="549"/>
      <c r="E10" s="550"/>
    </row>
    <row r="11" spans="1:10" ht="24.95" customHeight="1" x14ac:dyDescent="0.25">
      <c r="A11" s="354"/>
      <c r="B11" s="308" t="s">
        <v>335</v>
      </c>
      <c r="C11" s="549"/>
      <c r="D11" s="549"/>
      <c r="E11" s="550"/>
      <c r="F11" s="309"/>
    </row>
    <row r="12" spans="1:10" s="144" customFormat="1" ht="24.95" customHeight="1" x14ac:dyDescent="0.25">
      <c r="A12" s="350" t="s">
        <v>336</v>
      </c>
      <c r="B12" s="307" t="s">
        <v>337</v>
      </c>
      <c r="C12" s="547"/>
      <c r="D12" s="547"/>
      <c r="E12" s="548"/>
      <c r="F12" s="309"/>
    </row>
    <row r="13" spans="1:10" s="144" customFormat="1" ht="24.95" customHeight="1" x14ac:dyDescent="0.25">
      <c r="A13" s="354"/>
      <c r="B13" s="308" t="s">
        <v>338</v>
      </c>
      <c r="C13" s="549"/>
      <c r="D13" s="549"/>
      <c r="E13" s="550"/>
    </row>
    <row r="14" spans="1:10" ht="24.95" customHeight="1" x14ac:dyDescent="0.25">
      <c r="A14" s="350" t="s">
        <v>339</v>
      </c>
      <c r="B14" s="307" t="s">
        <v>340</v>
      </c>
      <c r="C14" s="551"/>
      <c r="D14" s="551"/>
      <c r="E14" s="552"/>
    </row>
    <row r="15" spans="1:10" ht="24.95" customHeight="1" x14ac:dyDescent="0.25">
      <c r="A15" s="354"/>
      <c r="B15" s="308" t="s">
        <v>341</v>
      </c>
      <c r="C15" s="553"/>
      <c r="D15" s="553"/>
      <c r="E15" s="554"/>
    </row>
    <row r="16" spans="1:10" ht="24.95" customHeight="1" x14ac:dyDescent="0.25">
      <c r="A16" s="353" t="s">
        <v>342</v>
      </c>
      <c r="B16" s="305" t="s">
        <v>343</v>
      </c>
      <c r="C16" s="545">
        <v>187208752</v>
      </c>
      <c r="D16" s="545">
        <v>89673582</v>
      </c>
      <c r="E16" s="546">
        <f>SUM(C16-D16)</f>
        <v>97535170</v>
      </c>
    </row>
    <row r="17" spans="1:5" ht="24.95" customHeight="1" x14ac:dyDescent="0.25">
      <c r="A17" s="354"/>
      <c r="B17" s="306" t="s">
        <v>344</v>
      </c>
      <c r="C17" s="555"/>
      <c r="D17" s="555"/>
      <c r="E17" s="556"/>
    </row>
    <row r="18" spans="1:5" ht="24.95" customHeight="1" x14ac:dyDescent="0.25">
      <c r="A18" s="354"/>
      <c r="B18" s="306" t="s">
        <v>345</v>
      </c>
      <c r="C18" s="555"/>
      <c r="D18" s="555"/>
      <c r="E18" s="556"/>
    </row>
    <row r="19" spans="1:5" ht="24.95" customHeight="1" x14ac:dyDescent="0.25">
      <c r="A19" s="354"/>
      <c r="B19" s="306" t="s">
        <v>346</v>
      </c>
      <c r="C19" s="555"/>
      <c r="D19" s="555"/>
      <c r="E19" s="556"/>
    </row>
    <row r="20" spans="1:5" ht="24.95" customHeight="1" x14ac:dyDescent="0.25">
      <c r="A20" s="354"/>
      <c r="B20" s="306" t="s">
        <v>347</v>
      </c>
      <c r="C20" s="555"/>
      <c r="D20" s="555"/>
      <c r="E20" s="556"/>
    </row>
    <row r="21" spans="1:5" ht="24.95" customHeight="1" x14ac:dyDescent="0.25">
      <c r="A21" s="354"/>
      <c r="B21" s="306" t="s">
        <v>348</v>
      </c>
      <c r="C21" s="555"/>
      <c r="D21" s="555"/>
      <c r="E21" s="556"/>
    </row>
    <row r="22" spans="1:5" ht="24.95" customHeight="1" x14ac:dyDescent="0.25">
      <c r="A22" s="354"/>
      <c r="B22" s="306" t="s">
        <v>349</v>
      </c>
      <c r="C22" s="555"/>
      <c r="D22" s="555"/>
      <c r="E22" s="556"/>
    </row>
    <row r="23" spans="1:5" ht="24.95" customHeight="1" x14ac:dyDescent="0.25">
      <c r="A23" s="350" t="s">
        <v>350</v>
      </c>
      <c r="B23" s="307" t="s">
        <v>351</v>
      </c>
      <c r="C23" s="557"/>
      <c r="D23" s="557"/>
      <c r="E23" s="558"/>
    </row>
    <row r="24" spans="1:5" ht="24.95" customHeight="1" x14ac:dyDescent="0.25">
      <c r="A24" s="357" t="s">
        <v>352</v>
      </c>
      <c r="B24" s="307" t="s">
        <v>353</v>
      </c>
      <c r="C24" s="559">
        <v>14901181</v>
      </c>
      <c r="D24" s="559"/>
      <c r="E24" s="560">
        <f>SUM(C24-D24)</f>
        <v>14901181</v>
      </c>
    </row>
    <row r="25" spans="1:5" ht="24.95" customHeight="1" x14ac:dyDescent="0.25">
      <c r="A25" s="350" t="s">
        <v>354</v>
      </c>
      <c r="B25" s="307" t="s">
        <v>355</v>
      </c>
      <c r="C25" s="557"/>
      <c r="D25" s="557"/>
      <c r="E25" s="558"/>
    </row>
    <row r="26" spans="1:5" ht="24.95" customHeight="1" x14ac:dyDescent="0.25">
      <c r="A26" s="352" t="s">
        <v>356</v>
      </c>
      <c r="B26" s="304" t="s">
        <v>357</v>
      </c>
      <c r="C26" s="543">
        <f>SUM(C8+C16+C23+C24+C25)</f>
        <v>525654899</v>
      </c>
      <c r="D26" s="543">
        <f t="shared" ref="D26:E26" si="0">SUM(D8+D16+D23+D24+D25)</f>
        <v>135725101</v>
      </c>
      <c r="E26" s="544">
        <f t="shared" si="0"/>
        <v>389929798</v>
      </c>
    </row>
    <row r="27" spans="1:5" ht="24.95" customHeight="1" x14ac:dyDescent="0.25">
      <c r="A27" s="350" t="s">
        <v>358</v>
      </c>
      <c r="B27" s="176" t="s">
        <v>359</v>
      </c>
      <c r="C27" s="557">
        <v>4000000</v>
      </c>
      <c r="D27" s="557"/>
      <c r="E27" s="558">
        <v>4000000</v>
      </c>
    </row>
    <row r="28" spans="1:5" ht="24.95" customHeight="1" x14ac:dyDescent="0.25">
      <c r="A28" s="350" t="s">
        <v>360</v>
      </c>
      <c r="B28" s="176" t="s">
        <v>361</v>
      </c>
      <c r="C28" s="557"/>
      <c r="D28" s="557"/>
      <c r="E28" s="558"/>
    </row>
    <row r="29" spans="1:5" ht="24.95" customHeight="1" x14ac:dyDescent="0.25">
      <c r="A29" s="350" t="s">
        <v>362</v>
      </c>
      <c r="B29" s="176" t="s">
        <v>363</v>
      </c>
      <c r="C29" s="178"/>
      <c r="D29" s="178"/>
      <c r="E29" s="356"/>
    </row>
    <row r="30" spans="1:5" ht="24.95" customHeight="1" x14ac:dyDescent="0.25">
      <c r="A30" s="358" t="s">
        <v>364</v>
      </c>
      <c r="B30" s="181" t="s">
        <v>365</v>
      </c>
      <c r="C30" s="182">
        <f>SUM(C27,C29)</f>
        <v>4000000</v>
      </c>
      <c r="D30" s="182"/>
      <c r="E30" s="359">
        <f>SUM(E27,E29)</f>
        <v>4000000</v>
      </c>
    </row>
    <row r="31" spans="1:5" ht="24.95" customHeight="1" x14ac:dyDescent="0.25">
      <c r="A31" s="350" t="s">
        <v>366</v>
      </c>
      <c r="B31" s="176" t="s">
        <v>367</v>
      </c>
      <c r="C31" s="178"/>
      <c r="D31" s="178"/>
      <c r="E31" s="356"/>
    </row>
    <row r="32" spans="1:5" ht="24.95" customHeight="1" x14ac:dyDescent="0.25">
      <c r="A32" s="360" t="s">
        <v>368</v>
      </c>
      <c r="B32" s="184" t="s">
        <v>369</v>
      </c>
      <c r="C32" s="185">
        <f>SUM(C7,C26,C30)</f>
        <v>546107168</v>
      </c>
      <c r="D32" s="185">
        <f>SUM(D7,D26,D30)</f>
        <v>137227370</v>
      </c>
      <c r="E32" s="361">
        <f>SUM(E7,E26,E30)</f>
        <v>408879798</v>
      </c>
    </row>
    <row r="33" spans="1:5" ht="24.95" customHeight="1" x14ac:dyDescent="0.25">
      <c r="A33" s="360" t="s">
        <v>370</v>
      </c>
      <c r="B33" s="183" t="s">
        <v>371</v>
      </c>
      <c r="C33" s="186"/>
      <c r="D33" s="186"/>
      <c r="E33" s="362">
        <v>0</v>
      </c>
    </row>
    <row r="34" spans="1:5" ht="24.95" customHeight="1" x14ac:dyDescent="0.25">
      <c r="A34" s="350" t="s">
        <v>372</v>
      </c>
      <c r="B34" s="176" t="s">
        <v>373</v>
      </c>
      <c r="C34" s="178"/>
      <c r="D34" s="178"/>
      <c r="E34" s="356">
        <f>SUM(E38+E35)</f>
        <v>190762</v>
      </c>
    </row>
    <row r="35" spans="1:5" ht="24.95" customHeight="1" x14ac:dyDescent="0.25">
      <c r="A35" s="350" t="s">
        <v>374</v>
      </c>
      <c r="B35" s="187" t="s">
        <v>375</v>
      </c>
      <c r="C35" s="178"/>
      <c r="D35" s="178"/>
      <c r="E35" s="356">
        <f>SUM(E36:E37)</f>
        <v>45440</v>
      </c>
    </row>
    <row r="36" spans="1:5" s="144" customFormat="1" ht="24.95" customHeight="1" x14ac:dyDescent="0.25">
      <c r="A36" s="350"/>
      <c r="B36" s="177" t="s">
        <v>457</v>
      </c>
      <c r="C36" s="178"/>
      <c r="D36" s="178"/>
      <c r="E36" s="356">
        <v>3690</v>
      </c>
    </row>
    <row r="37" spans="1:5" s="144" customFormat="1" ht="24.95" customHeight="1" x14ac:dyDescent="0.25">
      <c r="A37" s="350"/>
      <c r="B37" s="177" t="s">
        <v>456</v>
      </c>
      <c r="C37" s="178"/>
      <c r="D37" s="178"/>
      <c r="E37" s="356">
        <v>41750</v>
      </c>
    </row>
    <row r="38" spans="1:5" ht="24.95" customHeight="1" x14ac:dyDescent="0.25">
      <c r="A38" s="350" t="s">
        <v>376</v>
      </c>
      <c r="B38" s="187" t="s">
        <v>377</v>
      </c>
      <c r="C38" s="178"/>
      <c r="D38" s="178"/>
      <c r="E38" s="356">
        <v>145322</v>
      </c>
    </row>
    <row r="39" spans="1:5" ht="24.95" customHeight="1" x14ac:dyDescent="0.25">
      <c r="A39" s="350" t="s">
        <v>378</v>
      </c>
      <c r="B39" s="176" t="s">
        <v>379</v>
      </c>
      <c r="C39" s="178"/>
      <c r="D39" s="178"/>
      <c r="E39" s="356">
        <f>SUM(E40:E41)</f>
        <v>268896331</v>
      </c>
    </row>
    <row r="40" spans="1:5" ht="24.95" customHeight="1" x14ac:dyDescent="0.25">
      <c r="A40" s="350"/>
      <c r="B40" s="177" t="s">
        <v>380</v>
      </c>
      <c r="C40" s="179"/>
      <c r="D40" s="188"/>
      <c r="E40" s="355">
        <v>257580518</v>
      </c>
    </row>
    <row r="41" spans="1:5" ht="24.95" customHeight="1" x14ac:dyDescent="0.25">
      <c r="A41" s="350"/>
      <c r="B41" s="177" t="s">
        <v>381</v>
      </c>
      <c r="C41" s="179"/>
      <c r="D41" s="179"/>
      <c r="E41" s="355">
        <v>11315813</v>
      </c>
    </row>
    <row r="42" spans="1:5" ht="24.95" customHeight="1" x14ac:dyDescent="0.25">
      <c r="A42" s="350"/>
      <c r="B42" s="187" t="s">
        <v>382</v>
      </c>
      <c r="C42" s="178"/>
      <c r="D42" s="178"/>
      <c r="E42" s="356">
        <v>15534103</v>
      </c>
    </row>
    <row r="43" spans="1:5" ht="24.95" customHeight="1" x14ac:dyDescent="0.25">
      <c r="A43" s="350"/>
      <c r="B43" s="177" t="s">
        <v>383</v>
      </c>
      <c r="C43" s="179"/>
      <c r="D43" s="188"/>
      <c r="E43" s="355">
        <v>4740364</v>
      </c>
    </row>
    <row r="44" spans="1:5" ht="24.95" customHeight="1" x14ac:dyDescent="0.25">
      <c r="A44" s="360" t="s">
        <v>384</v>
      </c>
      <c r="B44" s="189" t="s">
        <v>385</v>
      </c>
      <c r="C44" s="179"/>
      <c r="D44" s="179"/>
      <c r="E44" s="361">
        <f>SUM(E34,E39,E43)</f>
        <v>273827457</v>
      </c>
    </row>
    <row r="45" spans="1:5" ht="24.95" customHeight="1" x14ac:dyDescent="0.25">
      <c r="A45" s="350" t="s">
        <v>386</v>
      </c>
      <c r="B45" s="187" t="s">
        <v>387</v>
      </c>
      <c r="C45" s="179"/>
      <c r="D45" s="179"/>
      <c r="E45" s="356">
        <v>333393</v>
      </c>
    </row>
    <row r="46" spans="1:5" ht="24.95" customHeight="1" x14ac:dyDescent="0.25">
      <c r="A46" s="350" t="s">
        <v>388</v>
      </c>
      <c r="B46" s="187" t="s">
        <v>389</v>
      </c>
      <c r="C46" s="178"/>
      <c r="D46" s="178"/>
      <c r="E46" s="356"/>
    </row>
    <row r="47" spans="1:5" ht="24.95" customHeight="1" x14ac:dyDescent="0.25">
      <c r="A47" s="350" t="s">
        <v>390</v>
      </c>
      <c r="B47" s="187" t="s">
        <v>391</v>
      </c>
      <c r="C47" s="190"/>
      <c r="D47" s="190"/>
      <c r="E47" s="356"/>
    </row>
    <row r="48" spans="1:5" ht="24.95" customHeight="1" x14ac:dyDescent="0.25">
      <c r="A48" s="350" t="s">
        <v>392</v>
      </c>
      <c r="B48" s="176" t="s">
        <v>393</v>
      </c>
      <c r="C48" s="185"/>
      <c r="D48" s="185"/>
      <c r="E48" s="356">
        <v>1150771</v>
      </c>
    </row>
    <row r="49" spans="1:5" ht="24.95" customHeight="1" x14ac:dyDescent="0.25">
      <c r="A49" s="360" t="s">
        <v>394</v>
      </c>
      <c r="B49" s="183" t="s">
        <v>395</v>
      </c>
      <c r="C49" s="185"/>
      <c r="D49" s="185"/>
      <c r="E49" s="363">
        <f>SUM(E45:E48)</f>
        <v>1484164</v>
      </c>
    </row>
    <row r="50" spans="1:5" ht="24.95" customHeight="1" x14ac:dyDescent="0.25">
      <c r="A50" s="360" t="s">
        <v>396</v>
      </c>
      <c r="B50" s="183" t="s">
        <v>397</v>
      </c>
      <c r="C50" s="185"/>
      <c r="D50" s="185"/>
      <c r="E50" s="363"/>
    </row>
    <row r="51" spans="1:5" ht="24.95" customHeight="1" x14ac:dyDescent="0.25">
      <c r="A51" s="350" t="s">
        <v>398</v>
      </c>
      <c r="B51" s="191" t="s">
        <v>399</v>
      </c>
      <c r="C51" s="180"/>
      <c r="D51" s="180"/>
      <c r="E51" s="351"/>
    </row>
    <row r="52" spans="1:5" ht="24.95" customHeight="1" x14ac:dyDescent="0.25">
      <c r="A52" s="350" t="s">
        <v>400</v>
      </c>
      <c r="B52" s="176" t="s">
        <v>401</v>
      </c>
      <c r="C52" s="180"/>
      <c r="D52" s="180"/>
      <c r="E52" s="351">
        <v>89421929</v>
      </c>
    </row>
    <row r="53" spans="1:5" ht="24.95" customHeight="1" x14ac:dyDescent="0.25">
      <c r="A53" s="360" t="s">
        <v>402</v>
      </c>
      <c r="B53" s="183" t="s">
        <v>403</v>
      </c>
      <c r="C53" s="185"/>
      <c r="D53" s="185"/>
      <c r="E53" s="363">
        <v>83021129</v>
      </c>
    </row>
    <row r="54" spans="1:5" ht="24.95" customHeight="1" thickBot="1" x14ac:dyDescent="0.3">
      <c r="A54" s="192"/>
      <c r="B54" s="193" t="s">
        <v>404</v>
      </c>
      <c r="C54" s="194"/>
      <c r="D54" s="194"/>
      <c r="E54" s="195">
        <f>SUM(E32,E44,E49,E53)</f>
        <v>767212548</v>
      </c>
    </row>
    <row r="55" spans="1:5" ht="24.95" customHeight="1" thickBot="1" x14ac:dyDescent="0.3">
      <c r="A55" s="536"/>
      <c r="B55" s="536"/>
      <c r="C55" s="536"/>
      <c r="D55" s="536"/>
      <c r="E55" s="536"/>
    </row>
    <row r="56" spans="1:5" ht="24.95" customHeight="1" x14ac:dyDescent="0.25">
      <c r="A56" s="364" t="s">
        <v>405</v>
      </c>
      <c r="B56" s="365" t="s">
        <v>406</v>
      </c>
      <c r="C56" s="365"/>
      <c r="D56" s="365"/>
      <c r="E56" s="366">
        <v>333092732</v>
      </c>
    </row>
    <row r="57" spans="1:5" ht="24.95" customHeight="1" x14ac:dyDescent="0.25">
      <c r="A57" s="350" t="s">
        <v>407</v>
      </c>
      <c r="B57" s="187" t="s">
        <v>408</v>
      </c>
      <c r="C57" s="176"/>
      <c r="D57" s="176"/>
      <c r="E57" s="351">
        <v>87603102</v>
      </c>
    </row>
    <row r="58" spans="1:5" ht="24.95" customHeight="1" x14ac:dyDescent="0.25">
      <c r="A58" s="350" t="s">
        <v>409</v>
      </c>
      <c r="B58" s="187" t="s">
        <v>410</v>
      </c>
      <c r="C58" s="176"/>
      <c r="D58" s="176"/>
      <c r="E58" s="351">
        <v>173472006</v>
      </c>
    </row>
    <row r="59" spans="1:5" ht="24.95" customHeight="1" x14ac:dyDescent="0.25">
      <c r="A59" s="350" t="s">
        <v>411</v>
      </c>
      <c r="B59" s="187" t="s">
        <v>412</v>
      </c>
      <c r="C59" s="176"/>
      <c r="D59" s="176"/>
      <c r="E59" s="351">
        <v>6142504</v>
      </c>
    </row>
    <row r="60" spans="1:5" ht="24.95" customHeight="1" x14ac:dyDescent="0.25">
      <c r="A60" s="360" t="s">
        <v>413</v>
      </c>
      <c r="B60" s="183" t="s">
        <v>414</v>
      </c>
      <c r="C60" s="183"/>
      <c r="D60" s="183"/>
      <c r="E60" s="363">
        <f>SUM(E56:E59)</f>
        <v>600310344</v>
      </c>
    </row>
    <row r="61" spans="1:5" ht="24.95" customHeight="1" x14ac:dyDescent="0.25">
      <c r="A61" s="350" t="s">
        <v>415</v>
      </c>
      <c r="B61" s="176" t="s">
        <v>416</v>
      </c>
      <c r="C61" s="176"/>
      <c r="D61" s="176"/>
      <c r="E61" s="351"/>
    </row>
    <row r="62" spans="1:5" ht="24.95" customHeight="1" x14ac:dyDescent="0.25">
      <c r="A62" s="350" t="s">
        <v>417</v>
      </c>
      <c r="B62" s="191" t="s">
        <v>418</v>
      </c>
      <c r="C62" s="176"/>
      <c r="D62" s="176"/>
      <c r="E62" s="351"/>
    </row>
    <row r="63" spans="1:5" ht="24.95" customHeight="1" x14ac:dyDescent="0.25">
      <c r="A63" s="367" t="s">
        <v>419</v>
      </c>
      <c r="B63" s="196" t="s">
        <v>420</v>
      </c>
      <c r="C63" s="196"/>
      <c r="D63" s="196"/>
      <c r="E63" s="368"/>
    </row>
    <row r="64" spans="1:5" ht="24.95" customHeight="1" x14ac:dyDescent="0.25">
      <c r="A64" s="350" t="s">
        <v>421</v>
      </c>
      <c r="B64" s="191" t="s">
        <v>422</v>
      </c>
      <c r="C64" s="176"/>
      <c r="D64" s="176"/>
      <c r="E64" s="351"/>
    </row>
    <row r="65" spans="1:5" ht="24.95" customHeight="1" x14ac:dyDescent="0.25">
      <c r="A65" s="350" t="s">
        <v>423</v>
      </c>
      <c r="B65" s="191" t="s">
        <v>424</v>
      </c>
      <c r="C65" s="176"/>
      <c r="D65" s="176"/>
      <c r="E65" s="351">
        <v>11824000</v>
      </c>
    </row>
    <row r="66" spans="1:5" ht="24.95" customHeight="1" x14ac:dyDescent="0.25">
      <c r="A66" s="367" t="s">
        <v>425</v>
      </c>
      <c r="B66" s="196" t="s">
        <v>426</v>
      </c>
      <c r="C66" s="196"/>
      <c r="D66" s="196"/>
      <c r="E66" s="368">
        <f>SUM(E64:E65)</f>
        <v>11824000</v>
      </c>
    </row>
    <row r="67" spans="1:5" ht="24.95" customHeight="1" x14ac:dyDescent="0.25">
      <c r="A67" s="367" t="s">
        <v>427</v>
      </c>
      <c r="B67" s="196" t="s">
        <v>428</v>
      </c>
      <c r="C67" s="196"/>
      <c r="D67" s="196"/>
      <c r="E67" s="368">
        <v>6400000</v>
      </c>
    </row>
    <row r="68" spans="1:5" ht="24.95" customHeight="1" x14ac:dyDescent="0.25">
      <c r="A68" s="360" t="s">
        <v>429</v>
      </c>
      <c r="B68" s="183" t="s">
        <v>430</v>
      </c>
      <c r="C68" s="183"/>
      <c r="D68" s="183"/>
      <c r="E68" s="363">
        <f>SUM(E63,E66,E67)</f>
        <v>18224000</v>
      </c>
    </row>
    <row r="69" spans="1:5" ht="24.95" customHeight="1" x14ac:dyDescent="0.25">
      <c r="A69" s="360" t="s">
        <v>431</v>
      </c>
      <c r="B69" s="184" t="s">
        <v>433</v>
      </c>
      <c r="C69" s="183"/>
      <c r="D69" s="183"/>
      <c r="E69" s="363">
        <v>0</v>
      </c>
    </row>
    <row r="70" spans="1:5" ht="24.95" customHeight="1" x14ac:dyDescent="0.25">
      <c r="A70" s="350" t="s">
        <v>472</v>
      </c>
      <c r="B70" s="176" t="s">
        <v>434</v>
      </c>
      <c r="C70" s="176"/>
      <c r="D70" s="176"/>
      <c r="E70" s="351">
        <v>17820395</v>
      </c>
    </row>
    <row r="71" spans="1:5" ht="24.95" customHeight="1" x14ac:dyDescent="0.25">
      <c r="A71" s="369" t="s">
        <v>473</v>
      </c>
      <c r="B71" s="197" t="s">
        <v>435</v>
      </c>
      <c r="C71" s="197"/>
      <c r="D71" s="197"/>
      <c r="E71" s="370">
        <v>130857809</v>
      </c>
    </row>
    <row r="72" spans="1:5" ht="24.95" customHeight="1" thickBot="1" x14ac:dyDescent="0.3">
      <c r="A72" s="371" t="s">
        <v>432</v>
      </c>
      <c r="B72" s="198" t="s">
        <v>436</v>
      </c>
      <c r="C72" s="198"/>
      <c r="D72" s="198"/>
      <c r="E72" s="372">
        <f>SUM(E70:E71)</f>
        <v>148678204</v>
      </c>
    </row>
    <row r="73" spans="1:5" ht="24.95" customHeight="1" thickBot="1" x14ac:dyDescent="0.3">
      <c r="A73" s="199"/>
      <c r="B73" s="200" t="s">
        <v>437</v>
      </c>
      <c r="C73" s="200"/>
      <c r="D73" s="200"/>
      <c r="E73" s="201">
        <f>SUM(E60,E68,E72)</f>
        <v>767212548</v>
      </c>
    </row>
  </sheetData>
  <mergeCells count="1">
    <mergeCell ref="A55:E5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&amp;C&amp;"Times New Roman,Félkövér"&amp;12Győr-Moson-Sopron Megyei Önkormányzat
Vagyonkimutatás 2020. december 31.&amp;R&amp;"Times New Roman,Normál"&amp;10 9.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-0.499984740745262"/>
  </sheetPr>
  <dimension ref="A1:H4"/>
  <sheetViews>
    <sheetView view="pageLayout" zoomScaleNormal="100" workbookViewId="0">
      <selection activeCell="F20" sqref="F20"/>
    </sheetView>
  </sheetViews>
  <sheetFormatPr defaultRowHeight="15" x14ac:dyDescent="0.25"/>
  <cols>
    <col min="1" max="1" width="9.140625" style="161"/>
    <col min="2" max="2" width="40.7109375" style="161" customWidth="1"/>
    <col min="3" max="3" width="20.7109375" style="161" customWidth="1"/>
    <col min="4" max="4" width="26.85546875" style="161" customWidth="1"/>
    <col min="5" max="8" width="15.7109375" style="161" customWidth="1"/>
  </cols>
  <sheetData>
    <row r="1" spans="1:8" ht="31.5" x14ac:dyDescent="0.25">
      <c r="A1" s="164" t="s">
        <v>286</v>
      </c>
      <c r="B1" s="164" t="s">
        <v>287</v>
      </c>
      <c r="C1" s="164" t="s">
        <v>288</v>
      </c>
      <c r="D1" s="164" t="s">
        <v>298</v>
      </c>
      <c r="E1" s="164" t="s">
        <v>289</v>
      </c>
      <c r="F1" s="164" t="s">
        <v>290</v>
      </c>
      <c r="G1" s="164" t="s">
        <v>291</v>
      </c>
      <c r="H1" s="164" t="s">
        <v>292</v>
      </c>
    </row>
    <row r="2" spans="1:8" x14ac:dyDescent="0.25">
      <c r="A2" s="165" t="s">
        <v>4</v>
      </c>
      <c r="B2" s="537" t="s">
        <v>293</v>
      </c>
      <c r="C2" s="162" t="s">
        <v>294</v>
      </c>
      <c r="D2" s="162" t="s">
        <v>296</v>
      </c>
      <c r="E2" s="162">
        <v>7034</v>
      </c>
      <c r="F2" s="162">
        <v>1183</v>
      </c>
      <c r="G2" s="162" t="s">
        <v>301</v>
      </c>
      <c r="H2" s="162" t="s">
        <v>304</v>
      </c>
    </row>
    <row r="3" spans="1:8" x14ac:dyDescent="0.25">
      <c r="A3" s="165" t="s">
        <v>8</v>
      </c>
      <c r="B3" s="537"/>
      <c r="C3" s="162" t="s">
        <v>295</v>
      </c>
      <c r="D3" s="162" t="s">
        <v>297</v>
      </c>
      <c r="E3" s="162" t="s">
        <v>299</v>
      </c>
      <c r="F3" s="162">
        <v>32</v>
      </c>
      <c r="G3" s="166" t="s">
        <v>303</v>
      </c>
      <c r="H3" s="165"/>
    </row>
    <row r="4" spans="1:8" x14ac:dyDescent="0.25">
      <c r="A4" s="165" t="s">
        <v>11</v>
      </c>
      <c r="B4" s="537"/>
      <c r="C4" s="162" t="s">
        <v>295</v>
      </c>
      <c r="D4" s="162" t="s">
        <v>297</v>
      </c>
      <c r="E4" s="162" t="s">
        <v>300</v>
      </c>
      <c r="F4" s="162">
        <v>44</v>
      </c>
      <c r="G4" s="162" t="s">
        <v>302</v>
      </c>
      <c r="H4" s="165"/>
    </row>
  </sheetData>
  <mergeCells count="1">
    <mergeCell ref="B2:B4"/>
  </mergeCells>
  <pageMargins left="0.7" right="0.7" top="0.75" bottom="0.75" header="0.3" footer="0.3"/>
  <pageSetup paperSize="9" scale="54" orientation="portrait" r:id="rId1"/>
  <headerFooter>
    <oddHeader>&amp;C&amp;"Times New Roman,Félkövér"&amp;12Győr-Moson-Sopron Megyei Önkormányzat 
Korlátozottan forgalomképes ingatlanvagyon
2020. december 31.&amp;R&amp;"Times New Roman,Normál"&amp;10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-0.499984740745262"/>
  </sheetPr>
  <dimension ref="A1:L44"/>
  <sheetViews>
    <sheetView view="pageLayout" zoomScaleNormal="100" workbookViewId="0">
      <selection activeCell="E33" sqref="E32:E33"/>
    </sheetView>
  </sheetViews>
  <sheetFormatPr defaultRowHeight="15" x14ac:dyDescent="0.25"/>
  <cols>
    <col min="1" max="1" width="42.7109375" customWidth="1"/>
    <col min="2" max="4" width="18.7109375" customWidth="1"/>
    <col min="5" max="5" width="18.85546875" customWidth="1"/>
    <col min="6" max="7" width="18.7109375" customWidth="1"/>
    <col min="8" max="8" width="18.85546875" style="144" customWidth="1"/>
    <col min="9" max="9" width="18.7109375" customWidth="1"/>
    <col min="10" max="10" width="18.7109375" style="144" customWidth="1"/>
    <col min="11" max="12" width="18.7109375" customWidth="1"/>
  </cols>
  <sheetData>
    <row r="1" spans="1:12" ht="16.5" thickBot="1" x14ac:dyDescent="0.3">
      <c r="A1" s="538" t="s">
        <v>305</v>
      </c>
      <c r="B1" s="539" t="s">
        <v>475</v>
      </c>
      <c r="C1" s="539"/>
      <c r="D1" s="539"/>
      <c r="E1" s="539"/>
      <c r="F1" s="539"/>
      <c r="G1" s="539"/>
      <c r="H1" s="539"/>
      <c r="I1" s="539"/>
      <c r="J1" s="539"/>
      <c r="K1" s="539"/>
      <c r="L1" s="167"/>
    </row>
    <row r="2" spans="1:12" ht="16.5" thickBot="1" x14ac:dyDescent="0.3">
      <c r="A2" s="538"/>
      <c r="B2" s="539" t="s">
        <v>306</v>
      </c>
      <c r="C2" s="539"/>
      <c r="D2" s="539"/>
      <c r="E2" s="539" t="s">
        <v>3</v>
      </c>
      <c r="F2" s="539"/>
      <c r="G2" s="539"/>
      <c r="H2" s="539"/>
      <c r="I2" s="539"/>
      <c r="J2" s="539"/>
      <c r="K2" s="539"/>
      <c r="L2" s="167"/>
    </row>
    <row r="3" spans="1:12" ht="63.75" thickBot="1" x14ac:dyDescent="0.3">
      <c r="A3" s="538"/>
      <c r="B3" s="168" t="s">
        <v>307</v>
      </c>
      <c r="C3" s="168" t="s">
        <v>308</v>
      </c>
      <c r="D3" s="168" t="s">
        <v>309</v>
      </c>
      <c r="E3" s="168" t="s">
        <v>310</v>
      </c>
      <c r="F3" s="168" t="s">
        <v>311</v>
      </c>
      <c r="G3" s="168" t="s">
        <v>312</v>
      </c>
      <c r="H3" s="255" t="s">
        <v>458</v>
      </c>
      <c r="I3" s="168" t="s">
        <v>313</v>
      </c>
      <c r="J3" s="416" t="s">
        <v>477</v>
      </c>
      <c r="K3" s="168" t="s">
        <v>69</v>
      </c>
      <c r="L3" s="168" t="s">
        <v>314</v>
      </c>
    </row>
    <row r="4" spans="1:12" ht="30" customHeight="1" thickBot="1" x14ac:dyDescent="0.3">
      <c r="A4" s="261" t="s">
        <v>479</v>
      </c>
      <c r="B4" s="426">
        <f>SUM(B5:B6)</f>
        <v>56515642</v>
      </c>
      <c r="C4" s="426"/>
      <c r="D4" s="426">
        <f t="shared" ref="D4" si="0">SUM(D5:D6)</f>
        <v>56515642</v>
      </c>
      <c r="E4" s="426">
        <f>SUM(E5:E6)</f>
        <v>7540757</v>
      </c>
      <c r="F4" s="426">
        <f t="shared" ref="F4:G4" si="1">SUM(F5:F6)</f>
        <v>855150</v>
      </c>
      <c r="G4" s="426">
        <f t="shared" si="1"/>
        <v>888353</v>
      </c>
      <c r="H4" s="426"/>
      <c r="I4" s="426"/>
      <c r="J4" s="426"/>
      <c r="K4" s="426"/>
      <c r="L4" s="426">
        <f>SUM(E4:K4)</f>
        <v>9284260</v>
      </c>
    </row>
    <row r="5" spans="1:12" ht="30" customHeight="1" thickBot="1" x14ac:dyDescent="0.3">
      <c r="A5" s="259" t="s">
        <v>315</v>
      </c>
      <c r="B5" s="427">
        <v>9603146</v>
      </c>
      <c r="C5" s="427"/>
      <c r="D5" s="426">
        <f t="shared" ref="D5:D25" si="2">SUM(B5:C5)</f>
        <v>9603146</v>
      </c>
      <c r="E5" s="427"/>
      <c r="F5" s="427"/>
      <c r="G5" s="427">
        <v>43705</v>
      </c>
      <c r="H5" s="427"/>
      <c r="I5" s="427"/>
      <c r="J5" s="427"/>
      <c r="K5" s="427"/>
      <c r="L5" s="427">
        <f t="shared" ref="L5:L29" si="3">SUM(E5:K5)</f>
        <v>43705</v>
      </c>
    </row>
    <row r="6" spans="1:12" ht="30" customHeight="1" thickBot="1" x14ac:dyDescent="0.3">
      <c r="A6" s="260" t="s">
        <v>316</v>
      </c>
      <c r="B6" s="427">
        <v>46912496</v>
      </c>
      <c r="C6" s="427"/>
      <c r="D6" s="426">
        <f t="shared" si="2"/>
        <v>46912496</v>
      </c>
      <c r="E6" s="427">
        <v>7540757</v>
      </c>
      <c r="F6" s="427">
        <v>855150</v>
      </c>
      <c r="G6" s="427">
        <v>844648</v>
      </c>
      <c r="H6" s="427"/>
      <c r="I6" s="427"/>
      <c r="J6" s="427"/>
      <c r="K6" s="427"/>
      <c r="L6" s="427">
        <f t="shared" si="3"/>
        <v>9240555</v>
      </c>
    </row>
    <row r="7" spans="1:12" ht="30" customHeight="1" thickBot="1" x14ac:dyDescent="0.3">
      <c r="A7" s="261" t="s">
        <v>459</v>
      </c>
      <c r="B7" s="426">
        <f>SUM(B8:B9)</f>
        <v>8209001</v>
      </c>
      <c r="C7" s="426"/>
      <c r="D7" s="426">
        <f t="shared" si="2"/>
        <v>8209001</v>
      </c>
      <c r="E7" s="426">
        <f>SUM(E8:E9)</f>
        <v>5393015</v>
      </c>
      <c r="F7" s="426">
        <f t="shared" ref="F7:I7" si="4">SUM(F8:F9)</f>
        <v>901128</v>
      </c>
      <c r="G7" s="426">
        <f t="shared" si="4"/>
        <v>2469190</v>
      </c>
      <c r="H7" s="426"/>
      <c r="I7" s="426">
        <f t="shared" si="4"/>
        <v>847320</v>
      </c>
      <c r="J7" s="426"/>
      <c r="K7" s="426"/>
      <c r="L7" s="426">
        <f t="shared" si="3"/>
        <v>9610653</v>
      </c>
    </row>
    <row r="8" spans="1:12" s="144" customFormat="1" ht="30" customHeight="1" thickBot="1" x14ac:dyDescent="0.3">
      <c r="A8" s="259" t="s">
        <v>315</v>
      </c>
      <c r="B8" s="427">
        <v>8209001</v>
      </c>
      <c r="C8" s="427"/>
      <c r="D8" s="426">
        <f t="shared" si="2"/>
        <v>8209001</v>
      </c>
      <c r="E8" s="427">
        <v>44474</v>
      </c>
      <c r="F8" s="427">
        <v>13172</v>
      </c>
      <c r="G8" s="427">
        <v>2454219</v>
      </c>
      <c r="H8" s="427"/>
      <c r="I8" s="427">
        <v>847320</v>
      </c>
      <c r="J8" s="427"/>
      <c r="K8" s="427"/>
      <c r="L8" s="427">
        <f t="shared" si="3"/>
        <v>3359185</v>
      </c>
    </row>
    <row r="9" spans="1:12" ht="30" customHeight="1" thickBot="1" x14ac:dyDescent="0.3">
      <c r="A9" s="260" t="s">
        <v>316</v>
      </c>
      <c r="B9" s="427"/>
      <c r="C9" s="427"/>
      <c r="D9" s="426"/>
      <c r="E9" s="427">
        <v>5348541</v>
      </c>
      <c r="F9" s="427">
        <v>887956</v>
      </c>
      <c r="G9" s="427">
        <v>14971</v>
      </c>
      <c r="H9" s="427"/>
      <c r="I9" s="427"/>
      <c r="J9" s="427"/>
      <c r="K9" s="427"/>
      <c r="L9" s="427">
        <f t="shared" si="3"/>
        <v>6251468</v>
      </c>
    </row>
    <row r="10" spans="1:12" ht="30" customHeight="1" thickBot="1" x14ac:dyDescent="0.3">
      <c r="A10" s="261" t="s">
        <v>460</v>
      </c>
      <c r="B10" s="426"/>
      <c r="C10" s="426"/>
      <c r="D10" s="426"/>
      <c r="E10" s="426">
        <f t="shared" ref="E10:J10" si="5">SUM(E11:E12)</f>
        <v>335099</v>
      </c>
      <c r="F10" s="426">
        <f t="shared" si="5"/>
        <v>58642</v>
      </c>
      <c r="G10" s="426">
        <f>SUM(G11:G12)</f>
        <v>9806350</v>
      </c>
      <c r="H10" s="426">
        <f t="shared" si="5"/>
        <v>18944476</v>
      </c>
      <c r="I10" s="426"/>
      <c r="J10" s="426">
        <f t="shared" si="5"/>
        <v>5918770</v>
      </c>
      <c r="K10" s="426"/>
      <c r="L10" s="426">
        <f t="shared" si="3"/>
        <v>35063337</v>
      </c>
    </row>
    <row r="11" spans="1:12" s="144" customFormat="1" ht="30" customHeight="1" thickBot="1" x14ac:dyDescent="0.3">
      <c r="A11" s="259" t="s">
        <v>461</v>
      </c>
      <c r="B11" s="427"/>
      <c r="C11" s="427"/>
      <c r="D11" s="426"/>
      <c r="E11" s="427"/>
      <c r="F11" s="427"/>
      <c r="G11" s="427">
        <v>9806350</v>
      </c>
      <c r="H11" s="427">
        <v>18944476</v>
      </c>
      <c r="I11" s="427"/>
      <c r="J11" s="427">
        <v>5918770</v>
      </c>
      <c r="K11" s="427"/>
      <c r="L11" s="427">
        <f t="shared" si="3"/>
        <v>34669596</v>
      </c>
    </row>
    <row r="12" spans="1:12" s="144" customFormat="1" ht="30" customHeight="1" thickBot="1" x14ac:dyDescent="0.3">
      <c r="A12" s="260" t="s">
        <v>316</v>
      </c>
      <c r="B12" s="427"/>
      <c r="C12" s="427"/>
      <c r="D12" s="426"/>
      <c r="E12" s="427">
        <v>335099</v>
      </c>
      <c r="F12" s="427">
        <v>58642</v>
      </c>
      <c r="G12" s="427"/>
      <c r="H12" s="427"/>
      <c r="I12" s="427"/>
      <c r="J12" s="427"/>
      <c r="K12" s="427"/>
      <c r="L12" s="427">
        <f t="shared" si="3"/>
        <v>393741</v>
      </c>
    </row>
    <row r="13" spans="1:12" ht="30" customHeight="1" thickBot="1" x14ac:dyDescent="0.3">
      <c r="A13" s="261" t="s">
        <v>465</v>
      </c>
      <c r="B13" s="426">
        <f>SUM(B14)</f>
        <v>1265637</v>
      </c>
      <c r="C13" s="426"/>
      <c r="D13" s="426">
        <f t="shared" ref="D13" si="6">SUM(D14)</f>
        <v>1265637</v>
      </c>
      <c r="E13" s="426">
        <f t="shared" ref="E13:L13" si="7">SUM(E14)</f>
        <v>10736850</v>
      </c>
      <c r="F13" s="426">
        <f t="shared" si="7"/>
        <v>1045557</v>
      </c>
      <c r="G13" s="426"/>
      <c r="H13" s="426"/>
      <c r="I13" s="426"/>
      <c r="J13" s="426">
        <f t="shared" si="7"/>
        <v>1071791</v>
      </c>
      <c r="K13" s="426"/>
      <c r="L13" s="426">
        <f t="shared" si="7"/>
        <v>12854198</v>
      </c>
    </row>
    <row r="14" spans="1:12" s="144" customFormat="1" ht="30" customHeight="1" thickBot="1" x14ac:dyDescent="0.3">
      <c r="A14" s="260" t="s">
        <v>316</v>
      </c>
      <c r="B14" s="427">
        <v>1265637</v>
      </c>
      <c r="C14" s="427"/>
      <c r="D14" s="427">
        <v>1265637</v>
      </c>
      <c r="E14" s="427">
        <v>10736850</v>
      </c>
      <c r="F14" s="427">
        <v>1045557</v>
      </c>
      <c r="G14" s="427"/>
      <c r="H14" s="427"/>
      <c r="I14" s="427"/>
      <c r="J14" s="427">
        <v>1071791</v>
      </c>
      <c r="K14" s="427"/>
      <c r="L14" s="427">
        <f>SUM(E14:K14)</f>
        <v>12854198</v>
      </c>
    </row>
    <row r="15" spans="1:12" s="144" customFormat="1" ht="30" customHeight="1" thickBot="1" x14ac:dyDescent="0.3">
      <c r="A15" s="261" t="s">
        <v>438</v>
      </c>
      <c r="B15" s="426">
        <f>SUM(B16:B17)</f>
        <v>1419160</v>
      </c>
      <c r="C15" s="426"/>
      <c r="D15" s="426">
        <f t="shared" si="2"/>
        <v>1419160</v>
      </c>
      <c r="E15" s="426">
        <f t="shared" ref="E15:G15" si="8">SUM(E16:E17)</f>
        <v>1315896</v>
      </c>
      <c r="F15" s="426">
        <f t="shared" si="8"/>
        <v>219205</v>
      </c>
      <c r="G15" s="426">
        <f t="shared" si="8"/>
        <v>2340654</v>
      </c>
      <c r="H15" s="426"/>
      <c r="I15" s="426"/>
      <c r="J15" s="426"/>
      <c r="K15" s="426"/>
      <c r="L15" s="426">
        <f t="shared" si="3"/>
        <v>3875755</v>
      </c>
    </row>
    <row r="16" spans="1:12" s="144" customFormat="1" ht="30" customHeight="1" thickBot="1" x14ac:dyDescent="0.3">
      <c r="A16" s="259" t="s">
        <v>315</v>
      </c>
      <c r="B16" s="427">
        <v>1419160</v>
      </c>
      <c r="C16" s="427"/>
      <c r="D16" s="427">
        <f t="shared" si="2"/>
        <v>1419160</v>
      </c>
      <c r="E16" s="427"/>
      <c r="F16" s="427"/>
      <c r="G16" s="427">
        <v>2340654</v>
      </c>
      <c r="H16" s="427"/>
      <c r="I16" s="427"/>
      <c r="J16" s="427"/>
      <c r="K16" s="427"/>
      <c r="L16" s="427">
        <f t="shared" si="3"/>
        <v>2340654</v>
      </c>
    </row>
    <row r="17" spans="1:12" s="144" customFormat="1" ht="30" customHeight="1" thickBot="1" x14ac:dyDescent="0.3">
      <c r="A17" s="260" t="s">
        <v>316</v>
      </c>
      <c r="B17" s="427"/>
      <c r="C17" s="427"/>
      <c r="D17" s="426"/>
      <c r="E17" s="427">
        <v>1315896</v>
      </c>
      <c r="F17" s="427">
        <v>219205</v>
      </c>
      <c r="G17" s="427"/>
      <c r="H17" s="427"/>
      <c r="I17" s="427"/>
      <c r="J17" s="427"/>
      <c r="K17" s="427"/>
      <c r="L17" s="427">
        <f t="shared" si="3"/>
        <v>1535101</v>
      </c>
    </row>
    <row r="18" spans="1:12" s="144" customFormat="1" ht="30" customHeight="1" thickBot="1" x14ac:dyDescent="0.3">
      <c r="A18" s="261" t="s">
        <v>439</v>
      </c>
      <c r="B18" s="426">
        <f>SUM(B19:B20)</f>
        <v>42010000</v>
      </c>
      <c r="C18" s="426">
        <f t="shared" ref="C18:D18" si="9">SUM(C19:C20)</f>
        <v>399999</v>
      </c>
      <c r="D18" s="426">
        <f t="shared" si="9"/>
        <v>42409999</v>
      </c>
      <c r="E18" s="426">
        <f t="shared" ref="E18:G18" si="10">SUM(E19:E20)</f>
        <v>10981435</v>
      </c>
      <c r="F18" s="426">
        <f t="shared" si="10"/>
        <v>1797747</v>
      </c>
      <c r="G18" s="426">
        <f t="shared" si="10"/>
        <v>8289996</v>
      </c>
      <c r="H18" s="426"/>
      <c r="I18" s="426"/>
      <c r="J18" s="426"/>
      <c r="K18" s="426"/>
      <c r="L18" s="426">
        <f t="shared" si="3"/>
        <v>21069178</v>
      </c>
    </row>
    <row r="19" spans="1:12" s="144" customFormat="1" ht="30" customHeight="1" thickBot="1" x14ac:dyDescent="0.3">
      <c r="A19" s="259" t="s">
        <v>315</v>
      </c>
      <c r="B19" s="427">
        <v>42010000</v>
      </c>
      <c r="C19" s="427">
        <v>399999</v>
      </c>
      <c r="D19" s="426">
        <f t="shared" si="2"/>
        <v>42409999</v>
      </c>
      <c r="E19" s="427">
        <v>5022000</v>
      </c>
      <c r="F19" s="427">
        <v>805006</v>
      </c>
      <c r="G19" s="427">
        <v>8289996</v>
      </c>
      <c r="H19" s="427"/>
      <c r="I19" s="427"/>
      <c r="J19" s="427"/>
      <c r="K19" s="427"/>
      <c r="L19" s="427">
        <f t="shared" si="3"/>
        <v>14117002</v>
      </c>
    </row>
    <row r="20" spans="1:12" s="144" customFormat="1" ht="30" customHeight="1" thickBot="1" x14ac:dyDescent="0.3">
      <c r="A20" s="260" t="s">
        <v>316</v>
      </c>
      <c r="B20" s="427"/>
      <c r="C20" s="427"/>
      <c r="D20" s="426"/>
      <c r="E20" s="427">
        <v>5959435</v>
      </c>
      <c r="F20" s="427">
        <v>992741</v>
      </c>
      <c r="G20" s="427"/>
      <c r="H20" s="427"/>
      <c r="I20" s="427"/>
      <c r="J20" s="427"/>
      <c r="K20" s="427"/>
      <c r="L20" s="427">
        <f t="shared" si="3"/>
        <v>6952176</v>
      </c>
    </row>
    <row r="21" spans="1:12" s="144" customFormat="1" ht="30" customHeight="1" thickBot="1" x14ac:dyDescent="0.3">
      <c r="A21" s="261" t="s">
        <v>440</v>
      </c>
      <c r="B21" s="426"/>
      <c r="C21" s="426">
        <f t="shared" ref="C21:I21" si="11">SUM(C22:C23)</f>
        <v>4126145</v>
      </c>
      <c r="D21" s="426">
        <f t="shared" si="2"/>
        <v>4126145</v>
      </c>
      <c r="E21" s="426">
        <f t="shared" si="11"/>
        <v>14131539</v>
      </c>
      <c r="F21" s="426">
        <f t="shared" si="11"/>
        <v>2336849</v>
      </c>
      <c r="G21" s="426">
        <f t="shared" si="11"/>
        <v>6685616</v>
      </c>
      <c r="H21" s="426">
        <f t="shared" si="11"/>
        <v>4831680</v>
      </c>
      <c r="I21" s="426">
        <f t="shared" si="11"/>
        <v>101394621</v>
      </c>
      <c r="J21" s="426"/>
      <c r="K21" s="426"/>
      <c r="L21" s="426">
        <f t="shared" si="3"/>
        <v>129380305</v>
      </c>
    </row>
    <row r="22" spans="1:12" s="144" customFormat="1" ht="30" customHeight="1" thickBot="1" x14ac:dyDescent="0.3">
      <c r="A22" s="259" t="s">
        <v>315</v>
      </c>
      <c r="B22" s="427"/>
      <c r="C22" s="427">
        <v>4126145</v>
      </c>
      <c r="D22" s="427">
        <f t="shared" si="2"/>
        <v>4126145</v>
      </c>
      <c r="E22" s="427"/>
      <c r="F22" s="427"/>
      <c r="G22" s="427">
        <v>6685616</v>
      </c>
      <c r="H22" s="427">
        <v>4831680</v>
      </c>
      <c r="I22" s="427">
        <v>101394621</v>
      </c>
      <c r="J22" s="427"/>
      <c r="K22" s="427"/>
      <c r="L22" s="427">
        <f t="shared" si="3"/>
        <v>112911917</v>
      </c>
    </row>
    <row r="23" spans="1:12" s="144" customFormat="1" ht="30" customHeight="1" thickBot="1" x14ac:dyDescent="0.3">
      <c r="A23" s="260" t="s">
        <v>316</v>
      </c>
      <c r="B23" s="427"/>
      <c r="C23" s="427"/>
      <c r="D23" s="427"/>
      <c r="E23" s="427">
        <v>14131539</v>
      </c>
      <c r="F23" s="427">
        <v>2336849</v>
      </c>
      <c r="G23" s="427"/>
      <c r="H23" s="427"/>
      <c r="I23" s="427"/>
      <c r="J23" s="427"/>
      <c r="K23" s="427"/>
      <c r="L23" s="427">
        <f t="shared" si="3"/>
        <v>16468388</v>
      </c>
    </row>
    <row r="24" spans="1:12" s="144" customFormat="1" ht="30" customHeight="1" thickBot="1" x14ac:dyDescent="0.3">
      <c r="A24" s="261" t="s">
        <v>462</v>
      </c>
      <c r="B24" s="426">
        <f>SUM(B25)</f>
        <v>4000000</v>
      </c>
      <c r="C24" s="426"/>
      <c r="D24" s="426">
        <f t="shared" si="2"/>
        <v>4000000</v>
      </c>
      <c r="E24" s="426"/>
      <c r="F24" s="426"/>
      <c r="G24" s="426">
        <f t="shared" ref="G24" si="12">SUM(G25)</f>
        <v>3708000</v>
      </c>
      <c r="H24" s="426"/>
      <c r="I24" s="426"/>
      <c r="J24" s="426"/>
      <c r="K24" s="426"/>
      <c r="L24" s="426">
        <f t="shared" si="3"/>
        <v>3708000</v>
      </c>
    </row>
    <row r="25" spans="1:12" s="144" customFormat="1" ht="30" customHeight="1" thickBot="1" x14ac:dyDescent="0.3">
      <c r="A25" s="259" t="s">
        <v>315</v>
      </c>
      <c r="B25" s="427">
        <v>4000000</v>
      </c>
      <c r="C25" s="427"/>
      <c r="D25" s="427">
        <f t="shared" si="2"/>
        <v>4000000</v>
      </c>
      <c r="E25" s="427"/>
      <c r="F25" s="427"/>
      <c r="G25" s="427">
        <v>3708000</v>
      </c>
      <c r="H25" s="427"/>
      <c r="I25" s="427"/>
      <c r="J25" s="427"/>
      <c r="K25" s="427"/>
      <c r="L25" s="427">
        <f t="shared" si="3"/>
        <v>3708000</v>
      </c>
    </row>
    <row r="26" spans="1:12" s="144" customFormat="1" ht="30" customHeight="1" thickBot="1" x14ac:dyDescent="0.3">
      <c r="A26" s="263" t="s">
        <v>463</v>
      </c>
      <c r="B26" s="426"/>
      <c r="C26" s="426"/>
      <c r="D26" s="426"/>
      <c r="E26" s="426"/>
      <c r="F26" s="426"/>
      <c r="G26" s="426">
        <f>SUM(G27)</f>
        <v>2103300</v>
      </c>
      <c r="H26" s="426"/>
      <c r="I26" s="426"/>
      <c r="J26" s="426"/>
      <c r="K26" s="426"/>
      <c r="L26" s="426">
        <f t="shared" si="3"/>
        <v>2103300</v>
      </c>
    </row>
    <row r="27" spans="1:12" s="144" customFormat="1" ht="30" customHeight="1" thickBot="1" x14ac:dyDescent="0.3">
      <c r="A27" s="259" t="s">
        <v>315</v>
      </c>
      <c r="B27" s="427"/>
      <c r="C27" s="427"/>
      <c r="D27" s="427"/>
      <c r="E27" s="427"/>
      <c r="F27" s="427"/>
      <c r="G27" s="427">
        <v>2103300</v>
      </c>
      <c r="H27" s="427"/>
      <c r="I27" s="427"/>
      <c r="J27" s="427"/>
      <c r="K27" s="427"/>
      <c r="L27" s="427">
        <f t="shared" si="3"/>
        <v>2103300</v>
      </c>
    </row>
    <row r="28" spans="1:12" s="144" customFormat="1" ht="30" customHeight="1" thickBot="1" x14ac:dyDescent="0.3">
      <c r="A28" s="263" t="s">
        <v>464</v>
      </c>
      <c r="B28" s="426"/>
      <c r="C28" s="426"/>
      <c r="D28" s="426"/>
      <c r="E28" s="426"/>
      <c r="F28" s="426"/>
      <c r="G28" s="426"/>
      <c r="H28" s="426"/>
      <c r="I28" s="426">
        <f t="shared" ref="I28:L28" si="13">SUM(I29)</f>
        <v>400000</v>
      </c>
      <c r="J28" s="426"/>
      <c r="K28" s="426"/>
      <c r="L28" s="426">
        <f t="shared" si="13"/>
        <v>400000</v>
      </c>
    </row>
    <row r="29" spans="1:12" s="144" customFormat="1" ht="30" customHeight="1" thickBot="1" x14ac:dyDescent="0.3">
      <c r="A29" s="259" t="s">
        <v>315</v>
      </c>
      <c r="B29" s="427"/>
      <c r="C29" s="427"/>
      <c r="D29" s="427"/>
      <c r="E29" s="427"/>
      <c r="F29" s="427"/>
      <c r="G29" s="427"/>
      <c r="H29" s="427"/>
      <c r="I29" s="427">
        <v>400000</v>
      </c>
      <c r="J29" s="427"/>
      <c r="K29" s="427"/>
      <c r="L29" s="427">
        <f t="shared" si="3"/>
        <v>400000</v>
      </c>
    </row>
    <row r="30" spans="1:12" s="144" customFormat="1" ht="30" customHeight="1" thickBot="1" x14ac:dyDescent="0.3">
      <c r="A30" s="263" t="s">
        <v>478</v>
      </c>
      <c r="B30" s="427"/>
      <c r="C30" s="427"/>
      <c r="D30" s="427"/>
      <c r="E30" s="426"/>
      <c r="F30" s="426"/>
      <c r="G30" s="426">
        <f>SUM(G31)</f>
        <v>210800</v>
      </c>
      <c r="H30" s="426"/>
      <c r="I30" s="426"/>
      <c r="J30" s="426"/>
      <c r="K30" s="426"/>
      <c r="L30" s="426">
        <f>SUM(E30:K30)</f>
        <v>210800</v>
      </c>
    </row>
    <row r="31" spans="1:12" s="144" customFormat="1" ht="30" customHeight="1" thickBot="1" x14ac:dyDescent="0.3">
      <c r="A31" s="259" t="s">
        <v>315</v>
      </c>
      <c r="B31" s="427"/>
      <c r="C31" s="427"/>
      <c r="D31" s="427"/>
      <c r="E31" s="427"/>
      <c r="F31" s="427"/>
      <c r="G31" s="427">
        <v>210800</v>
      </c>
      <c r="H31" s="427"/>
      <c r="I31" s="427"/>
      <c r="J31" s="427"/>
      <c r="K31" s="427"/>
      <c r="L31" s="427">
        <f>SUM(E31:K31)</f>
        <v>210800</v>
      </c>
    </row>
    <row r="32" spans="1:12" s="144" customFormat="1" ht="30" customHeight="1" thickBot="1" x14ac:dyDescent="0.3">
      <c r="A32" s="263" t="s">
        <v>476</v>
      </c>
      <c r="B32" s="426">
        <f>SUM(B33:B34)</f>
        <v>19473114</v>
      </c>
      <c r="C32" s="426"/>
      <c r="D32" s="426">
        <f t="shared" ref="D32" si="14">SUM(D33:D34)</f>
        <v>19473114</v>
      </c>
      <c r="E32" s="426">
        <f>SUM(E33:E34)</f>
        <v>2676511</v>
      </c>
      <c r="F32" s="426">
        <f t="shared" ref="F32:L32" si="15">SUM(F33:F34)</f>
        <v>439422</v>
      </c>
      <c r="G32" s="426">
        <f t="shared" si="15"/>
        <v>11105</v>
      </c>
      <c r="H32" s="426"/>
      <c r="I32" s="426"/>
      <c r="J32" s="426"/>
      <c r="K32" s="426"/>
      <c r="L32" s="426">
        <f t="shared" si="15"/>
        <v>3127038</v>
      </c>
    </row>
    <row r="33" spans="1:12" s="144" customFormat="1" ht="30" customHeight="1" thickBot="1" x14ac:dyDescent="0.3">
      <c r="A33" s="259" t="s">
        <v>315</v>
      </c>
      <c r="B33" s="427">
        <v>19473114</v>
      </c>
      <c r="C33" s="427"/>
      <c r="D33" s="427">
        <f>SUM(B33:C33)</f>
        <v>19473114</v>
      </c>
      <c r="E33" s="427"/>
      <c r="F33" s="427"/>
      <c r="G33" s="427">
        <v>3360</v>
      </c>
      <c r="H33" s="427"/>
      <c r="I33" s="427"/>
      <c r="J33" s="427"/>
      <c r="K33" s="427"/>
      <c r="L33" s="427">
        <f t="shared" ref="L33:L34" si="16">SUM(E33:K33)</f>
        <v>3360</v>
      </c>
    </row>
    <row r="34" spans="1:12" s="144" customFormat="1" ht="30" customHeight="1" thickBot="1" x14ac:dyDescent="0.3">
      <c r="A34" s="260" t="s">
        <v>316</v>
      </c>
      <c r="B34" s="427"/>
      <c r="C34" s="427"/>
      <c r="D34" s="427"/>
      <c r="E34" s="427">
        <v>2676511</v>
      </c>
      <c r="F34" s="427">
        <v>439422</v>
      </c>
      <c r="G34" s="427">
        <v>7745</v>
      </c>
      <c r="H34" s="427"/>
      <c r="I34" s="427"/>
      <c r="J34" s="427"/>
      <c r="K34" s="427"/>
      <c r="L34" s="427">
        <f t="shared" si="16"/>
        <v>3123678</v>
      </c>
    </row>
    <row r="35" spans="1:12" ht="30" customHeight="1" thickBot="1" x14ac:dyDescent="0.3">
      <c r="A35" s="170" t="s">
        <v>107</v>
      </c>
      <c r="B35" s="171">
        <f>SUM(B4+B7+B10+B13+B15+B18+B21+B24+B26+B28+B30+B32)</f>
        <v>132892554</v>
      </c>
      <c r="C35" s="171">
        <f t="shared" ref="C35:D35" si="17">SUM(C4+C7+C10+C13+C15+C18+C21+C24+C26+C28+C30+C32)</f>
        <v>4526144</v>
      </c>
      <c r="D35" s="171">
        <f t="shared" si="17"/>
        <v>137418698</v>
      </c>
      <c r="E35" s="169">
        <f>SUM(E4+E7+E10+E13+E15+E18+E21+E24+E26+E28+E30+E32)</f>
        <v>53111102</v>
      </c>
      <c r="F35" s="169">
        <f t="shared" ref="F35:L35" si="18">SUM(F4+F7+F10+F13+F15+F18+F21+F24+F26+F28+F30+F32)</f>
        <v>7653700</v>
      </c>
      <c r="G35" s="169">
        <f t="shared" si="18"/>
        <v>36513364</v>
      </c>
      <c r="H35" s="169">
        <f t="shared" si="18"/>
        <v>23776156</v>
      </c>
      <c r="I35" s="169">
        <f t="shared" si="18"/>
        <v>102641941</v>
      </c>
      <c r="J35" s="169">
        <f t="shared" si="18"/>
        <v>6990561</v>
      </c>
      <c r="K35" s="169"/>
      <c r="L35" s="169">
        <f t="shared" si="18"/>
        <v>230686824</v>
      </c>
    </row>
    <row r="37" spans="1:12" x14ac:dyDescent="0.25">
      <c r="D37" s="262"/>
      <c r="L37" s="262"/>
    </row>
    <row r="44" spans="1:12" ht="15.75" x14ac:dyDescent="0.25">
      <c r="G44" s="202"/>
      <c r="H44" s="202"/>
    </row>
  </sheetData>
  <mergeCells count="4">
    <mergeCell ref="A1:A3"/>
    <mergeCell ref="B1:K1"/>
    <mergeCell ref="B2:D2"/>
    <mergeCell ref="E2:K2"/>
  </mergeCells>
  <pageMargins left="0.7" right="0.7" top="0.75" bottom="0.75" header="0.3" footer="0.3"/>
  <pageSetup paperSize="9" scale="47" orientation="landscape" r:id="rId1"/>
  <headerFooter>
    <oddHeader>&amp;C&amp;"Times New Roman,Félkövér"&amp;12Győr-Moson-Sopron Megyei Önkormányzat és Önkormányzati Hivatal
Európai Uniós támogatással megvalósuló 2020. évi bevételei és kiadásai&amp;R&amp;"Times New Roman,Normál"&amp;10 11.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N41"/>
  <sheetViews>
    <sheetView view="pageLayout" topLeftCell="H16" zoomScaleNormal="100" workbookViewId="0">
      <selection activeCell="K29" sqref="K29:L32"/>
    </sheetView>
  </sheetViews>
  <sheetFormatPr defaultRowHeight="15" x14ac:dyDescent="0.25"/>
  <cols>
    <col min="1" max="2" width="4.7109375" customWidth="1"/>
    <col min="3" max="3" width="5.7109375" customWidth="1"/>
    <col min="4" max="4" width="47.28515625" customWidth="1"/>
    <col min="5" max="5" width="16.140625" customWidth="1"/>
    <col min="6" max="6" width="18.5703125" customWidth="1"/>
    <col min="7" max="7" width="16.42578125" customWidth="1"/>
    <col min="8" max="8" width="8.42578125" style="44" customWidth="1"/>
    <col min="9" max="9" width="5.7109375" customWidth="1"/>
    <col min="10" max="10" width="41" customWidth="1"/>
    <col min="11" max="11" width="18.140625" customWidth="1"/>
    <col min="12" max="12" width="16.7109375" customWidth="1"/>
    <col min="13" max="13" width="17.28515625" customWidth="1"/>
    <col min="14" max="14" width="7.5703125" style="44" customWidth="1"/>
  </cols>
  <sheetData>
    <row r="1" spans="1:14" ht="28.5" x14ac:dyDescent="0.25">
      <c r="A1" s="1" t="s">
        <v>53</v>
      </c>
      <c r="B1" s="2" t="s">
        <v>54</v>
      </c>
      <c r="C1" s="3" t="s">
        <v>0</v>
      </c>
      <c r="D1" s="3" t="s">
        <v>1</v>
      </c>
      <c r="E1" s="4" t="s">
        <v>2</v>
      </c>
      <c r="F1" s="4" t="s">
        <v>78</v>
      </c>
      <c r="G1" s="4" t="s">
        <v>79</v>
      </c>
      <c r="H1" s="4" t="s">
        <v>84</v>
      </c>
      <c r="I1" s="5" t="s">
        <v>0</v>
      </c>
      <c r="J1" s="3" t="s">
        <v>3</v>
      </c>
      <c r="K1" s="3" t="s">
        <v>2</v>
      </c>
      <c r="L1" s="6" t="s">
        <v>78</v>
      </c>
      <c r="M1" s="6" t="s">
        <v>79</v>
      </c>
      <c r="N1" s="6" t="s">
        <v>84</v>
      </c>
    </row>
    <row r="2" spans="1:14" ht="15" customHeight="1" x14ac:dyDescent="0.25">
      <c r="A2" s="455" t="s">
        <v>4</v>
      </c>
      <c r="B2" s="459" t="s">
        <v>4</v>
      </c>
      <c r="C2" s="206" t="s">
        <v>4</v>
      </c>
      <c r="D2" s="205" t="s">
        <v>5</v>
      </c>
      <c r="E2" s="15">
        <f>E3+E4+E5</f>
        <v>295600000</v>
      </c>
      <c r="F2" s="15">
        <f>F3+F4+F5</f>
        <v>311576000</v>
      </c>
      <c r="G2" s="15">
        <f>G3+G4+G5</f>
        <v>311576000</v>
      </c>
      <c r="H2" s="42">
        <f>G2/F2</f>
        <v>1</v>
      </c>
      <c r="I2" s="8" t="s">
        <v>4</v>
      </c>
      <c r="J2" s="207" t="s">
        <v>6</v>
      </c>
      <c r="K2" s="216">
        <f>SUM(K3:K7)</f>
        <v>81272165</v>
      </c>
      <c r="L2" s="216">
        <f t="shared" ref="L2:M2" si="0">SUM(L3:L7)</f>
        <v>81586382</v>
      </c>
      <c r="M2" s="216">
        <f t="shared" si="0"/>
        <v>79206716</v>
      </c>
      <c r="N2" s="132">
        <f>M2/L2</f>
        <v>0.9708325587963933</v>
      </c>
    </row>
    <row r="3" spans="1:14" ht="15" customHeight="1" x14ac:dyDescent="0.25">
      <c r="A3" s="456"/>
      <c r="B3" s="459"/>
      <c r="C3" s="209"/>
      <c r="D3" s="39" t="s">
        <v>7</v>
      </c>
      <c r="E3" s="55">
        <v>295600000</v>
      </c>
      <c r="F3" s="55">
        <v>295600000</v>
      </c>
      <c r="G3" s="55">
        <v>295600000</v>
      </c>
      <c r="H3" s="56">
        <f t="shared" ref="H3:H38" si="1">G3/F3</f>
        <v>1</v>
      </c>
      <c r="I3" s="8"/>
      <c r="J3" s="13" t="s">
        <v>55</v>
      </c>
      <c r="K3" s="419">
        <v>72984165</v>
      </c>
      <c r="L3" s="420">
        <v>72977382</v>
      </c>
      <c r="M3" s="420">
        <v>72676677</v>
      </c>
      <c r="N3" s="219">
        <f t="shared" ref="N3:N38" si="2">M3/L3</f>
        <v>0.99587947673979316</v>
      </c>
    </row>
    <row r="4" spans="1:14" ht="15" customHeight="1" x14ac:dyDescent="0.25">
      <c r="A4" s="456"/>
      <c r="B4" s="459"/>
      <c r="C4" s="209"/>
      <c r="D4" s="40" t="s">
        <v>10</v>
      </c>
      <c r="E4" s="55">
        <v>0</v>
      </c>
      <c r="F4" s="55"/>
      <c r="G4" s="55"/>
      <c r="H4" s="56"/>
      <c r="I4" s="8"/>
      <c r="J4" s="13" t="s">
        <v>56</v>
      </c>
      <c r="K4" s="419">
        <v>1920000</v>
      </c>
      <c r="L4" s="421">
        <v>2190000</v>
      </c>
      <c r="M4" s="420">
        <v>2160000</v>
      </c>
      <c r="N4" s="132">
        <f t="shared" si="2"/>
        <v>0.98630136986301364</v>
      </c>
    </row>
    <row r="5" spans="1:14" ht="15" customHeight="1" x14ac:dyDescent="0.25">
      <c r="A5" s="456"/>
      <c r="B5" s="459"/>
      <c r="C5" s="209"/>
      <c r="D5" s="32" t="s">
        <v>13</v>
      </c>
      <c r="E5" s="55">
        <v>0</v>
      </c>
      <c r="F5" s="55">
        <v>15976000</v>
      </c>
      <c r="G5" s="55">
        <v>15976000</v>
      </c>
      <c r="H5" s="276">
        <f t="shared" si="1"/>
        <v>1</v>
      </c>
      <c r="I5" s="8"/>
      <c r="J5" s="13" t="s">
        <v>57</v>
      </c>
      <c r="K5" s="471">
        <v>3230000</v>
      </c>
      <c r="L5" s="473">
        <v>3281000</v>
      </c>
      <c r="M5" s="420">
        <v>1119823</v>
      </c>
      <c r="N5" s="475">
        <f>SUM(M5+M6)/L5</f>
        <v>0.38647942700396221</v>
      </c>
    </row>
    <row r="6" spans="1:14" ht="15" customHeight="1" x14ac:dyDescent="0.25">
      <c r="A6" s="456"/>
      <c r="B6" s="459"/>
      <c r="C6" s="209"/>
      <c r="D6" s="16"/>
      <c r="E6" s="213"/>
      <c r="F6" s="213"/>
      <c r="G6" s="213"/>
      <c r="H6" s="89"/>
      <c r="I6" s="8"/>
      <c r="J6" s="418" t="s">
        <v>474</v>
      </c>
      <c r="K6" s="472"/>
      <c r="L6" s="474"/>
      <c r="M6" s="420">
        <v>148216</v>
      </c>
      <c r="N6" s="476"/>
    </row>
    <row r="7" spans="1:14" ht="15" customHeight="1" x14ac:dyDescent="0.25">
      <c r="A7" s="456"/>
      <c r="B7" s="459"/>
      <c r="C7" s="209"/>
      <c r="D7" s="16"/>
      <c r="E7" s="213"/>
      <c r="F7" s="213"/>
      <c r="G7" s="213"/>
      <c r="H7" s="89"/>
      <c r="I7" s="8"/>
      <c r="J7" s="277" t="s">
        <v>82</v>
      </c>
      <c r="K7" s="422">
        <v>3138000</v>
      </c>
      <c r="L7" s="423">
        <v>3138000</v>
      </c>
      <c r="M7" s="423">
        <v>3102000</v>
      </c>
      <c r="N7" s="132"/>
    </row>
    <row r="8" spans="1:14" ht="15" customHeight="1" x14ac:dyDescent="0.25">
      <c r="A8" s="456"/>
      <c r="B8" s="459"/>
      <c r="C8" s="17"/>
      <c r="D8" s="210"/>
      <c r="E8" s="213"/>
      <c r="F8" s="213"/>
      <c r="G8" s="213"/>
      <c r="H8" s="89"/>
      <c r="I8" s="8" t="s">
        <v>8</v>
      </c>
      <c r="J8" s="278" t="s">
        <v>9</v>
      </c>
      <c r="K8" s="216">
        <v>14319503</v>
      </c>
      <c r="L8" s="217">
        <v>14005286</v>
      </c>
      <c r="M8" s="217">
        <v>12181924</v>
      </c>
      <c r="N8" s="132">
        <f t="shared" si="2"/>
        <v>0.86980901353960216</v>
      </c>
    </row>
    <row r="9" spans="1:14" ht="15" customHeight="1" x14ac:dyDescent="0.25">
      <c r="A9" s="456"/>
      <c r="B9" s="459"/>
      <c r="C9" s="17"/>
      <c r="D9" s="210"/>
      <c r="E9" s="213"/>
      <c r="F9" s="213"/>
      <c r="G9" s="213"/>
      <c r="H9" s="89"/>
      <c r="I9" s="8"/>
      <c r="J9" s="19"/>
      <c r="K9" s="220"/>
      <c r="L9" s="217"/>
      <c r="M9" s="217"/>
      <c r="N9" s="132"/>
    </row>
    <row r="10" spans="1:14" ht="15" customHeight="1" x14ac:dyDescent="0.25">
      <c r="A10" s="456"/>
      <c r="B10" s="459"/>
      <c r="C10" s="206" t="s">
        <v>8</v>
      </c>
      <c r="D10" s="205" t="s">
        <v>16</v>
      </c>
      <c r="E10" s="258">
        <v>46130366</v>
      </c>
      <c r="F10" s="258">
        <v>79182734</v>
      </c>
      <c r="G10" s="258">
        <v>79182734</v>
      </c>
      <c r="H10" s="61">
        <f t="shared" si="1"/>
        <v>1</v>
      </c>
      <c r="I10" s="8" t="s">
        <v>11</v>
      </c>
      <c r="J10" s="207" t="s">
        <v>12</v>
      </c>
      <c r="K10" s="216">
        <f>K11+K12+K13</f>
        <v>195558743</v>
      </c>
      <c r="L10" s="216">
        <f t="shared" ref="L10:M10" si="3">L11+L12+L13</f>
        <v>65475788</v>
      </c>
      <c r="M10" s="216">
        <f t="shared" si="3"/>
        <v>65475788</v>
      </c>
      <c r="N10" s="132">
        <f t="shared" si="2"/>
        <v>1</v>
      </c>
    </row>
    <row r="11" spans="1:14" ht="15" customHeight="1" x14ac:dyDescent="0.25">
      <c r="A11" s="456"/>
      <c r="B11" s="459"/>
      <c r="C11" s="210"/>
      <c r="D11" s="282" t="s">
        <v>58</v>
      </c>
      <c r="E11" s="55"/>
      <c r="F11" s="55">
        <v>2000000</v>
      </c>
      <c r="G11" s="55">
        <v>2000000</v>
      </c>
      <c r="H11" s="56">
        <f t="shared" si="1"/>
        <v>1</v>
      </c>
      <c r="I11" s="8"/>
      <c r="J11" s="298" t="s">
        <v>59</v>
      </c>
      <c r="K11" s="480">
        <v>195558743</v>
      </c>
      <c r="L11" s="477">
        <v>65475788</v>
      </c>
      <c r="M11" s="217">
        <v>26936303</v>
      </c>
      <c r="N11" s="483">
        <f>(M11+M13)/L11</f>
        <v>1</v>
      </c>
    </row>
    <row r="12" spans="1:14" ht="23.25" customHeight="1" x14ac:dyDescent="0.25">
      <c r="A12" s="456"/>
      <c r="B12" s="459"/>
      <c r="C12" s="210"/>
      <c r="D12" s="282" t="s">
        <v>81</v>
      </c>
      <c r="E12" s="55">
        <v>0</v>
      </c>
      <c r="F12" s="55">
        <v>26305704</v>
      </c>
      <c r="G12" s="55">
        <v>26305704</v>
      </c>
      <c r="H12" s="56">
        <f t="shared" si="1"/>
        <v>1</v>
      </c>
      <c r="I12" s="8"/>
      <c r="J12" s="297" t="s">
        <v>60</v>
      </c>
      <c r="K12" s="481"/>
      <c r="L12" s="478"/>
      <c r="M12" s="217"/>
      <c r="N12" s="484"/>
    </row>
    <row r="13" spans="1:14" ht="15" customHeight="1" x14ac:dyDescent="0.25">
      <c r="A13" s="456"/>
      <c r="B13" s="459"/>
      <c r="C13" s="210"/>
      <c r="D13" s="20"/>
      <c r="E13" s="14"/>
      <c r="F13" s="14"/>
      <c r="G13" s="14"/>
      <c r="H13" s="42"/>
      <c r="I13" s="8"/>
      <c r="J13" s="297" t="s">
        <v>61</v>
      </c>
      <c r="K13" s="482"/>
      <c r="L13" s="479"/>
      <c r="M13" s="424">
        <v>38539485</v>
      </c>
      <c r="N13" s="485"/>
    </row>
    <row r="14" spans="1:14" ht="15" customHeight="1" x14ac:dyDescent="0.25">
      <c r="A14" s="456"/>
      <c r="B14" s="459"/>
      <c r="C14" s="206" t="s">
        <v>11</v>
      </c>
      <c r="D14" s="207" t="s">
        <v>62</v>
      </c>
      <c r="E14" s="12">
        <v>9391298</v>
      </c>
      <c r="F14" s="12">
        <v>12959071</v>
      </c>
      <c r="G14" s="12">
        <v>12959071</v>
      </c>
      <c r="H14" s="42">
        <f t="shared" si="1"/>
        <v>1</v>
      </c>
      <c r="I14" s="8" t="s">
        <v>14</v>
      </c>
      <c r="J14" s="232" t="s">
        <v>443</v>
      </c>
      <c r="K14" s="221">
        <v>1127560</v>
      </c>
      <c r="L14" s="217">
        <v>1154965</v>
      </c>
      <c r="M14" s="217">
        <v>1154965</v>
      </c>
      <c r="N14" s="132">
        <f t="shared" si="2"/>
        <v>1</v>
      </c>
    </row>
    <row r="15" spans="1:14" ht="15" customHeight="1" x14ac:dyDescent="0.25">
      <c r="A15" s="456"/>
      <c r="B15" s="459"/>
      <c r="C15" s="206" t="s">
        <v>14</v>
      </c>
      <c r="D15" s="205" t="s">
        <v>64</v>
      </c>
      <c r="E15" s="12">
        <v>6693750</v>
      </c>
      <c r="F15" s="12">
        <v>9831687</v>
      </c>
      <c r="G15" s="12">
        <v>9831687</v>
      </c>
      <c r="H15" s="42">
        <f t="shared" si="1"/>
        <v>1</v>
      </c>
      <c r="I15" s="8" t="s">
        <v>17</v>
      </c>
      <c r="J15" s="207" t="s">
        <v>63</v>
      </c>
      <c r="K15" s="221">
        <v>22149000</v>
      </c>
      <c r="L15" s="217">
        <v>6140680</v>
      </c>
      <c r="M15" s="217">
        <v>6140680</v>
      </c>
      <c r="N15" s="132">
        <f>M15/L15</f>
        <v>1</v>
      </c>
    </row>
    <row r="16" spans="1:14" ht="15" customHeight="1" x14ac:dyDescent="0.25">
      <c r="A16" s="456"/>
      <c r="B16" s="459"/>
      <c r="C16" s="208"/>
      <c r="D16" s="208"/>
      <c r="E16" s="22"/>
      <c r="F16" s="23"/>
      <c r="G16" s="23"/>
      <c r="H16" s="42"/>
      <c r="I16" s="8" t="s">
        <v>28</v>
      </c>
      <c r="J16" s="207" t="s">
        <v>65</v>
      </c>
      <c r="K16" s="221">
        <v>4700000</v>
      </c>
      <c r="L16" s="217">
        <v>4188000</v>
      </c>
      <c r="M16" s="217">
        <v>4188000</v>
      </c>
      <c r="N16" s="132">
        <f>M16/L16</f>
        <v>1</v>
      </c>
    </row>
    <row r="17" spans="1:14" ht="15" customHeight="1" x14ac:dyDescent="0.25">
      <c r="A17" s="456"/>
      <c r="B17" s="459"/>
      <c r="C17" s="460"/>
      <c r="D17" s="460"/>
      <c r="E17" s="460"/>
      <c r="F17" s="209"/>
      <c r="G17" s="209"/>
      <c r="H17" s="42"/>
      <c r="I17" s="461"/>
      <c r="J17" s="460"/>
      <c r="K17" s="462"/>
      <c r="L17" s="217"/>
      <c r="M17" s="217"/>
      <c r="N17" s="132"/>
    </row>
    <row r="18" spans="1:14" ht="15" customHeight="1" x14ac:dyDescent="0.25">
      <c r="A18" s="456"/>
      <c r="B18" s="459"/>
      <c r="C18" s="463" t="s">
        <v>23</v>
      </c>
      <c r="D18" s="464"/>
      <c r="E18" s="284">
        <f>SUM(E2+E10+E14+E15)</f>
        <v>357815414</v>
      </c>
      <c r="F18" s="284">
        <f>SUM(F2+F10+F14+F15)</f>
        <v>413549492</v>
      </c>
      <c r="G18" s="284">
        <f>SUM(G2+G10+G14+G15)</f>
        <v>413549492</v>
      </c>
      <c r="H18" s="285">
        <f t="shared" si="1"/>
        <v>1</v>
      </c>
      <c r="I18" s="440" t="s">
        <v>24</v>
      </c>
      <c r="J18" s="440"/>
      <c r="K18" s="214">
        <f>SUM(K2+K8+K10+K14+K15+K16)</f>
        <v>319126971</v>
      </c>
      <c r="L18" s="226">
        <f>SUM(L2+L8+L10+L14+L15+L16)</f>
        <v>172551101</v>
      </c>
      <c r="M18" s="226">
        <f>SUM(M2+M8+M10+M14+M15+M16)</f>
        <v>168348073</v>
      </c>
      <c r="N18" s="132">
        <f t="shared" si="2"/>
        <v>0.97564183609584731</v>
      </c>
    </row>
    <row r="19" spans="1:14" ht="15" customHeight="1" x14ac:dyDescent="0.25">
      <c r="A19" s="456"/>
      <c r="B19" s="465" t="s">
        <v>8</v>
      </c>
      <c r="C19" s="288"/>
      <c r="D19" s="281"/>
      <c r="E19" s="127"/>
      <c r="F19" s="127"/>
      <c r="G19" s="127"/>
      <c r="H19" s="289"/>
      <c r="I19" s="460"/>
      <c r="J19" s="460"/>
      <c r="K19" s="462"/>
      <c r="L19" s="217"/>
      <c r="M19" s="217"/>
      <c r="N19" s="132"/>
    </row>
    <row r="20" spans="1:14" ht="15" customHeight="1" x14ac:dyDescent="0.25">
      <c r="A20" s="456"/>
      <c r="B20" s="457"/>
      <c r="C20" s="265"/>
      <c r="D20" s="264"/>
      <c r="E20" s="264"/>
      <c r="F20" s="264"/>
      <c r="G20" s="264"/>
      <c r="H20" s="296"/>
      <c r="I20" s="283" t="s">
        <v>31</v>
      </c>
      <c r="J20" s="207" t="s">
        <v>29</v>
      </c>
      <c r="K20" s="27">
        <v>102754143</v>
      </c>
      <c r="L20" s="217">
        <v>148765041</v>
      </c>
      <c r="M20" s="217">
        <v>148765041</v>
      </c>
      <c r="N20" s="132">
        <f t="shared" si="2"/>
        <v>1</v>
      </c>
    </row>
    <row r="21" spans="1:14" s="144" customFormat="1" ht="15" customHeight="1" x14ac:dyDescent="0.25">
      <c r="A21" s="456"/>
      <c r="B21" s="457"/>
      <c r="C21" s="290"/>
      <c r="D21" s="291"/>
      <c r="E21" s="291"/>
      <c r="F21" s="291"/>
      <c r="G21" s="291"/>
      <c r="H21" s="292"/>
      <c r="I21" s="283"/>
      <c r="J21" s="297" t="s">
        <v>61</v>
      </c>
      <c r="K21" s="27"/>
      <c r="L21" s="217"/>
      <c r="M21" s="424">
        <v>121586417</v>
      </c>
      <c r="N21" s="132"/>
    </row>
    <row r="22" spans="1:14" ht="15" customHeight="1" x14ac:dyDescent="0.25">
      <c r="A22" s="456"/>
      <c r="B22" s="456"/>
      <c r="C22" s="82" t="s">
        <v>17</v>
      </c>
      <c r="D22" s="82" t="s">
        <v>27</v>
      </c>
      <c r="E22" s="286">
        <v>0</v>
      </c>
      <c r="F22" s="88"/>
      <c r="G22" s="88"/>
      <c r="H22" s="287"/>
      <c r="I22" s="8" t="s">
        <v>35</v>
      </c>
      <c r="J22" s="207" t="s">
        <v>32</v>
      </c>
      <c r="K22" s="27">
        <v>26664676</v>
      </c>
      <c r="L22" s="217">
        <v>26664677</v>
      </c>
      <c r="M22" s="217">
        <v>26664677</v>
      </c>
      <c r="N22" s="132">
        <f t="shared" si="2"/>
        <v>1</v>
      </c>
    </row>
    <row r="23" spans="1:14" ht="15" customHeight="1" x14ac:dyDescent="0.25">
      <c r="A23" s="456"/>
      <c r="B23" s="466"/>
      <c r="C23" s="206" t="s">
        <v>28</v>
      </c>
      <c r="D23" s="207" t="s">
        <v>66</v>
      </c>
      <c r="E23" s="222">
        <v>0</v>
      </c>
      <c r="F23" s="222"/>
      <c r="G23" s="222"/>
      <c r="H23" s="42"/>
      <c r="I23" s="8" t="s">
        <v>48</v>
      </c>
      <c r="J23" s="225" t="s">
        <v>442</v>
      </c>
      <c r="K23" s="251">
        <v>0</v>
      </c>
      <c r="L23" s="217">
        <v>5918770</v>
      </c>
      <c r="M23" s="217">
        <v>5918770</v>
      </c>
      <c r="N23" s="132">
        <f t="shared" si="2"/>
        <v>1</v>
      </c>
    </row>
    <row r="24" spans="1:14" ht="15" customHeight="1" x14ac:dyDescent="0.25">
      <c r="A24" s="456"/>
      <c r="B24" s="459" t="s">
        <v>11</v>
      </c>
      <c r="C24" s="443" t="s">
        <v>67</v>
      </c>
      <c r="D24" s="444"/>
      <c r="E24" s="7">
        <f>SUM(E22:E23)</f>
        <v>0</v>
      </c>
      <c r="F24" s="7">
        <f>SUM(F22:F23)</f>
        <v>0</v>
      </c>
      <c r="G24" s="7">
        <f>SUM(G22:G23)</f>
        <v>0</v>
      </c>
      <c r="H24" s="42"/>
      <c r="I24" s="443" t="s">
        <v>68</v>
      </c>
      <c r="J24" s="467"/>
      <c r="K24" s="29">
        <f>SUM(K20:K22)</f>
        <v>129418819</v>
      </c>
      <c r="L24" s="29">
        <f>SUM(L20:L23)</f>
        <v>181348488</v>
      </c>
      <c r="M24" s="29">
        <f>SUM(M20+M22+M23)</f>
        <v>181348488</v>
      </c>
      <c r="N24" s="132">
        <f t="shared" si="2"/>
        <v>1</v>
      </c>
    </row>
    <row r="25" spans="1:14" ht="15" customHeight="1" x14ac:dyDescent="0.25">
      <c r="A25" s="456"/>
      <c r="B25" s="459"/>
      <c r="C25" s="209"/>
      <c r="D25" s="209"/>
      <c r="E25" s="209"/>
      <c r="F25" s="209"/>
      <c r="G25" s="209"/>
      <c r="H25" s="42"/>
      <c r="I25" s="30"/>
      <c r="J25" s="209"/>
      <c r="K25" s="211"/>
      <c r="L25" s="217"/>
      <c r="M25" s="217"/>
      <c r="N25" s="132"/>
    </row>
    <row r="26" spans="1:14" ht="15" customHeight="1" x14ac:dyDescent="0.25">
      <c r="A26" s="456"/>
      <c r="B26" s="459"/>
      <c r="C26" s="209"/>
      <c r="D26" s="209"/>
      <c r="E26" s="209"/>
      <c r="F26" s="209"/>
      <c r="G26" s="209"/>
      <c r="H26" s="42"/>
      <c r="I26" s="8" t="s">
        <v>76</v>
      </c>
      <c r="J26" s="207" t="s">
        <v>69</v>
      </c>
      <c r="K26" s="12">
        <f>K27+K28</f>
        <v>48034911</v>
      </c>
      <c r="L26" s="12">
        <f t="shared" ref="L26:M26" si="4">L27+L28</f>
        <v>251966866</v>
      </c>
      <c r="M26" s="12">
        <f t="shared" si="4"/>
        <v>0</v>
      </c>
      <c r="N26" s="132"/>
    </row>
    <row r="27" spans="1:14" ht="15" customHeight="1" x14ac:dyDescent="0.25">
      <c r="A27" s="456"/>
      <c r="B27" s="455"/>
      <c r="C27" s="207" t="s">
        <v>31</v>
      </c>
      <c r="D27" s="207" t="s">
        <v>37</v>
      </c>
      <c r="E27" s="15">
        <f>E28+E29</f>
        <v>342077688</v>
      </c>
      <c r="F27" s="15">
        <f>F28+F29</f>
        <v>342077862</v>
      </c>
      <c r="G27" s="15">
        <f>G28+G29</f>
        <v>342077862</v>
      </c>
      <c r="H27" s="42">
        <f t="shared" si="1"/>
        <v>1</v>
      </c>
      <c r="I27" s="31" t="s">
        <v>448</v>
      </c>
      <c r="J27" s="293" t="s">
        <v>70</v>
      </c>
      <c r="K27" s="12">
        <v>5000000</v>
      </c>
      <c r="L27" s="217">
        <v>5000000</v>
      </c>
      <c r="M27" s="217"/>
      <c r="N27" s="132"/>
    </row>
    <row r="28" spans="1:14" ht="15" customHeight="1" x14ac:dyDescent="0.25">
      <c r="A28" s="456"/>
      <c r="B28" s="455"/>
      <c r="C28" s="207"/>
      <c r="D28" s="14" t="s">
        <v>39</v>
      </c>
      <c r="E28" s="248">
        <v>342077688</v>
      </c>
      <c r="F28" s="248">
        <v>342077862</v>
      </c>
      <c r="G28" s="248">
        <v>342077862</v>
      </c>
      <c r="H28" s="56">
        <f t="shared" si="1"/>
        <v>1</v>
      </c>
      <c r="I28" s="31" t="s">
        <v>449</v>
      </c>
      <c r="J28" s="294" t="s">
        <v>71</v>
      </c>
      <c r="K28" s="12">
        <v>43034911</v>
      </c>
      <c r="L28" s="12">
        <v>246966866</v>
      </c>
      <c r="M28" s="12">
        <f t="shared" ref="M28" si="5">M29+M30+M32</f>
        <v>0</v>
      </c>
      <c r="N28" s="132"/>
    </row>
    <row r="29" spans="1:14" ht="15" customHeight="1" x14ac:dyDescent="0.25">
      <c r="A29" s="456"/>
      <c r="B29" s="455"/>
      <c r="C29" s="207"/>
      <c r="D29" s="14" t="s">
        <v>41</v>
      </c>
      <c r="E29" s="55"/>
      <c r="F29" s="55"/>
      <c r="G29" s="55"/>
      <c r="H29" s="56">
        <v>0</v>
      </c>
      <c r="I29" s="31" t="s">
        <v>450</v>
      </c>
      <c r="J29" s="295" t="s">
        <v>72</v>
      </c>
      <c r="K29" s="434"/>
      <c r="L29" s="435"/>
      <c r="M29" s="218"/>
      <c r="N29" s="223"/>
    </row>
    <row r="30" spans="1:14" ht="15" customHeight="1" x14ac:dyDescent="0.25">
      <c r="A30" s="456"/>
      <c r="B30" s="455"/>
      <c r="C30" s="205" t="s">
        <v>35</v>
      </c>
      <c r="D30" s="14" t="s">
        <v>468</v>
      </c>
      <c r="E30" s="57"/>
      <c r="F30" s="15">
        <v>11824000</v>
      </c>
      <c r="G30" s="15">
        <v>11824000</v>
      </c>
      <c r="H30" s="56"/>
      <c r="I30" s="31" t="s">
        <v>451</v>
      </c>
      <c r="J30" s="295" t="s">
        <v>73</v>
      </c>
      <c r="K30" s="434"/>
      <c r="L30" s="435"/>
      <c r="M30" s="218"/>
      <c r="N30" s="223"/>
    </row>
    <row r="31" spans="1:14" ht="15" customHeight="1" x14ac:dyDescent="0.25">
      <c r="A31" s="456"/>
      <c r="B31" s="455"/>
      <c r="C31" s="205"/>
      <c r="D31" s="33"/>
      <c r="E31" s="15"/>
      <c r="F31" s="15"/>
      <c r="G31" s="15"/>
      <c r="H31" s="42"/>
      <c r="I31" s="31" t="s">
        <v>452</v>
      </c>
      <c r="J31" s="295" t="s">
        <v>469</v>
      </c>
      <c r="K31" s="434"/>
      <c r="L31" s="435"/>
      <c r="M31" s="218"/>
      <c r="N31" s="223"/>
    </row>
    <row r="32" spans="1:14" ht="15" customHeight="1" x14ac:dyDescent="0.25">
      <c r="A32" s="456"/>
      <c r="B32" s="455"/>
      <c r="C32" s="205"/>
      <c r="D32" s="33"/>
      <c r="E32" s="15"/>
      <c r="F32" s="15"/>
      <c r="G32" s="15"/>
      <c r="H32" s="42"/>
      <c r="I32" s="31" t="s">
        <v>453</v>
      </c>
      <c r="J32" s="295" t="s">
        <v>74</v>
      </c>
      <c r="K32" s="434"/>
      <c r="L32" s="435"/>
      <c r="M32" s="218"/>
      <c r="N32" s="223"/>
    </row>
    <row r="33" spans="1:14" ht="15" customHeight="1" x14ac:dyDescent="0.25">
      <c r="A33" s="456"/>
      <c r="B33" s="455"/>
      <c r="C33" s="205"/>
      <c r="D33" s="33"/>
      <c r="E33" s="15"/>
      <c r="F33" s="15"/>
      <c r="G33" s="15"/>
      <c r="H33" s="42"/>
      <c r="I33" s="34" t="s">
        <v>47</v>
      </c>
      <c r="J33" s="35"/>
      <c r="K33" s="214">
        <f>SUM(K26)</f>
        <v>48034911</v>
      </c>
      <c r="L33" s="226">
        <f t="shared" ref="L33:N33" si="6">SUM(L26)</f>
        <v>251966866</v>
      </c>
      <c r="M33" s="226">
        <f t="shared" si="6"/>
        <v>0</v>
      </c>
      <c r="N33" s="226">
        <f t="shared" si="6"/>
        <v>0</v>
      </c>
    </row>
    <row r="34" spans="1:14" ht="15" customHeight="1" x14ac:dyDescent="0.25">
      <c r="A34" s="456"/>
      <c r="B34" s="455"/>
      <c r="C34" s="205"/>
      <c r="D34" s="33"/>
      <c r="E34" s="15"/>
      <c r="F34" s="15"/>
      <c r="G34" s="15"/>
      <c r="H34" s="42"/>
      <c r="I34" s="31" t="s">
        <v>212</v>
      </c>
      <c r="J34" s="14" t="s">
        <v>75</v>
      </c>
      <c r="K34" s="12">
        <v>191488401</v>
      </c>
      <c r="L34" s="217">
        <v>149760899</v>
      </c>
      <c r="M34" s="217">
        <v>149760899</v>
      </c>
      <c r="N34" s="132">
        <f t="shared" si="2"/>
        <v>1</v>
      </c>
    </row>
    <row r="35" spans="1:14" ht="15" customHeight="1" x14ac:dyDescent="0.25">
      <c r="A35" s="456"/>
      <c r="B35" s="455"/>
      <c r="C35" s="205"/>
      <c r="D35" s="33"/>
      <c r="E35" s="15"/>
      <c r="F35" s="15"/>
      <c r="G35" s="15"/>
      <c r="H35" s="42"/>
      <c r="I35" s="31" t="s">
        <v>213</v>
      </c>
      <c r="J35" s="14" t="s">
        <v>77</v>
      </c>
      <c r="K35" s="12">
        <v>11824000</v>
      </c>
      <c r="L35" s="217">
        <v>11824000</v>
      </c>
      <c r="M35" s="217">
        <v>11824000</v>
      </c>
      <c r="N35" s="132">
        <f t="shared" si="2"/>
        <v>1</v>
      </c>
    </row>
    <row r="36" spans="1:14" ht="15" customHeight="1" x14ac:dyDescent="0.25">
      <c r="A36" s="457"/>
      <c r="B36" s="36"/>
      <c r="C36" s="443" t="s">
        <v>45</v>
      </c>
      <c r="D36" s="444"/>
      <c r="E36" s="224">
        <f>SUM(E27)</f>
        <v>342077688</v>
      </c>
      <c r="F36" s="224">
        <f>SUM(F27+F30)</f>
        <v>353901862</v>
      </c>
      <c r="G36" s="224">
        <f>SUM(G27+G30)</f>
        <v>353901862</v>
      </c>
      <c r="H36" s="42">
        <f t="shared" si="1"/>
        <v>1</v>
      </c>
      <c r="I36" s="31" t="s">
        <v>80</v>
      </c>
      <c r="J36" s="14"/>
      <c r="K36" s="214">
        <f>SUM(K34:K35)</f>
        <v>203312401</v>
      </c>
      <c r="L36" s="214">
        <f>SUM(L34:L35)</f>
        <v>161584899</v>
      </c>
      <c r="M36" s="214">
        <f>SUM(M34:M35)</f>
        <v>161584899</v>
      </c>
      <c r="N36" s="132">
        <f t="shared" si="2"/>
        <v>1</v>
      </c>
    </row>
    <row r="37" spans="1:14" s="121" customFormat="1" ht="15" customHeight="1" x14ac:dyDescent="0.25">
      <c r="A37" s="458"/>
      <c r="B37" s="119"/>
      <c r="C37" s="468"/>
      <c r="D37" s="469"/>
      <c r="E37" s="470"/>
      <c r="F37" s="212"/>
      <c r="G37" s="212"/>
      <c r="H37" s="42"/>
      <c r="I37" s="37"/>
      <c r="J37" s="208"/>
      <c r="K37" s="22"/>
      <c r="L37" s="217"/>
      <c r="M37" s="217"/>
      <c r="N37" s="132"/>
    </row>
    <row r="38" spans="1:14" ht="15.75" x14ac:dyDescent="0.25">
      <c r="B38" s="331"/>
      <c r="C38" s="454" t="s">
        <v>51</v>
      </c>
      <c r="D38" s="445"/>
      <c r="E38" s="52">
        <f>SUM(E18+E24+E36)</f>
        <v>699893102</v>
      </c>
      <c r="F38" s="52">
        <f>SUM(F18+F24+F36)</f>
        <v>767451354</v>
      </c>
      <c r="G38" s="52">
        <f>SUM(G18+G24+G36)</f>
        <v>767451354</v>
      </c>
      <c r="H38" s="173">
        <f t="shared" si="1"/>
        <v>1</v>
      </c>
      <c r="I38" s="120" t="s">
        <v>52</v>
      </c>
      <c r="J38" s="310"/>
      <c r="K38" s="311">
        <f>SUM(K18+K24+K33+K36)</f>
        <v>699893102</v>
      </c>
      <c r="L38" s="311">
        <f>SUM(L18+L24+L26+L36)</f>
        <v>767451354</v>
      </c>
      <c r="M38" s="311">
        <f>SUM(M18+M24+M36)</f>
        <v>511281460</v>
      </c>
      <c r="N38" s="136">
        <f t="shared" si="2"/>
        <v>0.66620699453479626</v>
      </c>
    </row>
    <row r="41" spans="1:14" x14ac:dyDescent="0.25">
      <c r="J41" s="330"/>
    </row>
  </sheetData>
  <mergeCells count="20">
    <mergeCell ref="L5:L6"/>
    <mergeCell ref="N5:N6"/>
    <mergeCell ref="L11:L13"/>
    <mergeCell ref="K11:K13"/>
    <mergeCell ref="N11:N13"/>
    <mergeCell ref="C38:D38"/>
    <mergeCell ref="A2:A37"/>
    <mergeCell ref="B2:B18"/>
    <mergeCell ref="C17:E17"/>
    <mergeCell ref="I17:K17"/>
    <mergeCell ref="C18:D18"/>
    <mergeCell ref="I18:J18"/>
    <mergeCell ref="B19:B23"/>
    <mergeCell ref="I19:K19"/>
    <mergeCell ref="C24:D24"/>
    <mergeCell ref="I24:J24"/>
    <mergeCell ref="B24:B35"/>
    <mergeCell ref="C36:D36"/>
    <mergeCell ref="C37:E37"/>
    <mergeCell ref="K5:K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&amp;C&amp;"Times New Roman,Félkövér"&amp;12Győr-Moson-Sopron Megyei Önkormányzat
2020. évi költségvetési mérlege&amp;R&amp;"Times New Roman,Normál"&amp;10 1.1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A1:N33"/>
  <sheetViews>
    <sheetView view="pageLayout" zoomScaleNormal="100" workbookViewId="0">
      <selection activeCell="M10" sqref="M10"/>
    </sheetView>
  </sheetViews>
  <sheetFormatPr defaultColWidth="8.85546875" defaultRowHeight="12.75" x14ac:dyDescent="0.2"/>
  <cols>
    <col min="1" max="2" width="4.7109375" style="60" customWidth="1"/>
    <col min="3" max="3" width="5.7109375" style="60" customWidth="1"/>
    <col min="4" max="4" width="39.42578125" style="60" customWidth="1"/>
    <col min="5" max="5" width="16.85546875" style="60" customWidth="1"/>
    <col min="6" max="6" width="16.7109375" style="60" customWidth="1"/>
    <col min="7" max="7" width="16.140625" style="60" customWidth="1"/>
    <col min="8" max="8" width="9.140625" style="60" customWidth="1"/>
    <col min="9" max="9" width="4.42578125" style="60" customWidth="1"/>
    <col min="10" max="10" width="43.140625" style="60" customWidth="1"/>
    <col min="11" max="11" width="16.5703125" style="60" customWidth="1"/>
    <col min="12" max="12" width="17.140625" style="60" customWidth="1"/>
    <col min="13" max="13" width="16.7109375" style="60" customWidth="1"/>
    <col min="14" max="14" width="6.42578125" style="71" customWidth="1"/>
    <col min="15" max="16384" width="8.85546875" style="60"/>
  </cols>
  <sheetData>
    <row r="1" spans="1:14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M1" s="486" t="s">
        <v>85</v>
      </c>
      <c r="N1" s="486"/>
    </row>
    <row r="2" spans="1:14" ht="28.5" x14ac:dyDescent="0.2">
      <c r="A2" s="46" t="s">
        <v>53</v>
      </c>
      <c r="B2" s="1" t="s">
        <v>54</v>
      </c>
      <c r="C2" s="3" t="s">
        <v>0</v>
      </c>
      <c r="D2" s="3" t="s">
        <v>1</v>
      </c>
      <c r="E2" s="3" t="s">
        <v>2</v>
      </c>
      <c r="F2" s="4" t="s">
        <v>78</v>
      </c>
      <c r="G2" s="4" t="s">
        <v>79</v>
      </c>
      <c r="H2" s="4" t="s">
        <v>84</v>
      </c>
      <c r="I2" s="4" t="s">
        <v>0</v>
      </c>
      <c r="J2" s="3" t="s">
        <v>3</v>
      </c>
      <c r="K2" s="3" t="s">
        <v>2</v>
      </c>
      <c r="L2" s="4" t="s">
        <v>78</v>
      </c>
      <c r="M2" s="4" t="s">
        <v>79</v>
      </c>
      <c r="N2" s="70" t="s">
        <v>84</v>
      </c>
    </row>
    <row r="3" spans="1:14" x14ac:dyDescent="0.2">
      <c r="A3" s="455" t="s">
        <v>8</v>
      </c>
      <c r="B3" s="455" t="s">
        <v>4</v>
      </c>
      <c r="C3" s="12"/>
      <c r="D3" s="12"/>
      <c r="E3" s="12"/>
      <c r="F3" s="15"/>
      <c r="G3" s="15"/>
      <c r="H3" s="15"/>
      <c r="I3" s="15" t="s">
        <v>4</v>
      </c>
      <c r="J3" s="12" t="s">
        <v>6</v>
      </c>
      <c r="K3" s="266">
        <f>SUM(K4:K8)</f>
        <v>140782436</v>
      </c>
      <c r="L3" s="12">
        <f>SUM(L4:L8)</f>
        <v>141102436</v>
      </c>
      <c r="M3" s="12">
        <f t="shared" ref="M3" si="0">SUM(M4:M8)</f>
        <v>135182465</v>
      </c>
      <c r="N3" s="45">
        <f>M3/L3</f>
        <v>0.95804487032385466</v>
      </c>
    </row>
    <row r="4" spans="1:14" x14ac:dyDescent="0.2">
      <c r="A4" s="456"/>
      <c r="B4" s="456"/>
      <c r="C4" s="62" t="s">
        <v>4</v>
      </c>
      <c r="D4" s="62" t="s">
        <v>16</v>
      </c>
      <c r="E4" s="43"/>
      <c r="F4" s="43">
        <v>48547093</v>
      </c>
      <c r="G4" s="43">
        <v>48547093</v>
      </c>
      <c r="H4" s="61">
        <f>G4/F4</f>
        <v>1</v>
      </c>
      <c r="I4" s="487"/>
      <c r="J4" s="55" t="s">
        <v>86</v>
      </c>
      <c r="K4" s="248">
        <v>140755312</v>
      </c>
      <c r="L4" s="67">
        <v>140548027</v>
      </c>
      <c r="M4" s="67">
        <v>86602080</v>
      </c>
      <c r="N4" s="45">
        <f t="shared" ref="N4:N30" si="1">M4/L4</f>
        <v>0.61617428468063806</v>
      </c>
    </row>
    <row r="5" spans="1:14" x14ac:dyDescent="0.2">
      <c r="A5" s="456"/>
      <c r="B5" s="456"/>
      <c r="C5" s="62"/>
      <c r="D5" s="62"/>
      <c r="E5" s="43"/>
      <c r="F5" s="43"/>
      <c r="G5" s="43"/>
      <c r="H5" s="43"/>
      <c r="I5" s="488"/>
      <c r="J5" s="55" t="s">
        <v>87</v>
      </c>
      <c r="K5" s="248">
        <v>27124</v>
      </c>
      <c r="L5" s="67">
        <v>554409</v>
      </c>
      <c r="M5" s="67">
        <v>535757</v>
      </c>
      <c r="N5" s="45">
        <f t="shared" si="1"/>
        <v>0.96635696750954625</v>
      </c>
    </row>
    <row r="6" spans="1:14" x14ac:dyDescent="0.2">
      <c r="A6" s="456"/>
      <c r="B6" s="456"/>
      <c r="C6" s="63"/>
      <c r="D6" s="63"/>
      <c r="E6" s="47"/>
      <c r="F6" s="48"/>
      <c r="G6" s="48"/>
      <c r="H6" s="48"/>
      <c r="I6" s="48"/>
      <c r="J6" s="55" t="s">
        <v>88</v>
      </c>
      <c r="K6" s="59"/>
      <c r="L6" s="66"/>
      <c r="M6" s="66"/>
      <c r="N6" s="45"/>
    </row>
    <row r="7" spans="1:14" x14ac:dyDescent="0.2">
      <c r="A7" s="456"/>
      <c r="B7" s="456"/>
      <c r="C7" s="63"/>
      <c r="D7" s="63"/>
      <c r="E7" s="47"/>
      <c r="F7" s="48"/>
      <c r="G7" s="48"/>
      <c r="H7" s="48"/>
      <c r="I7" s="48"/>
      <c r="J7" s="279" t="s">
        <v>61</v>
      </c>
      <c r="K7" s="59">
        <v>0</v>
      </c>
      <c r="L7" s="66">
        <v>0</v>
      </c>
      <c r="M7" s="417">
        <v>48044628</v>
      </c>
      <c r="N7" s="45">
        <v>1</v>
      </c>
    </row>
    <row r="8" spans="1:14" x14ac:dyDescent="0.2">
      <c r="A8" s="456"/>
      <c r="B8" s="456"/>
      <c r="C8" s="63"/>
      <c r="D8" s="63"/>
      <c r="E8" s="47"/>
      <c r="F8" s="48"/>
      <c r="G8" s="48"/>
      <c r="H8" s="48"/>
      <c r="I8" s="48"/>
      <c r="J8" s="257" t="s">
        <v>83</v>
      </c>
      <c r="K8" s="59"/>
      <c r="L8" s="66"/>
      <c r="M8" s="66"/>
      <c r="N8" s="45"/>
    </row>
    <row r="9" spans="1:14" x14ac:dyDescent="0.2">
      <c r="A9" s="456"/>
      <c r="B9" s="456"/>
      <c r="C9" s="12" t="s">
        <v>8</v>
      </c>
      <c r="D9" s="12" t="s">
        <v>62</v>
      </c>
      <c r="E9" s="12">
        <v>5927940</v>
      </c>
      <c r="F9" s="15">
        <v>2790374</v>
      </c>
      <c r="G9" s="15">
        <v>2565374</v>
      </c>
      <c r="H9" s="42">
        <f>G9/F9</f>
        <v>0.91936564775904595</v>
      </c>
      <c r="I9" s="15" t="s">
        <v>8</v>
      </c>
      <c r="J9" s="12" t="s">
        <v>9</v>
      </c>
      <c r="K9" s="12">
        <v>25106702</v>
      </c>
      <c r="L9" s="67">
        <v>25155662</v>
      </c>
      <c r="M9" s="67">
        <v>21763905</v>
      </c>
      <c r="N9" s="45">
        <f t="shared" si="1"/>
        <v>0.86516924102414794</v>
      </c>
    </row>
    <row r="10" spans="1:14" x14ac:dyDescent="0.2">
      <c r="A10" s="456"/>
      <c r="B10" s="456"/>
      <c r="C10" s="12" t="s">
        <v>11</v>
      </c>
      <c r="D10" s="15" t="s">
        <v>20</v>
      </c>
      <c r="E10" s="12">
        <v>0</v>
      </c>
      <c r="F10" s="15"/>
      <c r="G10" s="15"/>
      <c r="H10" s="15"/>
      <c r="I10" s="15" t="s">
        <v>11</v>
      </c>
      <c r="J10" s="12" t="s">
        <v>12</v>
      </c>
      <c r="K10" s="12">
        <f>SUM(K11:K16)</f>
        <v>33594529</v>
      </c>
      <c r="L10" s="12">
        <f>SUM(L11:L16)</f>
        <v>32379752</v>
      </c>
      <c r="M10" s="373">
        <f>SUM(M11:M16)</f>
        <v>29058146</v>
      </c>
      <c r="N10" s="45">
        <f t="shared" si="1"/>
        <v>0.89741718837130069</v>
      </c>
    </row>
    <row r="11" spans="1:14" x14ac:dyDescent="0.2">
      <c r="A11" s="456"/>
      <c r="B11" s="456"/>
      <c r="C11" s="489"/>
      <c r="D11" s="489"/>
      <c r="E11" s="489"/>
      <c r="F11" s="43"/>
      <c r="G11" s="43"/>
      <c r="H11" s="246"/>
      <c r="I11" s="487"/>
      <c r="J11" s="55" t="s">
        <v>94</v>
      </c>
      <c r="K11" s="248">
        <v>4432559</v>
      </c>
      <c r="L11" s="67">
        <v>4147277</v>
      </c>
      <c r="M11" s="67">
        <v>4129391</v>
      </c>
      <c r="N11" s="45">
        <f t="shared" si="1"/>
        <v>0.9956872907211165</v>
      </c>
    </row>
    <row r="12" spans="1:14" x14ac:dyDescent="0.2">
      <c r="A12" s="456"/>
      <c r="B12" s="456"/>
      <c r="C12" s="489"/>
      <c r="D12" s="489"/>
      <c r="E12" s="489"/>
      <c r="F12" s="43"/>
      <c r="G12" s="43"/>
      <c r="H12" s="246"/>
      <c r="I12" s="490"/>
      <c r="J12" s="55" t="s">
        <v>95</v>
      </c>
      <c r="K12" s="248">
        <v>21932070</v>
      </c>
      <c r="L12" s="67">
        <v>20019356</v>
      </c>
      <c r="M12" s="67">
        <v>19354725</v>
      </c>
      <c r="N12" s="45">
        <f t="shared" si="1"/>
        <v>0.96680058039829053</v>
      </c>
    </row>
    <row r="13" spans="1:14" x14ac:dyDescent="0.2">
      <c r="A13" s="456"/>
      <c r="B13" s="456"/>
      <c r="C13" s="489"/>
      <c r="D13" s="489"/>
      <c r="E13" s="489"/>
      <c r="F13" s="43"/>
      <c r="G13" s="43"/>
      <c r="H13" s="246"/>
      <c r="I13" s="490"/>
      <c r="J13" s="55" t="s">
        <v>96</v>
      </c>
      <c r="K13" s="248">
        <v>77000</v>
      </c>
      <c r="L13" s="67">
        <v>52606</v>
      </c>
      <c r="M13" s="67">
        <v>52606</v>
      </c>
      <c r="N13" s="45">
        <f t="shared" si="1"/>
        <v>1</v>
      </c>
    </row>
    <row r="14" spans="1:14" x14ac:dyDescent="0.2">
      <c r="A14" s="456"/>
      <c r="B14" s="456"/>
      <c r="C14" s="489"/>
      <c r="D14" s="489"/>
      <c r="E14" s="489"/>
      <c r="F14" s="43"/>
      <c r="G14" s="43"/>
      <c r="H14" s="246"/>
      <c r="I14" s="490"/>
      <c r="J14" s="68" t="s">
        <v>447</v>
      </c>
      <c r="K14" s="248">
        <v>5365250</v>
      </c>
      <c r="L14" s="67">
        <v>3895981</v>
      </c>
      <c r="M14" s="67">
        <v>3711134</v>
      </c>
      <c r="N14" s="45">
        <f>M14/L14</f>
        <v>0.95255444007555479</v>
      </c>
    </row>
    <row r="15" spans="1:14" x14ac:dyDescent="0.2">
      <c r="A15" s="456"/>
      <c r="B15" s="456"/>
      <c r="C15" s="489"/>
      <c r="D15" s="489"/>
      <c r="E15" s="489"/>
      <c r="F15" s="43"/>
      <c r="G15" s="43"/>
      <c r="H15" s="246"/>
      <c r="I15" s="488"/>
      <c r="J15" s="249" t="s">
        <v>97</v>
      </c>
      <c r="K15" s="249"/>
      <c r="L15" s="67"/>
      <c r="M15" s="417">
        <v>867364</v>
      </c>
      <c r="N15" s="45"/>
    </row>
    <row r="16" spans="1:14" x14ac:dyDescent="0.2">
      <c r="A16" s="456"/>
      <c r="B16" s="456"/>
      <c r="C16" s="43"/>
      <c r="D16" s="43"/>
      <c r="E16" s="43"/>
      <c r="F16" s="43"/>
      <c r="G16" s="43"/>
      <c r="H16" s="246"/>
      <c r="I16" s="228"/>
      <c r="J16" s="69" t="s">
        <v>446</v>
      </c>
      <c r="K16" s="249">
        <v>1787650</v>
      </c>
      <c r="L16" s="67">
        <v>4264532</v>
      </c>
      <c r="M16" s="67">
        <v>942926</v>
      </c>
      <c r="N16" s="45">
        <f t="shared" ref="N16" si="2">M16/L16</f>
        <v>0.22110890479893222</v>
      </c>
    </row>
    <row r="17" spans="1:14" x14ac:dyDescent="0.2">
      <c r="A17" s="456"/>
      <c r="B17" s="466"/>
      <c r="C17" s="12"/>
      <c r="D17" s="12"/>
      <c r="E17" s="12"/>
      <c r="F17" s="12"/>
      <c r="G17" s="12"/>
      <c r="H17" s="227"/>
      <c r="I17" s="12" t="s">
        <v>14</v>
      </c>
      <c r="J17" s="62" t="s">
        <v>317</v>
      </c>
      <c r="K17" s="62">
        <v>0</v>
      </c>
      <c r="L17" s="67">
        <v>1071791</v>
      </c>
      <c r="M17" s="67">
        <v>1071791</v>
      </c>
      <c r="N17" s="45">
        <f>M17/L17</f>
        <v>1</v>
      </c>
    </row>
    <row r="18" spans="1:14" x14ac:dyDescent="0.2">
      <c r="A18" s="456"/>
      <c r="B18" s="455" t="s">
        <v>8</v>
      </c>
      <c r="C18" s="504" t="s">
        <v>23</v>
      </c>
      <c r="D18" s="504"/>
      <c r="E18" s="230">
        <f>SUM(E3:E10)</f>
        <v>5927940</v>
      </c>
      <c r="F18" s="230">
        <f>SUM(F3:F10)</f>
        <v>51337467</v>
      </c>
      <c r="G18" s="230">
        <f>SUM(G3:G10)</f>
        <v>51112467</v>
      </c>
      <c r="H18" s="407">
        <f>G18/F18</f>
        <v>0.99561723604321961</v>
      </c>
      <c r="I18" s="7" t="s">
        <v>24</v>
      </c>
      <c r="J18" s="26"/>
      <c r="K18" s="26">
        <f>SUM(K3+K9+K10)</f>
        <v>199483667</v>
      </c>
      <c r="L18" s="26">
        <f>SUM(L3+L9+L10+L17)</f>
        <v>199709641</v>
      </c>
      <c r="M18" s="26">
        <f>SUM(M3+M9+M10+M17)</f>
        <v>187076307</v>
      </c>
      <c r="N18" s="45">
        <f t="shared" si="1"/>
        <v>0.93674149161381748</v>
      </c>
    </row>
    <row r="19" spans="1:14" x14ac:dyDescent="0.2">
      <c r="A19" s="456"/>
      <c r="B19" s="456"/>
      <c r="C19" s="491"/>
      <c r="D19" s="491"/>
      <c r="E19" s="491"/>
      <c r="F19" s="12"/>
      <c r="G19" s="12"/>
      <c r="H19" s="227"/>
      <c r="I19" s="64"/>
      <c r="J19" s="502"/>
      <c r="K19" s="503"/>
      <c r="L19" s="67"/>
      <c r="M19" s="67"/>
      <c r="N19" s="45"/>
    </row>
    <row r="20" spans="1:14" x14ac:dyDescent="0.2">
      <c r="A20" s="456"/>
      <c r="B20" s="456"/>
      <c r="C20" s="491"/>
      <c r="D20" s="491"/>
      <c r="E20" s="491"/>
      <c r="F20" s="12"/>
      <c r="G20" s="12"/>
      <c r="H20" s="227"/>
      <c r="I20" s="12" t="s">
        <v>17</v>
      </c>
      <c r="J20" s="12" t="s">
        <v>29</v>
      </c>
      <c r="K20" s="12"/>
      <c r="L20" s="67">
        <v>3457400</v>
      </c>
      <c r="M20" s="67">
        <v>3457400</v>
      </c>
      <c r="N20" s="45">
        <f t="shared" si="1"/>
        <v>1</v>
      </c>
    </row>
    <row r="21" spans="1:14" x14ac:dyDescent="0.2">
      <c r="A21" s="456"/>
      <c r="B21" s="456"/>
      <c r="C21" s="12" t="s">
        <v>14</v>
      </c>
      <c r="D21" s="12" t="s">
        <v>30</v>
      </c>
      <c r="E21" s="12">
        <v>0</v>
      </c>
      <c r="F21" s="12"/>
      <c r="G21" s="12"/>
      <c r="H21" s="12"/>
      <c r="I21" s="12" t="s">
        <v>28</v>
      </c>
      <c r="J21" s="12" t="s">
        <v>32</v>
      </c>
      <c r="K21" s="12">
        <v>0</v>
      </c>
      <c r="L21" s="67">
        <v>0</v>
      </c>
      <c r="M21" s="67">
        <v>0</v>
      </c>
      <c r="N21" s="45"/>
    </row>
    <row r="22" spans="1:14" x14ac:dyDescent="0.2">
      <c r="A22" s="456"/>
      <c r="B22" s="466"/>
      <c r="C22" s="491"/>
      <c r="D22" s="491"/>
      <c r="E22" s="491"/>
      <c r="F22" s="12"/>
      <c r="G22" s="12"/>
      <c r="H22" s="227"/>
      <c r="I22" s="266" t="s">
        <v>31</v>
      </c>
      <c r="J22" s="23" t="s">
        <v>442</v>
      </c>
      <c r="K22" s="22">
        <v>0</v>
      </c>
      <c r="L22" s="67"/>
      <c r="M22" s="67"/>
      <c r="N22" s="45"/>
    </row>
    <row r="23" spans="1:14" x14ac:dyDescent="0.2">
      <c r="A23" s="456"/>
      <c r="B23" s="10"/>
      <c r="C23" s="504" t="s">
        <v>89</v>
      </c>
      <c r="D23" s="504"/>
      <c r="E23" s="230">
        <v>0</v>
      </c>
      <c r="F23" s="230"/>
      <c r="G23" s="230"/>
      <c r="H23" s="230"/>
      <c r="I23" s="64"/>
      <c r="J23" s="502"/>
      <c r="K23" s="503"/>
      <c r="L23" s="67"/>
      <c r="M23" s="67"/>
      <c r="N23" s="45"/>
    </row>
    <row r="24" spans="1:14" x14ac:dyDescent="0.2">
      <c r="A24" s="457"/>
      <c r="B24" s="10"/>
      <c r="C24" s="491"/>
      <c r="D24" s="491"/>
      <c r="E24" s="491"/>
      <c r="F24" s="12"/>
      <c r="G24" s="12"/>
      <c r="H24" s="227"/>
      <c r="I24" s="504" t="s">
        <v>68</v>
      </c>
      <c r="J24" s="504"/>
      <c r="K24" s="26">
        <f>SUM(K20+K21)</f>
        <v>0</v>
      </c>
      <c r="L24" s="26">
        <f>SUM(L20:L22)</f>
        <v>3457400</v>
      </c>
      <c r="M24" s="230">
        <f>SUM(M20:M22)</f>
        <v>3457400</v>
      </c>
      <c r="N24" s="45">
        <f t="shared" si="1"/>
        <v>1</v>
      </c>
    </row>
    <row r="25" spans="1:14" x14ac:dyDescent="0.2">
      <c r="A25" s="456"/>
      <c r="B25" s="49"/>
      <c r="C25" s="12" t="s">
        <v>17</v>
      </c>
      <c r="D25" s="12" t="s">
        <v>37</v>
      </c>
      <c r="E25" s="12">
        <v>2067326</v>
      </c>
      <c r="F25" s="12">
        <v>2068675</v>
      </c>
      <c r="G25" s="12">
        <v>2068675</v>
      </c>
      <c r="H25" s="61">
        <f>G25/F25</f>
        <v>1</v>
      </c>
      <c r="I25" s="492"/>
      <c r="J25" s="493"/>
      <c r="K25" s="494"/>
      <c r="L25" s="67"/>
      <c r="M25" s="67"/>
      <c r="N25" s="45"/>
    </row>
    <row r="26" spans="1:14" x14ac:dyDescent="0.2">
      <c r="A26" s="456"/>
      <c r="B26" s="49"/>
      <c r="C26" s="12"/>
      <c r="D26" s="280" t="s">
        <v>92</v>
      </c>
      <c r="E26" s="55"/>
      <c r="F26" s="55"/>
      <c r="G26" s="55"/>
      <c r="H26" s="61"/>
      <c r="I26" s="495"/>
      <c r="J26" s="496"/>
      <c r="K26" s="497"/>
      <c r="L26" s="67"/>
      <c r="M26" s="67"/>
      <c r="N26" s="45"/>
    </row>
    <row r="27" spans="1:14" x14ac:dyDescent="0.2">
      <c r="A27" s="456"/>
      <c r="B27" s="49"/>
      <c r="C27" s="12"/>
      <c r="D27" s="280" t="s">
        <v>93</v>
      </c>
      <c r="E27" s="55"/>
      <c r="F27" s="55"/>
      <c r="G27" s="55"/>
      <c r="H27" s="61"/>
      <c r="I27" s="495"/>
      <c r="J27" s="496"/>
      <c r="K27" s="497"/>
      <c r="L27" s="67"/>
      <c r="M27" s="67"/>
      <c r="N27" s="45"/>
    </row>
    <row r="28" spans="1:14" x14ac:dyDescent="0.2">
      <c r="A28" s="456"/>
      <c r="B28" s="10" t="s">
        <v>11</v>
      </c>
      <c r="C28" s="12" t="s">
        <v>28</v>
      </c>
      <c r="D28" s="65" t="s">
        <v>90</v>
      </c>
      <c r="E28" s="12">
        <v>191488401</v>
      </c>
      <c r="F28" s="12">
        <v>149760899</v>
      </c>
      <c r="G28" s="12">
        <v>149760899</v>
      </c>
      <c r="H28" s="61">
        <f t="shared" ref="H28:H30" si="3">G28/F28</f>
        <v>1</v>
      </c>
      <c r="I28" s="495"/>
      <c r="J28" s="496"/>
      <c r="K28" s="497"/>
      <c r="L28" s="67"/>
      <c r="M28" s="67"/>
      <c r="N28" s="45"/>
    </row>
    <row r="29" spans="1:14" s="50" customFormat="1" ht="15.75" x14ac:dyDescent="0.25">
      <c r="A29" s="456"/>
      <c r="B29" s="333"/>
      <c r="C29" s="501" t="s">
        <v>91</v>
      </c>
      <c r="D29" s="501"/>
      <c r="E29" s="230">
        <f>SUM(E25+E28)</f>
        <v>193555727</v>
      </c>
      <c r="F29" s="230">
        <f t="shared" ref="F29:G29" si="4">SUM(F25+F28)</f>
        <v>151829574</v>
      </c>
      <c r="G29" s="230">
        <f t="shared" si="4"/>
        <v>151829574</v>
      </c>
      <c r="H29" s="61">
        <f t="shared" si="3"/>
        <v>1</v>
      </c>
      <c r="I29" s="498"/>
      <c r="J29" s="499"/>
      <c r="K29" s="500"/>
      <c r="L29" s="67"/>
      <c r="M29" s="67"/>
      <c r="N29" s="45"/>
    </row>
    <row r="30" spans="1:14" ht="15.75" x14ac:dyDescent="0.25">
      <c r="A30" s="334"/>
      <c r="B30" s="335"/>
      <c r="C30" s="336" t="s">
        <v>51</v>
      </c>
      <c r="D30" s="332"/>
      <c r="E30" s="332">
        <f>SUM(E18+E23+E29)</f>
        <v>199483667</v>
      </c>
      <c r="F30" s="231">
        <f t="shared" ref="F30" si="5">SUM(F18+F23+F29)</f>
        <v>203167041</v>
      </c>
      <c r="G30" s="231">
        <f>SUM(G18+G29)</f>
        <v>202942041</v>
      </c>
      <c r="H30" s="54">
        <f t="shared" si="3"/>
        <v>0.99889253690513713</v>
      </c>
      <c r="I30" s="505" t="s">
        <v>52</v>
      </c>
      <c r="J30" s="505"/>
      <c r="K30" s="51">
        <f>SUM(K18+K24)</f>
        <v>199483667</v>
      </c>
      <c r="L30" s="51">
        <f>SUM(L18+L24)</f>
        <v>203167041</v>
      </c>
      <c r="M30" s="51">
        <f>SUM(M18+M24)</f>
        <v>190533707</v>
      </c>
      <c r="N30" s="118">
        <f t="shared" si="1"/>
        <v>0.93781799479965844</v>
      </c>
    </row>
    <row r="31" spans="1:14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4" x14ac:dyDescent="0.2">
      <c r="C32" s="17"/>
      <c r="D32" s="17"/>
      <c r="E32" s="17"/>
      <c r="F32" s="17"/>
      <c r="G32" s="17"/>
      <c r="H32" s="17"/>
      <c r="I32" s="17"/>
      <c r="J32" s="17"/>
      <c r="K32" s="17"/>
    </row>
    <row r="33" spans="11:11" x14ac:dyDescent="0.2">
      <c r="K33" s="203"/>
    </row>
  </sheetData>
  <mergeCells count="19">
    <mergeCell ref="I30:J30"/>
    <mergeCell ref="C18:D18"/>
    <mergeCell ref="B18:B22"/>
    <mergeCell ref="C19:E19"/>
    <mergeCell ref="I24:J24"/>
    <mergeCell ref="M1:N1"/>
    <mergeCell ref="A3:A29"/>
    <mergeCell ref="B3:B17"/>
    <mergeCell ref="I4:I5"/>
    <mergeCell ref="C11:E15"/>
    <mergeCell ref="I11:I15"/>
    <mergeCell ref="C24:E24"/>
    <mergeCell ref="I25:K29"/>
    <mergeCell ref="C29:D29"/>
    <mergeCell ref="J19:K19"/>
    <mergeCell ref="C20:E20"/>
    <mergeCell ref="C22:E22"/>
    <mergeCell ref="J23:K23"/>
    <mergeCell ref="C23:D2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&amp;C&amp;"Times New Roman,Félkövér"&amp;12Győr-Moson-Sopron Megyei Önkormányzati Hivatal
2020. évi költségvetési mérlege&amp;R&amp;"Times New Roman,Normál"&amp;10 1.2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499984740745262"/>
  </sheetPr>
  <dimension ref="A1:J47"/>
  <sheetViews>
    <sheetView view="pageLayout" topLeftCell="B1" zoomScaleNormal="100" workbookViewId="0">
      <selection activeCell="G3" sqref="G3"/>
    </sheetView>
  </sheetViews>
  <sheetFormatPr defaultRowHeight="15" x14ac:dyDescent="0.25"/>
  <cols>
    <col min="1" max="1" width="50.7109375" customWidth="1"/>
    <col min="2" max="4" width="18.7109375" customWidth="1"/>
    <col min="5" max="5" width="12.5703125" customWidth="1"/>
    <col min="6" max="6" width="50.7109375" customWidth="1"/>
    <col min="7" max="9" width="18.7109375" customWidth="1"/>
    <col min="10" max="10" width="10.7109375" customWidth="1"/>
  </cols>
  <sheetData>
    <row r="1" spans="1:10" x14ac:dyDescent="0.25">
      <c r="A1" s="3" t="s">
        <v>1</v>
      </c>
      <c r="B1" s="3" t="s">
        <v>2</v>
      </c>
      <c r="C1" s="3" t="s">
        <v>78</v>
      </c>
      <c r="D1" s="3" t="s">
        <v>79</v>
      </c>
      <c r="E1" s="3" t="s">
        <v>84</v>
      </c>
      <c r="F1" s="3" t="s">
        <v>3</v>
      </c>
      <c r="G1" s="3" t="s">
        <v>2</v>
      </c>
      <c r="H1" s="3" t="s">
        <v>78</v>
      </c>
      <c r="I1" s="3" t="s">
        <v>79</v>
      </c>
      <c r="J1" s="93" t="s">
        <v>84</v>
      </c>
    </row>
    <row r="2" spans="1:10" x14ac:dyDescent="0.25">
      <c r="A2" s="406" t="s">
        <v>19</v>
      </c>
      <c r="B2" s="12">
        <f>B3+B4+B5+B6+B7+B8</f>
        <v>363743354</v>
      </c>
      <c r="C2" s="12">
        <f t="shared" ref="C2:D2" si="0">C3+C4+C5+C6+C7+C8</f>
        <v>464886959</v>
      </c>
      <c r="D2" s="12">
        <f t="shared" si="0"/>
        <v>464661959</v>
      </c>
      <c r="E2" s="61">
        <f>D2/C2</f>
        <v>0.99951601137514379</v>
      </c>
      <c r="F2" s="406" t="s">
        <v>122</v>
      </c>
      <c r="G2" s="12">
        <f>SUM(G3:G8)</f>
        <v>518610638</v>
      </c>
      <c r="H2" s="247">
        <f t="shared" ref="H2:I2" si="1">SUM(H3:H8)</f>
        <v>372260742</v>
      </c>
      <c r="I2" s="247">
        <f t="shared" si="1"/>
        <v>355424380</v>
      </c>
      <c r="J2" s="132">
        <f>I2/H2</f>
        <v>0.9547726630814054</v>
      </c>
    </row>
    <row r="3" spans="1:10" x14ac:dyDescent="0.25">
      <c r="A3" s="62" t="s">
        <v>110</v>
      </c>
      <c r="B3" s="43">
        <f>'1.1 Önkormányzat 2020'!E3</f>
        <v>295600000</v>
      </c>
      <c r="C3" s="43">
        <f>'1.1 Önkormányzat 2020'!F3</f>
        <v>295600000</v>
      </c>
      <c r="D3" s="43">
        <f>'1.1 Önkormányzat 2020'!G3</f>
        <v>295600000</v>
      </c>
      <c r="E3" s="61">
        <f t="shared" ref="E3:E21" si="2">D3/C3</f>
        <v>1</v>
      </c>
      <c r="F3" s="12" t="s">
        <v>123</v>
      </c>
      <c r="G3" s="12">
        <f>'1. melléklet össz. 2020'!I2</f>
        <v>222054601</v>
      </c>
      <c r="H3" s="12">
        <f>'1. melléklet össz. 2020'!J2</f>
        <v>222688818</v>
      </c>
      <c r="I3" s="12">
        <f>'1. melléklet össz. 2020'!K2</f>
        <v>214389181</v>
      </c>
      <c r="J3" s="132">
        <f t="shared" ref="J3:J21" si="3">I3/H3</f>
        <v>0.96272988884426158</v>
      </c>
    </row>
    <row r="4" spans="1:10" x14ac:dyDescent="0.25">
      <c r="A4" s="62" t="s">
        <v>111</v>
      </c>
      <c r="B4" s="43"/>
      <c r="C4" s="43"/>
      <c r="D4" s="43"/>
      <c r="E4" s="61"/>
      <c r="F4" s="12" t="s">
        <v>124</v>
      </c>
      <c r="G4" s="12">
        <f>'1. melléklet össz. 2020'!I3</f>
        <v>39426205</v>
      </c>
      <c r="H4" s="12">
        <f>'1. melléklet össz. 2020'!J3</f>
        <v>39160948</v>
      </c>
      <c r="I4" s="12">
        <f>'1. melléklet össz. 2020'!K3</f>
        <v>33945829</v>
      </c>
      <c r="J4" s="132">
        <f t="shared" si="3"/>
        <v>0.86682858137142138</v>
      </c>
    </row>
    <row r="5" spans="1:10" x14ac:dyDescent="0.25">
      <c r="A5" s="62" t="s">
        <v>112</v>
      </c>
      <c r="B5" s="43"/>
      <c r="C5" s="43">
        <f>'1. melléklet össz. 2020'!D5</f>
        <v>15976000</v>
      </c>
      <c r="D5" s="43">
        <f>'1. melléklet össz. 2020'!E5</f>
        <v>15976000</v>
      </c>
      <c r="E5" s="61">
        <f t="shared" si="2"/>
        <v>1</v>
      </c>
      <c r="F5" s="12" t="s">
        <v>125</v>
      </c>
      <c r="G5" s="12">
        <f>'1. melléklet össz. 2020'!I4</f>
        <v>229153272</v>
      </c>
      <c r="H5" s="12">
        <f>'1. melléklet össz. 2020'!J4</f>
        <v>97855540</v>
      </c>
      <c r="I5" s="12">
        <f>'1. melléklet össz. 2020'!K4</f>
        <v>94533934</v>
      </c>
      <c r="J5" s="132">
        <f t="shared" si="3"/>
        <v>0.96605602503445387</v>
      </c>
    </row>
    <row r="6" spans="1:10" x14ac:dyDescent="0.25">
      <c r="A6" s="62" t="s">
        <v>113</v>
      </c>
      <c r="B6" s="43">
        <v>46130366</v>
      </c>
      <c r="C6" s="43">
        <v>127729827</v>
      </c>
      <c r="D6" s="43">
        <v>127729827</v>
      </c>
      <c r="E6" s="61">
        <f t="shared" si="2"/>
        <v>1</v>
      </c>
      <c r="F6" s="254" t="s">
        <v>455</v>
      </c>
      <c r="G6" s="252">
        <f>SUM('1. melléklet össz. 2020'!I7)</f>
        <v>1127560</v>
      </c>
      <c r="H6" s="252">
        <f>SUM('1. melléklet össz. 2020'!J7)</f>
        <v>1154965</v>
      </c>
      <c r="I6" s="252">
        <f>SUM('1. melléklet össz. 2020'!K7)</f>
        <v>1154965</v>
      </c>
      <c r="J6" s="132">
        <f t="shared" si="3"/>
        <v>1</v>
      </c>
    </row>
    <row r="7" spans="1:10" x14ac:dyDescent="0.25">
      <c r="A7" s="62" t="s">
        <v>466</v>
      </c>
      <c r="B7" s="43">
        <v>6693750</v>
      </c>
      <c r="C7" s="43">
        <v>9831687</v>
      </c>
      <c r="D7" s="43">
        <v>9831687</v>
      </c>
      <c r="E7" s="61">
        <f t="shared" si="2"/>
        <v>1</v>
      </c>
      <c r="F7" s="12" t="s">
        <v>126</v>
      </c>
      <c r="G7" s="12">
        <v>22149000</v>
      </c>
      <c r="H7" s="12">
        <f>'1. melléklet össz. 2020'!J5</f>
        <v>7212471</v>
      </c>
      <c r="I7" s="12">
        <f>'1. melléklet össz. 2020'!K5</f>
        <v>7212471</v>
      </c>
      <c r="J7" s="132">
        <f>I7/H7</f>
        <v>1</v>
      </c>
    </row>
    <row r="8" spans="1:10" x14ac:dyDescent="0.25">
      <c r="A8" s="12" t="s">
        <v>114</v>
      </c>
      <c r="B8" s="12">
        <f>'1. melléklet össz. 2020'!C7</f>
        <v>15319238</v>
      </c>
      <c r="C8" s="12">
        <f>'1. melléklet össz. 2020'!D7</f>
        <v>15749445</v>
      </c>
      <c r="D8" s="12">
        <f>'1. melléklet össz. 2020'!E7</f>
        <v>15524445</v>
      </c>
      <c r="E8" s="61">
        <f t="shared" si="2"/>
        <v>0.98571378229518569</v>
      </c>
      <c r="F8" s="12" t="s">
        <v>127</v>
      </c>
      <c r="G8" s="12">
        <f>'1. melléklet össz. 2020'!I6</f>
        <v>4700000</v>
      </c>
      <c r="H8" s="12">
        <f>'1. melléklet össz. 2020'!J6</f>
        <v>4188000</v>
      </c>
      <c r="I8" s="12">
        <f>'1. melléklet össz. 2020'!K6</f>
        <v>4188000</v>
      </c>
      <c r="J8" s="132">
        <f>I8/H8</f>
        <v>1</v>
      </c>
    </row>
    <row r="9" spans="1:10" s="144" customFormat="1" x14ac:dyDescent="0.25">
      <c r="A9" s="247"/>
      <c r="B9" s="247"/>
      <c r="C9" s="247"/>
      <c r="D9" s="247"/>
      <c r="E9" s="61"/>
      <c r="F9" s="256" t="s">
        <v>128</v>
      </c>
      <c r="G9" s="12">
        <f>'1. melléklet össz. 2020'!I18</f>
        <v>5000000</v>
      </c>
      <c r="H9" s="12">
        <f>'1. melléklet össz. 2020'!J18</f>
        <v>5000000</v>
      </c>
      <c r="I9" s="12">
        <f>'1. melléklet össz. 2020'!K18</f>
        <v>0</v>
      </c>
      <c r="J9" s="132"/>
    </row>
    <row r="10" spans="1:10" x14ac:dyDescent="0.25">
      <c r="A10" s="62"/>
      <c r="B10" s="12"/>
      <c r="C10" s="12"/>
      <c r="D10" s="12"/>
      <c r="E10" s="61"/>
      <c r="F10" s="256" t="s">
        <v>129</v>
      </c>
      <c r="G10" s="12">
        <f>'1. melléklet össz. 2020'!I19</f>
        <v>43034911</v>
      </c>
      <c r="H10" s="12">
        <f>'1. melléklet össz. 2020'!J19</f>
        <v>246966866</v>
      </c>
      <c r="I10" s="12">
        <f>'1. melléklet össz. 2020'!K19</f>
        <v>0</v>
      </c>
      <c r="J10" s="132"/>
    </row>
    <row r="11" spans="1:10" x14ac:dyDescent="0.25">
      <c r="A11" s="72" t="s">
        <v>115</v>
      </c>
      <c r="B11" s="26">
        <f>B2</f>
        <v>363743354</v>
      </c>
      <c r="C11" s="26">
        <f t="shared" ref="C11:D11" si="4">C2</f>
        <v>464886959</v>
      </c>
      <c r="D11" s="26">
        <f t="shared" si="4"/>
        <v>464661959</v>
      </c>
      <c r="E11" s="93">
        <f t="shared" si="2"/>
        <v>0.99951601137514379</v>
      </c>
      <c r="F11" s="26" t="s">
        <v>130</v>
      </c>
      <c r="G11" s="26">
        <f>G2+G9+G10</f>
        <v>566645549</v>
      </c>
      <c r="H11" s="233">
        <f t="shared" ref="H11:I11" si="5">H2+H9+H10</f>
        <v>624227608</v>
      </c>
      <c r="I11" s="233">
        <f t="shared" si="5"/>
        <v>355424380</v>
      </c>
      <c r="J11" s="134">
        <f t="shared" si="3"/>
        <v>0.56938266658657621</v>
      </c>
    </row>
    <row r="12" spans="1:10" x14ac:dyDescent="0.25">
      <c r="A12" s="72" t="s">
        <v>45</v>
      </c>
      <c r="B12" s="43">
        <f>B13+B14</f>
        <v>344145014</v>
      </c>
      <c r="C12" s="43">
        <f t="shared" ref="C12:D12" si="6">C13+C14</f>
        <v>355970537</v>
      </c>
      <c r="D12" s="245">
        <f t="shared" si="6"/>
        <v>355970537</v>
      </c>
      <c r="E12" s="61">
        <f t="shared" si="2"/>
        <v>1</v>
      </c>
      <c r="F12" s="406" t="s">
        <v>131</v>
      </c>
      <c r="G12" s="12">
        <f>G13</f>
        <v>11824000</v>
      </c>
      <c r="H12" s="12">
        <f t="shared" ref="H12:I12" si="7">H13</f>
        <v>11824000</v>
      </c>
      <c r="I12" s="12">
        <f t="shared" si="7"/>
        <v>11824000</v>
      </c>
      <c r="J12" s="132">
        <f t="shared" si="3"/>
        <v>1</v>
      </c>
    </row>
    <row r="13" spans="1:10" x14ac:dyDescent="0.25">
      <c r="A13" s="62" t="s">
        <v>116</v>
      </c>
      <c r="B13" s="62">
        <f>'1. melléklet össz. 2020'!C18</f>
        <v>344145014</v>
      </c>
      <c r="C13" s="62">
        <f>'1. melléklet össz. 2020'!D18</f>
        <v>344146537</v>
      </c>
      <c r="D13" s="62">
        <f>'1. melléklet össz. 2020'!E18</f>
        <v>344146537</v>
      </c>
      <c r="E13" s="61">
        <f t="shared" si="2"/>
        <v>1</v>
      </c>
      <c r="F13" s="12" t="s">
        <v>132</v>
      </c>
      <c r="G13" s="12">
        <v>11824000</v>
      </c>
      <c r="H13" s="12">
        <v>11824000</v>
      </c>
      <c r="I13" s="12">
        <v>11824000</v>
      </c>
      <c r="J13" s="132">
        <f t="shared" si="3"/>
        <v>1</v>
      </c>
    </row>
    <row r="14" spans="1:10" x14ac:dyDescent="0.25">
      <c r="A14" s="62" t="s">
        <v>117</v>
      </c>
      <c r="B14" s="62"/>
      <c r="C14" s="245">
        <f>'1. melléklet össz. 2020'!D21</f>
        <v>11824000</v>
      </c>
      <c r="D14" s="43">
        <f>'1. melléklet össz. 2020'!E21</f>
        <v>11824000</v>
      </c>
      <c r="E14" s="61"/>
      <c r="F14" s="131"/>
      <c r="G14" s="12"/>
      <c r="H14" s="133"/>
      <c r="I14" s="133"/>
      <c r="J14" s="132"/>
    </row>
    <row r="15" spans="1:10" x14ac:dyDescent="0.25">
      <c r="A15" s="72" t="s">
        <v>118</v>
      </c>
      <c r="B15" s="72">
        <f>B12</f>
        <v>344145014</v>
      </c>
      <c r="C15" s="72">
        <f t="shared" ref="C15:D15" si="8">C12</f>
        <v>355970537</v>
      </c>
      <c r="D15" s="72">
        <f t="shared" si="8"/>
        <v>355970537</v>
      </c>
      <c r="E15" s="93">
        <f t="shared" si="2"/>
        <v>1</v>
      </c>
      <c r="F15" s="26" t="s">
        <v>131</v>
      </c>
      <c r="G15" s="26">
        <f>G12</f>
        <v>11824000</v>
      </c>
      <c r="H15" s="26">
        <f t="shared" ref="H15:I15" si="9">H12</f>
        <v>11824000</v>
      </c>
      <c r="I15" s="26">
        <f t="shared" si="9"/>
        <v>11824000</v>
      </c>
      <c r="J15" s="134">
        <f t="shared" si="3"/>
        <v>1</v>
      </c>
    </row>
    <row r="16" spans="1:10" x14ac:dyDescent="0.25">
      <c r="A16" s="62" t="s">
        <v>119</v>
      </c>
      <c r="B16" s="62"/>
      <c r="C16" s="62"/>
      <c r="D16" s="62"/>
      <c r="E16" s="61"/>
      <c r="F16" s="62" t="s">
        <v>133</v>
      </c>
      <c r="G16" s="62">
        <f>SUM(G17:G19)</f>
        <v>129418819</v>
      </c>
      <c r="H16" s="62">
        <f t="shared" ref="H16:I16" si="10">SUM(H17:H19)</f>
        <v>184805888</v>
      </c>
      <c r="I16" s="62">
        <f t="shared" si="10"/>
        <v>184805888</v>
      </c>
      <c r="J16" s="132">
        <f t="shared" si="3"/>
        <v>1</v>
      </c>
    </row>
    <row r="17" spans="1:10" x14ac:dyDescent="0.25">
      <c r="A17" s="62" t="s">
        <v>136</v>
      </c>
      <c r="B17" s="62"/>
      <c r="C17" s="26"/>
      <c r="D17" s="26"/>
      <c r="E17" s="61"/>
      <c r="F17" s="12" t="s">
        <v>138</v>
      </c>
      <c r="G17" s="12">
        <f>'1. melléklet össz. 2020'!I13</f>
        <v>102754143</v>
      </c>
      <c r="H17" s="12">
        <f>'1. melléklet össz. 2020'!J13</f>
        <v>152222441</v>
      </c>
      <c r="I17" s="12">
        <f>'1. melléklet össz. 2020'!K13</f>
        <v>152222441</v>
      </c>
      <c r="J17" s="132">
        <f t="shared" si="3"/>
        <v>1</v>
      </c>
    </row>
    <row r="18" spans="1:10" x14ac:dyDescent="0.25">
      <c r="A18" s="62" t="s">
        <v>120</v>
      </c>
      <c r="B18" s="72"/>
      <c r="C18" s="12"/>
      <c r="D18" s="12"/>
      <c r="E18" s="61"/>
      <c r="F18" s="62" t="s">
        <v>134</v>
      </c>
      <c r="G18" s="62">
        <f>'1. melléklet össz. 2020'!I14</f>
        <v>26664676</v>
      </c>
      <c r="H18" s="62">
        <f>'1. melléklet össz. 2020'!J14</f>
        <v>26664677</v>
      </c>
      <c r="I18" s="62">
        <f>'1. melléklet össz. 2020'!K14</f>
        <v>26664677</v>
      </c>
      <c r="J18" s="132">
        <f t="shared" si="3"/>
        <v>1</v>
      </c>
    </row>
    <row r="19" spans="1:10" x14ac:dyDescent="0.25">
      <c r="A19" s="62" t="s">
        <v>467</v>
      </c>
      <c r="B19" s="62"/>
      <c r="C19" s="62"/>
      <c r="D19" s="62"/>
      <c r="E19" s="61"/>
      <c r="F19" s="145" t="s">
        <v>442</v>
      </c>
      <c r="G19" s="12"/>
      <c r="H19" s="247">
        <f>SUM('1. melléklet össz. 2020'!J15)</f>
        <v>5918770</v>
      </c>
      <c r="I19" s="247">
        <f>SUM('1. melléklet össz. 2020'!K15)</f>
        <v>5918770</v>
      </c>
      <c r="J19" s="132"/>
    </row>
    <row r="20" spans="1:10" x14ac:dyDescent="0.25">
      <c r="A20" s="72" t="s">
        <v>121</v>
      </c>
      <c r="B20" s="72"/>
      <c r="C20" s="72"/>
      <c r="D20" s="72"/>
      <c r="E20" s="93"/>
      <c r="F20" s="26" t="s">
        <v>135</v>
      </c>
      <c r="G20" s="26">
        <f>G16</f>
        <v>129418819</v>
      </c>
      <c r="H20" s="26">
        <f t="shared" ref="H20:I20" si="11">H16</f>
        <v>184805888</v>
      </c>
      <c r="I20" s="26">
        <f t="shared" si="11"/>
        <v>184805888</v>
      </c>
      <c r="J20" s="134">
        <f t="shared" si="3"/>
        <v>1</v>
      </c>
    </row>
    <row r="21" spans="1:10" ht="15.75" x14ac:dyDescent="0.25">
      <c r="A21" s="117" t="s">
        <v>51</v>
      </c>
      <c r="B21" s="117">
        <f>B11+B15+C22</f>
        <v>707888368</v>
      </c>
      <c r="C21" s="117">
        <f>C11+C15+C20</f>
        <v>820857496</v>
      </c>
      <c r="D21" s="117">
        <f t="shared" ref="D21" si="12">D11+D15+D20</f>
        <v>820632496</v>
      </c>
      <c r="E21" s="135">
        <f t="shared" si="2"/>
        <v>0.99972589639359277</v>
      </c>
      <c r="F21" s="117" t="s">
        <v>52</v>
      </c>
      <c r="G21" s="117">
        <f>G11+G15+G20</f>
        <v>707888368</v>
      </c>
      <c r="H21" s="117">
        <f t="shared" ref="H21:I21" si="13">H11+H15+H20</f>
        <v>820857496</v>
      </c>
      <c r="I21" s="117">
        <f t="shared" si="13"/>
        <v>552054268</v>
      </c>
      <c r="J21" s="136">
        <f t="shared" si="3"/>
        <v>0.67253362573910147</v>
      </c>
    </row>
    <row r="22" spans="1:10" x14ac:dyDescent="0.25">
      <c r="A22" s="123"/>
      <c r="B22" s="123"/>
      <c r="C22" s="41"/>
      <c r="D22" s="41"/>
      <c r="E22" s="41"/>
      <c r="F22" s="127"/>
      <c r="G22" s="127"/>
      <c r="H22" s="127"/>
      <c r="I22" s="127"/>
      <c r="J22" s="128"/>
    </row>
    <row r="23" spans="1:10" x14ac:dyDescent="0.25">
      <c r="A23" s="506"/>
      <c r="B23" s="506"/>
      <c r="C23" s="18"/>
      <c r="D23" s="18"/>
      <c r="E23" s="18"/>
      <c r="F23" s="41"/>
      <c r="G23" s="41"/>
      <c r="H23" s="129"/>
      <c r="I23" s="129"/>
      <c r="J23" s="130"/>
    </row>
    <row r="24" spans="1:10" x14ac:dyDescent="0.25">
      <c r="A24" s="116"/>
      <c r="B24" s="116"/>
      <c r="C24" s="18"/>
      <c r="D24" s="18"/>
      <c r="E24" s="18"/>
      <c r="F24" s="496"/>
      <c r="G24" s="496"/>
      <c r="H24" s="129"/>
      <c r="I24" s="129"/>
      <c r="J24" s="130"/>
    </row>
    <row r="25" spans="1:10" x14ac:dyDescent="0.25">
      <c r="A25" s="124"/>
      <c r="B25" s="125"/>
      <c r="C25" s="115"/>
      <c r="D25" s="115"/>
      <c r="E25" s="115"/>
      <c r="F25" s="496"/>
      <c r="G25" s="496"/>
      <c r="H25" s="129"/>
      <c r="I25" s="129"/>
      <c r="J25" s="130"/>
    </row>
    <row r="26" spans="1:10" x14ac:dyDescent="0.25">
      <c r="A26" s="124"/>
      <c r="B26" s="125"/>
      <c r="C26" s="115"/>
      <c r="D26" s="115"/>
      <c r="E26" s="115"/>
      <c r="F26" s="496"/>
      <c r="G26" s="496"/>
      <c r="H26" s="129"/>
      <c r="I26" s="129"/>
      <c r="J26" s="130"/>
    </row>
    <row r="27" spans="1:10" x14ac:dyDescent="0.25">
      <c r="A27" s="126"/>
      <c r="B27" s="116"/>
      <c r="C27" s="18"/>
      <c r="D27" s="18"/>
      <c r="E27" s="18"/>
      <c r="F27" s="496"/>
      <c r="G27" s="496"/>
      <c r="H27" s="129"/>
      <c r="I27" s="129"/>
      <c r="J27" s="130"/>
    </row>
    <row r="28" spans="1:10" x14ac:dyDescent="0.25">
      <c r="A28" s="123"/>
      <c r="B28" s="123"/>
      <c r="C28" s="41"/>
      <c r="D28" s="41"/>
      <c r="E28" s="41"/>
      <c r="F28" s="496"/>
      <c r="G28" s="496"/>
      <c r="H28" s="129"/>
      <c r="I28" s="129"/>
      <c r="J28" s="130"/>
    </row>
    <row r="29" spans="1:10" x14ac:dyDescent="0.25">
      <c r="A29" s="123"/>
      <c r="B29" s="123"/>
      <c r="C29" s="41"/>
      <c r="D29" s="41"/>
      <c r="E29" s="41"/>
      <c r="F29" s="41"/>
      <c r="G29" s="41"/>
      <c r="H29" s="41"/>
      <c r="I29" s="41"/>
      <c r="J29" s="130"/>
    </row>
    <row r="47" spans="6:6" x14ac:dyDescent="0.25">
      <c r="F47" t="s">
        <v>109</v>
      </c>
    </row>
  </sheetData>
  <mergeCells count="2">
    <mergeCell ref="F24:G28"/>
    <mergeCell ref="A23:B2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&amp;C&amp;"Times New Roman,Félkövér"&amp;12Győr-Moson-Sopron Megyei Önkormányzat,
Győr-Moson-Sopron Megyei Önkormányzati Hivatal
2020. évi működési és felhalmozái bevételeinek és kiadásainak alakulása&amp;R&amp;"Times New Roman,Normál"&amp;10 2.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499984740745262"/>
  </sheetPr>
  <dimension ref="A1:K39"/>
  <sheetViews>
    <sheetView view="pageLayout" zoomScaleNormal="100" workbookViewId="0">
      <selection activeCell="D13" sqref="D13"/>
    </sheetView>
  </sheetViews>
  <sheetFormatPr defaultRowHeight="15" x14ac:dyDescent="0.25"/>
  <cols>
    <col min="1" max="1" width="53" customWidth="1"/>
    <col min="2" max="4" width="18.7109375" customWidth="1"/>
    <col min="5" max="5" width="15.7109375" customWidth="1"/>
    <col min="6" max="6" width="50.7109375" customWidth="1"/>
    <col min="7" max="7" width="16.85546875" customWidth="1"/>
    <col min="8" max="10" width="15.7109375" customWidth="1"/>
  </cols>
  <sheetData>
    <row r="1" spans="1:11" ht="20.100000000000001" customHeight="1" x14ac:dyDescent="0.25">
      <c r="A1" s="512" t="s">
        <v>99</v>
      </c>
      <c r="B1" s="337" t="s">
        <v>149</v>
      </c>
      <c r="C1" s="337" t="s">
        <v>150</v>
      </c>
      <c r="D1" s="515" t="s">
        <v>79</v>
      </c>
      <c r="E1" s="517" t="s">
        <v>152</v>
      </c>
      <c r="F1" s="507"/>
      <c r="G1" s="267"/>
      <c r="H1" s="267"/>
      <c r="I1" s="267"/>
      <c r="J1" s="268"/>
    </row>
    <row r="2" spans="1:11" ht="20.100000000000001" customHeight="1" x14ac:dyDescent="0.25">
      <c r="A2" s="513"/>
      <c r="B2" s="514" t="s">
        <v>151</v>
      </c>
      <c r="C2" s="514"/>
      <c r="D2" s="516"/>
      <c r="E2" s="518"/>
      <c r="F2" s="507"/>
      <c r="G2" s="508"/>
      <c r="H2" s="508"/>
      <c r="I2" s="267"/>
      <c r="J2" s="269"/>
    </row>
    <row r="3" spans="1:11" ht="15.75" x14ac:dyDescent="0.25">
      <c r="A3" s="519" t="s">
        <v>139</v>
      </c>
      <c r="B3" s="520"/>
      <c r="C3" s="520"/>
      <c r="D3" s="520"/>
      <c r="E3" s="521"/>
      <c r="F3" s="269"/>
      <c r="G3" s="270"/>
      <c r="H3" s="270"/>
      <c r="I3" s="270"/>
      <c r="J3" s="270"/>
    </row>
    <row r="4" spans="1:11" ht="15.75" x14ac:dyDescent="0.25">
      <c r="A4" s="338" t="s">
        <v>140</v>
      </c>
      <c r="B4" s="67">
        <f>B5+B6+B7+B8</f>
        <v>102754143</v>
      </c>
      <c r="C4" s="67">
        <f t="shared" ref="C4:D4" si="0">C5+C6+C7+C8</f>
        <v>148765041</v>
      </c>
      <c r="D4" s="67">
        <f t="shared" si="0"/>
        <v>148765041</v>
      </c>
      <c r="E4" s="339">
        <f>D4/C4</f>
        <v>1</v>
      </c>
      <c r="F4" s="271"/>
      <c r="G4" s="272"/>
      <c r="H4" s="272"/>
      <c r="I4" s="272"/>
      <c r="J4" s="273"/>
    </row>
    <row r="5" spans="1:11" ht="15.75" x14ac:dyDescent="0.25">
      <c r="A5" s="338" t="s">
        <v>141</v>
      </c>
      <c r="B5" s="67">
        <v>2485000</v>
      </c>
      <c r="C5" s="67">
        <v>2485000</v>
      </c>
      <c r="D5" s="67">
        <v>2485000</v>
      </c>
      <c r="E5" s="339">
        <f t="shared" ref="E5:E12" si="1">D5/C5</f>
        <v>1</v>
      </c>
      <c r="F5" s="270"/>
      <c r="G5" s="274"/>
      <c r="H5" s="274"/>
      <c r="I5" s="274"/>
      <c r="J5" s="275"/>
    </row>
    <row r="6" spans="1:11" ht="15.75" x14ac:dyDescent="0.25">
      <c r="A6" s="338" t="s">
        <v>142</v>
      </c>
      <c r="B6" s="67">
        <v>2141000</v>
      </c>
      <c r="C6" s="67">
        <v>1382930</v>
      </c>
      <c r="D6" s="67">
        <v>1382930</v>
      </c>
      <c r="E6" s="339">
        <f t="shared" si="1"/>
        <v>1</v>
      </c>
      <c r="F6" s="270"/>
      <c r="G6" s="274"/>
      <c r="H6" s="274"/>
      <c r="I6" s="274"/>
      <c r="J6" s="275"/>
    </row>
    <row r="7" spans="1:11" ht="15.75" x14ac:dyDescent="0.25">
      <c r="A7" s="338" t="s">
        <v>143</v>
      </c>
      <c r="B7" s="67">
        <v>76282774</v>
      </c>
      <c r="C7" s="67">
        <v>113367695</v>
      </c>
      <c r="D7" s="67">
        <v>113367695</v>
      </c>
      <c r="E7" s="339">
        <f t="shared" si="1"/>
        <v>1</v>
      </c>
      <c r="F7" s="270"/>
      <c r="G7" s="274"/>
      <c r="H7" s="274"/>
      <c r="I7" s="274"/>
      <c r="J7" s="275"/>
    </row>
    <row r="8" spans="1:11" ht="15.75" x14ac:dyDescent="0.25">
      <c r="A8" s="338" t="s">
        <v>153</v>
      </c>
      <c r="B8" s="67">
        <v>21845369</v>
      </c>
      <c r="C8" s="67">
        <v>31529416</v>
      </c>
      <c r="D8" s="67">
        <v>31529416</v>
      </c>
      <c r="E8" s="339">
        <f t="shared" si="1"/>
        <v>1</v>
      </c>
      <c r="F8" s="270"/>
      <c r="G8" s="274"/>
      <c r="H8" s="274"/>
      <c r="I8" s="274"/>
      <c r="J8" s="275"/>
    </row>
    <row r="9" spans="1:11" ht="15.75" x14ac:dyDescent="0.25">
      <c r="A9" s="338" t="s">
        <v>144</v>
      </c>
      <c r="B9" s="67">
        <f>B10+B11</f>
        <v>26664676</v>
      </c>
      <c r="C9" s="67">
        <f t="shared" ref="C9:D9" si="2">C10+C11</f>
        <v>26664677</v>
      </c>
      <c r="D9" s="67">
        <f t="shared" si="2"/>
        <v>26664677</v>
      </c>
      <c r="E9" s="339">
        <f t="shared" si="1"/>
        <v>1</v>
      </c>
      <c r="F9" s="271"/>
      <c r="G9" s="272"/>
      <c r="H9" s="272"/>
      <c r="I9" s="272"/>
      <c r="J9" s="273"/>
    </row>
    <row r="10" spans="1:11" ht="15.75" x14ac:dyDescent="0.25">
      <c r="A10" s="338" t="s">
        <v>155</v>
      </c>
      <c r="B10" s="67">
        <v>20995808</v>
      </c>
      <c r="C10" s="67">
        <v>20995808</v>
      </c>
      <c r="D10" s="67">
        <v>20995808</v>
      </c>
      <c r="E10" s="339">
        <f t="shared" si="1"/>
        <v>1</v>
      </c>
      <c r="F10" s="270"/>
      <c r="G10" s="274"/>
      <c r="H10" s="274"/>
      <c r="I10" s="274"/>
      <c r="J10" s="275"/>
    </row>
    <row r="11" spans="1:11" ht="15.75" x14ac:dyDescent="0.25">
      <c r="A11" s="338" t="s">
        <v>156</v>
      </c>
      <c r="B11" s="67">
        <v>5668868</v>
      </c>
      <c r="C11" s="67">
        <v>5668869</v>
      </c>
      <c r="D11" s="67">
        <v>5668869</v>
      </c>
      <c r="E11" s="339">
        <f t="shared" si="1"/>
        <v>1</v>
      </c>
      <c r="F11" s="270"/>
      <c r="G11" s="274"/>
      <c r="H11" s="274"/>
      <c r="I11" s="274"/>
      <c r="J11" s="275"/>
    </row>
    <row r="12" spans="1:11" ht="15.75" x14ac:dyDescent="0.25">
      <c r="A12" s="340" t="s">
        <v>146</v>
      </c>
      <c r="B12" s="137">
        <f>B4+B9</f>
        <v>129418819</v>
      </c>
      <c r="C12" s="137">
        <f t="shared" ref="C12:D12" si="3">C4+C9</f>
        <v>175429718</v>
      </c>
      <c r="D12" s="137">
        <f t="shared" si="3"/>
        <v>175429718</v>
      </c>
      <c r="E12" s="341">
        <f t="shared" si="1"/>
        <v>1</v>
      </c>
      <c r="F12" s="269"/>
      <c r="G12" s="272"/>
      <c r="H12" s="272"/>
      <c r="I12" s="272"/>
      <c r="J12" s="273"/>
    </row>
    <row r="13" spans="1:11" ht="15.75" x14ac:dyDescent="0.25">
      <c r="A13" s="342"/>
      <c r="B13" s="96"/>
      <c r="C13" s="96"/>
      <c r="D13" s="96"/>
      <c r="E13" s="343"/>
      <c r="F13" s="270"/>
      <c r="G13" s="274"/>
      <c r="H13" s="274"/>
      <c r="I13" s="274"/>
      <c r="J13" s="275"/>
    </row>
    <row r="14" spans="1:11" ht="15.75" x14ac:dyDescent="0.25">
      <c r="A14" s="509" t="s">
        <v>145</v>
      </c>
      <c r="B14" s="510"/>
      <c r="C14" s="510"/>
      <c r="D14" s="510"/>
      <c r="E14" s="511"/>
      <c r="F14" s="269"/>
      <c r="G14" s="274"/>
      <c r="H14" s="274"/>
      <c r="I14" s="274"/>
      <c r="J14" s="275"/>
    </row>
    <row r="15" spans="1:11" ht="15.75" x14ac:dyDescent="0.25">
      <c r="A15" s="338" t="s">
        <v>140</v>
      </c>
      <c r="B15" s="67">
        <f>B16+B17+B18</f>
        <v>0</v>
      </c>
      <c r="C15" s="67">
        <f>C16+C17+C18</f>
        <v>3457400</v>
      </c>
      <c r="D15" s="67">
        <f>D16+D17+D18</f>
        <v>3457400</v>
      </c>
      <c r="E15" s="339">
        <f>D15/C15</f>
        <v>1</v>
      </c>
      <c r="F15" s="271"/>
      <c r="G15" s="272"/>
      <c r="H15" s="272"/>
      <c r="I15" s="272"/>
      <c r="J15" s="273"/>
      <c r="K15" s="163"/>
    </row>
    <row r="16" spans="1:11" ht="15.75" x14ac:dyDescent="0.25">
      <c r="A16" s="338" t="s">
        <v>142</v>
      </c>
      <c r="B16" s="67"/>
      <c r="C16" s="67">
        <v>1106306</v>
      </c>
      <c r="D16" s="67">
        <v>1106306</v>
      </c>
      <c r="E16" s="339">
        <f t="shared" ref="E16:E20" si="4">D16/C16</f>
        <v>1</v>
      </c>
      <c r="F16" s="270"/>
      <c r="G16" s="274"/>
      <c r="H16" s="274"/>
      <c r="I16" s="274"/>
      <c r="J16" s="275"/>
    </row>
    <row r="17" spans="1:10" ht="15.75" x14ac:dyDescent="0.25">
      <c r="A17" s="338" t="s">
        <v>143</v>
      </c>
      <c r="B17" s="67"/>
      <c r="C17" s="67">
        <v>1770190</v>
      </c>
      <c r="D17" s="67">
        <v>1770190</v>
      </c>
      <c r="E17" s="339"/>
      <c r="F17" s="270"/>
      <c r="G17" s="274"/>
      <c r="H17" s="274"/>
      <c r="I17" s="274"/>
      <c r="J17" s="275"/>
    </row>
    <row r="18" spans="1:10" ht="15.75" x14ac:dyDescent="0.25">
      <c r="A18" s="338" t="s">
        <v>153</v>
      </c>
      <c r="B18" s="67"/>
      <c r="C18" s="67">
        <v>580904</v>
      </c>
      <c r="D18" s="67">
        <v>580904</v>
      </c>
      <c r="E18" s="339">
        <f t="shared" si="4"/>
        <v>1</v>
      </c>
      <c r="F18" s="270"/>
      <c r="G18" s="274"/>
      <c r="H18" s="274"/>
      <c r="I18" s="274"/>
      <c r="J18" s="275"/>
    </row>
    <row r="19" spans="1:10" ht="15.75" x14ac:dyDescent="0.25">
      <c r="A19" s="338" t="s">
        <v>154</v>
      </c>
      <c r="B19" s="67"/>
      <c r="C19" s="67"/>
      <c r="D19" s="67"/>
      <c r="E19" s="344"/>
      <c r="F19" s="269"/>
      <c r="G19" s="272"/>
      <c r="H19" s="272"/>
      <c r="I19" s="272"/>
      <c r="J19" s="273"/>
    </row>
    <row r="20" spans="1:10" ht="16.5" thickBot="1" x14ac:dyDescent="0.3">
      <c r="A20" s="345" t="s">
        <v>147</v>
      </c>
      <c r="B20" s="138">
        <f>B15+B19</f>
        <v>0</v>
      </c>
      <c r="C20" s="138">
        <f>C15+C19</f>
        <v>3457400</v>
      </c>
      <c r="D20" s="138">
        <f>D15+D19</f>
        <v>3457400</v>
      </c>
      <c r="E20" s="341">
        <f t="shared" si="4"/>
        <v>1</v>
      </c>
      <c r="F20" s="270"/>
      <c r="G20" s="274"/>
      <c r="H20" s="274"/>
      <c r="I20" s="274"/>
      <c r="J20" s="275"/>
    </row>
    <row r="21" spans="1:10" ht="16.5" thickBot="1" x14ac:dyDescent="0.3">
      <c r="A21" s="139" t="s">
        <v>148</v>
      </c>
      <c r="B21" s="139">
        <f>B12+B20</f>
        <v>129418819</v>
      </c>
      <c r="C21" s="139">
        <f>C12+C20</f>
        <v>178887118</v>
      </c>
      <c r="D21" s="139">
        <f>D12+D20</f>
        <v>178887118</v>
      </c>
      <c r="E21" s="346">
        <f>E12+E20</f>
        <v>2</v>
      </c>
      <c r="F21" s="269"/>
      <c r="G21" s="272"/>
      <c r="H21" s="272"/>
      <c r="I21" s="272"/>
      <c r="J21" s="273"/>
    </row>
    <row r="39" spans="1:1" x14ac:dyDescent="0.25">
      <c r="A39" t="s">
        <v>109</v>
      </c>
    </row>
  </sheetData>
  <mergeCells count="8">
    <mergeCell ref="F1:F2"/>
    <mergeCell ref="G2:H2"/>
    <mergeCell ref="A14:E14"/>
    <mergeCell ref="A1:A2"/>
    <mergeCell ref="B2:C2"/>
    <mergeCell ref="D1:D2"/>
    <mergeCell ref="E1:E2"/>
    <mergeCell ref="A3:E3"/>
  </mergeCells>
  <pageMargins left="0.7" right="0.7" top="0.75" bottom="0.75" header="0.3" footer="0.3"/>
  <pageSetup paperSize="9" scale="69" orientation="landscape" r:id="rId1"/>
  <headerFooter>
    <oddHeader>&amp;C&amp;"Times New Roman,Félkövér"&amp;12Győr-Moson-Sopron Megyei Önkormányzt,
Győr-Moson-Sopron Megyei Hivatal
2020. évi felhalmozási és tőkejellegű kiadásai&amp;R&amp;"Times New Roman,Normál"&amp;10 3.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499984740745262"/>
  </sheetPr>
  <dimension ref="A1:Q48"/>
  <sheetViews>
    <sheetView view="pageLayout" topLeftCell="A19" zoomScaleNormal="100" workbookViewId="0">
      <selection activeCell="C27" sqref="C27"/>
    </sheetView>
  </sheetViews>
  <sheetFormatPr defaultRowHeight="15" x14ac:dyDescent="0.25"/>
  <cols>
    <col min="1" max="1" width="50.7109375" customWidth="1"/>
    <col min="2" max="3" width="20.7109375" customWidth="1"/>
  </cols>
  <sheetData>
    <row r="1" spans="1:3" ht="24.95" customHeight="1" x14ac:dyDescent="0.25">
      <c r="A1" s="150" t="s">
        <v>99</v>
      </c>
      <c r="B1" s="150" t="s">
        <v>220</v>
      </c>
      <c r="C1" s="150" t="s">
        <v>221</v>
      </c>
    </row>
    <row r="2" spans="1:3" s="144" customFormat="1" ht="24.95" customHeight="1" x14ac:dyDescent="0.25">
      <c r="A2" s="235" t="s">
        <v>266</v>
      </c>
      <c r="B2" s="236">
        <v>12465000</v>
      </c>
      <c r="C2" s="236">
        <v>14950000</v>
      </c>
    </row>
    <row r="3" spans="1:3" s="144" customFormat="1" ht="24.95" customHeight="1" x14ac:dyDescent="0.25">
      <c r="A3" s="237" t="s">
        <v>444</v>
      </c>
      <c r="B3" s="415">
        <f>SUM(B2)</f>
        <v>12465000</v>
      </c>
      <c r="C3" s="415">
        <f>SUM(C2)</f>
        <v>14950000</v>
      </c>
    </row>
    <row r="4" spans="1:3" ht="30" customHeight="1" x14ac:dyDescent="0.25">
      <c r="A4" s="235" t="s">
        <v>222</v>
      </c>
      <c r="B4" s="238">
        <v>258677053</v>
      </c>
      <c r="C4" s="238">
        <v>277493447</v>
      </c>
    </row>
    <row r="5" spans="1:3" ht="28.5" customHeight="1" x14ac:dyDescent="0.25">
      <c r="A5" s="235" t="s">
        <v>223</v>
      </c>
      <c r="B5" s="238">
        <v>10755191</v>
      </c>
      <c r="C5" s="238">
        <v>86489190</v>
      </c>
    </row>
    <row r="6" spans="1:3" s="144" customFormat="1" ht="28.5" customHeight="1" x14ac:dyDescent="0.25">
      <c r="A6" s="241" t="s">
        <v>445</v>
      </c>
      <c r="B6" s="238">
        <v>29981425</v>
      </c>
      <c r="C6" s="238">
        <v>14901181</v>
      </c>
    </row>
    <row r="7" spans="1:3" ht="24.95" customHeight="1" x14ac:dyDescent="0.25">
      <c r="A7" s="239" t="s">
        <v>224</v>
      </c>
      <c r="B7" s="240">
        <f>SUM(B4:B6)</f>
        <v>299413669</v>
      </c>
      <c r="C7" s="240">
        <f>SUM(C4:C6)</f>
        <v>378883818</v>
      </c>
    </row>
    <row r="8" spans="1:3" ht="32.25" customHeight="1" x14ac:dyDescent="0.25">
      <c r="A8" s="235" t="s">
        <v>225</v>
      </c>
      <c r="B8" s="238">
        <v>4000000</v>
      </c>
      <c r="C8" s="238">
        <v>4000000</v>
      </c>
    </row>
    <row r="9" spans="1:3" ht="24.95" customHeight="1" x14ac:dyDescent="0.25">
      <c r="A9" s="235" t="s">
        <v>226</v>
      </c>
      <c r="B9" s="238">
        <v>4000000</v>
      </c>
      <c r="C9" s="238">
        <v>4000000</v>
      </c>
    </row>
    <row r="10" spans="1:3" ht="30.75" customHeight="1" x14ac:dyDescent="0.25">
      <c r="A10" s="239" t="s">
        <v>227</v>
      </c>
      <c r="B10" s="240">
        <v>4000000</v>
      </c>
      <c r="C10" s="240">
        <v>4000000</v>
      </c>
    </row>
    <row r="11" spans="1:3" ht="38.25" customHeight="1" x14ac:dyDescent="0.25">
      <c r="A11" s="239" t="s">
        <v>228</v>
      </c>
      <c r="B11" s="240">
        <f>SUM(B3+B7+B10)</f>
        <v>315878669</v>
      </c>
      <c r="C11" s="240">
        <f>SUM(C3+C7+C10)</f>
        <v>397833818</v>
      </c>
    </row>
    <row r="12" spans="1:3" ht="24.95" customHeight="1" x14ac:dyDescent="0.25">
      <c r="A12" s="235" t="s">
        <v>229</v>
      </c>
      <c r="B12" s="238">
        <v>66220</v>
      </c>
      <c r="C12" s="238">
        <v>3690</v>
      </c>
    </row>
    <row r="13" spans="1:3" ht="24.95" customHeight="1" x14ac:dyDescent="0.25">
      <c r="A13" s="235" t="s">
        <v>230</v>
      </c>
      <c r="B13" s="238">
        <v>41507</v>
      </c>
      <c r="C13" s="238">
        <v>145322</v>
      </c>
    </row>
    <row r="14" spans="1:3" ht="32.25" customHeight="1" x14ac:dyDescent="0.25">
      <c r="A14" s="239" t="s">
        <v>231</v>
      </c>
      <c r="B14" s="240">
        <f>SUM(B12:B13)</f>
        <v>107727</v>
      </c>
      <c r="C14" s="240">
        <f>SUM(C12:C13)</f>
        <v>149012</v>
      </c>
    </row>
    <row r="15" spans="1:3" ht="24.95" customHeight="1" x14ac:dyDescent="0.25">
      <c r="A15" s="235" t="s">
        <v>232</v>
      </c>
      <c r="B15" s="238">
        <v>317783640</v>
      </c>
      <c r="C15" s="238">
        <v>257580518</v>
      </c>
    </row>
    <row r="16" spans="1:3" ht="24.95" customHeight="1" x14ac:dyDescent="0.25">
      <c r="A16" s="239" t="s">
        <v>233</v>
      </c>
      <c r="B16" s="240">
        <f>SUM(B15)</f>
        <v>317783640</v>
      </c>
      <c r="C16" s="240">
        <f>SUM(C15)</f>
        <v>257580518</v>
      </c>
    </row>
    <row r="17" spans="1:17" ht="24.95" customHeight="1" x14ac:dyDescent="0.25">
      <c r="A17" s="235" t="s">
        <v>234</v>
      </c>
      <c r="B17" s="238">
        <v>24058974</v>
      </c>
      <c r="C17" s="238">
        <v>4740364</v>
      </c>
    </row>
    <row r="18" spans="1:17" ht="24.95" customHeight="1" x14ac:dyDescent="0.25">
      <c r="A18" s="239" t="s">
        <v>235</v>
      </c>
      <c r="B18" s="240">
        <f>SUM(B17)</f>
        <v>24058974</v>
      </c>
      <c r="C18" s="240">
        <f>SUM(C17)</f>
        <v>4740364</v>
      </c>
    </row>
    <row r="19" spans="1:17" ht="24.95" customHeight="1" x14ac:dyDescent="0.25">
      <c r="A19" s="239" t="s">
        <v>236</v>
      </c>
      <c r="B19" s="240">
        <f>SUM(B14+B16+B18)</f>
        <v>341950341</v>
      </c>
      <c r="C19" s="240">
        <f>SUM(C14+C16+C18)</f>
        <v>262469894</v>
      </c>
    </row>
    <row r="20" spans="1:17" ht="30.75" customHeight="1" x14ac:dyDescent="0.25">
      <c r="A20" s="235" t="s">
        <v>237</v>
      </c>
      <c r="B20" s="238">
        <v>863318</v>
      </c>
      <c r="C20" s="238">
        <v>108393</v>
      </c>
    </row>
    <row r="21" spans="1:17" ht="30.75" customHeight="1" x14ac:dyDescent="0.25">
      <c r="A21" s="235" t="s">
        <v>238</v>
      </c>
      <c r="B21" s="238">
        <v>863318</v>
      </c>
      <c r="C21" s="238">
        <v>108393</v>
      </c>
    </row>
    <row r="22" spans="1:17" ht="36" customHeight="1" x14ac:dyDescent="0.25">
      <c r="A22" s="239" t="s">
        <v>239</v>
      </c>
      <c r="B22" s="240">
        <f>SUM(B20)</f>
        <v>863318</v>
      </c>
      <c r="C22" s="240">
        <f>SUM(C20)</f>
        <v>108393</v>
      </c>
      <c r="Q22" s="50"/>
    </row>
    <row r="23" spans="1:17" ht="24.95" customHeight="1" x14ac:dyDescent="0.25">
      <c r="A23" s="235" t="s">
        <v>240</v>
      </c>
      <c r="B23" s="238">
        <v>27521</v>
      </c>
      <c r="C23" s="238"/>
    </row>
    <row r="24" spans="1:17" ht="24.95" customHeight="1" x14ac:dyDescent="0.25">
      <c r="A24" s="235" t="s">
        <v>241</v>
      </c>
      <c r="B24" s="238">
        <v>0</v>
      </c>
      <c r="C24" s="238"/>
    </row>
    <row r="25" spans="1:17" ht="24.95" customHeight="1" x14ac:dyDescent="0.25">
      <c r="A25" s="235" t="s">
        <v>242</v>
      </c>
      <c r="B25" s="238">
        <v>100000</v>
      </c>
      <c r="C25" s="238">
        <v>100000</v>
      </c>
    </row>
    <row r="26" spans="1:17" ht="30.75" customHeight="1" x14ac:dyDescent="0.25">
      <c r="A26" s="239" t="s">
        <v>243</v>
      </c>
      <c r="B26" s="240">
        <f>SUM(B23+B25)</f>
        <v>127521</v>
      </c>
      <c r="C26" s="240">
        <f>SUM(C23+C25)</f>
        <v>100000</v>
      </c>
    </row>
    <row r="27" spans="1:17" ht="24.95" customHeight="1" x14ac:dyDescent="0.25">
      <c r="A27" s="239" t="s">
        <v>244</v>
      </c>
      <c r="B27" s="240">
        <f>SUM(B22+B26)</f>
        <v>990839</v>
      </c>
      <c r="C27" s="240">
        <f>SUM(C22+C26)</f>
        <v>208393</v>
      </c>
    </row>
    <row r="28" spans="1:17" ht="36" customHeight="1" x14ac:dyDescent="0.25">
      <c r="A28" s="235" t="s">
        <v>245</v>
      </c>
      <c r="B28" s="238">
        <v>89421929</v>
      </c>
      <c r="C28" s="242">
        <v>83021129</v>
      </c>
    </row>
    <row r="29" spans="1:17" ht="33.75" customHeight="1" x14ac:dyDescent="0.25">
      <c r="A29" s="239" t="s">
        <v>246</v>
      </c>
      <c r="B29" s="240">
        <f>SUM(B28)</f>
        <v>89421929</v>
      </c>
      <c r="C29" s="240">
        <f>SUM(C28)</f>
        <v>83021129</v>
      </c>
    </row>
    <row r="30" spans="1:17" ht="24.95" customHeight="1" x14ac:dyDescent="0.25">
      <c r="A30" s="239" t="s">
        <v>247</v>
      </c>
      <c r="B30" s="240">
        <f>SUM(B11+B19+B27+B29)</f>
        <v>748241778</v>
      </c>
      <c r="C30" s="240">
        <f>SUM(C11+C19+C27+C29)</f>
        <v>743533234</v>
      </c>
    </row>
    <row r="31" spans="1:17" ht="24.95" customHeight="1" x14ac:dyDescent="0.25">
      <c r="A31" s="235" t="s">
        <v>248</v>
      </c>
      <c r="B31" s="238">
        <v>132242154</v>
      </c>
      <c r="C31" s="238">
        <v>132242154</v>
      </c>
    </row>
    <row r="32" spans="1:17" ht="24.95" customHeight="1" x14ac:dyDescent="0.25">
      <c r="A32" s="235" t="s">
        <v>249</v>
      </c>
      <c r="B32" s="238">
        <v>59969774</v>
      </c>
      <c r="C32" s="238">
        <v>59969774</v>
      </c>
    </row>
    <row r="33" spans="1:3" ht="24.95" customHeight="1" x14ac:dyDescent="0.25">
      <c r="A33" s="235" t="s">
        <v>250</v>
      </c>
      <c r="B33" s="238">
        <v>392804231</v>
      </c>
      <c r="C33" s="238">
        <v>401928587</v>
      </c>
    </row>
    <row r="34" spans="1:3" ht="24.95" customHeight="1" x14ac:dyDescent="0.25">
      <c r="A34" s="235" t="s">
        <v>251</v>
      </c>
      <c r="B34" s="238">
        <v>9124356</v>
      </c>
      <c r="C34" s="238">
        <v>-7101696</v>
      </c>
    </row>
    <row r="35" spans="1:3" ht="24.95" customHeight="1" x14ac:dyDescent="0.25">
      <c r="A35" s="239" t="s">
        <v>252</v>
      </c>
      <c r="B35" s="240">
        <f>SUM(B31:B34)</f>
        <v>594140515</v>
      </c>
      <c r="C35" s="240">
        <f>SUM(C31:C34)</f>
        <v>587038819</v>
      </c>
    </row>
    <row r="36" spans="1:3" ht="34.5" customHeight="1" x14ac:dyDescent="0.25">
      <c r="A36" s="235" t="s">
        <v>253</v>
      </c>
      <c r="B36" s="243">
        <v>283566</v>
      </c>
      <c r="C36" s="244"/>
    </row>
    <row r="37" spans="1:3" ht="30" customHeight="1" x14ac:dyDescent="0.25">
      <c r="A37" s="235" t="s">
        <v>254</v>
      </c>
      <c r="B37" s="238"/>
      <c r="C37" s="238">
        <v>0</v>
      </c>
    </row>
    <row r="38" spans="1:3" ht="32.25" customHeight="1" x14ac:dyDescent="0.25">
      <c r="A38" s="239" t="s">
        <v>255</v>
      </c>
      <c r="B38" s="240">
        <f>SUM(B36)</f>
        <v>283566</v>
      </c>
      <c r="C38" s="240">
        <f>SUM(C36)</f>
        <v>0</v>
      </c>
    </row>
    <row r="39" spans="1:3" ht="24.95" customHeight="1" x14ac:dyDescent="0.25">
      <c r="A39" s="235" t="s">
        <v>256</v>
      </c>
      <c r="B39" s="238">
        <v>11824000</v>
      </c>
      <c r="C39" s="238">
        <v>11824000</v>
      </c>
    </row>
    <row r="40" spans="1:3" ht="33.75" customHeight="1" x14ac:dyDescent="0.25">
      <c r="A40" s="235" t="s">
        <v>257</v>
      </c>
      <c r="B40" s="238">
        <v>11824000</v>
      </c>
      <c r="C40" s="238">
        <v>11824000</v>
      </c>
    </row>
    <row r="41" spans="1:3" ht="32.25" customHeight="1" x14ac:dyDescent="0.25">
      <c r="A41" s="239" t="s">
        <v>258</v>
      </c>
      <c r="B41" s="240">
        <f>SUM(B39)</f>
        <v>11824000</v>
      </c>
      <c r="C41" s="240">
        <f>SUM(C39)</f>
        <v>11824000</v>
      </c>
    </row>
    <row r="42" spans="1:3" ht="24.95" customHeight="1" x14ac:dyDescent="0.25">
      <c r="A42" s="235" t="s">
        <v>259</v>
      </c>
      <c r="B42" s="238"/>
      <c r="C42" s="238">
        <v>6400000</v>
      </c>
    </row>
    <row r="43" spans="1:3" ht="33.75" customHeight="1" x14ac:dyDescent="0.25">
      <c r="A43" s="239" t="s">
        <v>260</v>
      </c>
      <c r="B43" s="240">
        <v>0</v>
      </c>
      <c r="C43" s="240">
        <f>SUM(C42)</f>
        <v>6400000</v>
      </c>
    </row>
    <row r="44" spans="1:3" ht="24.95" customHeight="1" x14ac:dyDescent="0.25">
      <c r="A44" s="239" t="s">
        <v>261</v>
      </c>
      <c r="B44" s="240">
        <f>SUM(B38+B41+B43)</f>
        <v>12107566</v>
      </c>
      <c r="C44" s="240">
        <f>SUM(C38+C41+C43)</f>
        <v>18224000</v>
      </c>
    </row>
    <row r="45" spans="1:3" ht="34.5" customHeight="1" x14ac:dyDescent="0.25">
      <c r="A45" s="235" t="s">
        <v>262</v>
      </c>
      <c r="B45" s="238">
        <v>7621576</v>
      </c>
      <c r="C45" s="238">
        <v>7412606</v>
      </c>
    </row>
    <row r="46" spans="1:3" ht="24.95" customHeight="1" x14ac:dyDescent="0.25">
      <c r="A46" s="235" t="s">
        <v>263</v>
      </c>
      <c r="B46" s="238">
        <v>134372121</v>
      </c>
      <c r="C46" s="238">
        <v>130857809</v>
      </c>
    </row>
    <row r="47" spans="1:3" ht="36" customHeight="1" x14ac:dyDescent="0.25">
      <c r="A47" s="239" t="s">
        <v>264</v>
      </c>
      <c r="B47" s="240">
        <f>SUM(B45:B46)</f>
        <v>141993697</v>
      </c>
      <c r="C47" s="240">
        <f>SUM(C45:C46)</f>
        <v>138270415</v>
      </c>
    </row>
    <row r="48" spans="1:3" ht="24.95" customHeight="1" x14ac:dyDescent="0.25">
      <c r="A48" s="239" t="s">
        <v>265</v>
      </c>
      <c r="B48" s="240">
        <f>SUM(B35+B44+B47)</f>
        <v>748241778</v>
      </c>
      <c r="C48" s="240">
        <f>SUM(C35+C44+C47)</f>
        <v>743533234</v>
      </c>
    </row>
  </sheetData>
  <pageMargins left="0.7" right="0.7" top="0.75" bottom="0.75" header="0.3" footer="0.3"/>
  <pageSetup paperSize="9" scale="67" orientation="portrait" r:id="rId1"/>
  <headerFooter>
    <oddHeader>&amp;C&amp;"Times New Roman,Félkövér"&amp;12Győr-Moson-Sopron Megyei Önkormányzat
2020. évi vagyonmérlege&amp;R&amp;"Times New Roman,Normál"&amp;10 4/a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499984740745262"/>
  </sheetPr>
  <dimension ref="J1:L43"/>
  <sheetViews>
    <sheetView view="pageLayout" topLeftCell="B22" zoomScaleNormal="100" workbookViewId="0">
      <selection activeCell="L33" sqref="L33"/>
    </sheetView>
  </sheetViews>
  <sheetFormatPr defaultRowHeight="15" x14ac:dyDescent="0.25"/>
  <cols>
    <col min="10" max="10" width="50.7109375" customWidth="1"/>
    <col min="11" max="12" width="20.7109375" customWidth="1"/>
  </cols>
  <sheetData>
    <row r="1" spans="10:12" ht="30" customHeight="1" x14ac:dyDescent="0.25">
      <c r="J1" s="150" t="s">
        <v>99</v>
      </c>
      <c r="K1" s="150" t="s">
        <v>220</v>
      </c>
      <c r="L1" s="150" t="s">
        <v>221</v>
      </c>
    </row>
    <row r="2" spans="10:12" ht="30" customHeight="1" x14ac:dyDescent="0.25">
      <c r="J2" s="151" t="s">
        <v>266</v>
      </c>
      <c r="K2" s="152"/>
      <c r="L2" s="152"/>
    </row>
    <row r="3" spans="10:12" ht="30" customHeight="1" x14ac:dyDescent="0.25">
      <c r="J3" s="153" t="s">
        <v>267</v>
      </c>
      <c r="K3" s="154">
        <f>SUM(K2)</f>
        <v>0</v>
      </c>
      <c r="L3" s="154">
        <f>SUM(L2)</f>
        <v>0</v>
      </c>
    </row>
    <row r="4" spans="10:12" ht="30" customHeight="1" x14ac:dyDescent="0.25">
      <c r="J4" s="151" t="s">
        <v>223</v>
      </c>
      <c r="K4" s="152">
        <v>8759446</v>
      </c>
      <c r="L4" s="152">
        <v>11045980</v>
      </c>
    </row>
    <row r="5" spans="10:12" ht="30" customHeight="1" x14ac:dyDescent="0.25">
      <c r="J5" s="153" t="s">
        <v>224</v>
      </c>
      <c r="K5" s="154">
        <f>SUM(K4)</f>
        <v>8759446</v>
      </c>
      <c r="L5" s="154">
        <f>SUM(L4)</f>
        <v>11045980</v>
      </c>
    </row>
    <row r="6" spans="10:12" ht="30" customHeight="1" x14ac:dyDescent="0.25">
      <c r="J6" s="153" t="s">
        <v>228</v>
      </c>
      <c r="K6" s="154">
        <f>SUM(K5,K3)</f>
        <v>8759446</v>
      </c>
      <c r="L6" s="154">
        <f>SUM(L5,L3)</f>
        <v>11045980</v>
      </c>
    </row>
    <row r="7" spans="10:12" ht="30" customHeight="1" x14ac:dyDescent="0.25">
      <c r="J7" s="151" t="s">
        <v>229</v>
      </c>
      <c r="K7" s="152">
        <v>71480</v>
      </c>
      <c r="L7" s="152">
        <v>41750</v>
      </c>
    </row>
    <row r="8" spans="10:12" ht="30" customHeight="1" x14ac:dyDescent="0.25">
      <c r="J8" s="153" t="s">
        <v>231</v>
      </c>
      <c r="K8" s="154">
        <f>SUM(K7)</f>
        <v>71480</v>
      </c>
      <c r="L8" s="154">
        <f>SUM(L7)</f>
        <v>41750</v>
      </c>
    </row>
    <row r="9" spans="10:12" ht="30" customHeight="1" x14ac:dyDescent="0.25">
      <c r="J9" s="151" t="s">
        <v>232</v>
      </c>
      <c r="K9" s="152">
        <v>1997195</v>
      </c>
      <c r="L9" s="152">
        <v>11315813</v>
      </c>
    </row>
    <row r="10" spans="10:12" ht="30" customHeight="1" x14ac:dyDescent="0.25">
      <c r="J10" s="153" t="s">
        <v>233</v>
      </c>
      <c r="K10" s="154">
        <f>SUM(K9)</f>
        <v>1997195</v>
      </c>
      <c r="L10" s="154">
        <f>SUM(L9)</f>
        <v>11315813</v>
      </c>
    </row>
    <row r="11" spans="10:12" ht="30" customHeight="1" x14ac:dyDescent="0.25">
      <c r="J11" s="153" t="s">
        <v>236</v>
      </c>
      <c r="K11" s="154">
        <f>SUM(K10,K8)</f>
        <v>2068675</v>
      </c>
      <c r="L11" s="154">
        <f>SUM(L10,L8)</f>
        <v>11357563</v>
      </c>
    </row>
    <row r="12" spans="10:12" ht="30" customHeight="1" x14ac:dyDescent="0.25">
      <c r="J12" s="151" t="s">
        <v>237</v>
      </c>
      <c r="K12" s="152">
        <v>716985</v>
      </c>
      <c r="L12" s="152">
        <v>225000</v>
      </c>
    </row>
    <row r="13" spans="10:12" ht="30" customHeight="1" x14ac:dyDescent="0.25">
      <c r="J13" s="151" t="s">
        <v>238</v>
      </c>
      <c r="K13" s="152">
        <v>0</v>
      </c>
      <c r="L13" s="152">
        <v>0</v>
      </c>
    </row>
    <row r="14" spans="10:12" ht="30" customHeight="1" x14ac:dyDescent="0.25">
      <c r="J14" s="153" t="s">
        <v>239</v>
      </c>
      <c r="K14" s="154">
        <f>SUM(K12)</f>
        <v>716985</v>
      </c>
      <c r="L14" s="154">
        <f>SUM(L12)</f>
        <v>225000</v>
      </c>
    </row>
    <row r="15" spans="10:12" ht="30" customHeight="1" x14ac:dyDescent="0.25">
      <c r="J15" s="151" t="s">
        <v>240</v>
      </c>
      <c r="K15" s="152"/>
      <c r="L15" s="152">
        <v>1050771</v>
      </c>
    </row>
    <row r="16" spans="10:12" ht="30" customHeight="1" x14ac:dyDescent="0.25">
      <c r="J16" s="151" t="s">
        <v>268</v>
      </c>
      <c r="K16" s="152"/>
      <c r="L16" s="152"/>
    </row>
    <row r="17" spans="10:12" ht="30" customHeight="1" x14ac:dyDescent="0.25">
      <c r="J17" s="153" t="s">
        <v>243</v>
      </c>
      <c r="K17" s="154">
        <f>SUM(K15)</f>
        <v>0</v>
      </c>
      <c r="L17" s="154">
        <f>SUM(L15)</f>
        <v>1050771</v>
      </c>
    </row>
    <row r="18" spans="10:12" ht="30" customHeight="1" x14ac:dyDescent="0.25">
      <c r="J18" s="153" t="s">
        <v>244</v>
      </c>
      <c r="K18" s="154">
        <f>SUM(K17,K14)</f>
        <v>716985</v>
      </c>
      <c r="L18" s="154">
        <f>SUM(L17,L14)</f>
        <v>1275771</v>
      </c>
    </row>
    <row r="19" spans="10:12" ht="30" customHeight="1" x14ac:dyDescent="0.25">
      <c r="J19" s="151" t="s">
        <v>245</v>
      </c>
      <c r="K19" s="152"/>
      <c r="L19" s="152">
        <v>0</v>
      </c>
    </row>
    <row r="20" spans="10:12" ht="30" customHeight="1" x14ac:dyDescent="0.25">
      <c r="J20" s="153" t="s">
        <v>246</v>
      </c>
      <c r="K20" s="154">
        <f>SUM(K19)</f>
        <v>0</v>
      </c>
      <c r="L20" s="154">
        <f>SUM(L19)</f>
        <v>0</v>
      </c>
    </row>
    <row r="21" spans="10:12" ht="30" customHeight="1" x14ac:dyDescent="0.25">
      <c r="J21" s="153" t="s">
        <v>247</v>
      </c>
      <c r="K21" s="154">
        <f>SUM(K6+K11+K18+K20)</f>
        <v>11545106</v>
      </c>
      <c r="L21" s="154">
        <f>SUM(L6+L11+L18+L20)</f>
        <v>23679314</v>
      </c>
    </row>
    <row r="22" spans="10:12" ht="30" customHeight="1" x14ac:dyDescent="0.25">
      <c r="J22" s="151" t="s">
        <v>248</v>
      </c>
      <c r="K22" s="152">
        <v>200850578</v>
      </c>
      <c r="L22" s="152">
        <v>200850578</v>
      </c>
    </row>
    <row r="23" spans="10:12" ht="30" customHeight="1" x14ac:dyDescent="0.25">
      <c r="J23" s="151" t="s">
        <v>249</v>
      </c>
      <c r="K23" s="152">
        <v>27633328</v>
      </c>
      <c r="L23" s="152">
        <v>27633328</v>
      </c>
    </row>
    <row r="24" spans="10:12" ht="30" customHeight="1" x14ac:dyDescent="0.25">
      <c r="J24" s="151" t="s">
        <v>250</v>
      </c>
      <c r="K24" s="152">
        <v>-139397676</v>
      </c>
      <c r="L24" s="152">
        <v>-228456581</v>
      </c>
    </row>
    <row r="25" spans="10:12" ht="30" customHeight="1" x14ac:dyDescent="0.25">
      <c r="J25" s="151" t="s">
        <v>251</v>
      </c>
      <c r="K25" s="152">
        <v>-89058905</v>
      </c>
      <c r="L25" s="152">
        <v>13244200</v>
      </c>
    </row>
    <row r="26" spans="10:12" ht="30" customHeight="1" x14ac:dyDescent="0.25">
      <c r="J26" s="153" t="s">
        <v>252</v>
      </c>
      <c r="K26" s="154">
        <f>SUM(K22:K25)</f>
        <v>27325</v>
      </c>
      <c r="L26" s="154">
        <f>SUM(L22:L25)</f>
        <v>13271525</v>
      </c>
    </row>
    <row r="27" spans="10:12" ht="30" customHeight="1" x14ac:dyDescent="0.25">
      <c r="J27" s="151" t="s">
        <v>253</v>
      </c>
      <c r="K27" s="152">
        <v>150000</v>
      </c>
      <c r="L27" s="152"/>
    </row>
    <row r="28" spans="10:12" ht="30" customHeight="1" x14ac:dyDescent="0.25">
      <c r="J28" s="153" t="s">
        <v>255</v>
      </c>
      <c r="K28" s="154">
        <f>SUM(K27)</f>
        <v>150000</v>
      </c>
      <c r="L28" s="154">
        <f>SUM(L27)</f>
        <v>0</v>
      </c>
    </row>
    <row r="29" spans="10:12" ht="30" customHeight="1" x14ac:dyDescent="0.25">
      <c r="J29" s="151" t="s">
        <v>269</v>
      </c>
      <c r="K29" s="152"/>
      <c r="L29" s="152"/>
    </row>
    <row r="30" spans="10:12" ht="30" customHeight="1" x14ac:dyDescent="0.25">
      <c r="J30" s="153" t="s">
        <v>258</v>
      </c>
      <c r="K30" s="154">
        <f>SUM(K29)</f>
        <v>0</v>
      </c>
      <c r="L30" s="154">
        <f>SUM(L29)</f>
        <v>0</v>
      </c>
    </row>
    <row r="31" spans="10:12" ht="30" customHeight="1" x14ac:dyDescent="0.25">
      <c r="J31" s="153" t="s">
        <v>261</v>
      </c>
      <c r="K31" s="154">
        <f>SUM(K28+K30)</f>
        <v>150000</v>
      </c>
      <c r="L31" s="154">
        <f>SUM(L28+L30)</f>
        <v>0</v>
      </c>
    </row>
    <row r="32" spans="10:12" ht="30" customHeight="1" x14ac:dyDescent="0.25">
      <c r="J32" s="151" t="s">
        <v>262</v>
      </c>
      <c r="K32" s="152">
        <v>11367781</v>
      </c>
      <c r="L32" s="152">
        <v>10407789</v>
      </c>
    </row>
    <row r="33" spans="10:12" ht="30" customHeight="1" x14ac:dyDescent="0.25">
      <c r="J33" s="153" t="s">
        <v>264</v>
      </c>
      <c r="K33" s="154">
        <f>SUM(K32)</f>
        <v>11367781</v>
      </c>
      <c r="L33" s="154">
        <f>SUM(L32)</f>
        <v>10407789</v>
      </c>
    </row>
    <row r="34" spans="10:12" ht="30" customHeight="1" x14ac:dyDescent="0.25">
      <c r="J34" s="153" t="s">
        <v>265</v>
      </c>
      <c r="K34" s="154">
        <f>SUM(K26+K31+K33)</f>
        <v>11545106</v>
      </c>
      <c r="L34" s="154">
        <f>SUM(L26+L31+L33)</f>
        <v>23679314</v>
      </c>
    </row>
    <row r="35" spans="10:12" ht="30" customHeight="1" x14ac:dyDescent="0.25"/>
    <row r="36" spans="10:12" ht="30" customHeight="1" x14ac:dyDescent="0.25"/>
    <row r="37" spans="10:12" ht="30" customHeight="1" x14ac:dyDescent="0.25"/>
    <row r="38" spans="10:12" ht="30" customHeight="1" x14ac:dyDescent="0.25"/>
    <row r="39" spans="10:12" ht="30" customHeight="1" x14ac:dyDescent="0.25"/>
    <row r="40" spans="10:12" ht="30" customHeight="1" x14ac:dyDescent="0.25"/>
    <row r="41" spans="10:12" ht="30" customHeight="1" x14ac:dyDescent="0.25"/>
    <row r="42" spans="10:12" ht="30" customHeight="1" x14ac:dyDescent="0.25"/>
    <row r="43" spans="10:12" ht="30" customHeight="1" x14ac:dyDescent="0.25"/>
  </sheetData>
  <pageMargins left="0.7" right="0.7" top="0.75" bottom="0.75" header="0.3" footer="0.3"/>
  <pageSetup paperSize="9" scale="74" orientation="portrait" r:id="rId1"/>
  <headerFooter>
    <oddHeader>&amp;C&amp;"Times New Roman,Félkövér"&amp;12Győr-Moson-Sopron Megyei Önkormányzati Hivatal
2020. évi vagyonmérlege&amp;R&amp;"Times New Roman,Normál"&amp;10 4/b számú melléklet</oddHeader>
  </headerFooter>
  <colBreaks count="1" manualBreakCount="1">
    <brk id="9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499984740745262"/>
  </sheetPr>
  <dimension ref="A1:B10"/>
  <sheetViews>
    <sheetView view="pageLayout" zoomScaleNormal="100" workbookViewId="0">
      <selection activeCell="D22" sqref="D22"/>
    </sheetView>
  </sheetViews>
  <sheetFormatPr defaultRowHeight="15" x14ac:dyDescent="0.25"/>
  <cols>
    <col min="1" max="1" width="50.7109375" customWidth="1"/>
    <col min="2" max="2" width="20.7109375" customWidth="1"/>
  </cols>
  <sheetData>
    <row r="1" spans="1:2" ht="24.95" customHeight="1" x14ac:dyDescent="0.25">
      <c r="A1" s="150" t="s">
        <v>99</v>
      </c>
      <c r="B1" s="150" t="s">
        <v>270</v>
      </c>
    </row>
    <row r="2" spans="1:2" ht="24.95" customHeight="1" x14ac:dyDescent="0.25">
      <c r="A2" s="151" t="s">
        <v>271</v>
      </c>
      <c r="B2" s="152">
        <v>413549492</v>
      </c>
    </row>
    <row r="3" spans="1:2" ht="24.95" customHeight="1" x14ac:dyDescent="0.25">
      <c r="A3" s="151" t="s">
        <v>272</v>
      </c>
      <c r="B3" s="152">
        <v>349696561</v>
      </c>
    </row>
    <row r="4" spans="1:2" ht="24.95" customHeight="1" x14ac:dyDescent="0.25">
      <c r="A4" s="153" t="s">
        <v>273</v>
      </c>
      <c r="B4" s="154">
        <f>SUM(B2-B3)</f>
        <v>63852931</v>
      </c>
    </row>
    <row r="5" spans="1:2" ht="24.95" customHeight="1" x14ac:dyDescent="0.25">
      <c r="A5" s="151" t="s">
        <v>274</v>
      </c>
      <c r="B5" s="152">
        <v>353901862</v>
      </c>
    </row>
    <row r="6" spans="1:2" ht="24.95" customHeight="1" x14ac:dyDescent="0.25">
      <c r="A6" s="151" t="s">
        <v>279</v>
      </c>
      <c r="B6" s="152">
        <v>161584899</v>
      </c>
    </row>
    <row r="7" spans="1:2" ht="24.95" customHeight="1" x14ac:dyDescent="0.25">
      <c r="A7" s="153" t="s">
        <v>275</v>
      </c>
      <c r="B7" s="154">
        <f>SUM(B5-B6)</f>
        <v>192316963</v>
      </c>
    </row>
    <row r="8" spans="1:2" x14ac:dyDescent="0.25">
      <c r="A8" s="153" t="s">
        <v>276</v>
      </c>
      <c r="B8" s="154">
        <f>SUM(B7,B4)</f>
        <v>256169894</v>
      </c>
    </row>
    <row r="9" spans="1:2" x14ac:dyDescent="0.25">
      <c r="A9" s="153" t="s">
        <v>277</v>
      </c>
      <c r="B9" s="154">
        <f>SUM(B8)</f>
        <v>256169894</v>
      </c>
    </row>
    <row r="10" spans="1:2" x14ac:dyDescent="0.25">
      <c r="A10" s="153" t="s">
        <v>278</v>
      </c>
      <c r="B10" s="154">
        <f>SUM(B9)</f>
        <v>256169894</v>
      </c>
    </row>
  </sheetData>
  <pageMargins left="0.7" right="0.7" top="0.75" bottom="0.75" header="0.3" footer="0.3"/>
  <pageSetup paperSize="9" orientation="portrait" r:id="rId1"/>
  <headerFooter>
    <oddHeader>&amp;C&amp;"Times New Roman,Félkövér"Győr-Moson-Sopron Megyei Önkormányzat 
2020. évi költségvetési maradványkimutatása&amp;R&amp;"Times New Roman,Normál"&amp;10 5/a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499984740745262"/>
  </sheetPr>
  <dimension ref="A1:B9"/>
  <sheetViews>
    <sheetView view="pageLayout" zoomScaleNormal="100" workbookViewId="0">
      <selection activeCell="B5" sqref="B5"/>
    </sheetView>
  </sheetViews>
  <sheetFormatPr defaultRowHeight="15" x14ac:dyDescent="0.25"/>
  <cols>
    <col min="1" max="1" width="50.7109375" customWidth="1"/>
    <col min="2" max="2" width="20.7109375" customWidth="1"/>
  </cols>
  <sheetData>
    <row r="1" spans="1:2" ht="24.95" customHeight="1" x14ac:dyDescent="0.25">
      <c r="A1" s="150" t="s">
        <v>99</v>
      </c>
      <c r="B1" s="150" t="s">
        <v>270</v>
      </c>
    </row>
    <row r="2" spans="1:2" ht="24.95" customHeight="1" x14ac:dyDescent="0.25">
      <c r="A2" s="151" t="s">
        <v>271</v>
      </c>
      <c r="B2" s="152">
        <v>51112467</v>
      </c>
    </row>
    <row r="3" spans="1:2" ht="24.95" customHeight="1" x14ac:dyDescent="0.25">
      <c r="A3" s="151" t="s">
        <v>272</v>
      </c>
      <c r="B3" s="152">
        <v>190533707</v>
      </c>
    </row>
    <row r="4" spans="1:2" ht="24.95" customHeight="1" x14ac:dyDescent="0.25">
      <c r="A4" s="153" t="s">
        <v>273</v>
      </c>
      <c r="B4" s="154">
        <f>SUM(B2-B3)</f>
        <v>-139421240</v>
      </c>
    </row>
    <row r="5" spans="1:2" ht="24.95" customHeight="1" x14ac:dyDescent="0.25">
      <c r="A5" s="151" t="s">
        <v>274</v>
      </c>
      <c r="B5" s="152">
        <v>151829574</v>
      </c>
    </row>
    <row r="6" spans="1:2" ht="24.95" customHeight="1" x14ac:dyDescent="0.25">
      <c r="A6" s="153" t="s">
        <v>275</v>
      </c>
      <c r="B6" s="154">
        <f>SUM(B5)</f>
        <v>151829574</v>
      </c>
    </row>
    <row r="7" spans="1:2" ht="24.95" customHeight="1" x14ac:dyDescent="0.25">
      <c r="A7" s="153" t="s">
        <v>276</v>
      </c>
      <c r="B7" s="154">
        <f>SUM(B6,B4)</f>
        <v>12408334</v>
      </c>
    </row>
    <row r="8" spans="1:2" ht="24.95" customHeight="1" x14ac:dyDescent="0.25">
      <c r="A8" s="153" t="s">
        <v>277</v>
      </c>
      <c r="B8" s="154">
        <f>SUM(B7)</f>
        <v>12408334</v>
      </c>
    </row>
    <row r="9" spans="1:2" ht="24.95" customHeight="1" x14ac:dyDescent="0.25">
      <c r="A9" s="153" t="s">
        <v>278</v>
      </c>
      <c r="B9" s="154">
        <f>SUM(B8)</f>
        <v>12408334</v>
      </c>
    </row>
  </sheetData>
  <pageMargins left="0.7" right="0.7" top="0.75" bottom="0.75" header="0.3" footer="0.3"/>
  <pageSetup paperSize="9" orientation="portrait" r:id="rId1"/>
  <headerFooter>
    <oddHeader>&amp;C&amp;"Times New Roman,Félkövér"&amp;12Győr-Moson-Sopron Megyei Önkormányzati Hivatal
2020. évi maradványkimutatása&amp;R&amp;"Times New Roman,Normál"&amp;10 5/b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3</vt:i4>
      </vt:variant>
    </vt:vector>
  </HeadingPairs>
  <TitlesOfParts>
    <vt:vector size="18" baseType="lpstr">
      <vt:lpstr>1. melléklet össz. 2020</vt:lpstr>
      <vt:lpstr>1.1 Önkormányzat 2020</vt:lpstr>
      <vt:lpstr>1.2 Hivatal 2020</vt:lpstr>
      <vt:lpstr>2. számú melléklet</vt:lpstr>
      <vt:lpstr>3 sz. melléklet</vt:lpstr>
      <vt:lpstr>4a sz. m. Vagyonm. önk.</vt:lpstr>
      <vt:lpstr>4b sz. m. Vagyonm. hivat.</vt:lpstr>
      <vt:lpstr>5a sz.m. Maradványkimut. önk.</vt:lpstr>
      <vt:lpstr>5b sz.m. Maradványkimut. hiv.</vt:lpstr>
      <vt:lpstr>6. sz. m. létszám</vt:lpstr>
      <vt:lpstr>7.sz. m. köt. és önk. v. fel.</vt:lpstr>
      <vt:lpstr>8.sz.m. Pénzeszköz alakulása</vt:lpstr>
      <vt:lpstr>Immateriális eszközök, gépek, b</vt:lpstr>
      <vt:lpstr>10. számú melléklet</vt:lpstr>
      <vt:lpstr>11. számú melléklet</vt:lpstr>
      <vt:lpstr>'4b sz. m. Vagyonm. hivat.'!Nyomtatási_terület</vt:lpstr>
      <vt:lpstr>'7.sz. m. köt. és önk. v. fel.'!Nyomtatási_terület</vt:lpstr>
      <vt:lpstr>'8.sz.m. Pénzeszköz alakulása'!Nyomtatási_terület</vt:lpstr>
    </vt:vector>
  </TitlesOfParts>
  <Company>Gy-M-S Megyei Onkormanyzat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Vilagi Ariella</dc:creator>
  <cp:lastModifiedBy>Kovacs Julia</cp:lastModifiedBy>
  <cp:lastPrinted>2021-05-20T12:37:42Z</cp:lastPrinted>
  <dcterms:created xsi:type="dcterms:W3CDTF">2019-03-22T12:38:49Z</dcterms:created>
  <dcterms:modified xsi:type="dcterms:W3CDTF">2021-05-27T09:45:46Z</dcterms:modified>
</cp:coreProperties>
</file>