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2021\Költségvetés módosítás 2021. I. negyedév\"/>
    </mc:Choice>
  </mc:AlternateContent>
  <xr:revisionPtr revIDLastSave="0" documentId="13_ncr:1_{69B0C99A-77C3-470F-82D5-6719BBE648DC}" xr6:coauthVersionLast="47" xr6:coauthVersionMax="47" xr10:uidLastSave="{00000000-0000-0000-0000-000000000000}"/>
  <bookViews>
    <workbookView xWindow="-120" yWindow="-120" windowWidth="29040" windowHeight="15840" tabRatio="830" activeTab="12" xr2:uid="{00000000-000D-0000-FFFF-FFFF00000000}"/>
  </bookViews>
  <sheets>
    <sheet name="Ktvetési mérleg" sheetId="128" r:id="rId1"/>
    <sheet name="Műk-felh.mérleg" sheetId="139" r:id="rId2"/>
    <sheet name="Bevétel össz." sheetId="92" r:id="rId3"/>
    <sheet name="Kiadás ktgvszervenként" sheetId="134" r:id="rId4"/>
    <sheet name="Állami" sheetId="91" r:id="rId5"/>
    <sheet name="Ber.-felú." sheetId="97" r:id="rId6"/>
    <sheet name="Pénze.átadás" sheetId="95" r:id="rId7"/>
    <sheet name="Önkormányzat" sheetId="123" r:id="rId8"/>
    <sheet name="Hivatal" sheetId="132" r:id="rId9"/>
    <sheet name="Ei. felh.terv" sheetId="138" r:id="rId10"/>
    <sheet name="Létszám" sheetId="141" r:id="rId11"/>
    <sheet name="Gördülő" sheetId="142" r:id="rId12"/>
    <sheet name="EU" sheetId="144" r:id="rId13"/>
  </sheets>
  <externalReferences>
    <externalReference r:id="rId14"/>
  </externalReferences>
  <definedNames>
    <definedName name="_xlnm.Print_Area" localSheetId="4">Állami!$A$1:$G$5</definedName>
    <definedName name="_xlnm.Print_Area" localSheetId="5">'Ber.-felú.'!$A$1:$O$35</definedName>
    <definedName name="_xlnm.Print_Area" localSheetId="9">'Ei. felh.terv'!$A$1:$O$30</definedName>
    <definedName name="_xlnm.Print_Area" localSheetId="6">Pénze.átadás!$A$1:$L$15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144" l="1"/>
  <c r="C33" i="144"/>
  <c r="B33" i="144"/>
  <c r="J32" i="144"/>
  <c r="D32" i="144"/>
  <c r="J31" i="144"/>
  <c r="J30" i="144"/>
  <c r="J28" i="144" s="1"/>
  <c r="J29" i="144"/>
  <c r="I28" i="144"/>
  <c r="H28" i="144"/>
  <c r="H33" i="144" s="1"/>
  <c r="G28" i="144"/>
  <c r="F28" i="144"/>
  <c r="E28" i="144"/>
  <c r="J27" i="144"/>
  <c r="J26" i="144"/>
  <c r="J25" i="144"/>
  <c r="D25" i="144"/>
  <c r="J24" i="144"/>
  <c r="G24" i="144"/>
  <c r="F24" i="144"/>
  <c r="E24" i="144"/>
  <c r="D24" i="144"/>
  <c r="B24" i="144"/>
  <c r="J23" i="144"/>
  <c r="J22" i="144"/>
  <c r="J21" i="144"/>
  <c r="H21" i="144"/>
  <c r="G21" i="144"/>
  <c r="F21" i="144"/>
  <c r="E21" i="144"/>
  <c r="J20" i="144"/>
  <c r="D20" i="144"/>
  <c r="J19" i="144"/>
  <c r="D19" i="144"/>
  <c r="J18" i="144"/>
  <c r="J17" i="144"/>
  <c r="D17" i="144"/>
  <c r="J16" i="144"/>
  <c r="G16" i="144"/>
  <c r="F16" i="144"/>
  <c r="E16" i="144"/>
  <c r="D16" i="144"/>
  <c r="D33" i="144" s="1"/>
  <c r="J15" i="144"/>
  <c r="J14" i="144"/>
  <c r="J13" i="144"/>
  <c r="J12" i="144"/>
  <c r="I12" i="144"/>
  <c r="I33" i="144" s="1"/>
  <c r="G12" i="144"/>
  <c r="F12" i="144"/>
  <c r="F33" i="144" s="1"/>
  <c r="E12" i="144"/>
  <c r="E33" i="144" s="1"/>
  <c r="B9" i="144"/>
  <c r="J33" i="144" l="1"/>
  <c r="F32" i="97" l="1"/>
  <c r="F23" i="97"/>
  <c r="F21" i="97"/>
  <c r="F20" i="97"/>
  <c r="H15" i="92" l="1"/>
  <c r="H16" i="92" s="1"/>
  <c r="I12" i="92"/>
  <c r="C15" i="128"/>
  <c r="C16" i="128" s="1"/>
  <c r="C17" i="139" l="1"/>
  <c r="C18" i="139" s="1"/>
  <c r="D6" i="138" s="1"/>
  <c r="G38" i="123"/>
  <c r="H21" i="123"/>
  <c r="H20" i="123"/>
  <c r="H6" i="123"/>
  <c r="H33" i="132"/>
  <c r="H34" i="132"/>
  <c r="G37" i="132"/>
  <c r="F37" i="132"/>
  <c r="H36" i="132"/>
  <c r="H15" i="132"/>
  <c r="G7" i="132"/>
  <c r="I15" i="92" l="1"/>
  <c r="I16" i="92" s="1"/>
  <c r="D15" i="128"/>
  <c r="D16" i="128" s="1"/>
  <c r="H37" i="132"/>
  <c r="K9" i="95"/>
  <c r="N22" i="97"/>
  <c r="M20" i="97"/>
  <c r="M15" i="97"/>
  <c r="O10" i="139"/>
  <c r="O8" i="139"/>
  <c r="M15" i="123"/>
  <c r="K8" i="95"/>
  <c r="K6" i="95"/>
  <c r="K5" i="95"/>
  <c r="K4" i="95"/>
  <c r="K4" i="91"/>
  <c r="L12" i="134"/>
  <c r="L8" i="134"/>
  <c r="L7" i="134"/>
  <c r="L6" i="134"/>
  <c r="G18" i="134"/>
  <c r="G20" i="134"/>
  <c r="G14" i="134"/>
  <c r="Q14" i="134" s="1"/>
  <c r="N34" i="97" s="1"/>
  <c r="G13" i="134"/>
  <c r="G12" i="134"/>
  <c r="G10" i="134"/>
  <c r="G8" i="134"/>
  <c r="G7" i="134"/>
  <c r="G6" i="134"/>
  <c r="L13" i="92"/>
  <c r="L24" i="92"/>
  <c r="L11" i="92"/>
  <c r="L7" i="92"/>
  <c r="G23" i="92"/>
  <c r="Q23" i="92" s="1"/>
  <c r="G22" i="139" s="1"/>
  <c r="G23" i="128" s="1"/>
  <c r="G5" i="92"/>
  <c r="Q5" i="92" s="1"/>
  <c r="G4" i="92"/>
  <c r="G17" i="92"/>
  <c r="G13" i="92"/>
  <c r="G11" i="92"/>
  <c r="G7" i="92"/>
  <c r="M46" i="132"/>
  <c r="M26" i="132"/>
  <c r="N31" i="123"/>
  <c r="N33" i="123" s="1"/>
  <c r="M30" i="123"/>
  <c r="N45" i="123"/>
  <c r="G21" i="92" s="1"/>
  <c r="N42" i="123"/>
  <c r="N39" i="123"/>
  <c r="N12" i="123"/>
  <c r="L14" i="123"/>
  <c r="L12" i="123" s="1"/>
  <c r="L19" i="123" s="1"/>
  <c r="N42" i="132"/>
  <c r="L21" i="92" s="1"/>
  <c r="L42" i="132"/>
  <c r="M28" i="132"/>
  <c r="N29" i="132"/>
  <c r="M29" i="132" s="1"/>
  <c r="Q12" i="92"/>
  <c r="P5" i="139"/>
  <c r="P4" i="139"/>
  <c r="P21" i="139"/>
  <c r="O39" i="123"/>
  <c r="O50" i="123" s="1"/>
  <c r="O27" i="123"/>
  <c r="G6" i="92" l="1"/>
  <c r="G11" i="134"/>
  <c r="G15" i="134"/>
  <c r="G5" i="139"/>
  <c r="G5" i="128"/>
  <c r="M12" i="123"/>
  <c r="O19" i="139"/>
  <c r="O14" i="128"/>
  <c r="N19" i="123"/>
  <c r="K7" i="95"/>
  <c r="G16" i="134"/>
  <c r="N44" i="123"/>
  <c r="N50" i="123" s="1"/>
  <c r="K7" i="123"/>
  <c r="G17" i="134" l="1"/>
  <c r="K15" i="95"/>
  <c r="Q16" i="134"/>
  <c r="G13" i="95"/>
  <c r="G12" i="95"/>
  <c r="G11" i="95"/>
  <c r="G10" i="95"/>
  <c r="G8" i="95"/>
  <c r="J29" i="132"/>
  <c r="I10" i="132"/>
  <c r="G9" i="95" l="1"/>
  <c r="H2" i="132"/>
  <c r="G2" i="132"/>
  <c r="E1" i="95"/>
  <c r="H2" i="97"/>
  <c r="I4" i="134"/>
  <c r="N4" i="134" s="1"/>
  <c r="H4" i="134"/>
  <c r="M4" i="134" s="1"/>
  <c r="I2" i="92"/>
  <c r="N2" i="92" s="1"/>
  <c r="H2" i="92"/>
  <c r="M2" i="92" s="1"/>
  <c r="L2" i="139"/>
  <c r="K2" i="139"/>
  <c r="E29" i="142" l="1"/>
  <c r="E30" i="142" s="1"/>
  <c r="E33" i="142" s="1"/>
  <c r="E12" i="142"/>
  <c r="E6" i="142"/>
  <c r="E9" i="142"/>
  <c r="E14" i="142" l="1"/>
  <c r="C21" i="138"/>
  <c r="D13" i="95"/>
  <c r="D12" i="95"/>
  <c r="D11" i="95"/>
  <c r="D10" i="95"/>
  <c r="D8" i="95"/>
  <c r="H43" i="132"/>
  <c r="H14" i="132"/>
  <c r="I14" i="132" s="1"/>
  <c r="G17" i="132"/>
  <c r="H7" i="132"/>
  <c r="I7" i="132" s="1"/>
  <c r="H6" i="132"/>
  <c r="I6" i="132" s="1"/>
  <c r="H5" i="132"/>
  <c r="H5" i="123"/>
  <c r="H15" i="123"/>
  <c r="H32" i="97"/>
  <c r="H21" i="97"/>
  <c r="H20" i="97"/>
  <c r="H15" i="97"/>
  <c r="H6" i="97"/>
  <c r="J6" i="97" s="1"/>
  <c r="H5" i="97"/>
  <c r="H23" i="97"/>
  <c r="F29" i="97"/>
  <c r="F22" i="97"/>
  <c r="C13" i="95"/>
  <c r="C12" i="95"/>
  <c r="C11" i="95"/>
  <c r="C10" i="95"/>
  <c r="O25" i="138" s="1"/>
  <c r="C8" i="95"/>
  <c r="O23" i="138" s="1"/>
  <c r="D4" i="91"/>
  <c r="C4" i="91"/>
  <c r="K23" i="128"/>
  <c r="K13" i="128"/>
  <c r="K12" i="128"/>
  <c r="K10" i="128"/>
  <c r="C6" i="95" s="1"/>
  <c r="E6" i="95" s="1"/>
  <c r="K9" i="128"/>
  <c r="C5" i="95" s="1"/>
  <c r="E5" i="95" s="1"/>
  <c r="K8" i="128"/>
  <c r="C4" i="95" s="1"/>
  <c r="K6" i="128"/>
  <c r="K5" i="128"/>
  <c r="K4" i="128"/>
  <c r="C25" i="128"/>
  <c r="C17" i="128"/>
  <c r="C18" i="128" s="1"/>
  <c r="C13" i="128"/>
  <c r="C11" i="128"/>
  <c r="C7" i="128"/>
  <c r="C4" i="128"/>
  <c r="F42" i="132"/>
  <c r="H42" i="132" s="1"/>
  <c r="F45" i="123"/>
  <c r="H17" i="132" l="1"/>
  <c r="I5" i="132"/>
  <c r="E4" i="95"/>
  <c r="L15" i="95"/>
  <c r="K25" i="138"/>
  <c r="K23" i="138"/>
  <c r="C21" i="128"/>
  <c r="D9" i="95"/>
  <c r="D7" i="95" s="1"/>
  <c r="K22" i="139"/>
  <c r="K18" i="139"/>
  <c r="K16" i="139"/>
  <c r="K10" i="139"/>
  <c r="K9" i="139"/>
  <c r="K8" i="139"/>
  <c r="K6" i="139"/>
  <c r="K5" i="139"/>
  <c r="K4" i="139"/>
  <c r="C24" i="139"/>
  <c r="C13" i="139"/>
  <c r="C14" i="139" s="1"/>
  <c r="C11" i="139"/>
  <c r="C9" i="139"/>
  <c r="C6" i="139"/>
  <c r="K11" i="139" l="1"/>
  <c r="K15" i="139" s="1"/>
  <c r="C21" i="139"/>
  <c r="C25" i="139" s="1"/>
  <c r="K25" i="128"/>
  <c r="K24" i="139" s="1"/>
  <c r="K11" i="128"/>
  <c r="C6" i="128" l="1"/>
  <c r="C4" i="139" l="1"/>
  <c r="C8" i="128"/>
  <c r="M24" i="97" l="1"/>
  <c r="M25" i="97"/>
  <c r="M26" i="97"/>
  <c r="M27" i="97"/>
  <c r="M28" i="97"/>
  <c r="J14" i="95"/>
  <c r="J16" i="95"/>
  <c r="M16" i="123"/>
  <c r="M17" i="123"/>
  <c r="M18" i="123"/>
  <c r="M20" i="123"/>
  <c r="M21" i="123"/>
  <c r="Q13" i="134" s="1"/>
  <c r="M22" i="123"/>
  <c r="M26" i="123"/>
  <c r="Q20" i="134" s="1"/>
  <c r="M28" i="123"/>
  <c r="M29" i="123"/>
  <c r="M32" i="123"/>
  <c r="M34" i="123"/>
  <c r="M35" i="123"/>
  <c r="M36" i="123"/>
  <c r="M37" i="123"/>
  <c r="M38" i="123"/>
  <c r="M40" i="123"/>
  <c r="M41" i="123"/>
  <c r="M43" i="123"/>
  <c r="M48" i="123"/>
  <c r="M49" i="123"/>
  <c r="M8" i="123"/>
  <c r="M9" i="123"/>
  <c r="M10" i="123"/>
  <c r="M11" i="123"/>
  <c r="O10" i="128" s="1"/>
  <c r="M13" i="123"/>
  <c r="M14" i="123"/>
  <c r="M6" i="123"/>
  <c r="M7" i="123"/>
  <c r="M5" i="123"/>
  <c r="N23" i="123"/>
  <c r="M5" i="132"/>
  <c r="M6" i="132"/>
  <c r="M7" i="132"/>
  <c r="M8" i="132"/>
  <c r="M9" i="132"/>
  <c r="M10" i="132"/>
  <c r="M11" i="132"/>
  <c r="M12" i="132"/>
  <c r="M14" i="132"/>
  <c r="M15" i="132"/>
  <c r="M16" i="132"/>
  <c r="M18" i="132"/>
  <c r="M19" i="132"/>
  <c r="M21" i="132"/>
  <c r="M22" i="132"/>
  <c r="M23" i="132"/>
  <c r="M24" i="132"/>
  <c r="M25" i="132"/>
  <c r="M27" i="132"/>
  <c r="L8" i="92"/>
  <c r="M30" i="132"/>
  <c r="M31" i="132"/>
  <c r="M32" i="132"/>
  <c r="M33" i="132"/>
  <c r="M34" i="132"/>
  <c r="M37" i="132"/>
  <c r="M38" i="132"/>
  <c r="M39" i="132"/>
  <c r="M40" i="132"/>
  <c r="M43" i="132"/>
  <c r="M44" i="132"/>
  <c r="M47" i="132"/>
  <c r="N35" i="132"/>
  <c r="N13" i="132"/>
  <c r="Q9" i="134"/>
  <c r="G20" i="139"/>
  <c r="O9" i="139" l="1"/>
  <c r="L10" i="134"/>
  <c r="L11" i="134" s="1"/>
  <c r="N25" i="123"/>
  <c r="N27" i="123" s="1"/>
  <c r="N17" i="132"/>
  <c r="N45" i="132"/>
  <c r="N48" i="132" s="1"/>
  <c r="M19" i="123"/>
  <c r="M23" i="123" s="1"/>
  <c r="Q7" i="134"/>
  <c r="O5" i="128" s="1"/>
  <c r="G18" i="92"/>
  <c r="Q18" i="92" s="1"/>
  <c r="Q17" i="92"/>
  <c r="G17" i="128" s="1"/>
  <c r="G18" i="128" s="1"/>
  <c r="Q13" i="92"/>
  <c r="G13" i="128" s="1"/>
  <c r="G14" i="92"/>
  <c r="O8" i="128"/>
  <c r="Q8" i="134"/>
  <c r="O6" i="139" s="1"/>
  <c r="G25" i="128"/>
  <c r="Q24" i="92"/>
  <c r="G24" i="139" s="1"/>
  <c r="Q11" i="92"/>
  <c r="G11" i="128" s="1"/>
  <c r="L14" i="92"/>
  <c r="L20" i="92" s="1"/>
  <c r="Q7" i="92"/>
  <c r="G6" i="139" s="1"/>
  <c r="Q12" i="134"/>
  <c r="O16" i="139" s="1"/>
  <c r="L15" i="134"/>
  <c r="Q6" i="134"/>
  <c r="O4" i="139" s="1"/>
  <c r="O24" i="139"/>
  <c r="O25" i="139" s="1"/>
  <c r="O25" i="128"/>
  <c r="O21" i="139"/>
  <c r="O16" i="128"/>
  <c r="O13" i="128"/>
  <c r="O18" i="139"/>
  <c r="N41" i="132"/>
  <c r="I4" i="91"/>
  <c r="H4" i="91" s="1"/>
  <c r="L13" i="132"/>
  <c r="K10" i="134" s="1"/>
  <c r="K24" i="92"/>
  <c r="K13" i="92"/>
  <c r="K11" i="92"/>
  <c r="K7" i="92"/>
  <c r="K8" i="92" s="1"/>
  <c r="M42" i="132"/>
  <c r="I13" i="132"/>
  <c r="I17" i="132" s="1"/>
  <c r="J17" i="132" s="1"/>
  <c r="K12" i="134"/>
  <c r="K15" i="134" s="1"/>
  <c r="K8" i="134"/>
  <c r="K7" i="134"/>
  <c r="K6" i="134"/>
  <c r="N10" i="139"/>
  <c r="N10" i="128" s="1"/>
  <c r="N8" i="139"/>
  <c r="N8" i="128" s="1"/>
  <c r="F20" i="134"/>
  <c r="F14" i="134"/>
  <c r="P14" i="134" s="1"/>
  <c r="F13" i="134"/>
  <c r="F12" i="134"/>
  <c r="F10" i="134"/>
  <c r="F8" i="134"/>
  <c r="F7" i="134"/>
  <c r="F6" i="134"/>
  <c r="F17" i="92"/>
  <c r="P17" i="92" s="1"/>
  <c r="F13" i="92"/>
  <c r="F12" i="92"/>
  <c r="P12" i="92" s="1"/>
  <c r="F11" i="92"/>
  <c r="P9" i="92"/>
  <c r="F20" i="139" s="1"/>
  <c r="F7" i="92"/>
  <c r="K41" i="123"/>
  <c r="K42" i="123" s="1"/>
  <c r="K37" i="123"/>
  <c r="K21" i="123"/>
  <c r="K20" i="123"/>
  <c r="K16" i="123"/>
  <c r="H11" i="95" s="1"/>
  <c r="K15" i="123"/>
  <c r="H10" i="95" s="1"/>
  <c r="K13" i="123"/>
  <c r="K11" i="123"/>
  <c r="H6" i="95" s="1"/>
  <c r="K10" i="123"/>
  <c r="K9" i="123"/>
  <c r="H4" i="95" s="1"/>
  <c r="K6" i="123"/>
  <c r="K5" i="123"/>
  <c r="P9" i="134"/>
  <c r="N7" i="128" s="1"/>
  <c r="F19" i="92"/>
  <c r="G13" i="139" l="1"/>
  <c r="G14" i="139" s="1"/>
  <c r="G14" i="128"/>
  <c r="O12" i="128"/>
  <c r="P7" i="92"/>
  <c r="F6" i="139" s="1"/>
  <c r="G9" i="139"/>
  <c r="G11" i="139"/>
  <c r="O5" i="139"/>
  <c r="O6" i="128"/>
  <c r="Q14" i="92"/>
  <c r="G7" i="128"/>
  <c r="O4" i="128"/>
  <c r="N20" i="132"/>
  <c r="Q15" i="134"/>
  <c r="O20" i="139"/>
  <c r="L22" i="92"/>
  <c r="N9" i="139"/>
  <c r="N9" i="128" s="1"/>
  <c r="N11" i="128" s="1"/>
  <c r="F16" i="134"/>
  <c r="P16" i="134" s="1"/>
  <c r="N16" i="128" s="1"/>
  <c r="K21" i="92"/>
  <c r="M13" i="132"/>
  <c r="P13" i="134"/>
  <c r="N18" i="139" s="1"/>
  <c r="K11" i="134"/>
  <c r="K17" i="134" s="1"/>
  <c r="K19" i="134" s="1"/>
  <c r="K21" i="134" s="1"/>
  <c r="F12" i="128"/>
  <c r="F10" i="139"/>
  <c r="P24" i="92"/>
  <c r="F24" i="139" s="1"/>
  <c r="F25" i="128"/>
  <c r="K14" i="92"/>
  <c r="K20" i="92" s="1"/>
  <c r="P20" i="134"/>
  <c r="N24" i="139" s="1"/>
  <c r="N25" i="139" s="1"/>
  <c r="F11" i="134"/>
  <c r="F18" i="92"/>
  <c r="P18" i="92" s="1"/>
  <c r="N14" i="128"/>
  <c r="N19" i="139"/>
  <c r="F15" i="134"/>
  <c r="P15" i="134" s="1"/>
  <c r="P12" i="134"/>
  <c r="N16" i="139" s="1"/>
  <c r="P10" i="134"/>
  <c r="P13" i="92"/>
  <c r="F11" i="139" s="1"/>
  <c r="F14" i="92"/>
  <c r="P8" i="134"/>
  <c r="N6" i="128" s="1"/>
  <c r="P7" i="134"/>
  <c r="N5" i="128" s="1"/>
  <c r="P6" i="134"/>
  <c r="N4" i="128" s="1"/>
  <c r="P11" i="92"/>
  <c r="F9" i="139" s="1"/>
  <c r="F13" i="139"/>
  <c r="F14" i="139" s="1"/>
  <c r="F17" i="128"/>
  <c r="F18" i="128" s="1"/>
  <c r="G12" i="139" l="1"/>
  <c r="N11" i="139"/>
  <c r="N13" i="128"/>
  <c r="L25" i="92"/>
  <c r="K22" i="92"/>
  <c r="K25" i="92" s="1"/>
  <c r="N4" i="139"/>
  <c r="N5" i="139"/>
  <c r="P14" i="92"/>
  <c r="N20" i="139"/>
  <c r="N25" i="128"/>
  <c r="N21" i="139"/>
  <c r="N12" i="128"/>
  <c r="F17" i="134"/>
  <c r="P11" i="134"/>
  <c r="F13" i="128"/>
  <c r="F12" i="139"/>
  <c r="N6" i="139"/>
  <c r="F7" i="128"/>
  <c r="F11" i="128"/>
  <c r="M10" i="139"/>
  <c r="M10" i="128" s="1"/>
  <c r="M8" i="139"/>
  <c r="M8" i="128" s="1"/>
  <c r="E19" i="92"/>
  <c r="E17" i="92"/>
  <c r="O17" i="92" s="1"/>
  <c r="E12" i="92"/>
  <c r="E10" i="139" s="1"/>
  <c r="D10" i="92"/>
  <c r="D19" i="92"/>
  <c r="O9" i="134"/>
  <c r="M7" i="128" s="1"/>
  <c r="E10" i="134"/>
  <c r="E13" i="134"/>
  <c r="O13" i="134" s="1"/>
  <c r="E12" i="134"/>
  <c r="E8" i="134"/>
  <c r="E7" i="134"/>
  <c r="E6" i="134"/>
  <c r="N9" i="134"/>
  <c r="D6" i="134"/>
  <c r="J23" i="97"/>
  <c r="L23" i="97" s="1"/>
  <c r="N23" i="97" s="1"/>
  <c r="N29" i="97" s="1"/>
  <c r="J21" i="97"/>
  <c r="L21" i="97" s="1"/>
  <c r="I7" i="97"/>
  <c r="I22" i="97" s="1"/>
  <c r="L6" i="97"/>
  <c r="J5" i="97"/>
  <c r="L5" i="97" s="1"/>
  <c r="J43" i="132"/>
  <c r="K43" i="132" s="1"/>
  <c r="I35" i="132"/>
  <c r="J12" i="134"/>
  <c r="J15" i="134" s="1"/>
  <c r="J13" i="132"/>
  <c r="J10" i="134" s="1"/>
  <c r="K10" i="132"/>
  <c r="K7" i="132"/>
  <c r="K6" i="132"/>
  <c r="I39" i="123"/>
  <c r="I15" i="123"/>
  <c r="M21" i="97" l="1"/>
  <c r="L22" i="97"/>
  <c r="M22" i="97" s="1"/>
  <c r="N20" i="128"/>
  <c r="N22" i="128" s="1"/>
  <c r="O9" i="128"/>
  <c r="O11" i="139"/>
  <c r="O15" i="139" s="1"/>
  <c r="Q10" i="134"/>
  <c r="J7" i="134"/>
  <c r="O7" i="134" s="1"/>
  <c r="M5" i="128" s="1"/>
  <c r="M9" i="139"/>
  <c r="M9" i="128" s="1"/>
  <c r="M11" i="128" s="1"/>
  <c r="K13" i="132"/>
  <c r="H5" i="95"/>
  <c r="O10" i="134"/>
  <c r="J8" i="134"/>
  <c r="O8" i="134" s="1"/>
  <c r="M6" i="139" s="1"/>
  <c r="M23" i="97"/>
  <c r="M29" i="97" s="1"/>
  <c r="L29" i="97"/>
  <c r="N15" i="139"/>
  <c r="F14" i="128"/>
  <c r="P17" i="134"/>
  <c r="M18" i="139"/>
  <c r="M13" i="128"/>
  <c r="O12" i="134"/>
  <c r="E17" i="128"/>
  <c r="E18" i="128" s="1"/>
  <c r="E13" i="139"/>
  <c r="E14" i="139" s="1"/>
  <c r="E12" i="128"/>
  <c r="E18" i="92"/>
  <c r="O18" i="92" s="1"/>
  <c r="O12" i="92"/>
  <c r="E11" i="134"/>
  <c r="H7" i="123"/>
  <c r="I7" i="123" s="1"/>
  <c r="O11" i="128" l="1"/>
  <c r="O20" i="128" s="1"/>
  <c r="O22" i="128" s="1"/>
  <c r="M11" i="139"/>
  <c r="L17" i="134"/>
  <c r="Q11" i="134"/>
  <c r="M6" i="128"/>
  <c r="M5" i="139"/>
  <c r="M12" i="128"/>
  <c r="M16" i="139"/>
  <c r="E4" i="141"/>
  <c r="E3" i="141"/>
  <c r="B2" i="141"/>
  <c r="B5" i="141"/>
  <c r="C5" i="141"/>
  <c r="B8" i="141" l="1"/>
  <c r="Q17" i="134"/>
  <c r="L19" i="134"/>
  <c r="E5" i="141"/>
  <c r="H34" i="123"/>
  <c r="L21" i="134" l="1"/>
  <c r="F50" i="132"/>
  <c r="H24" i="134"/>
  <c r="D9" i="92"/>
  <c r="H47" i="123"/>
  <c r="J47" i="123" s="1"/>
  <c r="L47" i="123" s="1"/>
  <c r="M47" i="123" s="1"/>
  <c r="H46" i="123"/>
  <c r="J46" i="123" s="1"/>
  <c r="L46" i="123" s="1"/>
  <c r="H45" i="123"/>
  <c r="K34" i="123" l="1"/>
  <c r="E9" i="92"/>
  <c r="D21" i="92"/>
  <c r="J45" i="123"/>
  <c r="E21" i="92" s="1"/>
  <c r="M46" i="123"/>
  <c r="L45" i="123"/>
  <c r="E9" i="128" l="1"/>
  <c r="O9" i="92"/>
  <c r="E16" i="139" s="1"/>
  <c r="E20" i="139" s="1"/>
  <c r="K45" i="123"/>
  <c r="M45" i="123"/>
  <c r="Q21" i="92" s="1"/>
  <c r="F21" i="92"/>
  <c r="P21" i="92" s="1"/>
  <c r="D24" i="138"/>
  <c r="D22" i="138" s="1"/>
  <c r="E24" i="138"/>
  <c r="E22" i="138" s="1"/>
  <c r="F24" i="138"/>
  <c r="F22" i="138" s="1"/>
  <c r="G24" i="138"/>
  <c r="H24" i="138"/>
  <c r="H22" i="138" s="1"/>
  <c r="I24" i="138"/>
  <c r="I22" i="138" s="1"/>
  <c r="J24" i="138"/>
  <c r="J22" i="138" s="1"/>
  <c r="L24" i="138"/>
  <c r="L22" i="138" s="1"/>
  <c r="M24" i="138"/>
  <c r="M22" i="138" s="1"/>
  <c r="N24" i="138"/>
  <c r="N22" i="138" s="1"/>
  <c r="C24" i="138"/>
  <c r="C22" i="138" s="1"/>
  <c r="O21" i="138"/>
  <c r="G21" i="139" l="1"/>
  <c r="G25" i="139" s="1"/>
  <c r="G21" i="128"/>
  <c r="G22" i="138"/>
  <c r="F21" i="139"/>
  <c r="F25" i="139" s="1"/>
  <c r="F21" i="128"/>
  <c r="G7" i="97" l="1"/>
  <c r="F33" i="97"/>
  <c r="P11" i="139"/>
  <c r="P15" i="139" s="1"/>
  <c r="H21" i="139"/>
  <c r="H25" i="139" s="1"/>
  <c r="H20" i="128"/>
  <c r="H22" i="128" s="1"/>
  <c r="H26" i="128" s="1"/>
  <c r="P20" i="128" l="1"/>
  <c r="G22" i="97"/>
  <c r="H7" i="97"/>
  <c r="J7" i="97" s="1"/>
  <c r="H12" i="139"/>
  <c r="H15" i="139" s="1"/>
  <c r="H23" i="139" s="1"/>
  <c r="H24" i="92"/>
  <c r="M24" i="92" s="1"/>
  <c r="H21" i="92"/>
  <c r="N16" i="92"/>
  <c r="D17" i="139" s="1"/>
  <c r="D18" i="139" s="1"/>
  <c r="M16" i="92"/>
  <c r="H13" i="92"/>
  <c r="H11" i="92"/>
  <c r="H7" i="92"/>
  <c r="H8" i="92" s="1"/>
  <c r="C21" i="92"/>
  <c r="N19" i="92"/>
  <c r="O19" i="92" s="1"/>
  <c r="P19" i="92" s="1"/>
  <c r="Q19" i="92" s="1"/>
  <c r="C19" i="92"/>
  <c r="M19" i="92" s="1"/>
  <c r="C17" i="92"/>
  <c r="M17" i="92" s="1"/>
  <c r="C13" i="92"/>
  <c r="C12" i="92"/>
  <c r="C11" i="92"/>
  <c r="N10" i="92"/>
  <c r="C10" i="92"/>
  <c r="M10" i="92" s="1"/>
  <c r="C9" i="92"/>
  <c r="C7" i="92"/>
  <c r="G27" i="132"/>
  <c r="H27" i="132"/>
  <c r="F27" i="132"/>
  <c r="G31" i="123"/>
  <c r="F31" i="123"/>
  <c r="F33" i="123" s="1"/>
  <c r="C4" i="92"/>
  <c r="C6" i="92" s="1"/>
  <c r="M6" i="92" s="1"/>
  <c r="M9" i="134"/>
  <c r="K7" i="128" s="1"/>
  <c r="I16" i="134"/>
  <c r="H16" i="134"/>
  <c r="I14" i="134"/>
  <c r="H14" i="134"/>
  <c r="I13" i="134"/>
  <c r="H13" i="134"/>
  <c r="I12" i="134"/>
  <c r="H12" i="134"/>
  <c r="I10" i="134"/>
  <c r="H7" i="134"/>
  <c r="C20" i="134"/>
  <c r="M20" i="134" s="1"/>
  <c r="C18" i="134"/>
  <c r="C10" i="134"/>
  <c r="C13" i="134"/>
  <c r="C7" i="134"/>
  <c r="E4" i="91"/>
  <c r="F4" i="91" s="1"/>
  <c r="E13" i="95"/>
  <c r="F13" i="95" s="1"/>
  <c r="E12" i="95"/>
  <c r="F12" i="95" s="1"/>
  <c r="E11" i="95"/>
  <c r="F11" i="95" s="1"/>
  <c r="E10" i="95"/>
  <c r="F10" i="95" s="1"/>
  <c r="C9" i="95"/>
  <c r="E8" i="95"/>
  <c r="H29" i="97"/>
  <c r="J29" i="97" s="1"/>
  <c r="J32" i="97"/>
  <c r="L32" i="97" s="1"/>
  <c r="G12" i="123"/>
  <c r="F14" i="123"/>
  <c r="F12" i="123" s="1"/>
  <c r="H16" i="123"/>
  <c r="H17" i="123"/>
  <c r="H18" i="123"/>
  <c r="I18" i="123" s="1"/>
  <c r="H13" i="123"/>
  <c r="H41" i="123"/>
  <c r="H26" i="123"/>
  <c r="I26" i="123" s="1"/>
  <c r="H24" i="123"/>
  <c r="N32" i="97" l="1"/>
  <c r="N33" i="97" s="1"/>
  <c r="N35" i="97" s="1"/>
  <c r="K17" i="123"/>
  <c r="H12" i="95" s="1"/>
  <c r="I12" i="95" s="1"/>
  <c r="J12" i="95" s="1"/>
  <c r="I17" i="123"/>
  <c r="F9" i="95"/>
  <c r="F7" i="95" s="1"/>
  <c r="I16" i="123"/>
  <c r="H14" i="123"/>
  <c r="H12" i="123" s="1"/>
  <c r="D16" i="134" s="1"/>
  <c r="N16" i="134" s="1"/>
  <c r="I13" i="123"/>
  <c r="F19" i="123"/>
  <c r="K16" i="128"/>
  <c r="M7" i="92"/>
  <c r="M8" i="92" s="1"/>
  <c r="O3" i="138" s="1"/>
  <c r="C3" i="138" s="1"/>
  <c r="D3" i="138" s="1"/>
  <c r="E3" i="138" s="1"/>
  <c r="F3" i="138" s="1"/>
  <c r="G3" i="138" s="1"/>
  <c r="H3" i="138" s="1"/>
  <c r="I3" i="138" s="1"/>
  <c r="J3" i="138" s="1"/>
  <c r="K3" i="138" s="1"/>
  <c r="L3" i="138" s="1"/>
  <c r="M3" i="138" s="1"/>
  <c r="N3" i="138" s="1"/>
  <c r="O28" i="138"/>
  <c r="O27" i="138"/>
  <c r="K27" i="138" s="1"/>
  <c r="O26" i="138"/>
  <c r="I11" i="95"/>
  <c r="J11" i="95" s="1"/>
  <c r="I10" i="95"/>
  <c r="J10" i="95" s="1"/>
  <c r="C7" i="95"/>
  <c r="H42" i="123"/>
  <c r="J42" i="123" s="1"/>
  <c r="L42" i="123" s="1"/>
  <c r="M42" i="123" s="1"/>
  <c r="D17" i="92"/>
  <c r="D18" i="92" s="1"/>
  <c r="D20" i="134"/>
  <c r="N20" i="134" s="1"/>
  <c r="L24" i="139" s="1"/>
  <c r="L25" i="139" s="1"/>
  <c r="D18" i="134"/>
  <c r="J14" i="123"/>
  <c r="K18" i="123"/>
  <c r="H13" i="95" s="1"/>
  <c r="M12" i="92"/>
  <c r="C12" i="128"/>
  <c r="C14" i="128" s="1"/>
  <c r="C10" i="139"/>
  <c r="C12" i="139" s="1"/>
  <c r="M18" i="134"/>
  <c r="N18" i="134"/>
  <c r="M14" i="134"/>
  <c r="K14" i="128" s="1"/>
  <c r="N14" i="134"/>
  <c r="M7" i="134"/>
  <c r="M9" i="92"/>
  <c r="Q9" i="92" s="1"/>
  <c r="C9" i="128"/>
  <c r="N9" i="92"/>
  <c r="D16" i="139" s="1"/>
  <c r="D20" i="139" s="1"/>
  <c r="D9" i="128"/>
  <c r="F35" i="97"/>
  <c r="C12" i="134"/>
  <c r="M12" i="134" s="1"/>
  <c r="O19" i="138" s="1"/>
  <c r="C19" i="138" s="1"/>
  <c r="D19" i="138" s="1"/>
  <c r="E19" i="138" s="1"/>
  <c r="F19" i="138" s="1"/>
  <c r="G19" i="138" s="1"/>
  <c r="H19" i="138" s="1"/>
  <c r="I19" i="138" s="1"/>
  <c r="J19" i="138" s="1"/>
  <c r="K19" i="138" s="1"/>
  <c r="L19" i="138" s="1"/>
  <c r="M19" i="138" s="1"/>
  <c r="N19" i="138" s="1"/>
  <c r="K25" i="139"/>
  <c r="M21" i="92"/>
  <c r="M11" i="92"/>
  <c r="H14" i="92"/>
  <c r="H20" i="92" s="1"/>
  <c r="C18" i="92"/>
  <c r="M13" i="134"/>
  <c r="O20" i="138" s="1"/>
  <c r="M13" i="92"/>
  <c r="G19" i="123"/>
  <c r="M4" i="92"/>
  <c r="M18" i="92"/>
  <c r="O7" i="138" s="1"/>
  <c r="H7" i="138" s="1"/>
  <c r="J20" i="97"/>
  <c r="J15" i="97"/>
  <c r="D15" i="95"/>
  <c r="E9" i="95"/>
  <c r="E7" i="95" s="1"/>
  <c r="H26" i="139"/>
  <c r="C8" i="92"/>
  <c r="C16" i="134"/>
  <c r="M16" i="134" s="1"/>
  <c r="I15" i="134"/>
  <c r="C14" i="92"/>
  <c r="L7" i="128"/>
  <c r="H33" i="97"/>
  <c r="H38" i="123"/>
  <c r="H29" i="123"/>
  <c r="I29" i="123" s="1"/>
  <c r="I31" i="123" s="1"/>
  <c r="H22" i="123"/>
  <c r="I22" i="123" s="1"/>
  <c r="I34" i="97" s="1"/>
  <c r="H10" i="123"/>
  <c r="I10" i="123" s="1"/>
  <c r="H11" i="123"/>
  <c r="I11" i="123" s="1"/>
  <c r="F6" i="95" s="1"/>
  <c r="G6" i="95" s="1"/>
  <c r="I6" i="95" s="1"/>
  <c r="J6" i="95" s="1"/>
  <c r="H9" i="123"/>
  <c r="I7" i="134"/>
  <c r="H49" i="123"/>
  <c r="E43" i="123"/>
  <c r="D43" i="123"/>
  <c r="C43" i="123"/>
  <c r="F42" i="123"/>
  <c r="E42" i="123"/>
  <c r="D42" i="123"/>
  <c r="C42" i="123"/>
  <c r="E40" i="123"/>
  <c r="D40" i="123"/>
  <c r="C40" i="123"/>
  <c r="G39" i="123"/>
  <c r="F39" i="123"/>
  <c r="E39" i="123"/>
  <c r="D39" i="123"/>
  <c r="C39" i="123"/>
  <c r="H37" i="123"/>
  <c r="H36" i="123"/>
  <c r="E35" i="123"/>
  <c r="D35" i="123"/>
  <c r="C35" i="123"/>
  <c r="E34" i="123"/>
  <c r="D34" i="123"/>
  <c r="C34" i="123"/>
  <c r="E33" i="123"/>
  <c r="E44" i="123" s="1"/>
  <c r="E50" i="123" s="1"/>
  <c r="D33" i="123"/>
  <c r="D44" i="123" s="1"/>
  <c r="D50" i="123" s="1"/>
  <c r="C33" i="123"/>
  <c r="C44" i="123" s="1"/>
  <c r="C50" i="123" s="1"/>
  <c r="H32" i="123"/>
  <c r="I32" i="123" s="1"/>
  <c r="G33" i="123"/>
  <c r="E31" i="123"/>
  <c r="D31" i="123"/>
  <c r="C31" i="123"/>
  <c r="E22" i="123"/>
  <c r="D22" i="123"/>
  <c r="C22" i="123"/>
  <c r="E19" i="123"/>
  <c r="D19" i="123"/>
  <c r="C19" i="123"/>
  <c r="E7" i="123"/>
  <c r="D7" i="123"/>
  <c r="C7" i="123"/>
  <c r="E6" i="123"/>
  <c r="D6" i="123"/>
  <c r="C6" i="123"/>
  <c r="C6" i="134"/>
  <c r="E5" i="123"/>
  <c r="C5" i="123"/>
  <c r="H47" i="132"/>
  <c r="I47" i="132" s="1"/>
  <c r="H28" i="132"/>
  <c r="I28" i="132" s="1"/>
  <c r="I41" i="132" s="1"/>
  <c r="I45" i="132" s="1"/>
  <c r="G35" i="132"/>
  <c r="H32" i="132"/>
  <c r="G29" i="132"/>
  <c r="F29" i="132"/>
  <c r="G41" i="132" l="1"/>
  <c r="I14" i="123"/>
  <c r="L25" i="128"/>
  <c r="M32" i="97"/>
  <c r="I48" i="132"/>
  <c r="J34" i="97"/>
  <c r="L34" i="97" s="1"/>
  <c r="I35" i="97"/>
  <c r="I33" i="123"/>
  <c r="I44" i="123" s="1"/>
  <c r="I50" i="123" s="1"/>
  <c r="F5" i="95"/>
  <c r="G5" i="95" s="1"/>
  <c r="I5" i="95" s="1"/>
  <c r="J5" i="95" s="1"/>
  <c r="K21" i="139"/>
  <c r="K20" i="128"/>
  <c r="K22" i="128" s="1"/>
  <c r="D12" i="92"/>
  <c r="C20" i="138"/>
  <c r="D20" i="138" s="1"/>
  <c r="E20" i="138" s="1"/>
  <c r="F20" i="138" s="1"/>
  <c r="G20" i="138" s="1"/>
  <c r="H20" i="138" s="1"/>
  <c r="I20" i="138" s="1"/>
  <c r="J20" i="138" s="1"/>
  <c r="K20" i="138" s="1"/>
  <c r="L20" i="138" s="1"/>
  <c r="M20" i="138" s="1"/>
  <c r="N20" i="138" s="1"/>
  <c r="D7" i="134"/>
  <c r="N7" i="134" s="1"/>
  <c r="K22" i="123"/>
  <c r="E14" i="134"/>
  <c r="K26" i="138"/>
  <c r="K24" i="138" s="1"/>
  <c r="K22" i="138" s="1"/>
  <c r="O24" i="138"/>
  <c r="O22" i="138" s="1"/>
  <c r="I9" i="123"/>
  <c r="H19" i="123"/>
  <c r="O9" i="138"/>
  <c r="I13" i="92"/>
  <c r="J34" i="132"/>
  <c r="I7" i="92"/>
  <c r="I8" i="92" s="1"/>
  <c r="J33" i="97"/>
  <c r="L33" i="97" s="1"/>
  <c r="C15" i="95"/>
  <c r="I8" i="95"/>
  <c r="J8" i="95" s="1"/>
  <c r="I21" i="92"/>
  <c r="N21" i="92" s="1"/>
  <c r="D21" i="139" s="1"/>
  <c r="J42" i="132"/>
  <c r="J21" i="92" s="1"/>
  <c r="O21" i="92" s="1"/>
  <c r="K47" i="132"/>
  <c r="J24" i="92"/>
  <c r="I11" i="92"/>
  <c r="J32" i="132"/>
  <c r="J38" i="123"/>
  <c r="D13" i="92"/>
  <c r="D11" i="92"/>
  <c r="J36" i="123"/>
  <c r="D7" i="92"/>
  <c r="D4" i="92"/>
  <c r="D6" i="92" s="1"/>
  <c r="K29" i="123"/>
  <c r="K26" i="123"/>
  <c r="E20" i="134"/>
  <c r="O20" i="134" s="1"/>
  <c r="H9" i="95"/>
  <c r="H7" i="95" s="1"/>
  <c r="I13" i="95"/>
  <c r="J12" i="123"/>
  <c r="K14" i="123"/>
  <c r="C16" i="139"/>
  <c r="C20" i="139" s="1"/>
  <c r="K19" i="139"/>
  <c r="K20" i="139" s="1"/>
  <c r="O15" i="138"/>
  <c r="C15" i="138" s="1"/>
  <c r="D15" i="138" s="1"/>
  <c r="E15" i="138" s="1"/>
  <c r="F15" i="138" s="1"/>
  <c r="G15" i="138" s="1"/>
  <c r="H15" i="138" s="1"/>
  <c r="I15" i="138" s="1"/>
  <c r="J15" i="138" s="1"/>
  <c r="K15" i="138" s="1"/>
  <c r="L15" i="138" s="1"/>
  <c r="M15" i="138" s="1"/>
  <c r="N15" i="138" s="1"/>
  <c r="I24" i="92"/>
  <c r="D25" i="128"/>
  <c r="E15" i="95"/>
  <c r="F44" i="123"/>
  <c r="F50" i="123" s="1"/>
  <c r="N17" i="92"/>
  <c r="D13" i="139" s="1"/>
  <c r="D14" i="139" s="1"/>
  <c r="M14" i="92"/>
  <c r="O5" i="138" s="1"/>
  <c r="C5" i="138" s="1"/>
  <c r="D5" i="138" s="1"/>
  <c r="E5" i="138" s="1"/>
  <c r="F5" i="138" s="1"/>
  <c r="G5" i="138" s="1"/>
  <c r="H5" i="138" s="1"/>
  <c r="I5" i="138" s="1"/>
  <c r="J5" i="138" s="1"/>
  <c r="K5" i="138" s="1"/>
  <c r="L5" i="138" s="1"/>
  <c r="M5" i="138" s="1"/>
  <c r="N5" i="138" s="1"/>
  <c r="H25" i="92"/>
  <c r="H22" i="92"/>
  <c r="G45" i="132"/>
  <c r="G48" i="132" s="1"/>
  <c r="L8" i="128"/>
  <c r="L8" i="139"/>
  <c r="L10" i="128"/>
  <c r="L10" i="139"/>
  <c r="L9" i="128"/>
  <c r="L9" i="139"/>
  <c r="C20" i="92"/>
  <c r="C22" i="92" s="1"/>
  <c r="L16" i="128"/>
  <c r="L21" i="139"/>
  <c r="M15" i="134"/>
  <c r="H31" i="123"/>
  <c r="J31" i="123" s="1"/>
  <c r="D10" i="134"/>
  <c r="N10" i="134" s="1"/>
  <c r="C23" i="123"/>
  <c r="C27" i="123" s="1"/>
  <c r="H39" i="123"/>
  <c r="J39" i="123" s="1"/>
  <c r="E23" i="123"/>
  <c r="E27" i="123" s="1"/>
  <c r="G44" i="123"/>
  <c r="G50" i="123" s="1"/>
  <c r="D5" i="123"/>
  <c r="D23" i="123" s="1"/>
  <c r="D27" i="123" s="1"/>
  <c r="G23" i="123"/>
  <c r="G25" i="123" s="1"/>
  <c r="H29" i="132"/>
  <c r="H35" i="132"/>
  <c r="J35" i="132" s="1"/>
  <c r="N11" i="92" l="1"/>
  <c r="K23" i="139"/>
  <c r="I14" i="92"/>
  <c r="I20" i="92" s="1"/>
  <c r="I25" i="92" s="1"/>
  <c r="D8" i="92"/>
  <c r="N13" i="92"/>
  <c r="D11" i="139" s="1"/>
  <c r="D9" i="139"/>
  <c r="N7" i="92"/>
  <c r="D6" i="139" s="1"/>
  <c r="F4" i="95"/>
  <c r="E16" i="134"/>
  <c r="J19" i="123"/>
  <c r="K19" i="123" s="1"/>
  <c r="K23" i="123" s="1"/>
  <c r="K27" i="123" s="1"/>
  <c r="D14" i="92"/>
  <c r="D13" i="134"/>
  <c r="N13" i="134" s="1"/>
  <c r="I21" i="123"/>
  <c r="I12" i="123"/>
  <c r="I19" i="123" s="1"/>
  <c r="N24" i="92"/>
  <c r="D24" i="139" s="1"/>
  <c r="D25" i="139" s="1"/>
  <c r="N12" i="92"/>
  <c r="O14" i="134"/>
  <c r="E15" i="134"/>
  <c r="O15" i="134" s="1"/>
  <c r="K26" i="128"/>
  <c r="K24" i="128"/>
  <c r="C9" i="138"/>
  <c r="C10" i="138" s="1"/>
  <c r="K34" i="132"/>
  <c r="J13" i="92"/>
  <c r="K28" i="132"/>
  <c r="J7" i="92"/>
  <c r="J8" i="92" s="1"/>
  <c r="M33" i="97"/>
  <c r="L35" i="97"/>
  <c r="M35" i="97" s="1"/>
  <c r="E21" i="128"/>
  <c r="E21" i="139"/>
  <c r="E25" i="128"/>
  <c r="O24" i="92"/>
  <c r="E24" i="139" s="1"/>
  <c r="K32" i="132"/>
  <c r="J11" i="92"/>
  <c r="K38" i="123"/>
  <c r="E13" i="92"/>
  <c r="K36" i="123"/>
  <c r="E11" i="92"/>
  <c r="K32" i="123"/>
  <c r="K33" i="123" s="1"/>
  <c r="E7" i="92"/>
  <c r="H33" i="123"/>
  <c r="M25" i="128"/>
  <c r="M24" i="139"/>
  <c r="M25" i="139" s="1"/>
  <c r="K12" i="123"/>
  <c r="I9" i="95"/>
  <c r="J9" i="95" s="1"/>
  <c r="J13" i="95"/>
  <c r="C7" i="139"/>
  <c r="O16" i="134"/>
  <c r="D17" i="128"/>
  <c r="D18" i="128" s="1"/>
  <c r="N18" i="92"/>
  <c r="D21" i="128"/>
  <c r="C20" i="128"/>
  <c r="C22" i="128" s="1"/>
  <c r="C26" i="128" s="1"/>
  <c r="L11" i="139"/>
  <c r="P22" i="128"/>
  <c r="P26" i="128" s="1"/>
  <c r="L11" i="128"/>
  <c r="C25" i="92"/>
  <c r="M20" i="92"/>
  <c r="M25" i="92" s="1"/>
  <c r="L5" i="128"/>
  <c r="L5" i="139"/>
  <c r="N4" i="92"/>
  <c r="G27" i="123"/>
  <c r="F23" i="123"/>
  <c r="F27" i="123" s="1"/>
  <c r="C8" i="134"/>
  <c r="D8" i="134"/>
  <c r="H41" i="132"/>
  <c r="H45" i="132" s="1"/>
  <c r="J45" i="132" s="1"/>
  <c r="G20" i="132"/>
  <c r="D10" i="139" l="1"/>
  <c r="D12" i="128"/>
  <c r="I22" i="92"/>
  <c r="D20" i="92"/>
  <c r="D25" i="92" s="1"/>
  <c r="D13" i="128"/>
  <c r="N14" i="92"/>
  <c r="D11" i="128"/>
  <c r="D7" i="128"/>
  <c r="J14" i="92"/>
  <c r="J20" i="92" s="1"/>
  <c r="J22" i="92" s="1"/>
  <c r="J25" i="92" s="1"/>
  <c r="J33" i="123"/>
  <c r="L33" i="123" s="1"/>
  <c r="M33" i="123" s="1"/>
  <c r="H44" i="123"/>
  <c r="H50" i="123" s="1"/>
  <c r="D12" i="139"/>
  <c r="F15" i="95"/>
  <c r="G15" i="95" s="1"/>
  <c r="G4" i="95"/>
  <c r="I4" i="95" s="1"/>
  <c r="K35" i="132"/>
  <c r="L35" i="132" s="1"/>
  <c r="O7" i="92"/>
  <c r="E6" i="139" s="1"/>
  <c r="E17" i="134"/>
  <c r="M19" i="139"/>
  <c r="M20" i="139" s="1"/>
  <c r="M14" i="128"/>
  <c r="J41" i="132"/>
  <c r="H48" i="132"/>
  <c r="E25" i="139"/>
  <c r="O13" i="92"/>
  <c r="E11" i="139" s="1"/>
  <c r="K39" i="123"/>
  <c r="L39" i="123" s="1"/>
  <c r="M39" i="123" s="1"/>
  <c r="O11" i="92"/>
  <c r="E14" i="92"/>
  <c r="L31" i="123"/>
  <c r="E4" i="92"/>
  <c r="C15" i="139"/>
  <c r="M21" i="139"/>
  <c r="M16" i="128"/>
  <c r="F25" i="123"/>
  <c r="P26" i="139"/>
  <c r="P23" i="139"/>
  <c r="C24" i="128"/>
  <c r="M22" i="92"/>
  <c r="D4" i="128"/>
  <c r="D4" i="139"/>
  <c r="D7" i="139" s="1"/>
  <c r="N6" i="92"/>
  <c r="H22" i="97"/>
  <c r="I6" i="134"/>
  <c r="N6" i="134" s="1"/>
  <c r="D11" i="134"/>
  <c r="D22" i="92" l="1"/>
  <c r="D14" i="128"/>
  <c r="D15" i="139"/>
  <c r="D23" i="139" s="1"/>
  <c r="O14" i="92"/>
  <c r="K44" i="123"/>
  <c r="K50" i="123" s="1"/>
  <c r="J4" i="95"/>
  <c r="J44" i="123"/>
  <c r="J50" i="123"/>
  <c r="H23" i="123"/>
  <c r="J22" i="97"/>
  <c r="E7" i="128"/>
  <c r="E13" i="128"/>
  <c r="K41" i="132"/>
  <c r="K45" i="132" s="1"/>
  <c r="K48" i="132" s="1"/>
  <c r="D6" i="128"/>
  <c r="D8" i="128" s="1"/>
  <c r="N8" i="92"/>
  <c r="N20" i="92" s="1"/>
  <c r="N25" i="92" s="1"/>
  <c r="H35" i="97"/>
  <c r="J35" i="97" s="1"/>
  <c r="C23" i="139"/>
  <c r="C26" i="139"/>
  <c r="J48" i="132"/>
  <c r="M35" i="132"/>
  <c r="L41" i="132"/>
  <c r="M41" i="132" s="1"/>
  <c r="E9" i="139"/>
  <c r="E12" i="139" s="1"/>
  <c r="E11" i="128"/>
  <c r="E6" i="92"/>
  <c r="O4" i="92"/>
  <c r="E4" i="128" s="1"/>
  <c r="M31" i="123"/>
  <c r="F4" i="92"/>
  <c r="O4" i="138"/>
  <c r="O6" i="138"/>
  <c r="E6" i="141"/>
  <c r="E7" i="141"/>
  <c r="E2" i="141"/>
  <c r="C8" i="141"/>
  <c r="D8" i="141"/>
  <c r="C29" i="142"/>
  <c r="C30" i="142" s="1"/>
  <c r="C33" i="142" s="1"/>
  <c r="D29" i="142"/>
  <c r="D30" i="142" s="1"/>
  <c r="D33" i="142" s="1"/>
  <c r="D38" i="142"/>
  <c r="D39" i="142" s="1"/>
  <c r="C38" i="142"/>
  <c r="C39" i="142" s="1"/>
  <c r="C16" i="142"/>
  <c r="D16" i="142"/>
  <c r="E16" i="142"/>
  <c r="E17" i="142" s="1"/>
  <c r="E18" i="142" s="1"/>
  <c r="C17" i="142"/>
  <c r="D17" i="142"/>
  <c r="C12" i="142"/>
  <c r="D12" i="142"/>
  <c r="C9" i="142"/>
  <c r="D9" i="142"/>
  <c r="C6" i="142"/>
  <c r="D6" i="142"/>
  <c r="D20" i="128" l="1"/>
  <c r="D22" i="128" s="1"/>
  <c r="D26" i="128" s="1"/>
  <c r="D26" i="139"/>
  <c r="I20" i="123"/>
  <c r="I23" i="123" s="1"/>
  <c r="J23" i="123" s="1"/>
  <c r="L23" i="123" s="1"/>
  <c r="L45" i="132"/>
  <c r="L48" i="132" s="1"/>
  <c r="M48" i="132" s="1"/>
  <c r="L50" i="123"/>
  <c r="M50" i="123" s="1"/>
  <c r="L44" i="123"/>
  <c r="M44" i="123" s="1"/>
  <c r="E8" i="141"/>
  <c r="D12" i="134"/>
  <c r="N12" i="134" s="1"/>
  <c r="N15" i="134" s="1"/>
  <c r="H27" i="123"/>
  <c r="H25" i="123"/>
  <c r="J25" i="123" s="1"/>
  <c r="L25" i="123" s="1"/>
  <c r="E14" i="128"/>
  <c r="Q4" i="92"/>
  <c r="F52" i="123"/>
  <c r="C24" i="134"/>
  <c r="O10" i="138"/>
  <c r="N22" i="92"/>
  <c r="D14" i="142"/>
  <c r="D18" i="142" s="1"/>
  <c r="G35" i="97"/>
  <c r="E8" i="92"/>
  <c r="O6" i="92"/>
  <c r="E6" i="128" s="1"/>
  <c r="E8" i="128" s="1"/>
  <c r="P4" i="92"/>
  <c r="F4" i="128" s="1"/>
  <c r="F6" i="92"/>
  <c r="E4" i="139"/>
  <c r="E7" i="139" s="1"/>
  <c r="E15" i="139" s="1"/>
  <c r="E26" i="139" s="1"/>
  <c r="D24" i="128"/>
  <c r="C14" i="142"/>
  <c r="C18" i="142" s="1"/>
  <c r="M45" i="132" l="1"/>
  <c r="D15" i="134"/>
  <c r="D17" i="134" s="1"/>
  <c r="D19" i="134" s="1"/>
  <c r="E20" i="128"/>
  <c r="E22" i="128" s="1"/>
  <c r="E24" i="128" s="1"/>
  <c r="G8" i="92"/>
  <c r="Q6" i="92"/>
  <c r="G6" i="128" s="1"/>
  <c r="G8" i="128" s="1"/>
  <c r="G20" i="128" s="1"/>
  <c r="G22" i="128" s="1"/>
  <c r="G4" i="128"/>
  <c r="G4" i="139"/>
  <c r="M25" i="123"/>
  <c r="O8" i="92"/>
  <c r="E20" i="92"/>
  <c r="F8" i="92"/>
  <c r="P6" i="92"/>
  <c r="F6" i="128" s="1"/>
  <c r="F8" i="128" s="1"/>
  <c r="F20" i="128" s="1"/>
  <c r="F22" i="128" s="1"/>
  <c r="F4" i="139"/>
  <c r="F7" i="139" s="1"/>
  <c r="F15" i="139" s="1"/>
  <c r="E23" i="139"/>
  <c r="F10" i="138"/>
  <c r="D21" i="134" l="1"/>
  <c r="G24" i="128"/>
  <c r="G26" i="128"/>
  <c r="G7" i="139"/>
  <c r="G15" i="139" s="1"/>
  <c r="E26" i="128"/>
  <c r="G20" i="92"/>
  <c r="Q8" i="92"/>
  <c r="F26" i="139"/>
  <c r="F23" i="139"/>
  <c r="F24" i="128"/>
  <c r="F26" i="128"/>
  <c r="P8" i="92"/>
  <c r="F20" i="92"/>
  <c r="O20" i="92"/>
  <c r="E22" i="92"/>
  <c r="G10" i="138"/>
  <c r="H10" i="138"/>
  <c r="I10" i="138"/>
  <c r="J10" i="138"/>
  <c r="K10" i="138"/>
  <c r="L10" i="138"/>
  <c r="M10" i="138"/>
  <c r="N10" i="138"/>
  <c r="G26" i="139" l="1"/>
  <c r="G23" i="139"/>
  <c r="G22" i="92"/>
  <c r="Q20" i="92"/>
  <c r="E25" i="92"/>
  <c r="O22" i="92"/>
  <c r="O25" i="92" s="1"/>
  <c r="F22" i="92"/>
  <c r="P20" i="92"/>
  <c r="O15" i="97"/>
  <c r="C6" i="132"/>
  <c r="D6" i="132"/>
  <c r="E6" i="132"/>
  <c r="E7" i="132"/>
  <c r="C13" i="132"/>
  <c r="D13" i="132"/>
  <c r="E13" i="132"/>
  <c r="F13" i="132"/>
  <c r="H10" i="134" s="1"/>
  <c r="M10" i="134" s="1"/>
  <c r="C16" i="132"/>
  <c r="D16" i="132"/>
  <c r="E16" i="132"/>
  <c r="C27" i="132"/>
  <c r="D27" i="132"/>
  <c r="E27" i="132"/>
  <c r="E29" i="132"/>
  <c r="C30" i="132"/>
  <c r="D30" i="132"/>
  <c r="E30" i="132"/>
  <c r="C31" i="132"/>
  <c r="D31" i="132"/>
  <c r="E31" i="132"/>
  <c r="C35" i="132"/>
  <c r="D35" i="132"/>
  <c r="E35" i="132"/>
  <c r="F35" i="132"/>
  <c r="C37" i="132"/>
  <c r="D37" i="132"/>
  <c r="E37" i="132"/>
  <c r="C39" i="132"/>
  <c r="D39" i="132"/>
  <c r="E39" i="132"/>
  <c r="F39" i="132"/>
  <c r="C40" i="132"/>
  <c r="D40" i="132"/>
  <c r="E40" i="132"/>
  <c r="C7" i="97"/>
  <c r="D7" i="97"/>
  <c r="E7" i="97"/>
  <c r="C8" i="97"/>
  <c r="D8" i="97"/>
  <c r="E8" i="97"/>
  <c r="C15" i="97"/>
  <c r="D15" i="97"/>
  <c r="E15" i="97"/>
  <c r="C20" i="97"/>
  <c r="D20" i="97"/>
  <c r="E20" i="97"/>
  <c r="C29" i="97"/>
  <c r="C33" i="97" s="1"/>
  <c r="D29" i="97"/>
  <c r="D33" i="97" s="1"/>
  <c r="E29" i="97"/>
  <c r="E33" i="97" s="1"/>
  <c r="E34" i="97"/>
  <c r="G25" i="92" l="1"/>
  <c r="Q22" i="92"/>
  <c r="Q25" i="92" s="1"/>
  <c r="F25" i="92"/>
  <c r="P22" i="92"/>
  <c r="P25" i="92" s="1"/>
  <c r="O18" i="138"/>
  <c r="C18" i="138" s="1"/>
  <c r="D18" i="138" s="1"/>
  <c r="E18" i="138" s="1"/>
  <c r="F18" i="138" s="1"/>
  <c r="G18" i="138" s="1"/>
  <c r="H18" i="138" s="1"/>
  <c r="I18" i="138" s="1"/>
  <c r="J18" i="138" s="1"/>
  <c r="K18" i="138" s="1"/>
  <c r="L18" i="138" s="1"/>
  <c r="M18" i="138" s="1"/>
  <c r="N18" i="138" s="1"/>
  <c r="I8" i="134"/>
  <c r="C29" i="132"/>
  <c r="C41" i="132" s="1"/>
  <c r="C48" i="132" s="1"/>
  <c r="C5" i="132"/>
  <c r="C17" i="132" s="1"/>
  <c r="C20" i="132" s="1"/>
  <c r="C7" i="132"/>
  <c r="F41" i="132"/>
  <c r="D7" i="132"/>
  <c r="H6" i="134"/>
  <c r="M6" i="134" s="1"/>
  <c r="O14" i="138" s="1"/>
  <c r="D22" i="97"/>
  <c r="D5" i="132"/>
  <c r="D34" i="97"/>
  <c r="E5" i="132"/>
  <c r="D29" i="132"/>
  <c r="D41" i="132" s="1"/>
  <c r="D48" i="132" s="1"/>
  <c r="H8" i="134"/>
  <c r="M8" i="134" s="1"/>
  <c r="O16" i="138" s="1"/>
  <c r="C16" i="138" s="1"/>
  <c r="D16" i="138" s="1"/>
  <c r="E16" i="138" s="1"/>
  <c r="F16" i="138" s="1"/>
  <c r="G16" i="138" s="1"/>
  <c r="H16" i="138" s="1"/>
  <c r="I16" i="138" s="1"/>
  <c r="J16" i="138" s="1"/>
  <c r="K16" i="138" s="1"/>
  <c r="L16" i="138" s="1"/>
  <c r="M16" i="138" s="1"/>
  <c r="N16" i="138" s="1"/>
  <c r="H15" i="134"/>
  <c r="N24" i="134"/>
  <c r="C34" i="97"/>
  <c r="E22" i="97"/>
  <c r="E35" i="97" s="1"/>
  <c r="C22" i="97"/>
  <c r="L22" i="139"/>
  <c r="E41" i="132"/>
  <c r="E48" i="132" s="1"/>
  <c r="O29" i="138" l="1"/>
  <c r="C14" i="138"/>
  <c r="H20" i="132"/>
  <c r="I11" i="134"/>
  <c r="I17" i="134" s="1"/>
  <c r="I19" i="134" s="1"/>
  <c r="N8" i="134"/>
  <c r="N11" i="134" s="1"/>
  <c r="N17" i="134" s="1"/>
  <c r="F45" i="132"/>
  <c r="F48" i="132" s="1"/>
  <c r="L14" i="128"/>
  <c r="L19" i="139"/>
  <c r="L23" i="128"/>
  <c r="M11" i="134"/>
  <c r="D35" i="97"/>
  <c r="H11" i="134"/>
  <c r="H17" i="134" s="1"/>
  <c r="F17" i="132"/>
  <c r="F20" i="132" s="1"/>
  <c r="D17" i="132"/>
  <c r="D20" i="132" s="1"/>
  <c r="E17" i="132"/>
  <c r="E20" i="132" s="1"/>
  <c r="C35" i="97"/>
  <c r="D14" i="138" l="1"/>
  <c r="C29" i="138"/>
  <c r="C30" i="138" s="1"/>
  <c r="D11" i="138" s="1"/>
  <c r="I21" i="134"/>
  <c r="L6" i="128"/>
  <c r="N21" i="134"/>
  <c r="N19" i="134"/>
  <c r="H19" i="134"/>
  <c r="H21" i="134"/>
  <c r="K26" i="139"/>
  <c r="L6" i="139"/>
  <c r="L13" i="128"/>
  <c r="L18" i="139"/>
  <c r="L4" i="128"/>
  <c r="L4" i="139"/>
  <c r="C15" i="134"/>
  <c r="L15" i="139" l="1"/>
  <c r="E14" i="138"/>
  <c r="D29" i="138"/>
  <c r="L12" i="128"/>
  <c r="L20" i="128" s="1"/>
  <c r="L22" i="128" s="1"/>
  <c r="L16" i="139"/>
  <c r="L20" i="139" s="1"/>
  <c r="C11" i="134"/>
  <c r="C17" i="134" s="1"/>
  <c r="F14" i="138" l="1"/>
  <c r="E29" i="138"/>
  <c r="L23" i="139"/>
  <c r="L26" i="139"/>
  <c r="M17" i="134"/>
  <c r="M21" i="134" s="1"/>
  <c r="C21" i="134"/>
  <c r="C19" i="134"/>
  <c r="L26" i="128"/>
  <c r="L24" i="128"/>
  <c r="E10" i="138"/>
  <c r="G14" i="138" l="1"/>
  <c r="F29" i="138"/>
  <c r="M19" i="134"/>
  <c r="D10" i="138"/>
  <c r="D30" i="138" s="1"/>
  <c r="E11" i="138" s="1"/>
  <c r="E30" i="138" s="1"/>
  <c r="F11" i="138" s="1"/>
  <c r="F30" i="138" l="1"/>
  <c r="G11" i="138" s="1"/>
  <c r="H14" i="138"/>
  <c r="G29" i="138"/>
  <c r="G30" i="138" l="1"/>
  <c r="H11" i="138" s="1"/>
  <c r="I14" i="138"/>
  <c r="H29" i="138"/>
  <c r="H30" i="138" l="1"/>
  <c r="I11" i="138" s="1"/>
  <c r="J14" i="138"/>
  <c r="I29" i="138"/>
  <c r="I30" i="138" l="1"/>
  <c r="J11" i="138" s="1"/>
  <c r="K14" i="138"/>
  <c r="J29" i="138"/>
  <c r="J30" i="138" l="1"/>
  <c r="K11" i="138" s="1"/>
  <c r="L14" i="138"/>
  <c r="K29" i="138"/>
  <c r="K30" i="138" l="1"/>
  <c r="L11" i="138" s="1"/>
  <c r="M14" i="138"/>
  <c r="L29" i="138"/>
  <c r="L30" i="138" s="1"/>
  <c r="M11" i="138" s="1"/>
  <c r="N14" i="138" l="1"/>
  <c r="N29" i="138" s="1"/>
  <c r="M29" i="138"/>
  <c r="M30" i="138" s="1"/>
  <c r="N11" i="138" s="1"/>
  <c r="I27" i="123"/>
  <c r="J27" i="123" s="1"/>
  <c r="L27" i="123" s="1"/>
  <c r="J24" i="123"/>
  <c r="E18" i="134" l="1"/>
  <c r="O18" i="134" s="1"/>
  <c r="L24" i="123"/>
  <c r="N30" i="138"/>
  <c r="M27" i="123"/>
  <c r="E19" i="134" l="1"/>
  <c r="E21" i="134" s="1"/>
  <c r="M24" i="123"/>
  <c r="F18" i="134"/>
  <c r="M22" i="139"/>
  <c r="M23" i="128"/>
  <c r="Q18" i="134" l="1"/>
  <c r="G19" i="134"/>
  <c r="P18" i="134"/>
  <c r="F19" i="134"/>
  <c r="O22" i="139" l="1"/>
  <c r="O23" i="128"/>
  <c r="O24" i="128" s="1"/>
  <c r="G21" i="134"/>
  <c r="Q21" i="134" s="1"/>
  <c r="Q19" i="134"/>
  <c r="P19" i="134"/>
  <c r="F21" i="134"/>
  <c r="P21" i="134" s="1"/>
  <c r="N23" i="128"/>
  <c r="N22" i="139"/>
  <c r="N26" i="139" s="1"/>
  <c r="O26" i="128" l="1"/>
  <c r="O23" i="139"/>
  <c r="O26" i="139"/>
  <c r="N23" i="139"/>
  <c r="N24" i="128"/>
  <c r="N26" i="128"/>
  <c r="I20" i="132"/>
  <c r="J20" i="132" s="1"/>
  <c r="J6" i="134"/>
  <c r="K5" i="132"/>
  <c r="K17" i="132" s="1"/>
  <c r="K20" i="132" l="1"/>
  <c r="L20" i="132" s="1"/>
  <c r="M20" i="132" s="1"/>
  <c r="L17" i="132"/>
  <c r="M17" i="132" s="1"/>
  <c r="O6" i="134"/>
  <c r="J11" i="134"/>
  <c r="J17" i="134" l="1"/>
  <c r="O11" i="134"/>
  <c r="M4" i="139"/>
  <c r="M15" i="139" s="1"/>
  <c r="M4" i="128"/>
  <c r="M20" i="128" s="1"/>
  <c r="M22" i="128" s="1"/>
  <c r="M24" i="128" l="1"/>
  <c r="M26" i="128"/>
  <c r="M23" i="139"/>
  <c r="M26" i="139"/>
  <c r="J19" i="134"/>
  <c r="O17" i="134"/>
  <c r="O19" i="134" l="1"/>
  <c r="J21" i="134"/>
  <c r="O21" i="134" s="1"/>
  <c r="G7" i="95"/>
  <c r="I7" i="95" s="1"/>
  <c r="J7" i="95" l="1"/>
  <c r="I15" i="95"/>
  <c r="H15" i="95" l="1"/>
  <c r="J15" i="95"/>
</calcChain>
</file>

<file path=xl/sharedStrings.xml><?xml version="1.0" encoding="utf-8"?>
<sst xmlns="http://schemas.openxmlformats.org/spreadsheetml/2006/main" count="854" uniqueCount="317">
  <si>
    <t>K I A D Á S O K</t>
  </si>
  <si>
    <t>Személyi juttatások</t>
  </si>
  <si>
    <t>Dologi kiadás</t>
  </si>
  <si>
    <t>Ellátottak juttatása</t>
  </si>
  <si>
    <t>Beruházás</t>
  </si>
  <si>
    <t xml:space="preserve">         Működési kiadások összesen</t>
  </si>
  <si>
    <t xml:space="preserve">          Felhalmozási kiadások</t>
  </si>
  <si>
    <t xml:space="preserve">                KIADÁSOK ÖSSZESEN</t>
  </si>
  <si>
    <t>KIADÁSOK</t>
  </si>
  <si>
    <t>ebből:</t>
  </si>
  <si>
    <t>2013. évi</t>
  </si>
  <si>
    <t>Munkaadókat terhelő járulék</t>
  </si>
  <si>
    <t>Tartalék</t>
  </si>
  <si>
    <t>Önkormányzat</t>
  </si>
  <si>
    <t>Felújítás</t>
  </si>
  <si>
    <t>Összesen</t>
  </si>
  <si>
    <t>Kiadások</t>
  </si>
  <si>
    <t>Tényleges</t>
  </si>
  <si>
    <t>terv</t>
  </si>
  <si>
    <t>Intézmény finanszírozás</t>
  </si>
  <si>
    <t xml:space="preserve">                          BEVÉTELEK ÖSSZESEN</t>
  </si>
  <si>
    <t xml:space="preserve">    ÁLLAMI TÁMOGATÁS ÖSSZESEN</t>
  </si>
  <si>
    <t>BEVÉTELEK</t>
  </si>
  <si>
    <t>Megnevezés</t>
  </si>
  <si>
    <t>Bevételek</t>
  </si>
  <si>
    <t>Összesen:</t>
  </si>
  <si>
    <t>Január</t>
  </si>
  <si>
    <t>Február</t>
  </si>
  <si>
    <t>Március</t>
  </si>
  <si>
    <t>Április</t>
  </si>
  <si>
    <t>Május</t>
  </si>
  <si>
    <t>Június</t>
  </si>
  <si>
    <t>Július</t>
  </si>
  <si>
    <t>Működési bevételek</t>
  </si>
  <si>
    <t>Bevételek összesen:</t>
  </si>
  <si>
    <t>Járulékok</t>
  </si>
  <si>
    <t>Dologi jellegű kiadások</t>
  </si>
  <si>
    <t>Beruházások</t>
  </si>
  <si>
    <t>Felújtások</t>
  </si>
  <si>
    <t>Kiadások összesen:</t>
  </si>
  <si>
    <t>MŰKÖDÉSI  BEVÉTELEK ÖSSZESEN</t>
  </si>
  <si>
    <t>MŰKÖDÉSI KIADÁSOK ÖSSZ.</t>
  </si>
  <si>
    <t>FELHALMOZÁSI BEVÉTELEK ÖSSZESEN</t>
  </si>
  <si>
    <t>FELHALMOZÁSI KIADÁSOK ÖSSZ.</t>
  </si>
  <si>
    <t xml:space="preserve">                MIND ÖSSZESEN</t>
  </si>
  <si>
    <t xml:space="preserve">                       MIND ÖSSZESEN</t>
  </si>
  <si>
    <t xml:space="preserve">ebből: </t>
  </si>
  <si>
    <t>önként vállalt</t>
  </si>
  <si>
    <t>Létszám  ( fő)</t>
  </si>
  <si>
    <t xml:space="preserve">önként </t>
  </si>
  <si>
    <t>vállalt</t>
  </si>
  <si>
    <t>feladat</t>
  </si>
  <si>
    <t>Létszám (fő)</t>
  </si>
  <si>
    <t>K1</t>
  </si>
  <si>
    <t>K2</t>
  </si>
  <si>
    <t>MUNKAADÓKAT TERHELŐ JÁR., ADÓK</t>
  </si>
  <si>
    <t>SZEMÉLYI JUTTATÁSOK ÖSSZESEN</t>
  </si>
  <si>
    <t>K3</t>
  </si>
  <si>
    <t xml:space="preserve">DOLOGI KIADÁSOK </t>
  </si>
  <si>
    <t>K61</t>
  </si>
  <si>
    <t>K62</t>
  </si>
  <si>
    <t>K63</t>
  </si>
  <si>
    <t>K64</t>
  </si>
  <si>
    <t xml:space="preserve">       Immateriális javak beszerzése</t>
  </si>
  <si>
    <t xml:space="preserve">          Ingatlanok beszerzése, létesítése</t>
  </si>
  <si>
    <t xml:space="preserve">          Informatikai eszközök beszerzése</t>
  </si>
  <si>
    <t>K67</t>
  </si>
  <si>
    <t xml:space="preserve">       Beruházások előzetesen felszámított általános forgalmi adója</t>
  </si>
  <si>
    <t xml:space="preserve">        Egyéb tárgyi eszközök beszerzése</t>
  </si>
  <si>
    <t>K6</t>
  </si>
  <si>
    <t xml:space="preserve">                    BERUHÁZÁSOK </t>
  </si>
  <si>
    <t>K71</t>
  </si>
  <si>
    <t xml:space="preserve">          Ingatlanok felújítása</t>
  </si>
  <si>
    <t>K74</t>
  </si>
  <si>
    <t xml:space="preserve">         Felújítások általános forgalmi adója</t>
  </si>
  <si>
    <t>K7</t>
  </si>
  <si>
    <t xml:space="preserve">                  FELÚJÍTÁSOK</t>
  </si>
  <si>
    <t>K8</t>
  </si>
  <si>
    <t xml:space="preserve">     EGYÉB FELHALMOZÁSI CÉLÚ KIADÁSOK</t>
  </si>
  <si>
    <t>FELHALMOZÁSI KIADÁSOK ÖSSZESEN</t>
  </si>
  <si>
    <t>Előirányzatok</t>
  </si>
  <si>
    <t>eredeti</t>
  </si>
  <si>
    <t>módosított</t>
  </si>
  <si>
    <t>K4</t>
  </si>
  <si>
    <t>K506</t>
  </si>
  <si>
    <t>K512</t>
  </si>
  <si>
    <t>Tartalékok</t>
  </si>
  <si>
    <t>K5</t>
  </si>
  <si>
    <t>EGYÉB MŰKÖDÉSI CÉLÚ KIADÁSOK</t>
  </si>
  <si>
    <t>Rovat</t>
  </si>
  <si>
    <t>Eredeti</t>
  </si>
  <si>
    <t>Módosított</t>
  </si>
  <si>
    <t>K915</t>
  </si>
  <si>
    <t>ELLÁTOTTAK JUTTATÁSAI</t>
  </si>
  <si>
    <t>BERUHÁZÁSOK</t>
  </si>
  <si>
    <t>FELÚJÍTÁSOK</t>
  </si>
  <si>
    <t>EGYÉB FELHALMOZÁSI KIADÁSOK</t>
  </si>
  <si>
    <t xml:space="preserve">                    KIADÁSOK ÖSSZESEN</t>
  </si>
  <si>
    <t>K916</t>
  </si>
  <si>
    <t>B1</t>
  </si>
  <si>
    <t>Önkormányzatok működési támogatása</t>
  </si>
  <si>
    <t>MŰKÖDÉSI CÉLÚ TÁM. ÁH-N BELÜLRŐL</t>
  </si>
  <si>
    <t>B11</t>
  </si>
  <si>
    <t>B16</t>
  </si>
  <si>
    <t>B2</t>
  </si>
  <si>
    <t>FELHALM-I CÉLÚ TÁM. ÁH-N BELÜLRŐL</t>
  </si>
  <si>
    <t>B3</t>
  </si>
  <si>
    <t>KÖZHATALMI BEVÉTELEK</t>
  </si>
  <si>
    <t>B4</t>
  </si>
  <si>
    <t>MŰKÖDÉSI BEVÉTELEK</t>
  </si>
  <si>
    <t>B402</t>
  </si>
  <si>
    <t>Egyéb működési bevételek</t>
  </si>
  <si>
    <t>B5</t>
  </si>
  <si>
    <t>FELHALMOZÁSI  BEVÉTELEK</t>
  </si>
  <si>
    <t>Egyéb működési célú átvett pénzeszközök ÁH-n kívülről</t>
  </si>
  <si>
    <t>B6</t>
  </si>
  <si>
    <t>B7</t>
  </si>
  <si>
    <t>FELHALM-I  ÁTVETT PÉNZE. ÁH kívülről</t>
  </si>
  <si>
    <t>MŰK-I CÉLÚ ÁTVETT PÉNZE. ÁH kívülről</t>
  </si>
  <si>
    <t xml:space="preserve">  KIADÁSOK HALMOZOTT ÖSSZEGE</t>
  </si>
  <si>
    <t xml:space="preserve">     BEVÉTELEK HALMOZOTT ÖSSZEGE</t>
  </si>
  <si>
    <t>B813</t>
  </si>
  <si>
    <t>B816</t>
  </si>
  <si>
    <t>Ellátottak juttatásai</t>
  </si>
  <si>
    <t xml:space="preserve">         HALMOZOTT KIADÁSOK ÖSSZ</t>
  </si>
  <si>
    <t>B111</t>
  </si>
  <si>
    <t>B112</t>
  </si>
  <si>
    <t>B113</t>
  </si>
  <si>
    <t>B114</t>
  </si>
  <si>
    <t>B115</t>
  </si>
  <si>
    <t>Helyi önkorm.működésének általános támogatása</t>
  </si>
  <si>
    <t>Települési önk.egyes köznevelési feladatainak támogatása</t>
  </si>
  <si>
    <t>Települési önk.szociális, gyermekjóléti, gyermekétkezt.fa tám.</t>
  </si>
  <si>
    <t>Települési önk.kulturális feladatainak támogatása</t>
  </si>
  <si>
    <t>Hivatal</t>
  </si>
  <si>
    <t>Működési célú átvét ÁH- n belülről</t>
  </si>
  <si>
    <t>Közhatalmi bevételek</t>
  </si>
  <si>
    <t>Felhalmozási bevételek ÁH-n belülről</t>
  </si>
  <si>
    <t xml:space="preserve">B5 </t>
  </si>
  <si>
    <t>Felhalmozási bevételek</t>
  </si>
  <si>
    <t>Egyéb működési célú kiadások</t>
  </si>
  <si>
    <t>Egyéb felhalmozási célú kiadások</t>
  </si>
  <si>
    <t xml:space="preserve">  HALMOZOTT BEVÉTELEK</t>
  </si>
  <si>
    <t xml:space="preserve">             HALMOZOTT KIADÁSOK</t>
  </si>
  <si>
    <t>Működési bevételek ÁH-n belülről</t>
  </si>
  <si>
    <t>Egyéb működési célú átvett pénze. ÁH-n kívülről</t>
  </si>
  <si>
    <t>Működési célú pénze.átvét ÁH-n kívülről</t>
  </si>
  <si>
    <t>Felhalmozási célú pénze.átvét ÁH-n kívülről</t>
  </si>
  <si>
    <t>önként</t>
  </si>
  <si>
    <t>B8</t>
  </si>
  <si>
    <t>K9</t>
  </si>
  <si>
    <t xml:space="preserve">   ÁLLAMI TÁMOGATÁSOK</t>
  </si>
  <si>
    <t xml:space="preserve">      Helyi önkormányzatok működésének általános tám.</t>
  </si>
  <si>
    <t>Szolgáltatások ellenértéke</t>
  </si>
  <si>
    <t>B</t>
  </si>
  <si>
    <t>Felújítások</t>
  </si>
  <si>
    <t>K914</t>
  </si>
  <si>
    <t>Államháztartáson belüli megelőlegzések visszafiz.</t>
  </si>
  <si>
    <t>Államháztartáson belüli megelőlegzések</t>
  </si>
  <si>
    <t xml:space="preserve">          Tárgyi eszköz felújítás</t>
  </si>
  <si>
    <t>Tájékoztató</t>
  </si>
  <si>
    <t>Bevételi jogcím</t>
  </si>
  <si>
    <t>Sorszám</t>
  </si>
  <si>
    <t>A</t>
  </si>
  <si>
    <t>E</t>
  </si>
  <si>
    <t>Önkormányzat működési támogatásai</t>
  </si>
  <si>
    <t>Működési célú támogatások államháztartáson belülről</t>
  </si>
  <si>
    <t>Működési célú költségvetési támogatások és kiegészítő támogatások</t>
  </si>
  <si>
    <t>Felhalmozásicélú támogatások államháztartáson belülről</t>
  </si>
  <si>
    <t>Felhalmozái bevételek</t>
  </si>
  <si>
    <t>B65</t>
  </si>
  <si>
    <t>Egyéb működési célú átvett pénzeszközök</t>
  </si>
  <si>
    <t>Működési célú átvett pénzeszközök</t>
  </si>
  <si>
    <t>Felhalmozási célú átvett pénzeszközök</t>
  </si>
  <si>
    <t>Költségvetési bevételek összesen</t>
  </si>
  <si>
    <t>Központi, irányítószervi támogatás</t>
  </si>
  <si>
    <t>Finanszírozási bevételek</t>
  </si>
  <si>
    <t>Költségvetési és finanszírozási bevételek összesen</t>
  </si>
  <si>
    <t>K1-K5</t>
  </si>
  <si>
    <t>Működési költségvetés kiadásai</t>
  </si>
  <si>
    <t>F</t>
  </si>
  <si>
    <t>K</t>
  </si>
  <si>
    <t>Felhalmozási költségek kiadásai</t>
  </si>
  <si>
    <t>K6-K8</t>
  </si>
  <si>
    <t>Költségvetési kiadások összesen</t>
  </si>
  <si>
    <t>Finanszírozási kiadások</t>
  </si>
  <si>
    <t>Finanszírozási kiadások összesen</t>
  </si>
  <si>
    <t>Teljes munkaidőben foglalkoztatott (fő)</t>
  </si>
  <si>
    <t>Részmunkaidőben foglalkoztatott fő</t>
  </si>
  <si>
    <t>Állományon kívüli alkalmazott (fő)</t>
  </si>
  <si>
    <t>Összesen (fő)</t>
  </si>
  <si>
    <t>Győr-Moson-Sopron Megyei Önormányzati Hivatal</t>
  </si>
  <si>
    <t xml:space="preserve"> - köztisztviselők</t>
  </si>
  <si>
    <t xml:space="preserve">    - munka törvénykönyve szerint foglalkoztatottak</t>
  </si>
  <si>
    <t xml:space="preserve">    - ebből közfoglalkoztatott</t>
  </si>
  <si>
    <t>-</t>
  </si>
  <si>
    <t xml:space="preserve">   Felhalmozási célú támogtáok ÁH-n belülről</t>
  </si>
  <si>
    <t xml:space="preserve">   Működési célú támogatások ÁH-n belülről</t>
  </si>
  <si>
    <t>Szeptember</t>
  </si>
  <si>
    <t>Október</t>
  </si>
  <si>
    <t>November</t>
  </si>
  <si>
    <t>December</t>
  </si>
  <si>
    <t>Augusztus</t>
  </si>
  <si>
    <t>Finanszírozási bevételek (előző évi pézmaradvány)</t>
  </si>
  <si>
    <t>Módosítás</t>
  </si>
  <si>
    <t>I. negyedév</t>
  </si>
  <si>
    <t xml:space="preserve">Módosított </t>
  </si>
  <si>
    <t>K501</t>
  </si>
  <si>
    <t>Nemzetközi kötelezettségek</t>
  </si>
  <si>
    <t>Egyéb működési célú támogatások államháztartáson belülre</t>
  </si>
  <si>
    <t>Egyéb működési célú támogatások államháztartáson kívülre</t>
  </si>
  <si>
    <t>K513</t>
  </si>
  <si>
    <t>Államháztartáson belüli megelelőlegezések visszafizetése</t>
  </si>
  <si>
    <t>Központi, irányítószervi támogatások</t>
  </si>
  <si>
    <t>B411</t>
  </si>
  <si>
    <t>Egyéb működési célú támogatások bevételei ÁH-n belülről</t>
  </si>
  <si>
    <t>Előző évi költségvetési maradvány igénybevéteel</t>
  </si>
  <si>
    <t>K513/1</t>
  </si>
  <si>
    <t xml:space="preserve">   - Általános tartalék</t>
  </si>
  <si>
    <t>K513/2</t>
  </si>
  <si>
    <t>K513/2/1</t>
  </si>
  <si>
    <t>K513/2/2</t>
  </si>
  <si>
    <t>K513/2/3</t>
  </si>
  <si>
    <t>K513/2/4</t>
  </si>
  <si>
    <t xml:space="preserve">   - Céltartalék:</t>
  </si>
  <si>
    <t xml:space="preserve">           = Támogatást szolgáló pénzeszközök</t>
  </si>
  <si>
    <t xml:space="preserve">           = Pályázati saját rész a benyújtott pályázatokra</t>
  </si>
  <si>
    <t xml:space="preserve">           = Egyéb önkormányzati tartalék</t>
  </si>
  <si>
    <t xml:space="preserve">          = Európai Uniós Projektek céltartaléka</t>
  </si>
  <si>
    <t>EFOP:</t>
  </si>
  <si>
    <t>DEAR:</t>
  </si>
  <si>
    <t>TOP 1.2.1 Dunaszeg</t>
  </si>
  <si>
    <t>Sacravelo</t>
  </si>
  <si>
    <t>Sacravelo (309,4 Ft árfolyam)</t>
  </si>
  <si>
    <t>Önkormányzat részére egyéb tárgyi eszköz beszerzése</t>
  </si>
  <si>
    <t>K 506</t>
  </si>
  <si>
    <t xml:space="preserve">        EGYÉB MŰKÖÉDÉSI CÉLÚ KIADÁSOK</t>
  </si>
  <si>
    <t>FELHALMOZÁSI CÉLÚ KIADÁSOK ÖSSZESEN</t>
  </si>
  <si>
    <t>Felhalmozási célú támogatások ÁH-n belülről</t>
  </si>
  <si>
    <t xml:space="preserve"> B3</t>
  </si>
  <si>
    <t xml:space="preserve"> B4</t>
  </si>
  <si>
    <t xml:space="preserve"> FINANSZÍROZÁSI BEVÉTELEK</t>
  </si>
  <si>
    <t xml:space="preserve"> K4</t>
  </si>
  <si>
    <t>FINANSZÍROZÁSI KIADÁSOK</t>
  </si>
  <si>
    <t>Működési célú átvett pénzeszközök ÁH-n kívülről</t>
  </si>
  <si>
    <t>Felhalmozási célú átvett pénzeszközök ÁH-n kívülről</t>
  </si>
  <si>
    <t>Működési célú támogatások ÁH-n belülről</t>
  </si>
  <si>
    <t>Előző évi maradvány igénybevétele</t>
  </si>
  <si>
    <t>Költségvetési főösszeg</t>
  </si>
  <si>
    <t>Költségvetési bevételek</t>
  </si>
  <si>
    <t>Költségvetési kiadások</t>
  </si>
  <si>
    <t>Költségvetési főösszseg</t>
  </si>
  <si>
    <t>Előző havi záró pénzállomány</t>
  </si>
  <si>
    <t>Egyenleg (havi záró pénzállomány)</t>
  </si>
  <si>
    <t>Felhalmozái átvett pénzeszközök ÁH-n kívülről</t>
  </si>
  <si>
    <t>Bevételek Mindösszesen</t>
  </si>
  <si>
    <t>Az európai uniós forrással támogatott projektek megnevezése</t>
  </si>
  <si>
    <t xml:space="preserve">Bevételek </t>
  </si>
  <si>
    <t>Európai Uniós támogatás maradványból</t>
  </si>
  <si>
    <t>Bevétel összesen</t>
  </si>
  <si>
    <t xml:space="preserve">Személyi juttatások </t>
  </si>
  <si>
    <t xml:space="preserve">Munkáltatói járulékok </t>
  </si>
  <si>
    <t xml:space="preserve">Beruházás </t>
  </si>
  <si>
    <t>Kiadás összesen</t>
  </si>
  <si>
    <t>TOP-5.1.1-15 Foglalkoztatási paktum</t>
  </si>
  <si>
    <t xml:space="preserve">  -  Megyei Önkormányzat</t>
  </si>
  <si>
    <t xml:space="preserve">  -  Önkormányzati Hivatal </t>
  </si>
  <si>
    <t>EFOP-1.6.3 projekt (Megyei Felzárkóztatási Fórum)</t>
  </si>
  <si>
    <t>EU DIRECT - Megyei Önkormányzat</t>
  </si>
  <si>
    <t xml:space="preserve"> TOP-1.2.1-15 Dunszegi Község Önkormányzat (Megyei Önkormányzat)</t>
  </si>
  <si>
    <t>Megyei Értéktár</t>
  </si>
  <si>
    <t>SacraVelo (Határon átnyúló kerékpárutak)</t>
  </si>
  <si>
    <t>TOP projektek PM díjai - Önkormányzati Hivatal</t>
  </si>
  <si>
    <t xml:space="preserve">     - Működési célra</t>
  </si>
  <si>
    <t xml:space="preserve">     - Felhamozási célra</t>
  </si>
  <si>
    <t xml:space="preserve">Győr-Moson-Sopron Megyei Önkormányzat Közgyűlése </t>
  </si>
  <si>
    <r>
      <t xml:space="preserve">    - </t>
    </r>
    <r>
      <rPr>
        <sz val="12"/>
        <rFont val="Times New Roman"/>
        <family val="1"/>
        <charset val="238"/>
      </rPr>
      <t>tisztségviselők</t>
    </r>
  </si>
  <si>
    <t>B410</t>
  </si>
  <si>
    <t>Biztosító által fizetett kártérítés</t>
  </si>
  <si>
    <t>II. Módosított</t>
  </si>
  <si>
    <t>Szoftver Vásárlás (Paktum)</t>
  </si>
  <si>
    <t>III. Módosított</t>
  </si>
  <si>
    <t>III. Módosítás</t>
  </si>
  <si>
    <t>IV. Módosított</t>
  </si>
  <si>
    <t>IV. Módosítás</t>
  </si>
  <si>
    <t>I. Módosított</t>
  </si>
  <si>
    <t xml:space="preserve">2020. évi </t>
  </si>
  <si>
    <t>2020. évi</t>
  </si>
  <si>
    <t>Kiadási jogcím</t>
  </si>
  <si>
    <t>G</t>
  </si>
  <si>
    <t>2020. évi II.</t>
  </si>
  <si>
    <t>II. negyedév</t>
  </si>
  <si>
    <t>III. negyedév</t>
  </si>
  <si>
    <t>2020. évi III.</t>
  </si>
  <si>
    <t>IV. negyedév</t>
  </si>
  <si>
    <t>2020. évi IV.</t>
  </si>
  <si>
    <t>Működési célú költségvetési tám. és kiegészítő támogatások</t>
  </si>
  <si>
    <t>B814</t>
  </si>
  <si>
    <t>Államháztartáson belüli megelőlegezések</t>
  </si>
  <si>
    <t>Működési célú költségvetési tám. és kiegészítő tám.</t>
  </si>
  <si>
    <t>Működési célú költségvetési tám. és kieg. tám.</t>
  </si>
  <si>
    <t xml:space="preserve">2021. évi </t>
  </si>
  <si>
    <t>B53</t>
  </si>
  <si>
    <t>Egyéb tárgyi eszközök értékesítése</t>
  </si>
  <si>
    <t>2021. évi</t>
  </si>
  <si>
    <t xml:space="preserve"> 2021. évi</t>
  </si>
  <si>
    <t>2021. évi terv</t>
  </si>
  <si>
    <t>Terv  2021.</t>
  </si>
  <si>
    <t>Ingatlanok felújítása</t>
  </si>
  <si>
    <t>Európai Uniós támogatással megvalósuló 2021. évi projektek bevételei és kiadásai előirányzatai</t>
  </si>
  <si>
    <t>adatok Ft-ban</t>
  </si>
  <si>
    <t>2021. évi bevételek</t>
  </si>
  <si>
    <t>Border(hi)stories</t>
  </si>
  <si>
    <t>DEAR (Klímaigazságosságért projekt)(</t>
  </si>
  <si>
    <t>Győr-Moson-Sopron Megyei  Önkormányzati épületek energetikai korszerűsítése</t>
  </si>
  <si>
    <t xml:space="preserve">TOP-1.5.1-20-2020-00017 A 2021-27 tervezési időszkak stratégiai és projektszintű előkészítése Győr-Moson-Sopron megyében </t>
  </si>
  <si>
    <t>12.számú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</si>
</sst>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F_t_-;\-* #,##0.00\ _F_t_-;_-* &quot;-&quot;??\ _F_t_-;_-@_-"/>
    <numFmt numFmtId="165" formatCode="_-* #,##0\ _F_t_-;\-* #,##0\ _F_t_-;_-* &quot;-&quot;??\ _F_t_-;_-@_-"/>
    <numFmt numFmtId="166" formatCode="_-* #,##0.0\ _F_t_-;\-* #,##0.0\ _F_t_-;_-* &quot;-&quot;??\ _F_t_-;_-@_-"/>
    <numFmt numFmtId="167" formatCode="#,###"/>
    <numFmt numFmtId="168" formatCode="_-* #,##0\ _F_t_-;\-* #,##0\ _F_t_-;_-* &quot;-&quot;\ _F_t_-;_-@_-"/>
  </numFmts>
  <fonts count="101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8"/>
      <name val="Times"/>
      <family val="1"/>
      <charset val="238"/>
    </font>
    <font>
      <sz val="9"/>
      <name val="Times"/>
      <family val="1"/>
      <charset val="238"/>
    </font>
    <font>
      <b/>
      <sz val="10"/>
      <name val="Times"/>
      <family val="1"/>
      <charset val="238"/>
    </font>
    <font>
      <b/>
      <sz val="12"/>
      <name val="Times"/>
      <family val="1"/>
      <charset val="238"/>
    </font>
    <font>
      <sz val="12"/>
      <name val="Times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name val="Times"/>
      <family val="1"/>
      <charset val="238"/>
    </font>
    <font>
      <sz val="11"/>
      <name val="Times"/>
      <family val="1"/>
      <charset val="238"/>
    </font>
    <font>
      <b/>
      <sz val="14"/>
      <name val="Times"/>
      <family val="1"/>
      <charset val="238"/>
    </font>
    <font>
      <sz val="10"/>
      <name val="Times"/>
      <family val="1"/>
      <charset val="238"/>
    </font>
    <font>
      <sz val="12"/>
      <name val="Times"/>
      <family val="1"/>
    </font>
    <font>
      <b/>
      <sz val="14"/>
      <color indexed="10"/>
      <name val="Times"/>
      <family val="1"/>
      <charset val="238"/>
    </font>
    <font>
      <b/>
      <sz val="12"/>
      <color indexed="8"/>
      <name val="Times"/>
      <family val="1"/>
      <charset val="238"/>
    </font>
    <font>
      <sz val="14"/>
      <name val="Times"/>
      <family val="1"/>
      <charset val="238"/>
    </font>
    <font>
      <b/>
      <sz val="12"/>
      <name val="Times New Roman"/>
      <family val="1"/>
      <charset val="238"/>
    </font>
    <font>
      <b/>
      <i/>
      <sz val="12"/>
      <name val="Times"/>
      <family val="1"/>
      <charset val="238"/>
    </font>
    <font>
      <b/>
      <sz val="14"/>
      <name val="Times New Roman"/>
      <family val="1"/>
      <charset val="238"/>
    </font>
    <font>
      <sz val="12"/>
      <color indexed="10"/>
      <name val="Times"/>
      <family val="1"/>
      <charset val="238"/>
    </font>
    <font>
      <sz val="10"/>
      <name val="Times"/>
      <family val="1"/>
    </font>
    <font>
      <sz val="10"/>
      <name val="Arial CE"/>
      <charset val="238"/>
    </font>
    <font>
      <b/>
      <sz val="12"/>
      <name val="Times"/>
      <family val="1"/>
    </font>
    <font>
      <sz val="12"/>
      <name val="Times New Roman CE"/>
      <charset val="238"/>
    </font>
    <font>
      <b/>
      <sz val="14"/>
      <color indexed="8"/>
      <name val="Times"/>
      <family val="1"/>
      <charset val="238"/>
    </font>
    <font>
      <b/>
      <sz val="12"/>
      <color indexed="8"/>
      <name val="Times New Roman"/>
      <family val="1"/>
      <charset val="238"/>
    </font>
    <font>
      <sz val="12"/>
      <name val="Arial CE"/>
      <charset val="238"/>
    </font>
    <font>
      <sz val="12"/>
      <name val="Times"/>
      <family val="1"/>
      <charset val="238"/>
    </font>
    <font>
      <b/>
      <sz val="12"/>
      <name val="Times"/>
      <family val="1"/>
      <charset val="238"/>
    </font>
    <font>
      <b/>
      <sz val="14"/>
      <name val="Times"/>
      <family val="1"/>
      <charset val="238"/>
    </font>
    <font>
      <b/>
      <sz val="10"/>
      <name val="Times"/>
      <family val="1"/>
      <charset val="238"/>
    </font>
    <font>
      <sz val="10"/>
      <name val="Times New Roman"/>
      <family val="1"/>
      <charset val="238"/>
    </font>
    <font>
      <b/>
      <sz val="11"/>
      <name val="Times"/>
      <family val="1"/>
      <charset val="238"/>
    </font>
    <font>
      <sz val="12"/>
      <name val="Times New Roman"/>
      <family val="1"/>
      <charset val="238"/>
    </font>
    <font>
      <sz val="11"/>
      <name val="Arial CE"/>
      <charset val="238"/>
    </font>
    <font>
      <b/>
      <sz val="9"/>
      <name val="Times"/>
      <family val="1"/>
      <charset val="238"/>
    </font>
    <font>
      <b/>
      <sz val="10"/>
      <name val="Arial CE"/>
      <charset val="238"/>
    </font>
    <font>
      <sz val="10"/>
      <name val="Times"/>
      <family val="1"/>
      <charset val="238"/>
    </font>
    <font>
      <sz val="1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4"/>
      <name val="Times"/>
      <family val="1"/>
    </font>
    <font>
      <sz val="12"/>
      <color indexed="8"/>
      <name val="Times"/>
      <family val="1"/>
      <charset val="238"/>
    </font>
    <font>
      <b/>
      <sz val="14"/>
      <color indexed="10"/>
      <name val="Times"/>
      <family val="1"/>
      <charset val="238"/>
    </font>
    <font>
      <b/>
      <sz val="12"/>
      <color indexed="8"/>
      <name val="Times"/>
      <family val="1"/>
      <charset val="238"/>
    </font>
    <font>
      <b/>
      <sz val="12"/>
      <color indexed="10"/>
      <name val="Times"/>
      <family val="1"/>
      <charset val="238"/>
    </font>
    <font>
      <b/>
      <sz val="14"/>
      <color indexed="60"/>
      <name val="Times"/>
      <family val="1"/>
      <charset val="238"/>
    </font>
    <font>
      <sz val="12"/>
      <color indexed="60"/>
      <name val="Times"/>
      <family val="1"/>
      <charset val="238"/>
    </font>
    <font>
      <b/>
      <sz val="12"/>
      <color indexed="60"/>
      <name val="Times"/>
      <family val="1"/>
      <charset val="238"/>
    </font>
    <font>
      <b/>
      <sz val="14"/>
      <color indexed="10"/>
      <name val="Times New Roman"/>
      <family val="1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2"/>
      <name val="Times"/>
      <charset val="238"/>
    </font>
    <font>
      <sz val="14"/>
      <name val="Times"/>
      <charset val="238"/>
    </font>
    <font>
      <b/>
      <sz val="14"/>
      <name val="Times"/>
      <charset val="238"/>
    </font>
    <font>
      <sz val="11"/>
      <name val="Times"/>
      <charset val="238"/>
    </font>
    <font>
      <b/>
      <sz val="12"/>
      <name val="Times"/>
      <charset val="238"/>
    </font>
    <font>
      <sz val="10"/>
      <color indexed="10"/>
      <name val="Arial CE"/>
      <charset val="238"/>
    </font>
    <font>
      <sz val="10"/>
      <name val="Arial CE"/>
      <charset val="238"/>
    </font>
    <font>
      <b/>
      <sz val="12"/>
      <name val="Arial CE"/>
      <charset val="238"/>
    </font>
    <font>
      <b/>
      <i/>
      <sz val="12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indexed="8"/>
      <name val="Times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sz val="14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6"/>
      <color indexed="10"/>
      <name val="Times New Roman"/>
      <family val="1"/>
      <charset val="238"/>
    </font>
    <font>
      <i/>
      <sz val="12"/>
      <name val="Times"/>
      <family val="1"/>
      <charset val="238"/>
    </font>
    <font>
      <i/>
      <sz val="12"/>
      <name val="Times"/>
      <charset val="238"/>
    </font>
    <font>
      <i/>
      <sz val="14"/>
      <name val="Times"/>
      <charset val="238"/>
    </font>
    <font>
      <b/>
      <i/>
      <sz val="12"/>
      <name val="Times"/>
      <charset val="238"/>
    </font>
    <font>
      <i/>
      <sz val="10"/>
      <name val="Times"/>
      <charset val="238"/>
    </font>
    <font>
      <i/>
      <sz val="12"/>
      <name val="Times New Roman"/>
      <family val="1"/>
      <charset val="238"/>
    </font>
    <font>
      <i/>
      <sz val="11"/>
      <name val="Times"/>
      <family val="1"/>
      <charset val="238"/>
    </font>
    <font>
      <i/>
      <sz val="12"/>
      <color indexed="10"/>
      <name val="Times New Roman"/>
      <family val="1"/>
      <charset val="238"/>
    </font>
    <font>
      <sz val="10"/>
      <color rgb="FFFF0000"/>
      <name val="Arial CE"/>
      <charset val="238"/>
    </font>
    <font>
      <sz val="9"/>
      <name val="Times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2"/>
      <name val="Calibri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8E4BC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20" fillId="0" borderId="0" applyNumberFormat="0" applyFill="0" applyBorder="0" applyAlignment="0" applyProtection="0"/>
    <xf numFmtId="0" fontId="69" fillId="0" borderId="0"/>
    <xf numFmtId="0" fontId="1" fillId="0" borderId="0"/>
    <xf numFmtId="0" fontId="40" fillId="0" borderId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0" fontId="40" fillId="0" borderId="0"/>
  </cellStyleXfs>
  <cellXfs count="664">
    <xf numFmtId="0" fontId="0" fillId="0" borderId="0" xfId="0"/>
    <xf numFmtId="0" fontId="4" fillId="0" borderId="10" xfId="0" applyFont="1" applyBorder="1"/>
    <xf numFmtId="0" fontId="7" fillId="0" borderId="10" xfId="0" applyFont="1" applyBorder="1"/>
    <xf numFmtId="0" fontId="26" fillId="0" borderId="10" xfId="0" applyFont="1" applyBorder="1"/>
    <xf numFmtId="165" fontId="7" fillId="24" borderId="10" xfId="26" applyNumberFormat="1" applyFont="1" applyFill="1" applyBorder="1"/>
    <xf numFmtId="0" fontId="25" fillId="25" borderId="10" xfId="0" applyFont="1" applyFill="1" applyBorder="1"/>
    <xf numFmtId="0" fontId="28" fillId="0" borderId="10" xfId="0" applyFont="1" applyBorder="1"/>
    <xf numFmtId="167" fontId="6" fillId="25" borderId="10" xfId="0" applyNumberFormat="1" applyFont="1" applyFill="1" applyBorder="1"/>
    <xf numFmtId="0" fontId="5" fillId="25" borderId="10" xfId="0" applyFont="1" applyFill="1" applyBorder="1"/>
    <xf numFmtId="0" fontId="3" fillId="0" borderId="10" xfId="41" applyFont="1" applyBorder="1"/>
    <xf numFmtId="0" fontId="7" fillId="0" borderId="10" xfId="41" applyFont="1" applyBorder="1"/>
    <xf numFmtId="0" fontId="32" fillId="25" borderId="10" xfId="41" applyFont="1" applyFill="1" applyBorder="1"/>
    <xf numFmtId="0" fontId="25" fillId="24" borderId="10" xfId="0" applyFont="1" applyFill="1" applyBorder="1" applyAlignment="1">
      <alignment horizontal="center"/>
    </xf>
    <xf numFmtId="0" fontId="28" fillId="0" borderId="0" xfId="0" applyFont="1"/>
    <xf numFmtId="165" fontId="28" fillId="0" borderId="0" xfId="0" applyNumberFormat="1" applyFont="1"/>
    <xf numFmtId="165" fontId="28" fillId="0" borderId="0" xfId="26" applyNumberFormat="1" applyFont="1"/>
    <xf numFmtId="165" fontId="27" fillId="27" borderId="10" xfId="26" applyNumberFormat="1" applyFont="1" applyFill="1" applyBorder="1"/>
    <xf numFmtId="0" fontId="7" fillId="0" borderId="13" xfId="0" applyFont="1" applyBorder="1"/>
    <xf numFmtId="165" fontId="6" fillId="26" borderId="10" xfId="26" applyNumberFormat="1" applyFont="1" applyFill="1" applyBorder="1"/>
    <xf numFmtId="0" fontId="7" fillId="24" borderId="13" xfId="0" applyFont="1" applyFill="1" applyBorder="1"/>
    <xf numFmtId="165" fontId="0" fillId="0" borderId="0" xfId="0" applyNumberFormat="1"/>
    <xf numFmtId="165" fontId="27" fillId="25" borderId="10" xfId="41" applyNumberFormat="1" applyFont="1" applyFill="1" applyBorder="1"/>
    <xf numFmtId="0" fontId="28" fillId="24" borderId="0" xfId="0" applyFont="1" applyFill="1"/>
    <xf numFmtId="165" fontId="37" fillId="24" borderId="0" xfId="26" applyNumberFormat="1" applyFont="1" applyFill="1"/>
    <xf numFmtId="165" fontId="28" fillId="24" borderId="0" xfId="26" applyNumberFormat="1" applyFont="1" applyFill="1"/>
    <xf numFmtId="0" fontId="26" fillId="0" borderId="13" xfId="0" applyFont="1" applyBorder="1"/>
    <xf numFmtId="165" fontId="6" fillId="27" borderId="10" xfId="26" applyNumberFormat="1" applyFont="1" applyFill="1" applyBorder="1"/>
    <xf numFmtId="165" fontId="7" fillId="27" borderId="10" xfId="26" applyNumberFormat="1" applyFont="1" applyFill="1" applyBorder="1"/>
    <xf numFmtId="167" fontId="6" fillId="27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6" fillId="27" borderId="10" xfId="0" applyFont="1" applyFill="1" applyBorder="1" applyAlignment="1">
      <alignment horizontal="center"/>
    </xf>
    <xf numFmtId="0" fontId="6" fillId="27" borderId="10" xfId="0" applyFont="1" applyFill="1" applyBorder="1"/>
    <xf numFmtId="165" fontId="31" fillId="27" borderId="10" xfId="26" applyNumberFormat="1" applyFont="1" applyFill="1" applyBorder="1"/>
    <xf numFmtId="0" fontId="6" fillId="27" borderId="13" xfId="0" applyFont="1" applyFill="1" applyBorder="1"/>
    <xf numFmtId="0" fontId="27" fillId="27" borderId="10" xfId="0" applyFont="1" applyFill="1" applyBorder="1" applyAlignment="1">
      <alignment horizontal="center"/>
    </xf>
    <xf numFmtId="0" fontId="27" fillId="27" borderId="13" xfId="0" applyFont="1" applyFill="1" applyBorder="1"/>
    <xf numFmtId="165" fontId="6" fillId="27" borderId="10" xfId="26" applyNumberFormat="1" applyFont="1" applyFill="1" applyBorder="1" applyAlignment="1">
      <alignment vertical="center" wrapText="1"/>
    </xf>
    <xf numFmtId="0" fontId="27" fillId="27" borderId="10" xfId="0" applyFont="1" applyFill="1" applyBorder="1"/>
    <xf numFmtId="167" fontId="27" fillId="25" borderId="10" xfId="0" applyNumberFormat="1" applyFont="1" applyFill="1" applyBorder="1" applyAlignment="1">
      <alignment horizontal="center" vertical="center" wrapText="1"/>
    </xf>
    <xf numFmtId="165" fontId="6" fillId="24" borderId="10" xfId="26" applyNumberFormat="1" applyFont="1" applyFill="1" applyBorder="1"/>
    <xf numFmtId="165" fontId="31" fillId="24" borderId="10" xfId="26" applyNumberFormat="1" applyFont="1" applyFill="1" applyBorder="1"/>
    <xf numFmtId="165" fontId="7" fillId="24" borderId="10" xfId="26" applyNumberFormat="1" applyFont="1" applyFill="1" applyBorder="1" applyAlignment="1">
      <alignment vertical="center" wrapText="1"/>
    </xf>
    <xf numFmtId="0" fontId="6" fillId="27" borderId="10" xfId="41" applyFont="1" applyFill="1" applyBorder="1" applyAlignment="1">
      <alignment horizontal="left"/>
    </xf>
    <xf numFmtId="0" fontId="6" fillId="27" borderId="14" xfId="41" applyFont="1" applyFill="1" applyBorder="1" applyAlignment="1">
      <alignment horizontal="center"/>
    </xf>
    <xf numFmtId="0" fontId="6" fillId="27" borderId="10" xfId="41" applyFont="1" applyFill="1" applyBorder="1"/>
    <xf numFmtId="0" fontId="4" fillId="27" borderId="10" xfId="0" applyFont="1" applyFill="1" applyBorder="1"/>
    <xf numFmtId="0" fontId="32" fillId="27" borderId="10" xfId="0" applyFont="1" applyFill="1" applyBorder="1"/>
    <xf numFmtId="0" fontId="43" fillId="0" borderId="0" xfId="0" applyFont="1"/>
    <xf numFmtId="0" fontId="26" fillId="0" borderId="0" xfId="0" applyFont="1"/>
    <xf numFmtId="0" fontId="32" fillId="24" borderId="0" xfId="0" applyFont="1" applyFill="1"/>
    <xf numFmtId="0" fontId="27" fillId="24" borderId="0" xfId="0" applyFont="1" applyFill="1"/>
    <xf numFmtId="165" fontId="6" fillId="27" borderId="10" xfId="26" applyNumberFormat="1" applyFont="1" applyFill="1" applyBorder="1" applyAlignment="1">
      <alignment horizontal="left"/>
    </xf>
    <xf numFmtId="165" fontId="39" fillId="27" borderId="10" xfId="26" applyNumberFormat="1" applyFont="1" applyFill="1" applyBorder="1"/>
    <xf numFmtId="0" fontId="39" fillId="27" borderId="10" xfId="0" applyFont="1" applyFill="1" applyBorder="1"/>
    <xf numFmtId="0" fontId="26" fillId="0" borderId="10" xfId="0" applyFont="1" applyBorder="1" applyAlignment="1">
      <alignment horizontal="left"/>
    </xf>
    <xf numFmtId="165" fontId="45" fillId="27" borderId="10" xfId="26" applyNumberFormat="1" applyFont="1" applyFill="1" applyBorder="1"/>
    <xf numFmtId="165" fontId="46" fillId="27" borderId="10" xfId="26" applyNumberFormat="1" applyFont="1" applyFill="1" applyBorder="1"/>
    <xf numFmtId="165" fontId="49" fillId="0" borderId="10" xfId="26" applyNumberFormat="1" applyFont="1" applyBorder="1"/>
    <xf numFmtId="0" fontId="4" fillId="28" borderId="10" xfId="0" applyFont="1" applyFill="1" applyBorder="1"/>
    <xf numFmtId="0" fontId="27" fillId="28" borderId="13" xfId="0" applyFont="1" applyFill="1" applyBorder="1"/>
    <xf numFmtId="0" fontId="59" fillId="26" borderId="15" xfId="41" applyFont="1" applyFill="1" applyBorder="1"/>
    <xf numFmtId="0" fontId="59" fillId="26" borderId="14" xfId="41" applyFont="1" applyFill="1" applyBorder="1"/>
    <xf numFmtId="167" fontId="27" fillId="27" borderId="10" xfId="0" applyNumberFormat="1" applyFont="1" applyFill="1" applyBorder="1" applyAlignment="1" applyProtection="1">
      <alignment horizontal="center" vertical="center" wrapText="1"/>
      <protection locked="0"/>
    </xf>
    <xf numFmtId="167" fontId="6" fillId="27" borderId="10" xfId="0" applyNumberFormat="1" applyFont="1" applyFill="1" applyBorder="1" applyAlignment="1">
      <alignment horizontal="right" vertical="center" wrapText="1"/>
    </xf>
    <xf numFmtId="165" fontId="25" fillId="24" borderId="10" xfId="27" applyNumberFormat="1" applyFont="1" applyFill="1" applyBorder="1"/>
    <xf numFmtId="165" fontId="26" fillId="24" borderId="10" xfId="27" applyNumberFormat="1" applyFont="1" applyFill="1" applyBorder="1"/>
    <xf numFmtId="165" fontId="26" fillId="27" borderId="10" xfId="27" applyNumberFormat="1" applyFont="1" applyFill="1" applyBorder="1"/>
    <xf numFmtId="165" fontId="25" fillId="27" borderId="10" xfId="27" applyNumberFormat="1" applyFont="1" applyFill="1" applyBorder="1"/>
    <xf numFmtId="165" fontId="27" fillId="27" borderId="10" xfId="27" applyNumberFormat="1" applyFont="1" applyFill="1" applyBorder="1"/>
    <xf numFmtId="165" fontId="6" fillId="27" borderId="10" xfId="27" applyNumberFormat="1" applyFont="1" applyFill="1" applyBorder="1"/>
    <xf numFmtId="165" fontId="7" fillId="27" borderId="10" xfId="27" applyNumberFormat="1" applyFont="1" applyFill="1" applyBorder="1"/>
    <xf numFmtId="165" fontId="6" fillId="24" borderId="0" xfId="27" applyNumberFormat="1" applyFont="1" applyFill="1"/>
    <xf numFmtId="165" fontId="27" fillId="24" borderId="0" xfId="27" applyNumberFormat="1" applyFont="1" applyFill="1"/>
    <xf numFmtId="165" fontId="60" fillId="24" borderId="10" xfId="27" applyNumberFormat="1" applyFont="1" applyFill="1" applyBorder="1"/>
    <xf numFmtId="165" fontId="58" fillId="24" borderId="10" xfId="27" applyNumberFormat="1" applyFont="1" applyFill="1" applyBorder="1"/>
    <xf numFmtId="0" fontId="6" fillId="27" borderId="10" xfId="0" applyFont="1" applyFill="1" applyBorder="1" applyAlignment="1" applyProtection="1">
      <alignment horizontal="left" vertical="center" wrapText="1"/>
      <protection locked="0"/>
    </xf>
    <xf numFmtId="167" fontId="62" fillId="29" borderId="10" xfId="0" applyNumberFormat="1" applyFont="1" applyFill="1" applyBorder="1"/>
    <xf numFmtId="165" fontId="6" fillId="24" borderId="10" xfId="26" applyNumberFormat="1" applyFont="1" applyFill="1" applyBorder="1" applyAlignment="1">
      <alignment vertical="center" wrapText="1"/>
    </xf>
    <xf numFmtId="165" fontId="7" fillId="27" borderId="10" xfId="26" applyNumberFormat="1" applyFont="1" applyFill="1" applyBorder="1" applyAlignment="1">
      <alignment vertical="center" wrapText="1"/>
    </xf>
    <xf numFmtId="165" fontId="32" fillId="27" borderId="10" xfId="26" applyNumberFormat="1" applyFont="1" applyFill="1" applyBorder="1" applyAlignment="1">
      <alignment vertical="center" wrapText="1"/>
    </xf>
    <xf numFmtId="0" fontId="63" fillId="0" borderId="10" xfId="0" applyFont="1" applyBorder="1"/>
    <xf numFmtId="165" fontId="64" fillId="24" borderId="10" xfId="26" applyNumberFormat="1" applyFont="1" applyFill="1" applyBorder="1"/>
    <xf numFmtId="165" fontId="63" fillId="24" borderId="10" xfId="26" applyNumberFormat="1" applyFont="1" applyFill="1" applyBorder="1"/>
    <xf numFmtId="165" fontId="7" fillId="25" borderId="10" xfId="26" applyNumberFormat="1" applyFont="1" applyFill="1" applyBorder="1" applyAlignment="1">
      <alignment vertical="center" wrapText="1"/>
    </xf>
    <xf numFmtId="165" fontId="6" fillId="25" borderId="10" xfId="26" applyNumberFormat="1" applyFont="1" applyFill="1" applyBorder="1" applyAlignment="1">
      <alignment vertical="center" wrapText="1"/>
    </xf>
    <xf numFmtId="166" fontId="6" fillId="28" borderId="10" xfId="27" applyNumberFormat="1" applyFont="1" applyFill="1" applyBorder="1"/>
    <xf numFmtId="166" fontId="29" fillId="28" borderId="10" xfId="27" applyNumberFormat="1" applyFont="1" applyFill="1" applyBorder="1"/>
    <xf numFmtId="165" fontId="27" fillId="27" borderId="10" xfId="26" applyNumberFormat="1" applyFont="1" applyFill="1" applyBorder="1" applyAlignment="1">
      <alignment horizontal="left"/>
    </xf>
    <xf numFmtId="0" fontId="67" fillId="0" borderId="0" xfId="40" applyFont="1" applyAlignment="1">
      <alignment horizontal="center"/>
    </xf>
    <xf numFmtId="165" fontId="72" fillId="27" borderId="10" xfId="26" applyNumberFormat="1" applyFont="1" applyFill="1" applyBorder="1"/>
    <xf numFmtId="3" fontId="27" fillId="27" borderId="14" xfId="41" applyNumberFormat="1" applyFont="1" applyFill="1" applyBorder="1" applyAlignment="1">
      <alignment horizontal="right"/>
    </xf>
    <xf numFmtId="0" fontId="75" fillId="0" borderId="0" xfId="0" applyFont="1"/>
    <xf numFmtId="0" fontId="38" fillId="0" borderId="0" xfId="0" applyFont="1"/>
    <xf numFmtId="0" fontId="76" fillId="0" borderId="10" xfId="0" applyFont="1" applyBorder="1"/>
    <xf numFmtId="0" fontId="76" fillId="0" borderId="0" xfId="0" applyFont="1"/>
    <xf numFmtId="0" fontId="76" fillId="24" borderId="0" xfId="0" applyFont="1" applyFill="1"/>
    <xf numFmtId="165" fontId="47" fillId="24" borderId="0" xfId="26" applyNumberFormat="1" applyFont="1" applyFill="1" applyAlignment="1">
      <alignment horizontal="center"/>
    </xf>
    <xf numFmtId="165" fontId="47" fillId="24" borderId="0" xfId="26" applyNumberFormat="1" applyFont="1" applyFill="1"/>
    <xf numFmtId="165" fontId="54" fillId="24" borderId="0" xfId="26" applyNumberFormat="1" applyFont="1" applyFill="1"/>
    <xf numFmtId="0" fontId="38" fillId="24" borderId="0" xfId="0" applyFont="1" applyFill="1"/>
    <xf numFmtId="16" fontId="73" fillId="24" borderId="10" xfId="0" applyNumberFormat="1" applyFont="1" applyFill="1" applyBorder="1"/>
    <xf numFmtId="0" fontId="73" fillId="24" borderId="13" xfId="0" applyFont="1" applyFill="1" applyBorder="1"/>
    <xf numFmtId="165" fontId="70" fillId="24" borderId="10" xfId="26" applyNumberFormat="1" applyFont="1" applyFill="1" applyBorder="1"/>
    <xf numFmtId="0" fontId="76" fillId="27" borderId="0" xfId="0" applyFont="1" applyFill="1"/>
    <xf numFmtId="0" fontId="38" fillId="27" borderId="0" xfId="0" applyFont="1" applyFill="1"/>
    <xf numFmtId="0" fontId="38" fillId="24" borderId="10" xfId="0" applyFont="1" applyFill="1" applyBorder="1"/>
    <xf numFmtId="167" fontId="0" fillId="0" borderId="0" xfId="0" applyNumberFormat="1"/>
    <xf numFmtId="165" fontId="46" fillId="27" borderId="10" xfId="26" applyNumberFormat="1" applyFont="1" applyFill="1" applyBorder="1" applyAlignment="1">
      <alignment vertical="center" wrapText="1"/>
    </xf>
    <xf numFmtId="165" fontId="46" fillId="25" borderId="10" xfId="26" applyNumberFormat="1" applyFont="1" applyFill="1" applyBorder="1" applyAlignment="1">
      <alignment vertical="center" wrapText="1"/>
    </xf>
    <xf numFmtId="166" fontId="27" fillId="30" borderId="10" xfId="27" applyNumberFormat="1" applyFont="1" applyFill="1" applyBorder="1"/>
    <xf numFmtId="0" fontId="27" fillId="24" borderId="10" xfId="0" applyFont="1" applyFill="1" applyBorder="1" applyAlignment="1">
      <alignment horizontal="center"/>
    </xf>
    <xf numFmtId="165" fontId="72" fillId="27" borderId="10" xfId="26" applyNumberFormat="1" applyFont="1" applyFill="1" applyBorder="1" applyAlignment="1">
      <alignment vertical="center" wrapText="1"/>
    </xf>
    <xf numFmtId="0" fontId="6" fillId="31" borderId="10" xfId="0" applyFont="1" applyFill="1" applyBorder="1" applyAlignment="1">
      <alignment horizontal="center"/>
    </xf>
    <xf numFmtId="165" fontId="7" fillId="31" borderId="10" xfId="26" applyNumberFormat="1" applyFont="1" applyFill="1" applyBorder="1" applyAlignment="1">
      <alignment vertical="center" wrapText="1"/>
    </xf>
    <xf numFmtId="165" fontId="6" fillId="31" borderId="10" xfId="26" applyNumberFormat="1" applyFont="1" applyFill="1" applyBorder="1" applyAlignment="1">
      <alignment vertical="center" wrapText="1"/>
    </xf>
    <xf numFmtId="0" fontId="70" fillId="31" borderId="10" xfId="0" applyFont="1" applyFill="1" applyBorder="1"/>
    <xf numFmtId="165" fontId="71" fillId="31" borderId="10" xfId="26" applyNumberFormat="1" applyFont="1" applyFill="1" applyBorder="1" applyAlignment="1">
      <alignment vertical="center" wrapText="1"/>
    </xf>
    <xf numFmtId="0" fontId="5" fillId="24" borderId="0" xfId="0" applyFont="1" applyFill="1" applyAlignment="1">
      <alignment horizontal="center"/>
    </xf>
    <xf numFmtId="0" fontId="0" fillId="0" borderId="0" xfId="0"/>
    <xf numFmtId="0" fontId="6" fillId="25" borderId="15" xfId="0" applyFont="1" applyFill="1" applyBorder="1" applyAlignment="1">
      <alignment horizontal="center"/>
    </xf>
    <xf numFmtId="0" fontId="6" fillId="25" borderId="14" xfId="0" applyFont="1" applyFill="1" applyBorder="1" applyAlignment="1">
      <alignment horizontal="center"/>
    </xf>
    <xf numFmtId="0" fontId="0" fillId="0" borderId="0" xfId="0" applyBorder="1"/>
    <xf numFmtId="0" fontId="69" fillId="0" borderId="0" xfId="0" applyFont="1" applyBorder="1"/>
    <xf numFmtId="3" fontId="67" fillId="0" borderId="0" xfId="0" applyNumberFormat="1" applyFont="1" applyBorder="1"/>
    <xf numFmtId="3" fontId="69" fillId="0" borderId="0" xfId="0" applyNumberFormat="1" applyFont="1" applyBorder="1" applyAlignment="1">
      <alignment horizontal="left"/>
    </xf>
    <xf numFmtId="0" fontId="77" fillId="0" borderId="10" xfId="0" applyFont="1" applyBorder="1" applyAlignment="1"/>
    <xf numFmtId="3" fontId="66" fillId="0" borderId="1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68" fillId="0" borderId="14" xfId="0" applyNumberFormat="1" applyFont="1" applyBorder="1" applyAlignment="1">
      <alignment horizontal="center"/>
    </xf>
    <xf numFmtId="0" fontId="0" fillId="0" borderId="0" xfId="0" applyFont="1" applyBorder="1"/>
    <xf numFmtId="3" fontId="69" fillId="0" borderId="0" xfId="0" applyNumberFormat="1" applyFont="1" applyBorder="1" applyAlignment="1">
      <alignment horizontal="center"/>
    </xf>
    <xf numFmtId="0" fontId="67" fillId="0" borderId="0" xfId="40" applyFont="1" applyBorder="1" applyAlignment="1">
      <alignment horizontal="center"/>
    </xf>
    <xf numFmtId="0" fontId="33" fillId="0" borderId="0" xfId="40" applyFont="1" applyBorder="1" applyAlignment="1">
      <alignment horizontal="center"/>
    </xf>
    <xf numFmtId="0" fontId="33" fillId="0" borderId="0" xfId="40" applyFont="1" applyBorder="1" applyAlignment="1">
      <alignment horizontal="center" wrapText="1"/>
    </xf>
    <xf numFmtId="0" fontId="53" fillId="0" borderId="0" xfId="0" applyFont="1" applyAlignment="1">
      <alignment horizontal="center"/>
    </xf>
    <xf numFmtId="0" fontId="69" fillId="0" borderId="0" xfId="40" applyFont="1" applyBorder="1" applyAlignment="1">
      <alignment horizontal="center" wrapText="1"/>
    </xf>
    <xf numFmtId="0" fontId="50" fillId="0" borderId="0" xfId="40" applyFont="1" applyBorder="1" applyAlignment="1">
      <alignment horizontal="center" wrapText="1"/>
    </xf>
    <xf numFmtId="0" fontId="69" fillId="0" borderId="0" xfId="40" applyFont="1" applyAlignment="1">
      <alignment horizontal="left" wrapText="1"/>
    </xf>
    <xf numFmtId="0" fontId="50" fillId="0" borderId="0" xfId="40" applyFont="1" applyAlignment="1">
      <alignment horizontal="left" wrapText="1"/>
    </xf>
    <xf numFmtId="0" fontId="50" fillId="0" borderId="10" xfId="40" applyFont="1" applyBorder="1" applyAlignment="1">
      <alignment horizontal="left" wrapText="1"/>
    </xf>
    <xf numFmtId="0" fontId="50" fillId="0" borderId="10" xfId="40" applyFont="1" applyBorder="1" applyAlignment="1">
      <alignment horizontal="center" wrapText="1"/>
    </xf>
    <xf numFmtId="0" fontId="50" fillId="0" borderId="10" xfId="40" applyFont="1" applyBorder="1" applyAlignment="1">
      <alignment horizontal="left" wrapText="1" indent="1"/>
    </xf>
    <xf numFmtId="0" fontId="33" fillId="0" borderId="10" xfId="40" applyFont="1" applyBorder="1" applyAlignment="1">
      <alignment horizontal="left" wrapText="1"/>
    </xf>
    <xf numFmtId="0" fontId="33" fillId="0" borderId="10" xfId="40" applyFont="1" applyBorder="1" applyAlignment="1">
      <alignment horizontal="center" wrapText="1"/>
    </xf>
    <xf numFmtId="165" fontId="32" fillId="31" borderId="10" xfId="27" applyNumberFormat="1" applyFont="1" applyFill="1" applyBorder="1"/>
    <xf numFmtId="165" fontId="27" fillId="31" borderId="10" xfId="27" applyNumberFormat="1" applyFont="1" applyFill="1" applyBorder="1"/>
    <xf numFmtId="165" fontId="6" fillId="31" borderId="10" xfId="27" applyNumberFormat="1" applyFont="1" applyFill="1" applyBorder="1"/>
    <xf numFmtId="165" fontId="57" fillId="31" borderId="10" xfId="27" applyNumberFormat="1" applyFont="1" applyFill="1" applyBorder="1"/>
    <xf numFmtId="166" fontId="33" fillId="27" borderId="10" xfId="27" applyNumberFormat="1" applyFont="1" applyFill="1" applyBorder="1"/>
    <xf numFmtId="166" fontId="33" fillId="27" borderId="10" xfId="27" applyNumberFormat="1" applyFont="1" applyFill="1" applyBorder="1" applyAlignment="1">
      <alignment horizontal="center"/>
    </xf>
    <xf numFmtId="0" fontId="50" fillId="0" borderId="13" xfId="0" applyFont="1" applyBorder="1"/>
    <xf numFmtId="0" fontId="33" fillId="27" borderId="13" xfId="0" applyFont="1" applyFill="1" applyBorder="1"/>
    <xf numFmtId="165" fontId="33" fillId="27" borderId="10" xfId="27" applyNumberFormat="1" applyFont="1" applyFill="1" applyBorder="1"/>
    <xf numFmtId="165" fontId="50" fillId="27" borderId="10" xfId="27" applyNumberFormat="1" applyFont="1" applyFill="1" applyBorder="1"/>
    <xf numFmtId="0" fontId="33" fillId="27" borderId="10" xfId="0" applyFont="1" applyFill="1" applyBorder="1"/>
    <xf numFmtId="165" fontId="33" fillId="24" borderId="10" xfId="27" applyNumberFormat="1" applyFont="1" applyFill="1" applyBorder="1"/>
    <xf numFmtId="0" fontId="50" fillId="0" borderId="10" xfId="0" applyFont="1" applyBorder="1"/>
    <xf numFmtId="0" fontId="33" fillId="0" borderId="10" xfId="42" applyFont="1" applyBorder="1" applyAlignment="1">
      <alignment horizontal="center" vertical="center"/>
    </xf>
    <xf numFmtId="0" fontId="50" fillId="0" borderId="0" xfId="0" applyFont="1"/>
    <xf numFmtId="0" fontId="50" fillId="24" borderId="10" xfId="0" applyFont="1" applyFill="1" applyBorder="1" applyAlignment="1"/>
    <xf numFmtId="0" fontId="50" fillId="24" borderId="10" xfId="42" applyFont="1" applyFill="1" applyBorder="1" applyAlignment="1">
      <alignment horizontal="left" vertical="center"/>
    </xf>
    <xf numFmtId="167" fontId="50" fillId="24" borderId="10" xfId="42" applyNumberFormat="1" applyFont="1" applyFill="1" applyBorder="1" applyAlignment="1" applyProtection="1">
      <alignment vertical="center"/>
      <protection locked="0"/>
    </xf>
    <xf numFmtId="167" fontId="33" fillId="24" borderId="10" xfId="42" applyNumberFormat="1" applyFont="1" applyFill="1" applyBorder="1" applyAlignment="1" applyProtection="1">
      <alignment vertical="center"/>
      <protection locked="0"/>
    </xf>
    <xf numFmtId="167" fontId="50" fillId="24" borderId="0" xfId="0" applyNumberFormat="1" applyFont="1" applyFill="1"/>
    <xf numFmtId="0" fontId="50" fillId="0" borderId="10" xfId="0" applyFont="1" applyBorder="1" applyAlignment="1"/>
    <xf numFmtId="0" fontId="50" fillId="0" borderId="10" xfId="42" applyFont="1" applyBorder="1" applyAlignment="1" applyProtection="1">
      <alignment horizontal="left" vertical="center"/>
      <protection locked="0"/>
    </xf>
    <xf numFmtId="167" fontId="50" fillId="0" borderId="10" xfId="42" applyNumberFormat="1" applyFont="1" applyBorder="1" applyAlignment="1" applyProtection="1">
      <alignment vertical="center"/>
      <protection locked="0"/>
    </xf>
    <xf numFmtId="0" fontId="50" fillId="0" borderId="10" xfId="42" applyFont="1" applyBorder="1" applyAlignment="1" applyProtection="1">
      <alignment horizontal="left" vertical="center" indent="1"/>
      <protection locked="0"/>
    </xf>
    <xf numFmtId="0" fontId="33" fillId="0" borderId="10" xfId="42" applyFont="1" applyBorder="1" applyAlignment="1">
      <alignment horizontal="left" vertical="center" indent="1"/>
    </xf>
    <xf numFmtId="167" fontId="33" fillId="0" borderId="10" xfId="42" applyNumberFormat="1" applyFont="1" applyBorder="1" applyAlignment="1">
      <alignment vertical="center"/>
    </xf>
    <xf numFmtId="167" fontId="50" fillId="0" borderId="0" xfId="0" applyNumberFormat="1" applyFont="1"/>
    <xf numFmtId="0" fontId="33" fillId="0" borderId="10" xfId="42" applyFont="1" applyBorder="1" applyAlignment="1" applyProtection="1">
      <alignment horizontal="left" indent="1"/>
      <protection locked="0"/>
    </xf>
    <xf numFmtId="167" fontId="33" fillId="0" borderId="10" xfId="42" applyNumberFormat="1" applyFont="1" applyBorder="1"/>
    <xf numFmtId="0" fontId="50" fillId="0" borderId="28" xfId="40" applyFont="1" applyBorder="1" applyAlignment="1">
      <alignment horizontal="center" wrapText="1"/>
    </xf>
    <xf numFmtId="3" fontId="33" fillId="0" borderId="10" xfId="0" applyNumberFormat="1" applyFont="1" applyBorder="1" applyAlignment="1">
      <alignment horizontal="center"/>
    </xf>
    <xf numFmtId="0" fontId="33" fillId="0" borderId="34" xfId="0" applyFont="1" applyBorder="1"/>
    <xf numFmtId="0" fontId="33" fillId="0" borderId="35" xfId="0" applyFont="1" applyBorder="1" applyAlignment="1">
      <alignment horizontal="center"/>
    </xf>
    <xf numFmtId="0" fontId="33" fillId="0" borderId="36" xfId="0" applyFont="1" applyBorder="1" applyAlignment="1">
      <alignment horizontal="center"/>
    </xf>
    <xf numFmtId="3" fontId="50" fillId="0" borderId="10" xfId="0" applyNumberFormat="1" applyFont="1" applyBorder="1" applyAlignment="1">
      <alignment horizontal="center"/>
    </xf>
    <xf numFmtId="0" fontId="33" fillId="0" borderId="10" xfId="0" applyFont="1" applyBorder="1"/>
    <xf numFmtId="0" fontId="50" fillId="0" borderId="0" xfId="0" applyFont="1" applyBorder="1"/>
    <xf numFmtId="3" fontId="50" fillId="0" borderId="0" xfId="0" applyNumberFormat="1" applyFont="1" applyBorder="1"/>
    <xf numFmtId="3" fontId="50" fillId="0" borderId="0" xfId="0" applyNumberFormat="1" applyFont="1" applyBorder="1" applyAlignment="1">
      <alignment horizontal="center"/>
    </xf>
    <xf numFmtId="0" fontId="33" fillId="26" borderId="15" xfId="0" applyFont="1" applyFill="1" applyBorder="1"/>
    <xf numFmtId="0" fontId="33" fillId="27" borderId="15" xfId="0" applyFont="1" applyFill="1" applyBorder="1"/>
    <xf numFmtId="0" fontId="79" fillId="26" borderId="16" xfId="0" applyFont="1" applyFill="1" applyBorder="1" applyAlignment="1">
      <alignment horizontal="center"/>
    </xf>
    <xf numFmtId="0" fontId="33" fillId="27" borderId="16" xfId="0" applyFont="1" applyFill="1" applyBorder="1" applyAlignment="1">
      <alignment horizontal="center"/>
    </xf>
    <xf numFmtId="0" fontId="50" fillId="26" borderId="16" xfId="0" applyFont="1" applyFill="1" applyBorder="1"/>
    <xf numFmtId="0" fontId="33" fillId="26" borderId="14" xfId="0" applyFont="1" applyFill="1" applyBorder="1"/>
    <xf numFmtId="0" fontId="33" fillId="27" borderId="14" xfId="0" applyFont="1" applyFill="1" applyBorder="1"/>
    <xf numFmtId="0" fontId="33" fillId="27" borderId="14" xfId="0" applyFont="1" applyFill="1" applyBorder="1" applyAlignment="1">
      <alignment horizontal="center"/>
    </xf>
    <xf numFmtId="165" fontId="50" fillId="24" borderId="10" xfId="27" applyNumberFormat="1" applyFont="1" applyFill="1" applyBorder="1"/>
    <xf numFmtId="165" fontId="50" fillId="31" borderId="10" xfId="27" applyNumberFormat="1" applyFont="1" applyFill="1" applyBorder="1"/>
    <xf numFmtId="0" fontId="33" fillId="27" borderId="13" xfId="0" applyFont="1" applyFill="1" applyBorder="1" applyAlignment="1">
      <alignment horizontal="left"/>
    </xf>
    <xf numFmtId="165" fontId="33" fillId="31" borderId="10" xfId="27" applyNumberFormat="1" applyFont="1" applyFill="1" applyBorder="1"/>
    <xf numFmtId="16" fontId="33" fillId="27" borderId="10" xfId="0" applyNumberFormat="1" applyFont="1" applyFill="1" applyBorder="1"/>
    <xf numFmtId="16" fontId="50" fillId="0" borderId="10" xfId="0" applyNumberFormat="1" applyFont="1" applyBorder="1"/>
    <xf numFmtId="0" fontId="50" fillId="24" borderId="13" xfId="0" applyFont="1" applyFill="1" applyBorder="1"/>
    <xf numFmtId="165" fontId="80" fillId="24" borderId="10" xfId="27" applyNumberFormat="1" applyFont="1" applyFill="1" applyBorder="1"/>
    <xf numFmtId="165" fontId="79" fillId="24" borderId="10" xfId="27" applyNumberFormat="1" applyFont="1" applyFill="1" applyBorder="1"/>
    <xf numFmtId="165" fontId="50" fillId="32" borderId="10" xfId="27" applyNumberFormat="1" applyFont="1" applyFill="1" applyBorder="1"/>
    <xf numFmtId="165" fontId="33" fillId="32" borderId="10" xfId="27" applyNumberFormat="1" applyFont="1" applyFill="1" applyBorder="1"/>
    <xf numFmtId="0" fontId="50" fillId="0" borderId="10" xfId="0" applyFont="1" applyBorder="1" applyAlignment="1">
      <alignment wrapText="1"/>
    </xf>
    <xf numFmtId="0" fontId="33" fillId="32" borderId="13" xfId="0" applyFont="1" applyFill="1" applyBorder="1" applyAlignment="1">
      <alignment wrapText="1"/>
    </xf>
    <xf numFmtId="165" fontId="36" fillId="24" borderId="10" xfId="27" applyNumberFormat="1" applyFont="1" applyFill="1" applyBorder="1"/>
    <xf numFmtId="165" fontId="36" fillId="31" borderId="10" xfId="27" applyNumberFormat="1" applyFont="1" applyFill="1" applyBorder="1"/>
    <xf numFmtId="0" fontId="33" fillId="26" borderId="15" xfId="0" applyFont="1" applyFill="1" applyBorder="1" applyAlignment="1">
      <alignment wrapText="1"/>
    </xf>
    <xf numFmtId="0" fontId="79" fillId="26" borderId="16" xfId="0" applyFont="1" applyFill="1" applyBorder="1" applyAlignment="1">
      <alignment horizontal="center" wrapText="1"/>
    </xf>
    <xf numFmtId="0" fontId="50" fillId="26" borderId="16" xfId="0" applyFont="1" applyFill="1" applyBorder="1" applyAlignment="1">
      <alignment wrapText="1"/>
    </xf>
    <xf numFmtId="0" fontId="33" fillId="26" borderId="14" xfId="0" applyFont="1" applyFill="1" applyBorder="1" applyAlignment="1">
      <alignment wrapText="1"/>
    </xf>
    <xf numFmtId="0" fontId="50" fillId="0" borderId="13" xfId="0" applyFont="1" applyBorder="1" applyAlignment="1">
      <alignment wrapText="1"/>
    </xf>
    <xf numFmtId="0" fontId="33" fillId="27" borderId="13" xfId="0" applyFont="1" applyFill="1" applyBorder="1" applyAlignment="1">
      <alignment wrapText="1"/>
    </xf>
    <xf numFmtId="0" fontId="33" fillId="27" borderId="13" xfId="0" applyFont="1" applyFill="1" applyBorder="1" applyAlignment="1">
      <alignment horizontal="left" wrapText="1"/>
    </xf>
    <xf numFmtId="0" fontId="50" fillId="24" borderId="13" xfId="0" applyFont="1" applyFill="1" applyBorder="1" applyAlignment="1">
      <alignment wrapText="1"/>
    </xf>
    <xf numFmtId="0" fontId="27" fillId="28" borderId="13" xfId="0" applyFont="1" applyFill="1" applyBorder="1" applyAlignment="1">
      <alignment wrapText="1"/>
    </xf>
    <xf numFmtId="0" fontId="76" fillId="0" borderId="0" xfId="0" applyFont="1" applyAlignment="1">
      <alignment wrapText="1"/>
    </xf>
    <xf numFmtId="0" fontId="28" fillId="24" borderId="0" xfId="0" applyFont="1" applyFill="1" applyAlignment="1">
      <alignment wrapText="1"/>
    </xf>
    <xf numFmtId="0" fontId="5" fillId="24" borderId="0" xfId="0" applyFont="1" applyFill="1" applyAlignment="1">
      <alignment horizontal="center" wrapText="1"/>
    </xf>
    <xf numFmtId="0" fontId="76" fillId="24" borderId="0" xfId="0" applyFont="1" applyFill="1" applyAlignment="1">
      <alignment wrapText="1"/>
    </xf>
    <xf numFmtId="165" fontId="71" fillId="31" borderId="10" xfId="26" applyNumberFormat="1" applyFont="1" applyFill="1" applyBorder="1"/>
    <xf numFmtId="165" fontId="32" fillId="31" borderId="10" xfId="26" applyNumberFormat="1" applyFont="1" applyFill="1" applyBorder="1"/>
    <xf numFmtId="0" fontId="70" fillId="31" borderId="13" xfId="0" applyFont="1" applyFill="1" applyBorder="1"/>
    <xf numFmtId="0" fontId="50" fillId="0" borderId="0" xfId="0" applyFont="1"/>
    <xf numFmtId="0" fontId="50" fillId="0" borderId="10" xfId="0" applyFont="1" applyBorder="1" applyAlignment="1">
      <alignment horizontal="center"/>
    </xf>
    <xf numFmtId="0" fontId="38" fillId="31" borderId="0" xfId="0" applyFont="1" applyFill="1"/>
    <xf numFmtId="0" fontId="6" fillId="31" borderId="10" xfId="0" applyFont="1" applyFill="1" applyBorder="1"/>
    <xf numFmtId="165" fontId="7" fillId="31" borderId="10" xfId="26" applyNumberFormat="1" applyFont="1" applyFill="1" applyBorder="1"/>
    <xf numFmtId="165" fontId="6" fillId="31" borderId="10" xfId="26" applyNumberFormat="1" applyFont="1" applyFill="1" applyBorder="1"/>
    <xf numFmtId="165" fontId="45" fillId="31" borderId="10" xfId="26" applyNumberFormat="1" applyFont="1" applyFill="1" applyBorder="1"/>
    <xf numFmtId="0" fontId="0" fillId="31" borderId="0" xfId="0" applyFill="1"/>
    <xf numFmtId="165" fontId="70" fillId="31" borderId="10" xfId="26" applyNumberFormat="1" applyFont="1" applyFill="1" applyBorder="1"/>
    <xf numFmtId="165" fontId="74" fillId="27" borderId="10" xfId="26" applyNumberFormat="1" applyFont="1" applyFill="1" applyBorder="1"/>
    <xf numFmtId="165" fontId="41" fillId="27" borderId="10" xfId="26" applyNumberFormat="1" applyFont="1" applyFill="1" applyBorder="1"/>
    <xf numFmtId="0" fontId="74" fillId="31" borderId="10" xfId="0" applyFont="1" applyFill="1" applyBorder="1"/>
    <xf numFmtId="0" fontId="5" fillId="31" borderId="14" xfId="0" applyFont="1" applyFill="1" applyBorder="1" applyAlignment="1">
      <alignment horizontal="center" textRotation="45"/>
    </xf>
    <xf numFmtId="167" fontId="27" fillId="31" borderId="10" xfId="0" applyNumberFormat="1" applyFont="1" applyFill="1" applyBorder="1" applyAlignment="1" applyProtection="1">
      <alignment horizontal="center" vertical="center" wrapText="1"/>
      <protection locked="0"/>
    </xf>
    <xf numFmtId="167" fontId="27" fillId="31" borderId="14" xfId="0" applyNumberFormat="1" applyFont="1" applyFill="1" applyBorder="1" applyAlignment="1">
      <alignment horizontal="center" vertical="center" wrapText="1"/>
    </xf>
    <xf numFmtId="165" fontId="33" fillId="31" borderId="14" xfId="0" applyNumberFormat="1" applyFont="1" applyFill="1" applyBorder="1" applyAlignment="1">
      <alignment horizontal="center"/>
    </xf>
    <xf numFmtId="165" fontId="74" fillId="31" borderId="10" xfId="26" applyNumberFormat="1" applyFont="1" applyFill="1" applyBorder="1"/>
    <xf numFmtId="0" fontId="33" fillId="27" borderId="15" xfId="0" applyFont="1" applyFill="1" applyBorder="1" applyAlignment="1">
      <alignment horizontal="center"/>
    </xf>
    <xf numFmtId="0" fontId="6" fillId="27" borderId="10" xfId="41" applyFont="1" applyFill="1" applyBorder="1" applyAlignment="1">
      <alignment horizontal="center"/>
    </xf>
    <xf numFmtId="0" fontId="6" fillId="27" borderId="10" xfId="41" applyFont="1" applyFill="1" applyBorder="1" applyAlignment="1">
      <alignment wrapText="1"/>
    </xf>
    <xf numFmtId="0" fontId="6" fillId="27" borderId="10" xfId="41" applyFont="1" applyFill="1" applyBorder="1" applyAlignment="1">
      <alignment horizontal="center" vertical="center"/>
    </xf>
    <xf numFmtId="3" fontId="6" fillId="27" borderId="16" xfId="41" applyNumberFormat="1" applyFont="1" applyFill="1" applyBorder="1" applyAlignment="1">
      <alignment horizontal="center"/>
    </xf>
    <xf numFmtId="3" fontId="27" fillId="27" borderId="10" xfId="41" applyNumberFormat="1" applyFont="1" applyFill="1" applyBorder="1" applyAlignment="1">
      <alignment horizontal="right"/>
    </xf>
    <xf numFmtId="0" fontId="30" fillId="26" borderId="16" xfId="41" applyFont="1" applyFill="1" applyBorder="1"/>
    <xf numFmtId="0" fontId="74" fillId="27" borderId="10" xfId="41" applyFont="1" applyFill="1" applyBorder="1"/>
    <xf numFmtId="3" fontId="27" fillId="27" borderId="10" xfId="41" applyNumberFormat="1" applyFont="1" applyFill="1" applyBorder="1" applyAlignment="1">
      <alignment horizontal="center"/>
    </xf>
    <xf numFmtId="0" fontId="33" fillId="27" borderId="21" xfId="0" applyFont="1" applyFill="1" applyBorder="1" applyAlignment="1">
      <alignment horizontal="center" vertical="center" wrapText="1"/>
    </xf>
    <xf numFmtId="0" fontId="33" fillId="27" borderId="16" xfId="0" applyFont="1" applyFill="1" applyBorder="1" applyAlignment="1">
      <alignment horizontal="center" vertical="center" wrapText="1"/>
    </xf>
    <xf numFmtId="0" fontId="6" fillId="27" borderId="15" xfId="0" applyFont="1" applyFill="1" applyBorder="1" applyAlignment="1">
      <alignment horizontal="center" vertical="center" wrapText="1"/>
    </xf>
    <xf numFmtId="0" fontId="6" fillId="27" borderId="14" xfId="0" applyFont="1" applyFill="1" applyBorder="1" applyAlignment="1">
      <alignment horizontal="center" vertical="center" wrapText="1"/>
    </xf>
    <xf numFmtId="165" fontId="6" fillId="25" borderId="14" xfId="26" applyNumberFormat="1" applyFont="1" applyFill="1" applyBorder="1" applyAlignment="1">
      <alignment horizontal="center"/>
    </xf>
    <xf numFmtId="165" fontId="6" fillId="28" borderId="10" xfId="26" applyNumberFormat="1" applyFont="1" applyFill="1" applyBorder="1"/>
    <xf numFmtId="0" fontId="73" fillId="0" borderId="10" xfId="0" applyFont="1" applyBorder="1"/>
    <xf numFmtId="0" fontId="70" fillId="24" borderId="13" xfId="0" applyFont="1" applyFill="1" applyBorder="1"/>
    <xf numFmtId="165" fontId="50" fillId="0" borderId="10" xfId="0" applyNumberFormat="1" applyFont="1" applyBorder="1"/>
    <xf numFmtId="0" fontId="33" fillId="25" borderId="15" xfId="0" applyFont="1" applyFill="1" applyBorder="1" applyAlignment="1">
      <alignment horizontal="center"/>
    </xf>
    <xf numFmtId="0" fontId="85" fillId="29" borderId="14" xfId="0" applyFont="1" applyFill="1" applyBorder="1" applyAlignment="1">
      <alignment horizontal="center" textRotation="45"/>
    </xf>
    <xf numFmtId="0" fontId="86" fillId="26" borderId="14" xfId="0" applyFont="1" applyFill="1" applyBorder="1" applyAlignment="1">
      <alignment horizontal="center"/>
    </xf>
    <xf numFmtId="0" fontId="33" fillId="25" borderId="14" xfId="0" applyFont="1" applyFill="1" applyBorder="1" applyAlignment="1">
      <alignment horizontal="center"/>
    </xf>
    <xf numFmtId="165" fontId="33" fillId="25" borderId="14" xfId="26" applyNumberFormat="1" applyFont="1" applyFill="1" applyBorder="1" applyAlignment="1">
      <alignment horizontal="center"/>
    </xf>
    <xf numFmtId="0" fontId="48" fillId="0" borderId="10" xfId="0" applyFont="1" applyBorder="1"/>
    <xf numFmtId="165" fontId="33" fillId="31" borderId="10" xfId="0" applyNumberFormat="1" applyFont="1" applyFill="1" applyBorder="1" applyAlignment="1">
      <alignment horizontal="center"/>
    </xf>
    <xf numFmtId="165" fontId="33" fillId="31" borderId="10" xfId="26" applyNumberFormat="1" applyFont="1" applyFill="1" applyBorder="1" applyAlignment="1">
      <alignment horizontal="center"/>
    </xf>
    <xf numFmtId="0" fontId="33" fillId="31" borderId="10" xfId="0" applyFont="1" applyFill="1" applyBorder="1"/>
    <xf numFmtId="0" fontId="33" fillId="31" borderId="13" xfId="0" applyFont="1" applyFill="1" applyBorder="1" applyAlignment="1">
      <alignment wrapText="1"/>
    </xf>
    <xf numFmtId="165" fontId="82" fillId="31" borderId="10" xfId="27" applyNumberFormat="1" applyFont="1" applyFill="1" applyBorder="1"/>
    <xf numFmtId="165" fontId="35" fillId="31" borderId="10" xfId="27" applyNumberFormat="1" applyFont="1" applyFill="1" applyBorder="1"/>
    <xf numFmtId="165" fontId="48" fillId="0" borderId="10" xfId="0" applyNumberFormat="1" applyFont="1" applyBorder="1"/>
    <xf numFmtId="0" fontId="35" fillId="27" borderId="10" xfId="0" applyFont="1" applyFill="1" applyBorder="1"/>
    <xf numFmtId="0" fontId="35" fillId="32" borderId="13" xfId="0" applyFont="1" applyFill="1" applyBorder="1" applyAlignment="1">
      <alignment wrapText="1"/>
    </xf>
    <xf numFmtId="165" fontId="35" fillId="32" borderId="10" xfId="27" applyNumberFormat="1" applyFont="1" applyFill="1" applyBorder="1"/>
    <xf numFmtId="165" fontId="82" fillId="32" borderId="10" xfId="27" applyNumberFormat="1" applyFont="1" applyFill="1" applyBorder="1"/>
    <xf numFmtId="165" fontId="48" fillId="32" borderId="10" xfId="0" applyNumberFormat="1" applyFont="1" applyFill="1" applyBorder="1"/>
    <xf numFmtId="0" fontId="83" fillId="0" borderId="10" xfId="0" applyFont="1" applyBorder="1"/>
    <xf numFmtId="0" fontId="50" fillId="31" borderId="13" xfId="0" applyFont="1" applyFill="1" applyBorder="1" applyAlignment="1">
      <alignment wrapText="1"/>
    </xf>
    <xf numFmtId="165" fontId="84" fillId="31" borderId="10" xfId="27" applyNumberFormat="1" applyFont="1" applyFill="1" applyBorder="1"/>
    <xf numFmtId="0" fontId="35" fillId="27" borderId="13" xfId="0" applyFont="1" applyFill="1" applyBorder="1" applyAlignment="1">
      <alignment wrapText="1"/>
    </xf>
    <xf numFmtId="165" fontId="35" fillId="27" borderId="10" xfId="27" applyNumberFormat="1" applyFont="1" applyFill="1" applyBorder="1"/>
    <xf numFmtId="165" fontId="82" fillId="27" borderId="10" xfId="27" applyNumberFormat="1" applyFont="1" applyFill="1" applyBorder="1"/>
    <xf numFmtId="0" fontId="83" fillId="27" borderId="10" xfId="0" applyFont="1" applyFill="1" applyBorder="1"/>
    <xf numFmtId="0" fontId="55" fillId="0" borderId="10" xfId="0" applyFont="1" applyBorder="1"/>
    <xf numFmtId="165" fontId="42" fillId="24" borderId="10" xfId="27" applyNumberFormat="1" applyFont="1" applyFill="1" applyBorder="1"/>
    <xf numFmtId="165" fontId="56" fillId="24" borderId="10" xfId="27" applyNumberFormat="1" applyFont="1" applyFill="1" applyBorder="1"/>
    <xf numFmtId="0" fontId="84" fillId="27" borderId="10" xfId="0" applyFont="1" applyFill="1" applyBorder="1"/>
    <xf numFmtId="165" fontId="33" fillId="32" borderId="10" xfId="0" applyNumberFormat="1" applyFont="1" applyFill="1" applyBorder="1"/>
    <xf numFmtId="165" fontId="33" fillId="0" borderId="10" xfId="0" applyNumberFormat="1" applyFont="1" applyBorder="1"/>
    <xf numFmtId="0" fontId="33" fillId="32" borderId="15" xfId="0" applyFont="1" applyFill="1" applyBorder="1" applyAlignment="1">
      <alignment horizontal="center"/>
    </xf>
    <xf numFmtId="165" fontId="33" fillId="32" borderId="14" xfId="26" applyNumberFormat="1" applyFont="1" applyFill="1" applyBorder="1" applyAlignment="1">
      <alignment horizontal="center"/>
    </xf>
    <xf numFmtId="167" fontId="6" fillId="27" borderId="16" xfId="0" applyNumberFormat="1" applyFont="1" applyFill="1" applyBorder="1" applyAlignment="1">
      <alignment horizontal="center" vertical="center" wrapText="1"/>
    </xf>
    <xf numFmtId="167" fontId="6" fillId="27" borderId="14" xfId="0" applyNumberFormat="1" applyFont="1" applyFill="1" applyBorder="1" applyAlignment="1">
      <alignment horizontal="center" vertical="center" wrapText="1"/>
    </xf>
    <xf numFmtId="0" fontId="7" fillId="31" borderId="13" xfId="0" applyFont="1" applyFill="1" applyBorder="1"/>
    <xf numFmtId="167" fontId="6" fillId="27" borderId="17" xfId="0" applyNumberFormat="1" applyFont="1" applyFill="1" applyBorder="1" applyAlignment="1">
      <alignment vertical="center" wrapText="1"/>
    </xf>
    <xf numFmtId="167" fontId="6" fillId="26" borderId="27" xfId="0" applyNumberFormat="1" applyFont="1" applyFill="1" applyBorder="1"/>
    <xf numFmtId="0" fontId="50" fillId="27" borderId="10" xfId="0" applyFont="1" applyFill="1" applyBorder="1" applyAlignment="1">
      <alignment horizontal="left"/>
    </xf>
    <xf numFmtId="167" fontId="6" fillId="27" borderId="23" xfId="0" applyNumberFormat="1" applyFont="1" applyFill="1" applyBorder="1" applyAlignment="1">
      <alignment horizontal="left" vertical="center" wrapText="1" indent="1"/>
    </xf>
    <xf numFmtId="0" fontId="33" fillId="27" borderId="10" xfId="0" applyFont="1" applyFill="1" applyBorder="1" applyAlignment="1">
      <alignment horizontal="left"/>
    </xf>
    <xf numFmtId="167" fontId="6" fillId="27" borderId="15" xfId="0" applyNumberFormat="1" applyFont="1" applyFill="1" applyBorder="1" applyAlignment="1">
      <alignment horizontal="center" vertical="center" wrapText="1"/>
    </xf>
    <xf numFmtId="165" fontId="33" fillId="24" borderId="10" xfId="26" applyNumberFormat="1" applyFont="1" applyFill="1" applyBorder="1" applyAlignment="1">
      <alignment horizontal="left"/>
    </xf>
    <xf numFmtId="165" fontId="33" fillId="27" borderId="10" xfId="26" applyNumberFormat="1" applyFont="1" applyFill="1" applyBorder="1" applyAlignment="1">
      <alignment horizontal="left"/>
    </xf>
    <xf numFmtId="16" fontId="33" fillId="27" borderId="10" xfId="0" applyNumberFormat="1" applyFont="1" applyFill="1" applyBorder="1" applyAlignment="1">
      <alignment horizontal="left"/>
    </xf>
    <xf numFmtId="0" fontId="50" fillId="0" borderId="10" xfId="0" applyFont="1" applyBorder="1" applyAlignment="1">
      <alignment horizontal="left"/>
    </xf>
    <xf numFmtId="167" fontId="6" fillId="27" borderId="24" xfId="0" applyNumberFormat="1" applyFont="1" applyFill="1" applyBorder="1" applyAlignment="1">
      <alignment horizontal="left" vertical="center" wrapText="1" indent="1"/>
    </xf>
    <xf numFmtId="167" fontId="6" fillId="27" borderId="19" xfId="0" applyNumberFormat="1" applyFont="1" applyFill="1" applyBorder="1" applyAlignment="1">
      <alignment horizontal="left" vertical="center" wrapText="1" indent="1"/>
    </xf>
    <xf numFmtId="167" fontId="6" fillId="27" borderId="25" xfId="0" applyNumberFormat="1" applyFont="1" applyFill="1" applyBorder="1" applyAlignment="1">
      <alignment horizontal="left" vertical="center" wrapText="1" indent="1"/>
    </xf>
    <xf numFmtId="167" fontId="6" fillId="27" borderId="20" xfId="0" applyNumberFormat="1" applyFont="1" applyFill="1" applyBorder="1" applyAlignment="1">
      <alignment horizontal="left" vertical="center" wrapText="1" indent="1"/>
    </xf>
    <xf numFmtId="0" fontId="50" fillId="26" borderId="10" xfId="0" applyFont="1" applyFill="1" applyBorder="1" applyAlignment="1">
      <alignment horizontal="left"/>
    </xf>
    <xf numFmtId="0" fontId="6" fillId="26" borderId="26" xfId="0" applyFont="1" applyFill="1" applyBorder="1"/>
    <xf numFmtId="0" fontId="6" fillId="26" borderId="27" xfId="0" applyFont="1" applyFill="1" applyBorder="1"/>
    <xf numFmtId="167" fontId="70" fillId="31" borderId="17" xfId="0" applyNumberFormat="1" applyFont="1" applyFill="1" applyBorder="1" applyAlignment="1">
      <alignment vertical="center" wrapText="1"/>
    </xf>
    <xf numFmtId="167" fontId="70" fillId="31" borderId="17" xfId="0" applyNumberFormat="1" applyFont="1" applyFill="1" applyBorder="1" applyAlignment="1">
      <alignment horizontal="center" vertical="center" wrapText="1"/>
    </xf>
    <xf numFmtId="167" fontId="70" fillId="31" borderId="14" xfId="0" applyNumberFormat="1" applyFont="1" applyFill="1" applyBorder="1" applyAlignment="1" applyProtection="1">
      <alignment horizontal="center" vertical="center" wrapText="1"/>
      <protection locked="0"/>
    </xf>
    <xf numFmtId="167" fontId="7" fillId="31" borderId="14" xfId="0" applyNumberFormat="1" applyFont="1" applyFill="1" applyBorder="1" applyAlignment="1" applyProtection="1">
      <alignment horizontal="center" vertical="center" wrapText="1"/>
      <protection locked="0"/>
    </xf>
    <xf numFmtId="167" fontId="6" fillId="27" borderId="10" xfId="0" applyNumberFormat="1" applyFont="1" applyFill="1" applyBorder="1" applyAlignment="1" applyProtection="1">
      <alignment horizontal="center" vertical="center" wrapText="1"/>
      <protection locked="0"/>
    </xf>
    <xf numFmtId="167" fontId="61" fillId="27" borderId="10" xfId="0" applyNumberFormat="1" applyFont="1" applyFill="1" applyBorder="1" applyAlignment="1" applyProtection="1">
      <alignment horizontal="center" vertical="center" wrapText="1"/>
      <protection locked="0"/>
    </xf>
    <xf numFmtId="167" fontId="70" fillId="31" borderId="10" xfId="0" applyNumberFormat="1" applyFont="1" applyFill="1" applyBorder="1" applyAlignment="1" applyProtection="1">
      <alignment horizontal="center" vertical="center" wrapText="1"/>
      <protection locked="0"/>
    </xf>
    <xf numFmtId="167" fontId="74" fillId="27" borderId="10" xfId="0" applyNumberFormat="1" applyFont="1" applyFill="1" applyBorder="1" applyAlignment="1" applyProtection="1">
      <alignment horizontal="center" vertical="center" wrapText="1"/>
      <protection locked="0"/>
    </xf>
    <xf numFmtId="167" fontId="6" fillId="27" borderId="18" xfId="0" applyNumberFormat="1" applyFont="1" applyFill="1" applyBorder="1" applyAlignment="1">
      <alignment horizontal="center" vertical="center" wrapText="1"/>
    </xf>
    <xf numFmtId="167" fontId="6" fillId="27" borderId="17" xfId="0" applyNumberFormat="1" applyFont="1" applyFill="1" applyBorder="1" applyAlignment="1">
      <alignment horizontal="center" vertical="center" wrapText="1"/>
    </xf>
    <xf numFmtId="167" fontId="6" fillId="27" borderId="22" xfId="0" applyNumberFormat="1" applyFont="1" applyFill="1" applyBorder="1" applyAlignment="1">
      <alignment horizontal="left" vertical="center" wrapText="1"/>
    </xf>
    <xf numFmtId="167" fontId="6" fillId="27" borderId="24" xfId="0" applyNumberFormat="1" applyFont="1" applyFill="1" applyBorder="1" applyAlignment="1">
      <alignment horizontal="left" vertical="center" wrapText="1"/>
    </xf>
    <xf numFmtId="167" fontId="6" fillId="27" borderId="23" xfId="0" applyNumberFormat="1" applyFont="1" applyFill="1" applyBorder="1" applyAlignment="1">
      <alignment horizontal="left" vertical="center" wrapText="1"/>
    </xf>
    <xf numFmtId="0" fontId="50" fillId="0" borderId="13" xfId="0" applyFont="1" applyBorder="1" applyAlignment="1"/>
    <xf numFmtId="165" fontId="6" fillId="27" borderId="14" xfId="0" applyNumberFormat="1" applyFont="1" applyFill="1" applyBorder="1"/>
    <xf numFmtId="165" fontId="70" fillId="32" borderId="29" xfId="0" applyNumberFormat="1" applyFont="1" applyFill="1" applyBorder="1"/>
    <xf numFmtId="165" fontId="81" fillId="32" borderId="14" xfId="0" applyNumberFormat="1" applyFont="1" applyFill="1" applyBorder="1" applyAlignment="1" applyProtection="1">
      <alignment vertical="center" wrapText="1"/>
      <protection locked="0"/>
    </xf>
    <xf numFmtId="165" fontId="70" fillId="24" borderId="29" xfId="0" applyNumberFormat="1" applyFont="1" applyFill="1" applyBorder="1"/>
    <xf numFmtId="165" fontId="6" fillId="27" borderId="10" xfId="0" applyNumberFormat="1" applyFont="1" applyFill="1" applyBorder="1"/>
    <xf numFmtId="165" fontId="6" fillId="27" borderId="22" xfId="0" applyNumberFormat="1" applyFont="1" applyFill="1" applyBorder="1" applyAlignment="1">
      <alignment horizontal="left" vertical="center" wrapText="1" indent="1"/>
    </xf>
    <xf numFmtId="165" fontId="6" fillId="27" borderId="24" xfId="0" applyNumberFormat="1" applyFont="1" applyFill="1" applyBorder="1" applyAlignment="1">
      <alignment horizontal="left" vertical="center" wrapText="1" indent="1"/>
    </xf>
    <xf numFmtId="165" fontId="6" fillId="27" borderId="0" xfId="0" applyNumberFormat="1" applyFont="1" applyFill="1" applyBorder="1" applyAlignment="1">
      <alignment horizontal="left" vertical="center" wrapText="1" indent="1"/>
    </xf>
    <xf numFmtId="165" fontId="6" fillId="26" borderId="27" xfId="0" applyNumberFormat="1" applyFont="1" applyFill="1" applyBorder="1"/>
    <xf numFmtId="165" fontId="6" fillId="31" borderId="0" xfId="0" applyNumberFormat="1" applyFont="1" applyFill="1" applyBorder="1" applyAlignment="1">
      <alignment horizontal="left" vertical="center" wrapText="1" indent="1"/>
    </xf>
    <xf numFmtId="0" fontId="7" fillId="31" borderId="10" xfId="0" applyFont="1" applyFill="1" applyBorder="1"/>
    <xf numFmtId="0" fontId="70" fillId="32" borderId="10" xfId="0" applyFont="1" applyFill="1" applyBorder="1"/>
    <xf numFmtId="0" fontId="70" fillId="32" borderId="13" xfId="0" applyFont="1" applyFill="1" applyBorder="1"/>
    <xf numFmtId="165" fontId="6" fillId="32" borderId="0" xfId="0" applyNumberFormat="1" applyFont="1" applyFill="1" applyBorder="1" applyAlignment="1">
      <alignment horizontal="left" vertical="center" wrapText="1" indent="1"/>
    </xf>
    <xf numFmtId="0" fontId="50" fillId="27" borderId="10" xfId="0" applyFont="1" applyFill="1" applyBorder="1"/>
    <xf numFmtId="165" fontId="6" fillId="0" borderId="10" xfId="26" applyNumberFormat="1" applyFont="1" applyBorder="1" applyAlignment="1">
      <alignment horizontal="center"/>
    </xf>
    <xf numFmtId="165" fontId="6" fillId="31" borderId="14" xfId="0" applyNumberFormat="1" applyFont="1" applyFill="1" applyBorder="1" applyAlignment="1">
      <alignment horizontal="center" vertical="center" wrapText="1"/>
    </xf>
    <xf numFmtId="165" fontId="6" fillId="34" borderId="10" xfId="26" applyNumberFormat="1" applyFont="1" applyFill="1" applyBorder="1"/>
    <xf numFmtId="165" fontId="6" fillId="32" borderId="10" xfId="26" applyNumberFormat="1" applyFont="1" applyFill="1" applyBorder="1"/>
    <xf numFmtId="165" fontId="70" fillId="0" borderId="10" xfId="26" applyNumberFormat="1" applyFont="1" applyBorder="1"/>
    <xf numFmtId="165" fontId="70" fillId="24" borderId="10" xfId="26" applyNumberFormat="1" applyFont="1" applyFill="1" applyBorder="1" applyAlignment="1">
      <alignment horizontal="center"/>
    </xf>
    <xf numFmtId="165" fontId="7" fillId="32" borderId="10" xfId="26" applyNumberFormat="1" applyFont="1" applyFill="1" applyBorder="1" applyAlignment="1">
      <alignment horizontal="center"/>
    </xf>
    <xf numFmtId="165" fontId="70" fillId="32" borderId="10" xfId="26" applyNumberFormat="1" applyFont="1" applyFill="1" applyBorder="1"/>
    <xf numFmtId="165" fontId="44" fillId="31" borderId="10" xfId="26" applyNumberFormat="1" applyFont="1" applyFill="1" applyBorder="1"/>
    <xf numFmtId="165" fontId="45" fillId="32" borderId="10" xfId="26" applyNumberFormat="1" applyFont="1" applyFill="1" applyBorder="1"/>
    <xf numFmtId="165" fontId="6" fillId="32" borderId="14" xfId="0" applyNumberFormat="1" applyFont="1" applyFill="1" applyBorder="1" applyAlignment="1">
      <alignment horizontal="center" vertical="center" wrapText="1"/>
    </xf>
    <xf numFmtId="165" fontId="70" fillId="24" borderId="13" xfId="0" applyNumberFormat="1" applyFont="1" applyFill="1" applyBorder="1"/>
    <xf numFmtId="165" fontId="7" fillId="0" borderId="13" xfId="0" applyNumberFormat="1" applyFont="1" applyBorder="1"/>
    <xf numFmtId="165" fontId="39" fillId="27" borderId="10" xfId="0" applyNumberFormat="1" applyFont="1" applyFill="1" applyBorder="1"/>
    <xf numFmtId="165" fontId="7" fillId="24" borderId="13" xfId="0" applyNumberFormat="1" applyFont="1" applyFill="1" applyBorder="1"/>
    <xf numFmtId="0" fontId="7" fillId="32" borderId="10" xfId="0" applyFont="1" applyFill="1" applyBorder="1"/>
    <xf numFmtId="165" fontId="7" fillId="32" borderId="10" xfId="26" applyNumberFormat="1" applyFont="1" applyFill="1" applyBorder="1"/>
    <xf numFmtId="0" fontId="74" fillId="32" borderId="13" xfId="0" applyFont="1" applyFill="1" applyBorder="1"/>
    <xf numFmtId="0" fontId="72" fillId="32" borderId="10" xfId="0" applyFont="1" applyFill="1" applyBorder="1"/>
    <xf numFmtId="165" fontId="70" fillId="31" borderId="10" xfId="0" applyNumberFormat="1" applyFont="1" applyFill="1" applyBorder="1"/>
    <xf numFmtId="165" fontId="74" fillId="32" borderId="13" xfId="0" applyNumberFormat="1" applyFont="1" applyFill="1" applyBorder="1"/>
    <xf numFmtId="165" fontId="74" fillId="32" borderId="10" xfId="0" applyNumberFormat="1" applyFont="1" applyFill="1" applyBorder="1"/>
    <xf numFmtId="165" fontId="88" fillId="27" borderId="10" xfId="26" applyNumberFormat="1" applyFont="1" applyFill="1" applyBorder="1"/>
    <xf numFmtId="167" fontId="88" fillId="35" borderId="10" xfId="0" applyNumberFormat="1" applyFont="1" applyFill="1" applyBorder="1" applyAlignment="1">
      <alignment vertical="center" wrapText="1"/>
    </xf>
    <xf numFmtId="165" fontId="88" fillId="35" borderId="10" xfId="0" applyNumberFormat="1" applyFont="1" applyFill="1" applyBorder="1" applyAlignment="1">
      <alignment vertical="center" wrapText="1"/>
    </xf>
    <xf numFmtId="165" fontId="88" fillId="35" borderId="10" xfId="26" applyNumberFormat="1" applyFont="1" applyFill="1" applyBorder="1"/>
    <xf numFmtId="165" fontId="88" fillId="35" borderId="13" xfId="0" applyNumberFormat="1" applyFont="1" applyFill="1" applyBorder="1"/>
    <xf numFmtId="165" fontId="89" fillId="35" borderId="10" xfId="26" applyNumberFormat="1" applyFont="1" applyFill="1" applyBorder="1"/>
    <xf numFmtId="165" fontId="88" fillId="35" borderId="10" xfId="0" applyNumberFormat="1" applyFont="1" applyFill="1" applyBorder="1"/>
    <xf numFmtId="167" fontId="70" fillId="35" borderId="14" xfId="0" applyNumberFormat="1" applyFont="1" applyFill="1" applyBorder="1" applyAlignment="1" applyProtection="1">
      <alignment vertical="center" wrapText="1"/>
      <protection locked="0"/>
    </xf>
    <xf numFmtId="167" fontId="70" fillId="35" borderId="10" xfId="0" applyNumberFormat="1" applyFont="1" applyFill="1" applyBorder="1" applyAlignment="1" applyProtection="1">
      <alignment vertical="center" wrapText="1"/>
      <protection locked="0"/>
    </xf>
    <xf numFmtId="167" fontId="70" fillId="35" borderId="10" xfId="0" applyNumberFormat="1" applyFont="1" applyFill="1" applyBorder="1" applyAlignment="1">
      <alignment vertical="center" wrapText="1"/>
    </xf>
    <xf numFmtId="165" fontId="88" fillId="35" borderId="10" xfId="0" applyNumberFormat="1" applyFont="1" applyFill="1" applyBorder="1" applyAlignment="1" applyProtection="1">
      <alignment vertical="center" wrapText="1"/>
      <protection locked="0"/>
    </xf>
    <xf numFmtId="165" fontId="88" fillId="35" borderId="18" xfId="0" applyNumberFormat="1" applyFont="1" applyFill="1" applyBorder="1" applyAlignment="1">
      <alignment horizontal="center" vertical="center" wrapText="1"/>
    </xf>
    <xf numFmtId="165" fontId="88" fillId="35" borderId="17" xfId="0" applyNumberFormat="1" applyFont="1" applyFill="1" applyBorder="1" applyAlignment="1">
      <alignment vertical="center" wrapText="1"/>
    </xf>
    <xf numFmtId="167" fontId="88" fillId="35" borderId="17" xfId="0" applyNumberFormat="1" applyFont="1" applyFill="1" applyBorder="1" applyAlignment="1">
      <alignment vertical="center" wrapText="1"/>
    </xf>
    <xf numFmtId="167" fontId="90" fillId="35" borderId="27" xfId="0" applyNumberFormat="1" applyFont="1" applyFill="1" applyBorder="1"/>
    <xf numFmtId="0" fontId="87" fillId="35" borderId="16" xfId="0" applyFont="1" applyFill="1" applyBorder="1"/>
    <xf numFmtId="0" fontId="87" fillId="35" borderId="14" xfId="0" applyFont="1" applyFill="1" applyBorder="1"/>
    <xf numFmtId="165" fontId="88" fillId="35" borderId="14" xfId="0" applyNumberFormat="1" applyFont="1" applyFill="1" applyBorder="1" applyAlignment="1" applyProtection="1">
      <alignment vertical="center" wrapText="1"/>
      <protection locked="0"/>
    </xf>
    <xf numFmtId="165" fontId="6" fillId="35" borderId="14" xfId="0" applyNumberFormat="1" applyFont="1" applyFill="1" applyBorder="1" applyAlignment="1" applyProtection="1">
      <alignment vertical="center" wrapText="1"/>
      <protection locked="0"/>
    </xf>
    <xf numFmtId="165" fontId="6" fillId="35" borderId="10" xfId="0" applyNumberFormat="1" applyFont="1" applyFill="1" applyBorder="1" applyAlignment="1" applyProtection="1">
      <alignment vertical="center" wrapText="1"/>
      <protection locked="0"/>
    </xf>
    <xf numFmtId="0" fontId="87" fillId="35" borderId="15" xfId="0" applyFont="1" applyFill="1" applyBorder="1"/>
    <xf numFmtId="165" fontId="7" fillId="35" borderId="10" xfId="0" applyNumberFormat="1" applyFont="1" applyFill="1" applyBorder="1" applyAlignment="1" applyProtection="1">
      <alignment vertical="center" wrapText="1"/>
      <protection locked="0"/>
    </xf>
    <xf numFmtId="165" fontId="6" fillId="35" borderId="17" xfId="0" applyNumberFormat="1" applyFont="1" applyFill="1" applyBorder="1" applyAlignment="1">
      <alignment vertical="center" wrapText="1"/>
    </xf>
    <xf numFmtId="165" fontId="6" fillId="35" borderId="16" xfId="0" applyNumberFormat="1" applyFont="1" applyFill="1" applyBorder="1" applyAlignment="1">
      <alignment vertical="center" wrapText="1"/>
    </xf>
    <xf numFmtId="165" fontId="6" fillId="35" borderId="22" xfId="0" applyNumberFormat="1" applyFont="1" applyFill="1" applyBorder="1" applyAlignment="1">
      <alignment horizontal="left" vertical="center" wrapText="1" indent="1"/>
    </xf>
    <xf numFmtId="165" fontId="90" fillId="35" borderId="27" xfId="0" applyNumberFormat="1" applyFont="1" applyFill="1" applyBorder="1"/>
    <xf numFmtId="165" fontId="90" fillId="35" borderId="10" xfId="0" applyNumberFormat="1" applyFont="1" applyFill="1" applyBorder="1"/>
    <xf numFmtId="165" fontId="33" fillId="35" borderId="10" xfId="27" applyNumberFormat="1" applyFont="1" applyFill="1" applyBorder="1"/>
    <xf numFmtId="165" fontId="36" fillId="35" borderId="10" xfId="27" applyNumberFormat="1" applyFont="1" applyFill="1" applyBorder="1"/>
    <xf numFmtId="165" fontId="25" fillId="35" borderId="0" xfId="27" applyNumberFormat="1" applyFont="1" applyFill="1"/>
    <xf numFmtId="165" fontId="25" fillId="35" borderId="10" xfId="27" applyNumberFormat="1" applyFont="1" applyFill="1" applyBorder="1"/>
    <xf numFmtId="165" fontId="6" fillId="35" borderId="10" xfId="27" applyNumberFormat="1" applyFont="1" applyFill="1" applyBorder="1"/>
    <xf numFmtId="0" fontId="51" fillId="35" borderId="0" xfId="0" applyFont="1" applyFill="1"/>
    <xf numFmtId="165" fontId="92" fillId="35" borderId="10" xfId="27" applyNumberFormat="1" applyFont="1" applyFill="1" applyBorder="1"/>
    <xf numFmtId="165" fontId="93" fillId="35" borderId="10" xfId="27" applyNumberFormat="1" applyFont="1" applyFill="1" applyBorder="1"/>
    <xf numFmtId="0" fontId="0" fillId="35" borderId="0" xfId="0" applyFill="1"/>
    <xf numFmtId="0" fontId="88" fillId="35" borderId="10" xfId="0" applyFont="1" applyFill="1" applyBorder="1" applyAlignment="1">
      <alignment horizontal="center"/>
    </xf>
    <xf numFmtId="165" fontId="88" fillId="35" borderId="14" xfId="41" applyNumberFormat="1" applyFont="1" applyFill="1" applyBorder="1" applyAlignment="1">
      <alignment horizontal="center"/>
    </xf>
    <xf numFmtId="0" fontId="88" fillId="31" borderId="14" xfId="0" applyFont="1" applyFill="1" applyBorder="1" applyAlignment="1">
      <alignment horizontal="center"/>
    </xf>
    <xf numFmtId="0" fontId="88" fillId="35" borderId="16" xfId="0" applyFont="1" applyFill="1" applyBorder="1" applyAlignment="1">
      <alignment horizontal="center"/>
    </xf>
    <xf numFmtId="0" fontId="88" fillId="35" borderId="14" xfId="0" applyFont="1" applyFill="1" applyBorder="1" applyAlignment="1">
      <alignment horizontal="center"/>
    </xf>
    <xf numFmtId="165" fontId="88" fillId="35" borderId="10" xfId="26" applyNumberFormat="1" applyFont="1" applyFill="1" applyBorder="1" applyAlignment="1">
      <alignment vertical="center" wrapText="1"/>
    </xf>
    <xf numFmtId="0" fontId="88" fillId="35" borderId="15" xfId="0" applyFont="1" applyFill="1" applyBorder="1" applyAlignment="1">
      <alignment horizontal="center"/>
    </xf>
    <xf numFmtId="0" fontId="50" fillId="35" borderId="15" xfId="0" applyFont="1" applyFill="1" applyBorder="1" applyAlignment="1">
      <alignment horizontal="center"/>
    </xf>
    <xf numFmtId="0" fontId="92" fillId="35" borderId="16" xfId="0" applyFont="1" applyFill="1" applyBorder="1" applyAlignment="1">
      <alignment horizontal="center"/>
    </xf>
    <xf numFmtId="0" fontId="92" fillId="35" borderId="14" xfId="0" applyFont="1" applyFill="1" applyBorder="1" applyAlignment="1">
      <alignment horizontal="center"/>
    </xf>
    <xf numFmtId="0" fontId="92" fillId="35" borderId="15" xfId="0" applyFont="1" applyFill="1" applyBorder="1" applyAlignment="1">
      <alignment horizontal="center"/>
    </xf>
    <xf numFmtId="0" fontId="50" fillId="0" borderId="0" xfId="0" applyFont="1" applyAlignment="1">
      <alignment wrapText="1"/>
    </xf>
    <xf numFmtId="167" fontId="6" fillId="31" borderId="14" xfId="0" applyNumberFormat="1" applyFont="1" applyFill="1" applyBorder="1" applyAlignment="1">
      <alignment horizontal="left" vertical="center" wrapText="1"/>
    </xf>
    <xf numFmtId="165" fontId="94" fillId="35" borderId="10" xfId="27" applyNumberFormat="1" applyFont="1" applyFill="1" applyBorder="1"/>
    <xf numFmtId="165" fontId="92" fillId="35" borderId="15" xfId="27" applyNumberFormat="1" applyFont="1" applyFill="1" applyBorder="1"/>
    <xf numFmtId="165" fontId="33" fillId="24" borderId="0" xfId="27" applyNumberFormat="1" applyFont="1" applyFill="1"/>
    <xf numFmtId="0" fontId="50" fillId="24" borderId="0" xfId="0" applyFont="1" applyFill="1"/>
    <xf numFmtId="0" fontId="33" fillId="24" borderId="0" xfId="0" applyFont="1" applyFill="1" applyAlignment="1">
      <alignment wrapText="1"/>
    </xf>
    <xf numFmtId="165" fontId="33" fillId="36" borderId="10" xfId="0" applyNumberFormat="1" applyFont="1" applyFill="1" applyBorder="1"/>
    <xf numFmtId="165" fontId="6" fillId="36" borderId="10" xfId="26" applyNumberFormat="1" applyFont="1" applyFill="1" applyBorder="1"/>
    <xf numFmtId="165" fontId="33" fillId="36" borderId="10" xfId="27" applyNumberFormat="1" applyFont="1" applyFill="1" applyBorder="1"/>
    <xf numFmtId="165" fontId="27" fillId="36" borderId="10" xfId="27" applyNumberFormat="1" applyFont="1" applyFill="1" applyBorder="1"/>
    <xf numFmtId="165" fontId="7" fillId="36" borderId="10" xfId="26" applyNumberFormat="1" applyFont="1" applyFill="1" applyBorder="1"/>
    <xf numFmtId="0" fontId="50" fillId="36" borderId="13" xfId="0" applyFont="1" applyFill="1" applyBorder="1" applyAlignment="1">
      <alignment wrapText="1"/>
    </xf>
    <xf numFmtId="167" fontId="70" fillId="36" borderId="17" xfId="0" applyNumberFormat="1" applyFont="1" applyFill="1" applyBorder="1" applyAlignment="1">
      <alignment horizontal="center" vertical="center" wrapText="1"/>
    </xf>
    <xf numFmtId="167" fontId="50" fillId="0" borderId="10" xfId="0" applyNumberFormat="1" applyFont="1" applyBorder="1"/>
    <xf numFmtId="167" fontId="33" fillId="0" borderId="10" xfId="0" applyNumberFormat="1" applyFont="1" applyBorder="1"/>
    <xf numFmtId="167" fontId="33" fillId="0" borderId="23" xfId="0" applyNumberFormat="1" applyFont="1" applyBorder="1"/>
    <xf numFmtId="167" fontId="92" fillId="0" borderId="10" xfId="42" applyNumberFormat="1" applyFont="1" applyBorder="1" applyAlignment="1">
      <alignment vertical="center"/>
    </xf>
    <xf numFmtId="0" fontId="0" fillId="33" borderId="10" xfId="0" applyFill="1" applyBorder="1"/>
    <xf numFmtId="0" fontId="76" fillId="0" borderId="0" xfId="0" applyFont="1" applyBorder="1"/>
    <xf numFmtId="165" fontId="70" fillId="37" borderId="10" xfId="26" applyNumberFormat="1" applyFont="1" applyFill="1" applyBorder="1"/>
    <xf numFmtId="165" fontId="7" fillId="37" borderId="13" xfId="0" applyNumberFormat="1" applyFont="1" applyFill="1" applyBorder="1"/>
    <xf numFmtId="165" fontId="7" fillId="31" borderId="13" xfId="0" applyNumberFormat="1" applyFont="1" applyFill="1" applyBorder="1"/>
    <xf numFmtId="165" fontId="7" fillId="31" borderId="10" xfId="26" applyNumberFormat="1" applyFont="1" applyFill="1" applyBorder="1" applyAlignment="1">
      <alignment horizontal="center"/>
    </xf>
    <xf numFmtId="165" fontId="74" fillId="31" borderId="10" xfId="26" applyNumberFormat="1" applyFont="1" applyFill="1" applyBorder="1" applyAlignment="1">
      <alignment horizontal="center"/>
    </xf>
    <xf numFmtId="0" fontId="50" fillId="31" borderId="10" xfId="0" applyFont="1" applyFill="1" applyBorder="1"/>
    <xf numFmtId="165" fontId="89" fillId="31" borderId="10" xfId="27" applyNumberFormat="1" applyFont="1" applyFill="1" applyBorder="1"/>
    <xf numFmtId="165" fontId="92" fillId="31" borderId="10" xfId="27" applyNumberFormat="1" applyFont="1" applyFill="1" applyBorder="1"/>
    <xf numFmtId="0" fontId="76" fillId="31" borderId="0" xfId="0" applyFont="1" applyFill="1" applyBorder="1"/>
    <xf numFmtId="165" fontId="0" fillId="31" borderId="0" xfId="0" applyNumberFormat="1" applyFill="1"/>
    <xf numFmtId="0" fontId="50" fillId="31" borderId="10" xfId="0" applyFont="1" applyFill="1" applyBorder="1" applyAlignment="1">
      <alignment horizontal="center"/>
    </xf>
    <xf numFmtId="0" fontId="50" fillId="31" borderId="10" xfId="0" applyFont="1" applyFill="1" applyBorder="1" applyAlignment="1">
      <alignment wrapText="1"/>
    </xf>
    <xf numFmtId="165" fontId="50" fillId="31" borderId="10" xfId="0" applyNumberFormat="1" applyFont="1" applyFill="1" applyBorder="1"/>
    <xf numFmtId="0" fontId="50" fillId="31" borderId="0" xfId="0" applyFont="1" applyFill="1"/>
    <xf numFmtId="165" fontId="0" fillId="31" borderId="0" xfId="0" applyNumberFormat="1" applyFill="1" applyAlignment="1">
      <alignment wrapText="1"/>
    </xf>
    <xf numFmtId="0" fontId="75" fillId="31" borderId="0" xfId="0" applyFont="1" applyFill="1"/>
    <xf numFmtId="0" fontId="0" fillId="31" borderId="0" xfId="0" applyFill="1" applyAlignment="1"/>
    <xf numFmtId="165" fontId="33" fillId="27" borderId="11" xfId="27" applyNumberFormat="1" applyFont="1" applyFill="1" applyBorder="1"/>
    <xf numFmtId="165" fontId="50" fillId="31" borderId="11" xfId="27" applyNumberFormat="1" applyFont="1" applyFill="1" applyBorder="1"/>
    <xf numFmtId="165" fontId="33" fillId="31" borderId="11" xfId="27" applyNumberFormat="1" applyFont="1" applyFill="1" applyBorder="1"/>
    <xf numFmtId="165" fontId="92" fillId="31" borderId="11" xfId="27" applyNumberFormat="1" applyFont="1" applyFill="1" applyBorder="1"/>
    <xf numFmtId="14" fontId="33" fillId="27" borderId="14" xfId="0" applyNumberFormat="1" applyFont="1" applyFill="1" applyBorder="1" applyAlignment="1">
      <alignment horizontal="center"/>
    </xf>
    <xf numFmtId="3" fontId="27" fillId="27" borderId="14" xfId="41" applyNumberFormat="1" applyFont="1" applyFill="1" applyBorder="1" applyAlignment="1">
      <alignment horizontal="center"/>
    </xf>
    <xf numFmtId="0" fontId="0" fillId="31" borderId="0" xfId="0" applyFill="1" applyBorder="1" applyAlignment="1">
      <alignment wrapText="1"/>
    </xf>
    <xf numFmtId="165" fontId="6" fillId="26" borderId="0" xfId="26" applyNumberFormat="1" applyFont="1" applyFill="1" applyBorder="1"/>
    <xf numFmtId="0" fontId="6" fillId="25" borderId="32" xfId="0" applyFont="1" applyFill="1" applyBorder="1" applyAlignment="1">
      <alignment horizontal="center"/>
    </xf>
    <xf numFmtId="165" fontId="6" fillId="25" borderId="31" xfId="26" applyNumberFormat="1" applyFont="1" applyFill="1" applyBorder="1" applyAlignment="1">
      <alignment horizontal="center"/>
    </xf>
    <xf numFmtId="165" fontId="70" fillId="31" borderId="11" xfId="26" applyNumberFormat="1" applyFont="1" applyFill="1" applyBorder="1"/>
    <xf numFmtId="165" fontId="6" fillId="28" borderId="11" xfId="26" applyNumberFormat="1" applyFont="1" applyFill="1" applyBorder="1"/>
    <xf numFmtId="165" fontId="6" fillId="31" borderId="11" xfId="26" applyNumberFormat="1" applyFont="1" applyFill="1" applyBorder="1"/>
    <xf numFmtId="165" fontId="6" fillId="27" borderId="11" xfId="26" applyNumberFormat="1" applyFont="1" applyFill="1" applyBorder="1"/>
    <xf numFmtId="165" fontId="6" fillId="36" borderId="11" xfId="26" applyNumberFormat="1" applyFont="1" applyFill="1" applyBorder="1"/>
    <xf numFmtId="0" fontId="6" fillId="27" borderId="10" xfId="0" applyFont="1" applyFill="1" applyBorder="1" applyAlignment="1">
      <alignment horizontal="center" vertical="center" wrapText="1"/>
    </xf>
    <xf numFmtId="14" fontId="33" fillId="32" borderId="15" xfId="0" applyNumberFormat="1" applyFont="1" applyFill="1" applyBorder="1" applyAlignment="1">
      <alignment horizontal="center"/>
    </xf>
    <xf numFmtId="0" fontId="33" fillId="32" borderId="16" xfId="0" applyFont="1" applyFill="1" applyBorder="1" applyAlignment="1">
      <alignment horizontal="center"/>
    </xf>
    <xf numFmtId="14" fontId="33" fillId="32" borderId="10" xfId="0" applyNumberFormat="1" applyFont="1" applyFill="1" applyBorder="1" applyAlignment="1">
      <alignment horizontal="center" vertical="center"/>
    </xf>
    <xf numFmtId="167" fontId="50" fillId="32" borderId="10" xfId="0" applyNumberFormat="1" applyFont="1" applyFill="1" applyBorder="1" applyAlignment="1">
      <alignment horizontal="center" vertical="center"/>
    </xf>
    <xf numFmtId="3" fontId="33" fillId="32" borderId="10" xfId="0" applyNumberFormat="1" applyFont="1" applyFill="1" applyBorder="1" applyAlignment="1">
      <alignment horizontal="center" vertical="center"/>
    </xf>
    <xf numFmtId="0" fontId="33" fillId="27" borderId="10" xfId="0" applyFont="1" applyFill="1" applyBorder="1" applyAlignment="1">
      <alignment horizontal="center"/>
    </xf>
    <xf numFmtId="14" fontId="33" fillId="27" borderId="10" xfId="0" applyNumberFormat="1" applyFont="1" applyFill="1" applyBorder="1" applyAlignment="1">
      <alignment horizontal="center"/>
    </xf>
    <xf numFmtId="165" fontId="74" fillId="0" borderId="10" xfId="26" applyNumberFormat="1" applyFont="1" applyFill="1" applyBorder="1"/>
    <xf numFmtId="165" fontId="27" fillId="31" borderId="0" xfId="27" applyNumberFormat="1" applyFont="1" applyFill="1"/>
    <xf numFmtId="165" fontId="72" fillId="32" borderId="10" xfId="26" applyNumberFormat="1" applyFont="1" applyFill="1" applyBorder="1"/>
    <xf numFmtId="165" fontId="72" fillId="33" borderId="10" xfId="26" applyNumberFormat="1" applyFont="1" applyFill="1" applyBorder="1"/>
    <xf numFmtId="165" fontId="33" fillId="0" borderId="10" xfId="27" applyNumberFormat="1" applyFont="1" applyFill="1" applyBorder="1"/>
    <xf numFmtId="165" fontId="33" fillId="0" borderId="14" xfId="27" applyNumberFormat="1" applyFont="1" applyFill="1" applyBorder="1"/>
    <xf numFmtId="165" fontId="33" fillId="38" borderId="10" xfId="27" applyNumberFormat="1" applyFont="1" applyFill="1" applyBorder="1"/>
    <xf numFmtId="167" fontId="43" fillId="0" borderId="0" xfId="0" applyNumberFormat="1" applyFont="1"/>
    <xf numFmtId="165" fontId="43" fillId="0" borderId="0" xfId="0" applyNumberFormat="1" applyFont="1"/>
    <xf numFmtId="165" fontId="76" fillId="0" borderId="0" xfId="0" applyNumberFormat="1" applyFont="1"/>
    <xf numFmtId="3" fontId="27" fillId="0" borderId="14" xfId="41" applyNumberFormat="1" applyFont="1" applyFill="1" applyBorder="1" applyAlignment="1">
      <alignment horizontal="center"/>
    </xf>
    <xf numFmtId="165" fontId="6" fillId="31" borderId="14" xfId="0" applyNumberFormat="1" applyFont="1" applyFill="1" applyBorder="1" applyAlignment="1">
      <alignment wrapText="1"/>
    </xf>
    <xf numFmtId="165" fontId="6" fillId="32" borderId="14" xfId="0" applyNumberFormat="1" applyFont="1" applyFill="1" applyBorder="1" applyAlignment="1">
      <alignment wrapText="1"/>
    </xf>
    <xf numFmtId="0" fontId="33" fillId="0" borderId="10" xfId="0" applyFont="1" applyBorder="1" applyAlignment="1">
      <alignment horizontal="center"/>
    </xf>
    <xf numFmtId="165" fontId="33" fillId="31" borderId="14" xfId="27" applyNumberFormat="1" applyFont="1" applyFill="1" applyBorder="1"/>
    <xf numFmtId="0" fontId="7" fillId="27" borderId="10" xfId="0" applyFont="1" applyFill="1" applyBorder="1"/>
    <xf numFmtId="0" fontId="0" fillId="0" borderId="0" xfId="0" applyFont="1"/>
    <xf numFmtId="0" fontId="0" fillId="24" borderId="0" xfId="0" applyFont="1" applyFill="1"/>
    <xf numFmtId="0" fontId="33" fillId="0" borderId="40" xfId="0" applyFont="1" applyBorder="1" applyAlignment="1">
      <alignment horizontal="center"/>
    </xf>
    <xf numFmtId="0" fontId="50" fillId="0" borderId="38" xfId="0" applyFont="1" applyBorder="1"/>
    <xf numFmtId="0" fontId="50" fillId="0" borderId="40" xfId="0" applyFont="1" applyBorder="1" applyAlignment="1">
      <alignment horizontal="center"/>
    </xf>
    <xf numFmtId="0" fontId="50" fillId="0" borderId="40" xfId="0" applyFont="1" applyFill="1" applyBorder="1" applyAlignment="1">
      <alignment horizontal="center"/>
    </xf>
    <xf numFmtId="0" fontId="33" fillId="0" borderId="40" xfId="0" applyFont="1" applyFill="1" applyBorder="1" applyAlignment="1">
      <alignment horizontal="center"/>
    </xf>
    <xf numFmtId="3" fontId="33" fillId="0" borderId="38" xfId="0" applyNumberFormat="1" applyFont="1" applyBorder="1"/>
    <xf numFmtId="0" fontId="33" fillId="0" borderId="41" xfId="0" applyFont="1" applyBorder="1" applyAlignment="1">
      <alignment horizontal="center"/>
    </xf>
    <xf numFmtId="0" fontId="33" fillId="0" borderId="27" xfId="0" applyFont="1" applyBorder="1" applyAlignment="1"/>
    <xf numFmtId="3" fontId="33" fillId="0" borderId="27" xfId="0" applyNumberFormat="1" applyFont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33" fillId="0" borderId="41" xfId="0" applyFont="1" applyFill="1" applyBorder="1" applyAlignment="1">
      <alignment horizontal="center"/>
    </xf>
    <xf numFmtId="3" fontId="50" fillId="0" borderId="38" xfId="0" applyNumberFormat="1" applyFont="1" applyBorder="1"/>
    <xf numFmtId="0" fontId="33" fillId="0" borderId="36" xfId="0" applyFont="1" applyBorder="1" applyAlignment="1">
      <alignment horizontal="center" vertical="center"/>
    </xf>
    <xf numFmtId="3" fontId="33" fillId="0" borderId="39" xfId="0" applyNumberFormat="1" applyFont="1" applyBorder="1"/>
    <xf numFmtId="3" fontId="33" fillId="27" borderId="16" xfId="0" applyNumberFormat="1" applyFont="1" applyFill="1" applyBorder="1" applyAlignment="1">
      <alignment horizontal="center"/>
    </xf>
    <xf numFmtId="165" fontId="88" fillId="35" borderId="10" xfId="26" applyNumberFormat="1" applyFont="1" applyFill="1" applyBorder="1" applyAlignment="1">
      <alignment horizontal="center"/>
    </xf>
    <xf numFmtId="165" fontId="91" fillId="35" borderId="10" xfId="26" applyNumberFormat="1" applyFont="1" applyFill="1" applyBorder="1"/>
    <xf numFmtId="165" fontId="90" fillId="35" borderId="10" xfId="26" applyNumberFormat="1" applyFont="1" applyFill="1" applyBorder="1"/>
    <xf numFmtId="165" fontId="6" fillId="31" borderId="14" xfId="0" applyNumberFormat="1" applyFont="1" applyFill="1" applyBorder="1" applyAlignment="1">
      <alignment horizontal="center" wrapText="1"/>
    </xf>
    <xf numFmtId="0" fontId="43" fillId="0" borderId="13" xfId="0" applyFont="1" applyBorder="1"/>
    <xf numFmtId="0" fontId="43" fillId="0" borderId="28" xfId="0" applyFont="1" applyBorder="1"/>
    <xf numFmtId="0" fontId="43" fillId="0" borderId="33" xfId="0" applyFont="1" applyBorder="1"/>
    <xf numFmtId="0" fontId="6" fillId="27" borderId="21" xfId="0" applyFont="1" applyFill="1" applyBorder="1" applyAlignment="1">
      <alignment horizontal="center" vertical="center" wrapText="1"/>
    </xf>
    <xf numFmtId="0" fontId="6" fillId="27" borderId="23" xfId="0" applyFont="1" applyFill="1" applyBorder="1" applyAlignment="1">
      <alignment horizontal="center" vertical="center" wrapText="1"/>
    </xf>
    <xf numFmtId="14" fontId="6" fillId="27" borderId="29" xfId="0" applyNumberFormat="1" applyFont="1" applyFill="1" applyBorder="1" applyAlignment="1">
      <alignment horizontal="center" vertical="center" wrapText="1"/>
    </xf>
    <xf numFmtId="0" fontId="6" fillId="27" borderId="16" xfId="0" applyFont="1" applyFill="1" applyBorder="1" applyAlignment="1">
      <alignment horizontal="center" vertical="center" wrapText="1"/>
    </xf>
    <xf numFmtId="14" fontId="6" fillId="27" borderId="14" xfId="0" applyNumberFormat="1" applyFont="1" applyFill="1" applyBorder="1" applyAlignment="1">
      <alignment horizontal="center" vertical="center" wrapText="1"/>
    </xf>
    <xf numFmtId="165" fontId="70" fillId="31" borderId="13" xfId="0" applyNumberFormat="1" applyFont="1" applyFill="1" applyBorder="1"/>
    <xf numFmtId="0" fontId="50" fillId="0" borderId="13" xfId="0" applyFont="1" applyFill="1" applyBorder="1" applyAlignment="1">
      <alignment wrapText="1"/>
    </xf>
    <xf numFmtId="165" fontId="33" fillId="0" borderId="10" xfId="0" applyNumberFormat="1" applyFont="1" applyFill="1" applyBorder="1"/>
    <xf numFmtId="165" fontId="92" fillId="35" borderId="23" xfId="27" applyNumberFormat="1" applyFont="1" applyFill="1" applyBorder="1"/>
    <xf numFmtId="0" fontId="92" fillId="35" borderId="23" xfId="0" applyFont="1" applyFill="1" applyBorder="1"/>
    <xf numFmtId="0" fontId="38" fillId="0" borderId="0" xfId="0" applyFont="1" applyFill="1"/>
    <xf numFmtId="0" fontId="76" fillId="0" borderId="0" xfId="0" applyFont="1" applyFill="1"/>
    <xf numFmtId="0" fontId="95" fillId="0" borderId="0" xfId="0" applyFont="1" applyFill="1"/>
    <xf numFmtId="165" fontId="0" fillId="0" borderId="0" xfId="0" applyNumberFormat="1" applyFont="1" applyFill="1"/>
    <xf numFmtId="165" fontId="76" fillId="0" borderId="0" xfId="0" applyNumberFormat="1" applyFont="1" applyFill="1"/>
    <xf numFmtId="0" fontId="38" fillId="0" borderId="0" xfId="0" applyFont="1" applyFill="1" applyBorder="1"/>
    <xf numFmtId="0" fontId="38" fillId="0" borderId="10" xfId="0" applyFont="1" applyFill="1" applyBorder="1"/>
    <xf numFmtId="0" fontId="76" fillId="0" borderId="0" xfId="0" applyFont="1" applyFill="1" applyBorder="1"/>
    <xf numFmtId="0" fontId="76" fillId="0" borderId="10" xfId="0" applyFont="1" applyFill="1" applyBorder="1"/>
    <xf numFmtId="165" fontId="50" fillId="24" borderId="10" xfId="26" applyNumberFormat="1" applyFont="1" applyFill="1" applyBorder="1" applyAlignment="1">
      <alignment horizontal="left"/>
    </xf>
    <xf numFmtId="0" fontId="0" fillId="34" borderId="0" xfId="0" applyFill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3" xfId="0" applyBorder="1" applyAlignment="1">
      <alignment horizontal="center"/>
    </xf>
    <xf numFmtId="0" fontId="27" fillId="25" borderId="12" xfId="0" applyFont="1" applyFill="1" applyBorder="1" applyAlignment="1">
      <alignment horizontal="center"/>
    </xf>
    <xf numFmtId="0" fontId="27" fillId="25" borderId="13" xfId="0" applyFont="1" applyFill="1" applyBorder="1" applyAlignment="1">
      <alignment horizontal="center"/>
    </xf>
    <xf numFmtId="0" fontId="27" fillId="33" borderId="12" xfId="0" applyFont="1" applyFill="1" applyBorder="1" applyAlignment="1">
      <alignment horizontal="center"/>
    </xf>
    <xf numFmtId="0" fontId="27" fillId="33" borderId="13" xfId="0" applyFont="1" applyFill="1" applyBorder="1" applyAlignment="1">
      <alignment horizontal="center"/>
    </xf>
    <xf numFmtId="0" fontId="35" fillId="33" borderId="12" xfId="0" applyFont="1" applyFill="1" applyBorder="1" applyAlignment="1">
      <alignment horizontal="center"/>
    </xf>
    <xf numFmtId="0" fontId="35" fillId="33" borderId="13" xfId="0" applyFont="1" applyFill="1" applyBorder="1" applyAlignment="1">
      <alignment horizontal="center"/>
    </xf>
    <xf numFmtId="165" fontId="27" fillId="0" borderId="10" xfId="27" applyNumberFormat="1" applyFont="1" applyFill="1" applyBorder="1"/>
    <xf numFmtId="165" fontId="70" fillId="0" borderId="10" xfId="27" applyNumberFormat="1" applyFont="1" applyFill="1" applyBorder="1"/>
    <xf numFmtId="165" fontId="71" fillId="0" borderId="10" xfId="27" applyNumberFormat="1" applyFont="1" applyFill="1" applyBorder="1"/>
    <xf numFmtId="0" fontId="96" fillId="0" borderId="10" xfId="0" applyFont="1" applyFill="1" applyBorder="1"/>
    <xf numFmtId="0" fontId="70" fillId="0" borderId="13" xfId="0" applyFont="1" applyFill="1" applyBorder="1"/>
    <xf numFmtId="0" fontId="0" fillId="35" borderId="10" xfId="0" applyFill="1" applyBorder="1"/>
    <xf numFmtId="165" fontId="71" fillId="35" borderId="10" xfId="27" applyNumberFormat="1" applyFont="1" applyFill="1" applyBorder="1"/>
    <xf numFmtId="165" fontId="35" fillId="0" borderId="10" xfId="27" applyNumberFormat="1" applyFont="1" applyFill="1" applyBorder="1"/>
    <xf numFmtId="165" fontId="6" fillId="0" borderId="10" xfId="26" applyNumberFormat="1" applyFont="1" applyFill="1" applyBorder="1" applyAlignment="1">
      <alignment horizontal="left"/>
    </xf>
    <xf numFmtId="0" fontId="6" fillId="0" borderId="10" xfId="0" applyFont="1" applyFill="1" applyBorder="1"/>
    <xf numFmtId="165" fontId="6" fillId="0" borderId="10" xfId="0" applyNumberFormat="1" applyFont="1" applyFill="1" applyBorder="1"/>
    <xf numFmtId="167" fontId="70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90" fillId="27" borderId="10" xfId="26" applyNumberFormat="1" applyFont="1" applyFill="1" applyBorder="1"/>
    <xf numFmtId="0" fontId="27" fillId="32" borderId="32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0" fillId="27" borderId="10" xfId="0" applyFont="1" applyFill="1" applyBorder="1" applyAlignment="1">
      <alignment horizontal="left"/>
    </xf>
    <xf numFmtId="167" fontId="87" fillId="27" borderId="10" xfId="0" applyNumberFormat="1" applyFont="1" applyFill="1" applyBorder="1" applyAlignment="1">
      <alignment horizontal="center" vertical="center" wrapText="1"/>
    </xf>
    <xf numFmtId="167" fontId="6" fillId="27" borderId="32" xfId="0" applyNumberFormat="1" applyFont="1" applyFill="1" applyBorder="1" applyAlignment="1">
      <alignment horizontal="center" vertical="center" wrapText="1"/>
    </xf>
    <xf numFmtId="167" fontId="6" fillId="27" borderId="30" xfId="0" applyNumberFormat="1" applyFont="1" applyFill="1" applyBorder="1" applyAlignment="1">
      <alignment horizontal="center" vertical="center" wrapText="1"/>
    </xf>
    <xf numFmtId="167" fontId="6" fillId="27" borderId="31" xfId="0" applyNumberFormat="1" applyFont="1" applyFill="1" applyBorder="1" applyAlignment="1">
      <alignment horizontal="center" vertical="center" wrapText="1"/>
    </xf>
    <xf numFmtId="167" fontId="6" fillId="27" borderId="13" xfId="0" applyNumberFormat="1" applyFont="1" applyFill="1" applyBorder="1" applyAlignment="1">
      <alignment horizontal="center" vertical="center" wrapText="1"/>
    </xf>
    <xf numFmtId="16" fontId="7" fillId="31" borderId="32" xfId="0" applyNumberFormat="1" applyFont="1" applyFill="1" applyBorder="1" applyAlignment="1">
      <alignment horizontal="left"/>
    </xf>
    <xf numFmtId="0" fontId="43" fillId="0" borderId="28" xfId="0" applyFont="1" applyBorder="1" applyAlignment="1"/>
    <xf numFmtId="0" fontId="43" fillId="0" borderId="21" xfId="0" applyFont="1" applyBorder="1" applyAlignment="1"/>
    <xf numFmtId="0" fontId="43" fillId="0" borderId="30" xfId="0" applyFont="1" applyBorder="1" applyAlignment="1"/>
    <xf numFmtId="0" fontId="43" fillId="0" borderId="0" xfId="0" applyFont="1" applyBorder="1" applyAlignment="1"/>
    <xf numFmtId="0" fontId="43" fillId="0" borderId="23" xfId="0" applyFont="1" applyBorder="1" applyAlignment="1"/>
    <xf numFmtId="0" fontId="0" fillId="0" borderId="30" xfId="0" applyBorder="1" applyAlignment="1"/>
    <xf numFmtId="0" fontId="0" fillId="0" borderId="0" xfId="0" applyAlignment="1"/>
    <xf numFmtId="0" fontId="0" fillId="0" borderId="23" xfId="0" applyBorder="1" applyAlignment="1"/>
    <xf numFmtId="0" fontId="85" fillId="29" borderId="15" xfId="0" applyFont="1" applyFill="1" applyBorder="1" applyAlignment="1">
      <alignment horizontal="center" textRotation="45"/>
    </xf>
    <xf numFmtId="0" fontId="85" fillId="29" borderId="14" xfId="0" applyFont="1" applyFill="1" applyBorder="1" applyAlignment="1">
      <alignment horizontal="center" textRotation="45"/>
    </xf>
    <xf numFmtId="0" fontId="86" fillId="26" borderId="15" xfId="0" applyFont="1" applyFill="1" applyBorder="1" applyAlignment="1">
      <alignment horizontal="center"/>
    </xf>
    <xf numFmtId="0" fontId="86" fillId="26" borderId="14" xfId="0" applyFont="1" applyFill="1" applyBorder="1" applyAlignment="1">
      <alignment horizontal="center"/>
    </xf>
    <xf numFmtId="0" fontId="35" fillId="25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35" fillId="33" borderId="11" xfId="0" applyFont="1" applyFill="1" applyBorder="1" applyAlignment="1">
      <alignment horizontal="center"/>
    </xf>
    <xf numFmtId="0" fontId="35" fillId="33" borderId="31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27" fillId="25" borderId="11" xfId="0" applyFont="1" applyFill="1" applyBorder="1" applyAlignment="1">
      <alignment horizontal="center"/>
    </xf>
    <xf numFmtId="0" fontId="27" fillId="33" borderId="11" xfId="0" applyFont="1" applyFill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3" fontId="6" fillId="34" borderId="11" xfId="0" applyNumberFormat="1" applyFont="1" applyFill="1" applyBorder="1" applyAlignment="1">
      <alignment horizontal="center"/>
    </xf>
    <xf numFmtId="3" fontId="6" fillId="34" borderId="13" xfId="0" applyNumberFormat="1" applyFont="1" applyFill="1" applyBorder="1" applyAlignment="1">
      <alignment horizontal="center"/>
    </xf>
    <xf numFmtId="3" fontId="6" fillId="27" borderId="11" xfId="0" applyNumberFormat="1" applyFont="1" applyFill="1" applyBorder="1" applyAlignment="1">
      <alignment horizontal="center"/>
    </xf>
    <xf numFmtId="3" fontId="6" fillId="27" borderId="13" xfId="0" applyNumberFormat="1" applyFont="1" applyFill="1" applyBorder="1" applyAlignment="1">
      <alignment horizontal="center"/>
    </xf>
    <xf numFmtId="0" fontId="34" fillId="28" borderId="11" xfId="0" applyFont="1" applyFill="1" applyBorder="1" applyAlignment="1">
      <alignment horizontal="center"/>
    </xf>
    <xf numFmtId="0" fontId="34" fillId="28" borderId="13" xfId="0" applyFont="1" applyFill="1" applyBorder="1" applyAlignment="1">
      <alignment horizontal="center"/>
    </xf>
    <xf numFmtId="0" fontId="27" fillId="25" borderId="21" xfId="0" applyFont="1" applyFill="1" applyBorder="1" applyAlignment="1">
      <alignment horizontal="center"/>
    </xf>
    <xf numFmtId="0" fontId="27" fillId="25" borderId="23" xfId="0" applyFont="1" applyFill="1" applyBorder="1" applyAlignment="1">
      <alignment horizontal="center"/>
    </xf>
    <xf numFmtId="0" fontId="27" fillId="25" borderId="29" xfId="0" applyFont="1" applyFill="1" applyBorder="1" applyAlignment="1">
      <alignment horizontal="center"/>
    </xf>
    <xf numFmtId="0" fontId="33" fillId="27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5" fillId="26" borderId="0" xfId="0" applyFont="1" applyFill="1" applyBorder="1" applyAlignment="1">
      <alignment horizontal="center" vertical="center" wrapText="1"/>
    </xf>
    <xf numFmtId="0" fontId="0" fillId="0" borderId="33" xfId="0" applyBorder="1" applyAlignment="1"/>
    <xf numFmtId="0" fontId="0" fillId="0" borderId="29" xfId="0" applyBorder="1" applyAlignment="1"/>
    <xf numFmtId="167" fontId="27" fillId="27" borderId="15" xfId="0" applyNumberFormat="1" applyFont="1" applyFill="1" applyBorder="1" applyAlignment="1">
      <alignment horizontal="center" vertical="center" wrapText="1"/>
    </xf>
    <xf numFmtId="167" fontId="27" fillId="27" borderId="16" xfId="0" applyNumberFormat="1" applyFont="1" applyFill="1" applyBorder="1" applyAlignment="1">
      <alignment horizontal="center" vertical="center" wrapText="1"/>
    </xf>
    <xf numFmtId="167" fontId="27" fillId="27" borderId="14" xfId="0" applyNumberFormat="1" applyFont="1" applyFill="1" applyBorder="1" applyAlignment="1">
      <alignment horizontal="center" vertical="center" wrapText="1"/>
    </xf>
    <xf numFmtId="165" fontId="0" fillId="31" borderId="30" xfId="0" applyNumberFormat="1" applyFill="1" applyBorder="1" applyAlignment="1">
      <alignment wrapText="1"/>
    </xf>
    <xf numFmtId="0" fontId="0" fillId="31" borderId="0" xfId="0" applyFill="1" applyAlignment="1">
      <alignment wrapText="1"/>
    </xf>
    <xf numFmtId="0" fontId="0" fillId="31" borderId="0" xfId="0" applyFill="1" applyAlignment="1"/>
    <xf numFmtId="165" fontId="0" fillId="31" borderId="30" xfId="0" applyNumberFormat="1" applyFont="1" applyFill="1" applyBorder="1" applyAlignment="1"/>
    <xf numFmtId="0" fontId="0" fillId="31" borderId="30" xfId="0" applyFill="1" applyBorder="1" applyAlignment="1">
      <alignment wrapText="1"/>
    </xf>
    <xf numFmtId="0" fontId="5" fillId="29" borderId="15" xfId="0" applyFont="1" applyFill="1" applyBorder="1" applyAlignment="1">
      <alignment horizontal="center" textRotation="45"/>
    </xf>
    <xf numFmtId="0" fontId="5" fillId="29" borderId="16" xfId="0" applyFont="1" applyFill="1" applyBorder="1" applyAlignment="1">
      <alignment horizontal="center" textRotation="45"/>
    </xf>
    <xf numFmtId="0" fontId="5" fillId="29" borderId="14" xfId="0" applyFont="1" applyFill="1" applyBorder="1" applyAlignment="1">
      <alignment horizontal="center" textRotation="45"/>
    </xf>
    <xf numFmtId="167" fontId="30" fillId="26" borderId="15" xfId="0" applyNumberFormat="1" applyFont="1" applyFill="1" applyBorder="1" applyAlignment="1">
      <alignment horizontal="center" vertical="center" wrapText="1"/>
    </xf>
    <xf numFmtId="167" fontId="59" fillId="26" borderId="16" xfId="0" applyNumberFormat="1" applyFont="1" applyFill="1" applyBorder="1" applyAlignment="1">
      <alignment horizontal="center" vertical="center" wrapText="1"/>
    </xf>
    <xf numFmtId="167" fontId="59" fillId="26" borderId="14" xfId="0" applyNumberFormat="1" applyFont="1" applyFill="1" applyBorder="1" applyAlignment="1">
      <alignment horizontal="center" vertical="center" wrapText="1"/>
    </xf>
    <xf numFmtId="167" fontId="27" fillId="27" borderId="10" xfId="0" applyNumberFormat="1" applyFont="1" applyFill="1" applyBorder="1" applyAlignment="1">
      <alignment horizontal="center" vertical="center" wrapText="1"/>
    </xf>
    <xf numFmtId="167" fontId="25" fillId="27" borderId="10" xfId="0" applyNumberFormat="1" applyFont="1" applyFill="1" applyBorder="1" applyAlignment="1">
      <alignment horizontal="center" vertical="center" wrapText="1"/>
    </xf>
    <xf numFmtId="167" fontId="27" fillId="27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29" borderId="15" xfId="41" applyFont="1" applyFill="1" applyBorder="1" applyAlignment="1">
      <alignment horizontal="center" textRotation="45"/>
    </xf>
    <xf numFmtId="0" fontId="52" fillId="29" borderId="16" xfId="41" applyFont="1" applyFill="1" applyBorder="1" applyAlignment="1">
      <alignment horizontal="center" textRotation="45"/>
    </xf>
    <xf numFmtId="0" fontId="52" fillId="29" borderId="14" xfId="41" applyFont="1" applyFill="1" applyBorder="1" applyAlignment="1">
      <alignment horizontal="center" textRotation="45"/>
    </xf>
    <xf numFmtId="3" fontId="27" fillId="27" borderId="15" xfId="41" applyNumberFormat="1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33" fillId="29" borderId="15" xfId="0" applyFont="1" applyFill="1" applyBorder="1" applyAlignment="1">
      <alignment horizontal="center" textRotation="255"/>
    </xf>
    <xf numFmtId="0" fontId="33" fillId="29" borderId="16" xfId="0" applyFont="1" applyFill="1" applyBorder="1" applyAlignment="1">
      <alignment horizontal="center" textRotation="255"/>
    </xf>
    <xf numFmtId="0" fontId="33" fillId="29" borderId="14" xfId="0" applyFont="1" applyFill="1" applyBorder="1" applyAlignment="1">
      <alignment horizontal="center" textRotation="255"/>
    </xf>
    <xf numFmtId="0" fontId="0" fillId="31" borderId="30" xfId="0" applyFill="1" applyBorder="1" applyAlignment="1"/>
    <xf numFmtId="166" fontId="33" fillId="27" borderId="10" xfId="27" applyNumberFormat="1" applyFont="1" applyFill="1" applyBorder="1" applyAlignment="1">
      <alignment horizontal="center"/>
    </xf>
    <xf numFmtId="0" fontId="78" fillId="0" borderId="10" xfId="42" applyFont="1" applyBorder="1" applyAlignment="1">
      <alignment horizontal="left" vertical="center" indent="1"/>
    </xf>
    <xf numFmtId="0" fontId="33" fillId="0" borderId="10" xfId="42" applyFont="1" applyBorder="1" applyAlignment="1">
      <alignment horizontal="left" vertical="center"/>
    </xf>
    <xf numFmtId="0" fontId="50" fillId="0" borderId="10" xfId="0" applyFont="1" applyBorder="1" applyAlignment="1"/>
    <xf numFmtId="0" fontId="33" fillId="0" borderId="0" xfId="0" applyFont="1" applyAlignment="1">
      <alignment horizontal="center"/>
    </xf>
    <xf numFmtId="0" fontId="33" fillId="0" borderId="4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68" fillId="0" borderId="14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33" fillId="0" borderId="40" xfId="0" applyFont="1" applyFill="1" applyBorder="1" applyAlignment="1">
      <alignment horizontal="center"/>
    </xf>
    <xf numFmtId="0" fontId="33" fillId="0" borderId="10" xfId="0" applyFont="1" applyBorder="1" applyAlignment="1"/>
    <xf numFmtId="0" fontId="97" fillId="0" borderId="0" xfId="47" applyFont="1"/>
    <xf numFmtId="0" fontId="97" fillId="0" borderId="0" xfId="47" applyFont="1" applyAlignment="1">
      <alignment horizontal="right"/>
    </xf>
    <xf numFmtId="0" fontId="40" fillId="0" borderId="0" xfId="47"/>
    <xf numFmtId="0" fontId="98" fillId="0" borderId="0" xfId="47" applyFont="1" applyAlignment="1">
      <alignment horizontal="center" vertical="center"/>
    </xf>
    <xf numFmtId="3" fontId="98" fillId="31" borderId="37" xfId="47" applyNumberFormat="1" applyFont="1" applyFill="1" applyBorder="1" applyAlignment="1">
      <alignment horizontal="center" vertical="center" wrapText="1"/>
    </xf>
    <xf numFmtId="3" fontId="98" fillId="31" borderId="37" xfId="47" applyNumberFormat="1" applyFont="1" applyFill="1" applyBorder="1" applyAlignment="1">
      <alignment horizontal="center"/>
    </xf>
    <xf numFmtId="3" fontId="40" fillId="31" borderId="37" xfId="47" applyNumberFormat="1" applyFill="1" applyBorder="1"/>
    <xf numFmtId="3" fontId="98" fillId="31" borderId="37" xfId="47" applyNumberFormat="1" applyFont="1" applyFill="1" applyBorder="1" applyAlignment="1">
      <alignment horizontal="center" vertical="center" wrapText="1"/>
    </xf>
    <xf numFmtId="3" fontId="98" fillId="31" borderId="42" xfId="47" applyNumberFormat="1" applyFont="1" applyFill="1" applyBorder="1" applyAlignment="1">
      <alignment horizontal="center" vertical="center" wrapText="1"/>
    </xf>
    <xf numFmtId="3" fontId="98" fillId="0" borderId="37" xfId="47" applyNumberFormat="1" applyFont="1" applyBorder="1" applyAlignment="1">
      <alignment vertical="center" wrapText="1"/>
    </xf>
    <xf numFmtId="3" fontId="98" fillId="0" borderId="37" xfId="47" applyNumberFormat="1" applyFont="1" applyBorder="1" applyAlignment="1">
      <alignment horizontal="center" vertical="center"/>
    </xf>
    <xf numFmtId="3" fontId="98" fillId="0" borderId="42" xfId="47" applyNumberFormat="1" applyFont="1" applyBorder="1" applyAlignment="1">
      <alignment horizontal="center" vertical="center"/>
    </xf>
    <xf numFmtId="3" fontId="98" fillId="31" borderId="37" xfId="47" applyNumberFormat="1" applyFont="1" applyFill="1" applyBorder="1" applyAlignment="1">
      <alignment horizontal="center" vertical="center"/>
    </xf>
    <xf numFmtId="3" fontId="99" fillId="0" borderId="37" xfId="47" applyNumberFormat="1" applyFont="1" applyBorder="1" applyAlignment="1">
      <alignment vertical="center" wrapText="1"/>
    </xf>
    <xf numFmtId="3" fontId="97" fillId="0" borderId="37" xfId="47" applyNumberFormat="1" applyFont="1" applyBorder="1" applyAlignment="1">
      <alignment horizontal="center" vertical="center"/>
    </xf>
    <xf numFmtId="3" fontId="97" fillId="0" borderId="42" xfId="47" applyNumberFormat="1" applyFont="1" applyBorder="1" applyAlignment="1">
      <alignment horizontal="center" vertical="center"/>
    </xf>
    <xf numFmtId="3" fontId="97" fillId="31" borderId="37" xfId="47" applyNumberFormat="1" applyFont="1" applyFill="1" applyBorder="1" applyAlignment="1">
      <alignment horizontal="center" vertical="center"/>
    </xf>
    <xf numFmtId="3" fontId="97" fillId="0" borderId="37" xfId="47" applyNumberFormat="1" applyFont="1" applyBorder="1" applyAlignment="1">
      <alignment vertical="center" wrapText="1"/>
    </xf>
    <xf numFmtId="3" fontId="100" fillId="0" borderId="37" xfId="47" applyNumberFormat="1" applyFont="1" applyBorder="1" applyAlignment="1">
      <alignment vertical="center" wrapText="1"/>
    </xf>
    <xf numFmtId="3" fontId="98" fillId="31" borderId="42" xfId="47" applyNumberFormat="1" applyFont="1" applyFill="1" applyBorder="1" applyAlignment="1">
      <alignment horizontal="center" vertical="center"/>
    </xf>
    <xf numFmtId="3" fontId="97" fillId="31" borderId="42" xfId="47" applyNumberFormat="1" applyFont="1" applyFill="1" applyBorder="1" applyAlignment="1">
      <alignment horizontal="center" vertical="center"/>
    </xf>
    <xf numFmtId="3" fontId="98" fillId="31" borderId="37" xfId="47" applyNumberFormat="1" applyFont="1" applyFill="1" applyBorder="1" applyAlignment="1">
      <alignment vertical="center"/>
    </xf>
    <xf numFmtId="3" fontId="40" fillId="0" borderId="0" xfId="47" applyNumberFormat="1"/>
    <xf numFmtId="168" fontId="40" fillId="0" borderId="0" xfId="47" applyNumberFormat="1"/>
  </cellXfs>
  <cellStyles count="48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Ezres 2" xfId="27" xr:uid="{00000000-0005-0000-0000-00001A000000}"/>
    <cellStyle name="Figyelmeztetés" xfId="28" builtinId="11" customBuiltin="1"/>
    <cellStyle name="Hivatkozott cella" xfId="29" builtinId="24" customBuiltin="1"/>
    <cellStyle name="Jegyzet" xfId="30" builtinId="10" customBuiltin="1"/>
    <cellStyle name="Jelölőszín 1" xfId="31" builtinId="29" customBuiltin="1"/>
    <cellStyle name="Jelölőszín 2" xfId="32" builtinId="33" customBuiltin="1"/>
    <cellStyle name="Jelölőszín 3" xfId="33" builtinId="37" customBuiltin="1"/>
    <cellStyle name="Jelölőszín 4" xfId="34" builtinId="41" customBuiltin="1"/>
    <cellStyle name="Jelölőszín 5" xfId="35" builtinId="45" customBuiltin="1"/>
    <cellStyle name="Jelölőszín 6" xfId="36" builtinId="49" customBuiltin="1"/>
    <cellStyle name="Jó" xfId="37" builtinId="26" customBuiltin="1"/>
    <cellStyle name="Kimenet" xfId="38" builtinId="21" customBuiltin="1"/>
    <cellStyle name="Magyarázó szöveg" xfId="39" builtinId="53" customBuiltin="1"/>
    <cellStyle name="Normál" xfId="0" builtinId="0"/>
    <cellStyle name="Normál 2" xfId="40" xr:uid="{00000000-0005-0000-0000-000028000000}"/>
    <cellStyle name="Normál 3" xfId="47" xr:uid="{00000000-0005-0000-0000-000029000000}"/>
    <cellStyle name="Normál_Pénzátad." xfId="41" xr:uid="{00000000-0005-0000-0000-00002A000000}"/>
    <cellStyle name="Normál_SEGEDLETEK" xfId="42" xr:uid="{00000000-0005-0000-0000-00002B000000}"/>
    <cellStyle name="Összesen" xfId="43" builtinId="25" customBuiltin="1"/>
    <cellStyle name="Rossz" xfId="44" builtinId="27" customBuiltin="1"/>
    <cellStyle name="Semleges" xfId="45" builtinId="28" customBuiltin="1"/>
    <cellStyle name="Számítás" xfId="46" builtinId="22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8E4B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/K&#246;lts&#233;gvet&#233;s/Mell&#233;kletek%20a%20k&#246;lts&#233;gvet&#233;shez%20&#246;nkorm&#225;nyzat,%20hiva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nkormányzat tételes"/>
      <sheetName val="Hivatal tételes"/>
      <sheetName val="1.sz.mell. Összesen"/>
      <sheetName val="1.1.sz.mell. Önkormányzat"/>
      <sheetName val="1.2.sz.mell. Hivatal"/>
      <sheetName val="2. sz. melléklet projektek"/>
      <sheetName val="3.sz melléklet"/>
      <sheetName val="4.1.sz.mell Összesen"/>
      <sheetName val="4.2.sz.mell Összesen"/>
      <sheetName val="5. sz. melléklet létszám"/>
      <sheetName val="6.sz.mellékl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C4" t="str">
            <v>2021. évi előirányzat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tabColor rgb="FFFFFF00"/>
  </sheetPr>
  <dimension ref="A1:AF27"/>
  <sheetViews>
    <sheetView topLeftCell="A8" zoomScale="75" zoomScaleNormal="75" workbookViewId="0">
      <selection activeCell="D20" sqref="D20"/>
    </sheetView>
  </sheetViews>
  <sheetFormatPr defaultRowHeight="12.75" x14ac:dyDescent="0.2"/>
  <cols>
    <col min="1" max="1" width="6.28515625" customWidth="1"/>
    <col min="2" max="2" width="44.7109375" customWidth="1"/>
    <col min="3" max="4" width="20.7109375" style="117" customWidth="1"/>
    <col min="5" max="7" width="17.7109375" style="117" hidden="1" customWidth="1"/>
    <col min="8" max="8" width="20.7109375" customWidth="1"/>
    <col min="9" max="9" width="7" customWidth="1"/>
    <col min="10" max="10" width="52.42578125" customWidth="1"/>
    <col min="11" max="12" width="20.7109375" style="117" customWidth="1"/>
    <col min="13" max="15" width="17.140625" style="117" hidden="1" customWidth="1"/>
    <col min="16" max="16" width="20.7109375" customWidth="1"/>
    <col min="17" max="18" width="16.42578125" bestFit="1" customWidth="1"/>
  </cols>
  <sheetData>
    <row r="1" spans="1:32" ht="24.95" customHeight="1" x14ac:dyDescent="0.2">
      <c r="A1" s="550" t="s">
        <v>22</v>
      </c>
      <c r="B1" s="551"/>
      <c r="C1" s="297"/>
      <c r="D1" s="297"/>
      <c r="E1" s="297"/>
      <c r="F1" s="297"/>
      <c r="G1" s="297"/>
      <c r="H1" s="361" t="s">
        <v>46</v>
      </c>
      <c r="I1" s="550" t="s">
        <v>8</v>
      </c>
      <c r="J1" s="551"/>
      <c r="K1" s="297"/>
      <c r="L1" s="297"/>
      <c r="M1" s="297"/>
      <c r="N1" s="297"/>
      <c r="O1" s="297"/>
      <c r="P1" s="361" t="s">
        <v>46</v>
      </c>
    </row>
    <row r="2" spans="1:32" ht="24.95" customHeight="1" x14ac:dyDescent="0.25">
      <c r="A2" s="552"/>
      <c r="B2" s="553"/>
      <c r="C2" s="289" t="s">
        <v>301</v>
      </c>
      <c r="D2" s="460">
        <v>44286</v>
      </c>
      <c r="E2" s="460">
        <v>44012</v>
      </c>
      <c r="F2" s="460">
        <v>44104</v>
      </c>
      <c r="G2" s="460">
        <v>44196</v>
      </c>
      <c r="H2" s="361" t="s">
        <v>148</v>
      </c>
      <c r="I2" s="552"/>
      <c r="J2" s="553"/>
      <c r="K2" s="289" t="s">
        <v>301</v>
      </c>
      <c r="L2" s="460">
        <v>44286</v>
      </c>
      <c r="M2" s="460">
        <v>44012</v>
      </c>
      <c r="N2" s="460">
        <v>44104</v>
      </c>
      <c r="O2" s="460">
        <v>44196</v>
      </c>
      <c r="P2" s="361" t="s">
        <v>148</v>
      </c>
    </row>
    <row r="3" spans="1:32" s="117" customFormat="1" ht="24.95" customHeight="1" x14ac:dyDescent="0.25">
      <c r="A3" s="554"/>
      <c r="B3" s="555"/>
      <c r="C3" s="290" t="s">
        <v>18</v>
      </c>
      <c r="D3" s="288" t="s">
        <v>285</v>
      </c>
      <c r="E3" s="288" t="s">
        <v>279</v>
      </c>
      <c r="F3" s="288" t="s">
        <v>281</v>
      </c>
      <c r="G3" s="288" t="s">
        <v>283</v>
      </c>
      <c r="H3" s="361" t="s">
        <v>50</v>
      </c>
      <c r="I3" s="554"/>
      <c r="J3" s="555"/>
      <c r="K3" s="290" t="s">
        <v>18</v>
      </c>
      <c r="L3" s="288" t="s">
        <v>285</v>
      </c>
      <c r="M3" s="288" t="s">
        <v>279</v>
      </c>
      <c r="N3" s="288" t="s">
        <v>281</v>
      </c>
      <c r="O3" s="288" t="s">
        <v>283</v>
      </c>
      <c r="P3" s="361" t="s">
        <v>50</v>
      </c>
    </row>
    <row r="4" spans="1:32" s="46" customFormat="1" ht="30" customHeight="1" x14ac:dyDescent="0.25">
      <c r="A4" s="155" t="s">
        <v>125</v>
      </c>
      <c r="B4" s="201" t="s">
        <v>130</v>
      </c>
      <c r="C4" s="478">
        <f>Önkormányzat!F29</f>
        <v>295600000</v>
      </c>
      <c r="D4" s="478">
        <f>'Bevétel össz.'!N4</f>
        <v>295600000</v>
      </c>
      <c r="E4" s="503">
        <f>'Bevétel össz.'!O4</f>
        <v>295600000</v>
      </c>
      <c r="F4" s="339">
        <f>'Bevétel össz.'!P4</f>
        <v>295600000</v>
      </c>
      <c r="G4" s="339">
        <f>'Bevétel össz.'!Q4</f>
        <v>295600000</v>
      </c>
      <c r="H4" s="361"/>
      <c r="I4" s="26" t="s">
        <v>53</v>
      </c>
      <c r="J4" s="30" t="s">
        <v>1</v>
      </c>
      <c r="K4" s="479">
        <f>Önkormányzat!F5+Hivatal!F5</f>
        <v>221171611</v>
      </c>
      <c r="L4" s="479">
        <f>'Kiadás ktgvszervenként'!N6</f>
        <v>221171610</v>
      </c>
      <c r="M4" s="348">
        <f>'Kiadás ktgvszervenként'!O6</f>
        <v>222294601</v>
      </c>
      <c r="N4" s="348">
        <f>'Kiadás ktgvszervenként'!P6</f>
        <v>222294386</v>
      </c>
      <c r="O4" s="348">
        <f>'Kiadás ktgvszervenként'!Q6</f>
        <v>222688818</v>
      </c>
      <c r="P4" s="362">
        <v>1119823</v>
      </c>
      <c r="Q4" s="475"/>
    </row>
    <row r="5" spans="1:32" s="46" customFormat="1" ht="30" customHeight="1" x14ac:dyDescent="0.25">
      <c r="A5" s="526" t="s">
        <v>129</v>
      </c>
      <c r="B5" s="17" t="s">
        <v>300</v>
      </c>
      <c r="C5" s="478"/>
      <c r="D5" s="478"/>
      <c r="E5" s="503"/>
      <c r="F5" s="339"/>
      <c r="G5" s="339">
        <f>'Bevétel össz.'!Q5</f>
        <v>15976000</v>
      </c>
      <c r="H5" s="361"/>
      <c r="I5" s="26" t="s">
        <v>54</v>
      </c>
      <c r="J5" s="30" t="s">
        <v>11</v>
      </c>
      <c r="K5" s="327">
        <f>Önkormányzat!F6+Hivatal!F6</f>
        <v>32394915</v>
      </c>
      <c r="L5" s="327">
        <f>'Kiadás ktgvszervenként'!N7</f>
        <v>32394916</v>
      </c>
      <c r="M5" s="327">
        <f>'Kiadás ktgvszervenként'!O7</f>
        <v>39464005</v>
      </c>
      <c r="N5" s="327">
        <f>'Kiadás ktgvszervenként'!P7</f>
        <v>39464220</v>
      </c>
      <c r="O5" s="327">
        <f>'Kiadás ktgvszervenként'!Q7</f>
        <v>39160948</v>
      </c>
      <c r="P5" s="363">
        <v>173573</v>
      </c>
      <c r="Q5" s="475"/>
    </row>
    <row r="6" spans="1:32" s="46" customFormat="1" ht="30" customHeight="1" x14ac:dyDescent="0.25">
      <c r="A6" s="264" t="s">
        <v>102</v>
      </c>
      <c r="B6" s="265" t="s">
        <v>100</v>
      </c>
      <c r="C6" s="338">
        <f>C4</f>
        <v>295600000</v>
      </c>
      <c r="D6" s="338">
        <f>'Bevétel össz.'!N6</f>
        <v>295600000</v>
      </c>
      <c r="E6" s="338">
        <f>'Bevétel össz.'!O6</f>
        <v>295600000</v>
      </c>
      <c r="F6" s="338">
        <f>'Bevétel össz.'!P6</f>
        <v>295600000</v>
      </c>
      <c r="G6" s="338">
        <f>'Bevétel össz.'!Q6</f>
        <v>311576000</v>
      </c>
      <c r="H6" s="363"/>
      <c r="I6" s="26" t="s">
        <v>57</v>
      </c>
      <c r="J6" s="30" t="s">
        <v>2</v>
      </c>
      <c r="K6" s="327">
        <f>Önkormányzat!F7+Hivatal!F7</f>
        <v>378622957</v>
      </c>
      <c r="L6" s="327">
        <f>'Kiadás ktgvszervenként'!N8</f>
        <v>378959922</v>
      </c>
      <c r="M6" s="327">
        <f>'Kiadás ktgvszervenként'!O8</f>
        <v>229910240</v>
      </c>
      <c r="N6" s="327">
        <f>'Kiadás ktgvszervenként'!P8</f>
        <v>230246740</v>
      </c>
      <c r="O6" s="327">
        <f>'Kiadás ktgvszervenként'!Q8</f>
        <v>97855540</v>
      </c>
      <c r="P6" s="363"/>
      <c r="Q6" s="475"/>
    </row>
    <row r="7" spans="1:32" s="46" customFormat="1" ht="30" customHeight="1" x14ac:dyDescent="0.25">
      <c r="A7" s="264" t="s">
        <v>103</v>
      </c>
      <c r="B7" s="265" t="s">
        <v>215</v>
      </c>
      <c r="C7" s="430">
        <f>Önkormányzat!F32</f>
        <v>215968807</v>
      </c>
      <c r="D7" s="431">
        <f>'Bevétel össz.'!N7</f>
        <v>215968807</v>
      </c>
      <c r="E7" s="431">
        <f>'Bevétel össz.'!O7</f>
        <v>46408166</v>
      </c>
      <c r="F7" s="431">
        <f>'Bevétel össz.'!P7</f>
        <v>46408166</v>
      </c>
      <c r="G7" s="431">
        <f>'Bevétel össz.'!Q7</f>
        <v>127729827</v>
      </c>
      <c r="H7" s="363"/>
      <c r="I7" s="26" t="s">
        <v>83</v>
      </c>
      <c r="J7" s="30" t="s">
        <v>3</v>
      </c>
      <c r="K7" s="327">
        <f>'Kiadás ktgvszervenként'!M9</f>
        <v>0</v>
      </c>
      <c r="L7" s="327">
        <f>'Kiadás ktgvszervenként'!N9</f>
        <v>0</v>
      </c>
      <c r="M7" s="327">
        <f>'Kiadás ktgvszervenként'!O9</f>
        <v>0</v>
      </c>
      <c r="N7" s="327">
        <f>'Kiadás ktgvszervenként'!P9</f>
        <v>0</v>
      </c>
      <c r="O7" s="327"/>
      <c r="P7" s="363"/>
      <c r="Q7" s="475"/>
    </row>
    <row r="8" spans="1:32" s="46" customFormat="1" ht="30" customHeight="1" x14ac:dyDescent="0.25">
      <c r="A8" s="153" t="s">
        <v>99</v>
      </c>
      <c r="B8" s="202" t="s">
        <v>246</v>
      </c>
      <c r="C8" s="341">
        <f>C6+C7</f>
        <v>511568807</v>
      </c>
      <c r="D8" s="341">
        <f>D6+D7</f>
        <v>511568807</v>
      </c>
      <c r="E8" s="341">
        <f>E6+E7</f>
        <v>342008166</v>
      </c>
      <c r="F8" s="341">
        <f>F6+F7</f>
        <v>342008166</v>
      </c>
      <c r="G8" s="341">
        <f>G6+G7</f>
        <v>439305827</v>
      </c>
      <c r="H8" s="363"/>
      <c r="I8" s="195" t="s">
        <v>207</v>
      </c>
      <c r="J8" s="209" t="s">
        <v>208</v>
      </c>
      <c r="K8" s="349">
        <f>Önkormányzat!F9</f>
        <v>1154965</v>
      </c>
      <c r="L8" s="349">
        <f>Önkormányzat!H9</f>
        <v>1154965</v>
      </c>
      <c r="M8" s="349">
        <f>'Műk-felh.mérleg'!M8</f>
        <v>1127560</v>
      </c>
      <c r="N8" s="349">
        <f>'Műk-felh.mérleg'!N8</f>
        <v>1154965</v>
      </c>
      <c r="O8" s="349">
        <f>'Műk-felh.mérleg'!O8</f>
        <v>1154965</v>
      </c>
      <c r="P8" s="364"/>
      <c r="Q8" s="475"/>
    </row>
    <row r="9" spans="1:32" s="46" customFormat="1" ht="30" customHeight="1" x14ac:dyDescent="0.25">
      <c r="A9" s="153" t="s">
        <v>104</v>
      </c>
      <c r="B9" s="202" t="s">
        <v>238</v>
      </c>
      <c r="C9" s="341">
        <f>'Bevétel össz.'!C9</f>
        <v>0</v>
      </c>
      <c r="D9" s="341">
        <f>'Bevétel össz.'!D9</f>
        <v>0</v>
      </c>
      <c r="E9" s="341">
        <f>'Bevétel össz.'!E9</f>
        <v>0</v>
      </c>
      <c r="F9" s="341"/>
      <c r="G9" s="341"/>
      <c r="H9" s="363"/>
      <c r="I9" s="195" t="s">
        <v>84</v>
      </c>
      <c r="J9" s="322" t="s">
        <v>209</v>
      </c>
      <c r="K9" s="349">
        <f>Önkormányzat!F10</f>
        <v>20895700</v>
      </c>
      <c r="L9" s="349">
        <f>Önkormányzat!H10</f>
        <v>20895700</v>
      </c>
      <c r="M9" s="349">
        <f>'Műk-felh.mérleg'!M9</f>
        <v>23220791</v>
      </c>
      <c r="N9" s="349">
        <f>'Műk-felh.mérleg'!N9</f>
        <v>23042991</v>
      </c>
      <c r="O9" s="349">
        <f>'Műk-felh.mérleg'!O9</f>
        <v>7212471</v>
      </c>
      <c r="P9" s="364"/>
      <c r="Q9" s="475"/>
    </row>
    <row r="10" spans="1:32" s="46" customFormat="1" ht="30" customHeight="1" x14ac:dyDescent="0.25">
      <c r="A10" s="153" t="s">
        <v>106</v>
      </c>
      <c r="B10" s="202" t="s">
        <v>136</v>
      </c>
      <c r="C10" s="27"/>
      <c r="D10" s="27"/>
      <c r="E10" s="27"/>
      <c r="F10" s="27"/>
      <c r="G10" s="27"/>
      <c r="H10" s="363"/>
      <c r="I10" s="195" t="s">
        <v>85</v>
      </c>
      <c r="J10" s="322" t="s">
        <v>210</v>
      </c>
      <c r="K10" s="349">
        <f>Önkormányzat!F11</f>
        <v>4200000</v>
      </c>
      <c r="L10" s="349">
        <f>Önkormányzat!H11</f>
        <v>4200000</v>
      </c>
      <c r="M10" s="349">
        <f>'Műk-felh.mérleg'!M10</f>
        <v>4700000</v>
      </c>
      <c r="N10" s="349">
        <f>'Műk-felh.mérleg'!N10</f>
        <v>4700000</v>
      </c>
      <c r="O10" s="349">
        <f>'Műk-felh.mérleg'!O10</f>
        <v>4188000</v>
      </c>
      <c r="P10" s="364"/>
      <c r="Q10" s="475"/>
    </row>
    <row r="11" spans="1:32" s="46" customFormat="1" ht="30" customHeight="1" x14ac:dyDescent="0.25">
      <c r="A11" s="155" t="s">
        <v>110</v>
      </c>
      <c r="B11" s="275" t="s">
        <v>153</v>
      </c>
      <c r="C11" s="342">
        <f>Önkormányzat!F36+Hivatal!F32</f>
        <v>10071880</v>
      </c>
      <c r="D11" s="342">
        <f>'Bevétel össz.'!N11</f>
        <v>10071880</v>
      </c>
      <c r="E11" s="342">
        <f>'Bevétel össz.'!O11</f>
        <v>10071880</v>
      </c>
      <c r="F11" s="342">
        <f>'Bevétel össz.'!P11</f>
        <v>15309588</v>
      </c>
      <c r="G11" s="342">
        <f>'Bevétel össz.'!Q11</f>
        <v>11187480</v>
      </c>
      <c r="H11" s="363"/>
      <c r="I11" s="26" t="s">
        <v>87</v>
      </c>
      <c r="J11" s="30" t="s">
        <v>140</v>
      </c>
      <c r="K11" s="327">
        <f>K8+K9+K10</f>
        <v>26250665</v>
      </c>
      <c r="L11" s="327">
        <f t="shared" ref="L11" si="0">L8+L9+L10</f>
        <v>26250665</v>
      </c>
      <c r="M11" s="327">
        <f>M8+M9+M10</f>
        <v>29048351</v>
      </c>
      <c r="N11" s="327">
        <f>N8+N9+N10</f>
        <v>28897956</v>
      </c>
      <c r="O11" s="327">
        <f>O8+O9+O10</f>
        <v>12555436</v>
      </c>
      <c r="P11" s="363">
        <v>4498000</v>
      </c>
      <c r="Q11" s="475"/>
    </row>
    <row r="12" spans="1:32" s="46" customFormat="1" ht="30" customHeight="1" x14ac:dyDescent="0.25">
      <c r="A12" s="155" t="s">
        <v>277</v>
      </c>
      <c r="B12" s="275" t="s">
        <v>278</v>
      </c>
      <c r="C12" s="342">
        <f>'Bevétel össz.'!C12</f>
        <v>0</v>
      </c>
      <c r="D12" s="342">
        <f>'Bevétel össz.'!N12</f>
        <v>331225</v>
      </c>
      <c r="E12" s="342">
        <f>'Bevétel össz.'!E12</f>
        <v>0</v>
      </c>
      <c r="F12" s="342">
        <f>'Bevétel össz.'!F12</f>
        <v>0</v>
      </c>
      <c r="G12" s="342"/>
      <c r="H12" s="363"/>
      <c r="I12" s="51" t="s">
        <v>69</v>
      </c>
      <c r="J12" s="52" t="s">
        <v>4</v>
      </c>
      <c r="K12" s="327">
        <f>Önkormányzat!F20+Hivatal!F14</f>
        <v>46572733</v>
      </c>
      <c r="L12" s="327">
        <f>'Kiadás ktgvszervenként'!N12</f>
        <v>46572733</v>
      </c>
      <c r="M12" s="327">
        <f>'Kiadás ktgvszervenként'!O12</f>
        <v>104510915</v>
      </c>
      <c r="N12" s="327">
        <f>'Kiadás ktgvszervenként'!P12</f>
        <v>104510915</v>
      </c>
      <c r="O12" s="327">
        <f>'Kiadás ktgvszervenként'!Q12</f>
        <v>152222441</v>
      </c>
      <c r="P12" s="363"/>
      <c r="Q12" s="475"/>
    </row>
    <row r="13" spans="1:32" s="46" customFormat="1" ht="30" customHeight="1" x14ac:dyDescent="0.25">
      <c r="A13" s="155" t="s">
        <v>214</v>
      </c>
      <c r="B13" s="275" t="s">
        <v>111</v>
      </c>
      <c r="C13" s="343">
        <f>Önkormányzat!F38</f>
        <v>6309650</v>
      </c>
      <c r="D13" s="343">
        <f>'Bevétel össz.'!N13</f>
        <v>214737</v>
      </c>
      <c r="E13" s="343">
        <f>'Bevétel össz.'!O13</f>
        <v>214737</v>
      </c>
      <c r="F13" s="343">
        <f>'Bevétel össz.'!P13</f>
        <v>9650</v>
      </c>
      <c r="G13" s="343">
        <f>'Bevétel össz.'!Q13</f>
        <v>4561965</v>
      </c>
      <c r="H13" s="500"/>
      <c r="I13" s="51" t="s">
        <v>75</v>
      </c>
      <c r="J13" s="52" t="s">
        <v>14</v>
      </c>
      <c r="K13" s="327">
        <f>Önkormányzat!F21+Hivatal!F15</f>
        <v>66134663</v>
      </c>
      <c r="L13" s="327">
        <f>'Kiadás ktgvszervenként'!N13</f>
        <v>66134663</v>
      </c>
      <c r="M13" s="327">
        <f>'Kiadás ktgvszervenként'!O13</f>
        <v>26664677</v>
      </c>
      <c r="N13" s="327">
        <f>'Kiadás ktgvszervenként'!P13</f>
        <v>26664677</v>
      </c>
      <c r="O13" s="327">
        <f>'Kiadás ktgvszervenként'!Q13</f>
        <v>26664677</v>
      </c>
      <c r="P13" s="363"/>
      <c r="Q13" s="475"/>
    </row>
    <row r="14" spans="1:32" s="46" customFormat="1" ht="30" customHeight="1" x14ac:dyDescent="0.25">
      <c r="A14" s="153" t="s">
        <v>108</v>
      </c>
      <c r="B14" s="210" t="s">
        <v>33</v>
      </c>
      <c r="C14" s="344">
        <f>C11+C12+C13</f>
        <v>16381530</v>
      </c>
      <c r="D14" s="344">
        <f t="shared" ref="D14:F14" si="1">D11+D12+D13</f>
        <v>10617842</v>
      </c>
      <c r="E14" s="344">
        <f t="shared" si="1"/>
        <v>10286617</v>
      </c>
      <c r="F14" s="344">
        <f t="shared" si="1"/>
        <v>15319238</v>
      </c>
      <c r="G14" s="344">
        <f>G11+G12+G13</f>
        <v>15749445</v>
      </c>
      <c r="H14" s="500">
        <v>5791396</v>
      </c>
      <c r="I14" s="50" t="s">
        <v>77</v>
      </c>
      <c r="J14" s="30" t="s">
        <v>141</v>
      </c>
      <c r="K14" s="351">
        <f>'Kiadás ktgvszervenként'!M14</f>
        <v>0</v>
      </c>
      <c r="L14" s="351">
        <f>'Kiadás ktgvszervenként'!N14</f>
        <v>0</v>
      </c>
      <c r="M14" s="351">
        <f>'Kiadás ktgvszervenként'!O14</f>
        <v>0</v>
      </c>
      <c r="N14" s="351">
        <f>'Kiadás ktgvszervenként'!P14</f>
        <v>0</v>
      </c>
      <c r="O14" s="351">
        <f>'Kiadás ktgvszervenként'!Q14</f>
        <v>5918770</v>
      </c>
      <c r="P14" s="363"/>
      <c r="Q14" s="475"/>
    </row>
    <row r="15" spans="1:32" s="117" customFormat="1" ht="18.75" x14ac:dyDescent="0.3">
      <c r="A15" s="540" t="s">
        <v>302</v>
      </c>
      <c r="B15" s="541" t="s">
        <v>303</v>
      </c>
      <c r="C15" s="538">
        <f>Hivatal!F36</f>
        <v>800000</v>
      </c>
      <c r="D15" s="538">
        <f>Hivatal!H36</f>
        <v>800000</v>
      </c>
      <c r="E15" s="538"/>
      <c r="F15" s="539">
        <v>800000</v>
      </c>
      <c r="G15" s="539"/>
      <c r="H15" s="543"/>
      <c r="I15" s="537"/>
      <c r="J15" s="537"/>
      <c r="K15" s="537"/>
      <c r="L15" s="537"/>
      <c r="M15" s="151"/>
      <c r="N15" s="67"/>
      <c r="O15" s="390"/>
      <c r="P15" s="542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</row>
    <row r="16" spans="1:32" s="46" customFormat="1" ht="30" customHeight="1" x14ac:dyDescent="0.25">
      <c r="A16" s="153" t="s">
        <v>112</v>
      </c>
      <c r="B16" s="210" t="s">
        <v>139</v>
      </c>
      <c r="C16" s="341">
        <f>C15</f>
        <v>800000</v>
      </c>
      <c r="D16" s="341">
        <f>D15</f>
        <v>800000</v>
      </c>
      <c r="E16" s="341"/>
      <c r="F16" s="341"/>
      <c r="G16" s="341"/>
      <c r="H16" s="363"/>
      <c r="I16" s="229" t="s">
        <v>211</v>
      </c>
      <c r="J16" s="114" t="s">
        <v>12</v>
      </c>
      <c r="K16" s="357">
        <f>Önkormányzat!F12</f>
        <v>20000000</v>
      </c>
      <c r="L16" s="357">
        <f>'Kiadás ktgvszervenként'!N16</f>
        <v>20199347</v>
      </c>
      <c r="M16" s="357">
        <f>'Kiadás ktgvszervenként'!O16</f>
        <v>44449379</v>
      </c>
      <c r="N16" s="357">
        <f>'Kiadás ktgvszervenként'!P16</f>
        <v>44263274</v>
      </c>
      <c r="O16" s="357">
        <f>'Kiadás ktgvszervenként'!Q16</f>
        <v>251966866</v>
      </c>
      <c r="P16" s="363"/>
      <c r="Q16" s="475"/>
      <c r="R16" s="475"/>
    </row>
    <row r="17" spans="1:17" s="46" customFormat="1" ht="30" customHeight="1" x14ac:dyDescent="0.25">
      <c r="A17" s="155" t="s">
        <v>170</v>
      </c>
      <c r="B17" s="209" t="s">
        <v>114</v>
      </c>
      <c r="C17" s="342">
        <f>Önkormányzat!F41</f>
        <v>6693750</v>
      </c>
      <c r="D17" s="342">
        <f>'Bevétel össz.'!N17</f>
        <v>6693750</v>
      </c>
      <c r="E17" s="342">
        <f>'Bevétel össz.'!O17</f>
        <v>6693750</v>
      </c>
      <c r="F17" s="342">
        <f>'Bevétel össz.'!P17</f>
        <v>6693750</v>
      </c>
      <c r="G17" s="342">
        <f>'Bevétel össz.'!Q17</f>
        <v>9831687</v>
      </c>
      <c r="H17" s="363"/>
      <c r="I17" s="229"/>
      <c r="J17" s="220"/>
      <c r="K17" s="512"/>
      <c r="L17" s="357"/>
      <c r="M17" s="357"/>
      <c r="N17" s="357"/>
      <c r="O17" s="357"/>
      <c r="P17" s="363"/>
      <c r="Q17" s="475"/>
    </row>
    <row r="18" spans="1:17" s="46" customFormat="1" ht="30" customHeight="1" x14ac:dyDescent="0.25">
      <c r="A18" s="153" t="s">
        <v>115</v>
      </c>
      <c r="B18" s="210" t="s">
        <v>244</v>
      </c>
      <c r="C18" s="345">
        <f>C17</f>
        <v>6693750</v>
      </c>
      <c r="D18" s="345">
        <f t="shared" ref="D18:F18" si="2">D17</f>
        <v>6693750</v>
      </c>
      <c r="E18" s="345">
        <f t="shared" si="2"/>
        <v>6693750</v>
      </c>
      <c r="F18" s="345">
        <f t="shared" si="2"/>
        <v>6693750</v>
      </c>
      <c r="G18" s="345">
        <f>G17</f>
        <v>9831687</v>
      </c>
      <c r="H18" s="363"/>
      <c r="I18" s="2"/>
      <c r="J18" s="17"/>
      <c r="K18" s="350"/>
      <c r="L18" s="4"/>
      <c r="M18" s="4"/>
      <c r="N18" s="4"/>
      <c r="O18" s="4"/>
      <c r="P18" s="363"/>
      <c r="Q18" s="475"/>
    </row>
    <row r="19" spans="1:17" s="46" customFormat="1" ht="30" customHeight="1" x14ac:dyDescent="0.25">
      <c r="A19" s="153" t="s">
        <v>116</v>
      </c>
      <c r="B19" s="210" t="s">
        <v>245</v>
      </c>
      <c r="C19" s="345"/>
      <c r="D19" s="345"/>
      <c r="E19" s="345"/>
      <c r="F19" s="345"/>
      <c r="G19" s="345"/>
      <c r="H19" s="363"/>
      <c r="I19" s="2"/>
      <c r="J19" s="17"/>
      <c r="K19" s="350"/>
      <c r="L19" s="4"/>
      <c r="M19" s="4"/>
      <c r="N19" s="4"/>
      <c r="O19" s="4"/>
      <c r="P19" s="363"/>
      <c r="Q19" s="475"/>
    </row>
    <row r="20" spans="1:17" ht="24.95" customHeight="1" x14ac:dyDescent="0.25">
      <c r="A20" s="337"/>
      <c r="B20" s="210" t="s">
        <v>249</v>
      </c>
      <c r="C20" s="230">
        <f>C8+C9+C10+C14+C16+C18+C19</f>
        <v>535444087</v>
      </c>
      <c r="D20" s="549">
        <f>D8+D9+D10+D14+D16+D18+D19</f>
        <v>529680399</v>
      </c>
      <c r="E20" s="360">
        <f t="shared" ref="E20:H20" si="3">E8+E9+E10+E14+E16+E18+E19</f>
        <v>358988533</v>
      </c>
      <c r="F20" s="360">
        <f t="shared" si="3"/>
        <v>364021154</v>
      </c>
      <c r="G20" s="360">
        <f>G8+G9+G10+G14+G16+G18+G19</f>
        <v>464886959</v>
      </c>
      <c r="H20" s="363">
        <f t="shared" si="3"/>
        <v>5791396</v>
      </c>
      <c r="I20" s="353"/>
      <c r="J20" s="355" t="s">
        <v>250</v>
      </c>
      <c r="K20" s="358">
        <f>K4+K5+K6+K11+K12+K13+K16</f>
        <v>791147544</v>
      </c>
      <c r="L20" s="358">
        <f>L4+L5+L6+L11+L12+L13+L16</f>
        <v>791683856</v>
      </c>
      <c r="M20" s="358">
        <f>M4+M5+M6+M11+M12+M13+M16+M14</f>
        <v>696342168</v>
      </c>
      <c r="N20" s="358">
        <f>N4+N5+N6+N11+N12+N13+N16+N14</f>
        <v>696342168</v>
      </c>
      <c r="O20" s="358">
        <f>O4+O5+O6+O11+O12+O13+O16+O14</f>
        <v>809033496</v>
      </c>
      <c r="P20" s="364">
        <f>P4+P5+P6+P11+P12+P13+P16</f>
        <v>5791396</v>
      </c>
      <c r="Q20" s="475"/>
    </row>
    <row r="21" spans="1:17" ht="40.5" customHeight="1" x14ac:dyDescent="0.3">
      <c r="A21" s="281" t="s">
        <v>121</v>
      </c>
      <c r="B21" s="212" t="s">
        <v>247</v>
      </c>
      <c r="C21" s="346">
        <f>Önkormányzat!F45+Hivatal!F42</f>
        <v>267527457</v>
      </c>
      <c r="D21" s="346">
        <f>'Bevétel össz.'!N21</f>
        <v>273827457</v>
      </c>
      <c r="E21" s="346">
        <f>'Bevétel össz.'!O21</f>
        <v>273827457</v>
      </c>
      <c r="F21" s="346">
        <f>'Bevétel össz.'!P21</f>
        <v>264537220</v>
      </c>
      <c r="G21" s="346">
        <f>'Bevétel össz.'!Q21</f>
        <v>344146537</v>
      </c>
      <c r="H21" s="363"/>
      <c r="I21" s="3"/>
      <c r="J21" s="17"/>
      <c r="K21" s="350"/>
      <c r="L21" s="56"/>
      <c r="M21" s="56"/>
      <c r="N21" s="56"/>
      <c r="O21" s="56"/>
      <c r="P21" s="365"/>
    </row>
    <row r="22" spans="1:17" ht="24.95" customHeight="1" x14ac:dyDescent="0.3">
      <c r="A22" s="284"/>
      <c r="B22" s="277" t="s">
        <v>248</v>
      </c>
      <c r="C22" s="347">
        <f>C20+C21</f>
        <v>802971544</v>
      </c>
      <c r="D22" s="347">
        <f>D20+D21</f>
        <v>803507856</v>
      </c>
      <c r="E22" s="347">
        <f t="shared" ref="E22:H22" si="4">E20+E21</f>
        <v>632815990</v>
      </c>
      <c r="F22" s="347">
        <f t="shared" si="4"/>
        <v>628558374</v>
      </c>
      <c r="G22" s="347">
        <f>G20+G21</f>
        <v>809033496</v>
      </c>
      <c r="H22" s="363">
        <f t="shared" si="4"/>
        <v>5791396</v>
      </c>
      <c r="I22" s="354"/>
      <c r="J22" s="356" t="s">
        <v>251</v>
      </c>
      <c r="K22" s="359">
        <f>K20</f>
        <v>791147544</v>
      </c>
      <c r="L22" s="359">
        <f t="shared" ref="L22:P22" si="5">L20</f>
        <v>791683856</v>
      </c>
      <c r="M22" s="359">
        <f t="shared" si="5"/>
        <v>696342168</v>
      </c>
      <c r="N22" s="359">
        <f>N20</f>
        <v>696342168</v>
      </c>
      <c r="O22" s="359">
        <f>O20</f>
        <v>809033496</v>
      </c>
      <c r="P22" s="366">
        <f t="shared" si="5"/>
        <v>5791396</v>
      </c>
    </row>
    <row r="23" spans="1:17" s="117" customFormat="1" ht="24.95" customHeight="1" x14ac:dyDescent="0.3">
      <c r="A23" s="155" t="s">
        <v>297</v>
      </c>
      <c r="B23" s="212" t="s">
        <v>298</v>
      </c>
      <c r="C23" s="101"/>
      <c r="D23" s="101"/>
      <c r="E23" s="101"/>
      <c r="F23" s="101"/>
      <c r="G23" s="101">
        <f>'Műk-felh.mérleg'!G22</f>
        <v>11824000</v>
      </c>
      <c r="H23" s="501"/>
      <c r="I23" s="253" t="s">
        <v>156</v>
      </c>
      <c r="J23" s="254" t="s">
        <v>157</v>
      </c>
      <c r="K23" s="429">
        <f>Önkormányzat!F24</f>
        <v>11824000</v>
      </c>
      <c r="L23" s="429">
        <f>'Kiadás ktgvszervenként'!N18</f>
        <v>11824000</v>
      </c>
      <c r="M23" s="429">
        <f>'Kiadás ktgvszervenként'!O18</f>
        <v>11824000</v>
      </c>
      <c r="N23" s="429">
        <f>'Kiadás ktgvszervenként'!P18</f>
        <v>11824000</v>
      </c>
      <c r="O23" s="429">
        <f>'Kiadás ktgvszervenként'!Q18</f>
        <v>11824000</v>
      </c>
      <c r="P23" s="365"/>
    </row>
    <row r="24" spans="1:17" s="117" customFormat="1" ht="24.95" customHeight="1" x14ac:dyDescent="0.3">
      <c r="A24" s="53"/>
      <c r="B24" s="19"/>
      <c r="C24" s="427">
        <f>C22</f>
        <v>802971544</v>
      </c>
      <c r="D24" s="427">
        <f t="shared" ref="D24:F24" si="6">D22</f>
        <v>803507856</v>
      </c>
      <c r="E24" s="427">
        <f t="shared" si="6"/>
        <v>632815990</v>
      </c>
      <c r="F24" s="427">
        <f t="shared" si="6"/>
        <v>628558374</v>
      </c>
      <c r="G24" s="427">
        <f>G22+G23</f>
        <v>820857496</v>
      </c>
      <c r="H24" s="501"/>
      <c r="I24" s="253"/>
      <c r="J24" s="254"/>
      <c r="K24" s="428">
        <f>K22+K23</f>
        <v>802971544</v>
      </c>
      <c r="L24" s="428">
        <f>L22+L23</f>
        <v>803507856</v>
      </c>
      <c r="M24" s="428">
        <f>M22+M23</f>
        <v>708166168</v>
      </c>
      <c r="N24" s="428">
        <f>N22+N23</f>
        <v>708166168</v>
      </c>
      <c r="O24" s="428">
        <f>O22+O23</f>
        <v>820857496</v>
      </c>
      <c r="P24" s="365"/>
    </row>
    <row r="25" spans="1:17" ht="24.95" customHeight="1" x14ac:dyDescent="0.3">
      <c r="A25" s="53" t="s">
        <v>122</v>
      </c>
      <c r="B25" s="19" t="s">
        <v>19</v>
      </c>
      <c r="C25" s="101">
        <f>Önkormányzat!F26</f>
        <v>187908604</v>
      </c>
      <c r="D25" s="101">
        <f>Hivatal!H47</f>
        <v>187908604</v>
      </c>
      <c r="E25" s="101">
        <f>'Bevétel össz.'!J24</f>
        <v>194588894</v>
      </c>
      <c r="F25" s="101">
        <f>'Bevétel össz.'!K24</f>
        <v>194597594</v>
      </c>
      <c r="G25" s="101">
        <f>'Bevétel össz.'!L24</f>
        <v>149760899</v>
      </c>
      <c r="H25" s="501"/>
      <c r="I25" s="3" t="s">
        <v>92</v>
      </c>
      <c r="J25" s="254" t="s">
        <v>19</v>
      </c>
      <c r="K25" s="352">
        <f>C25</f>
        <v>187908604</v>
      </c>
      <c r="L25" s="352">
        <f>'Kiadás ktgvszervenként'!N20</f>
        <v>187908604</v>
      </c>
      <c r="M25" s="352">
        <f>'Kiadás ktgvszervenként'!O20</f>
        <v>194588894</v>
      </c>
      <c r="N25" s="352">
        <f>'Kiadás ktgvszervenként'!P20</f>
        <v>194597594</v>
      </c>
      <c r="O25" s="352">
        <f>'Kiadás ktgvszervenként'!Q20</f>
        <v>149760899</v>
      </c>
      <c r="P25" s="365"/>
    </row>
    <row r="26" spans="1:17" ht="18.75" x14ac:dyDescent="0.3">
      <c r="A26" s="86"/>
      <c r="B26" s="30" t="s">
        <v>142</v>
      </c>
      <c r="C26" s="26">
        <f>C22+C25</f>
        <v>990880148</v>
      </c>
      <c r="D26" s="26">
        <f>D22+D25</f>
        <v>991416460</v>
      </c>
      <c r="E26" s="26">
        <f>E22+E25</f>
        <v>827404884</v>
      </c>
      <c r="F26" s="26">
        <f>F22+F25</f>
        <v>823155968</v>
      </c>
      <c r="G26" s="26">
        <f>G22+G25+G23</f>
        <v>970618395</v>
      </c>
      <c r="H26" s="502">
        <f>H22+H23</f>
        <v>5791396</v>
      </c>
      <c r="I26" s="16"/>
      <c r="J26" s="30" t="s">
        <v>143</v>
      </c>
      <c r="K26" s="327">
        <f>K22+K23+K25</f>
        <v>990880148</v>
      </c>
      <c r="L26" s="327">
        <f>L22+L23+L25</f>
        <v>991416460</v>
      </c>
      <c r="M26" s="327">
        <f>M22+M23+M25</f>
        <v>902755062</v>
      </c>
      <c r="N26" s="327">
        <f>N22+N23+N25</f>
        <v>902763762</v>
      </c>
      <c r="O26" s="327">
        <f>O22+O23+O25</f>
        <v>970618395</v>
      </c>
      <c r="P26" s="386">
        <f t="shared" ref="P26" si="7">P22+P23+P25</f>
        <v>5791396</v>
      </c>
    </row>
    <row r="27" spans="1:17" x14ac:dyDescent="0.2">
      <c r="C27" s="20"/>
      <c r="D27" s="20"/>
      <c r="E27" s="20"/>
      <c r="F27" s="20"/>
      <c r="G27" s="20"/>
      <c r="H27" s="20"/>
      <c r="O27" s="20"/>
    </row>
  </sheetData>
  <mergeCells count="2">
    <mergeCell ref="A1:B3"/>
    <mergeCell ref="I1:J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&amp;C&amp;"Times New Roman,Félkövér"&amp;14Győr-Moson-Sopron Megyei Önkormányzat és Győr-Moson-Sopron Megyei Önkormányzati Hivatal
Költségvetési mérleg 2021.&amp;R&amp;"Times New Roman,Normál"&amp;12 1. számú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Munka15">
    <tabColor rgb="FFFFFF00"/>
  </sheetPr>
  <dimension ref="A1:Q35"/>
  <sheetViews>
    <sheetView zoomScale="75" zoomScaleNormal="75" workbookViewId="0">
      <selection activeCell="D1" sqref="D1"/>
    </sheetView>
  </sheetViews>
  <sheetFormatPr defaultRowHeight="12.75" x14ac:dyDescent="0.2"/>
  <cols>
    <col min="1" max="1" width="9.140625" style="117"/>
    <col min="2" max="2" width="48.28515625" customWidth="1"/>
    <col min="3" max="15" width="18.7109375" customWidth="1"/>
    <col min="16" max="16" width="12.7109375" bestFit="1" customWidth="1"/>
    <col min="17" max="18" width="10" bestFit="1" customWidth="1"/>
  </cols>
  <sheetData>
    <row r="1" spans="1:17" ht="15.75" x14ac:dyDescent="0.25">
      <c r="A1" s="155"/>
      <c r="B1" s="156" t="s">
        <v>23</v>
      </c>
      <c r="C1" s="156" t="s">
        <v>26</v>
      </c>
      <c r="D1" s="156" t="s">
        <v>27</v>
      </c>
      <c r="E1" s="156" t="s">
        <v>28</v>
      </c>
      <c r="F1" s="156" t="s">
        <v>29</v>
      </c>
      <c r="G1" s="156" t="s">
        <v>30</v>
      </c>
      <c r="H1" s="156" t="s">
        <v>31</v>
      </c>
      <c r="I1" s="156" t="s">
        <v>32</v>
      </c>
      <c r="J1" s="156" t="s">
        <v>202</v>
      </c>
      <c r="K1" s="156" t="s">
        <v>198</v>
      </c>
      <c r="L1" s="156" t="s">
        <v>199</v>
      </c>
      <c r="M1" s="156" t="s">
        <v>200</v>
      </c>
      <c r="N1" s="156" t="s">
        <v>201</v>
      </c>
      <c r="O1" s="156" t="s">
        <v>25</v>
      </c>
      <c r="P1" s="157"/>
    </row>
    <row r="2" spans="1:17" ht="15.75" x14ac:dyDescent="0.25">
      <c r="A2" s="629" t="s">
        <v>22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157"/>
    </row>
    <row r="3" spans="1:17" s="98" customFormat="1" ht="15.75" x14ac:dyDescent="0.25">
      <c r="A3" s="158" t="s">
        <v>99</v>
      </c>
      <c r="B3" s="159" t="s">
        <v>197</v>
      </c>
      <c r="C3" s="160">
        <f>O3/12</f>
        <v>42630733.916666664</v>
      </c>
      <c r="D3" s="160">
        <f t="shared" ref="D3:N3" si="0">C3</f>
        <v>42630733.916666664</v>
      </c>
      <c r="E3" s="160">
        <f t="shared" si="0"/>
        <v>42630733.916666664</v>
      </c>
      <c r="F3" s="160">
        <f t="shared" si="0"/>
        <v>42630733.916666664</v>
      </c>
      <c r="G3" s="160">
        <f t="shared" si="0"/>
        <v>42630733.916666664</v>
      </c>
      <c r="H3" s="160">
        <f t="shared" si="0"/>
        <v>42630733.916666664</v>
      </c>
      <c r="I3" s="160">
        <f t="shared" si="0"/>
        <v>42630733.916666664</v>
      </c>
      <c r="J3" s="160">
        <f t="shared" si="0"/>
        <v>42630733.916666664</v>
      </c>
      <c r="K3" s="160">
        <f t="shared" si="0"/>
        <v>42630733.916666664</v>
      </c>
      <c r="L3" s="160">
        <f t="shared" si="0"/>
        <v>42630733.916666664</v>
      </c>
      <c r="M3" s="160">
        <f t="shared" si="0"/>
        <v>42630733.916666664</v>
      </c>
      <c r="N3" s="160">
        <f t="shared" si="0"/>
        <v>42630733.916666664</v>
      </c>
      <c r="O3" s="161">
        <f>'Bevétel össz.'!M8</f>
        <v>511568807</v>
      </c>
      <c r="P3" s="162"/>
      <c r="Q3" s="484"/>
    </row>
    <row r="4" spans="1:17" ht="15.75" x14ac:dyDescent="0.25">
      <c r="A4" s="163" t="s">
        <v>104</v>
      </c>
      <c r="B4" s="164" t="s">
        <v>196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1">
        <f t="shared" ref="O4:O6" si="1">C4+D4+E4+F4+G4+H4+I4+J4+K4+L4+M4+N4</f>
        <v>0</v>
      </c>
      <c r="P4" s="162"/>
    </row>
    <row r="5" spans="1:17" ht="15.75" x14ac:dyDescent="0.25">
      <c r="A5" s="155" t="s">
        <v>108</v>
      </c>
      <c r="B5" s="166" t="s">
        <v>33</v>
      </c>
      <c r="C5" s="165">
        <f>O5/12</f>
        <v>1365127.5</v>
      </c>
      <c r="D5" s="165">
        <f t="shared" ref="D5:N5" si="2">C5</f>
        <v>1365127.5</v>
      </c>
      <c r="E5" s="165">
        <f t="shared" si="2"/>
        <v>1365127.5</v>
      </c>
      <c r="F5" s="165">
        <f t="shared" si="2"/>
        <v>1365127.5</v>
      </c>
      <c r="G5" s="165">
        <f t="shared" si="2"/>
        <v>1365127.5</v>
      </c>
      <c r="H5" s="165">
        <f t="shared" si="2"/>
        <v>1365127.5</v>
      </c>
      <c r="I5" s="165">
        <f t="shared" si="2"/>
        <v>1365127.5</v>
      </c>
      <c r="J5" s="165">
        <f t="shared" si="2"/>
        <v>1365127.5</v>
      </c>
      <c r="K5" s="165">
        <f t="shared" si="2"/>
        <v>1365127.5</v>
      </c>
      <c r="L5" s="165">
        <f t="shared" si="2"/>
        <v>1365127.5</v>
      </c>
      <c r="M5" s="165">
        <f t="shared" si="2"/>
        <v>1365127.5</v>
      </c>
      <c r="N5" s="165">
        <f t="shared" si="2"/>
        <v>1365127.5</v>
      </c>
      <c r="O5" s="161">
        <f>'Bevétel össz.'!M14</f>
        <v>16381530</v>
      </c>
      <c r="P5" s="162"/>
    </row>
    <row r="6" spans="1:17" ht="15.75" x14ac:dyDescent="0.25">
      <c r="A6" s="155" t="s">
        <v>112</v>
      </c>
      <c r="B6" s="166" t="s">
        <v>169</v>
      </c>
      <c r="C6" s="165"/>
      <c r="D6" s="165">
        <f>'Műk-felh.mérleg'!C18</f>
        <v>800000</v>
      </c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1">
        <f t="shared" si="1"/>
        <v>800000</v>
      </c>
      <c r="P6" s="162"/>
    </row>
    <row r="7" spans="1:17" ht="15.75" x14ac:dyDescent="0.25">
      <c r="A7" s="155" t="s">
        <v>115</v>
      </c>
      <c r="B7" s="166" t="s">
        <v>172</v>
      </c>
      <c r="C7" s="165"/>
      <c r="D7" s="165"/>
      <c r="E7" s="165"/>
      <c r="F7" s="165"/>
      <c r="G7" s="165"/>
      <c r="H7" s="165">
        <f>O7</f>
        <v>6693750</v>
      </c>
      <c r="I7" s="165"/>
      <c r="J7" s="165"/>
      <c r="K7" s="165"/>
      <c r="L7" s="165"/>
      <c r="M7" s="165"/>
      <c r="N7" s="165"/>
      <c r="O7" s="161">
        <f>'Bevétel össz.'!M18</f>
        <v>6693750</v>
      </c>
      <c r="P7" s="162"/>
    </row>
    <row r="8" spans="1:17" s="117" customFormat="1" ht="15.75" x14ac:dyDescent="0.25">
      <c r="A8" s="155" t="s">
        <v>116</v>
      </c>
      <c r="B8" s="166" t="s">
        <v>254</v>
      </c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1"/>
      <c r="P8" s="162"/>
    </row>
    <row r="9" spans="1:17" ht="15.75" x14ac:dyDescent="0.25">
      <c r="A9" s="155" t="s">
        <v>149</v>
      </c>
      <c r="B9" s="166" t="s">
        <v>203</v>
      </c>
      <c r="C9" s="165">
        <f>O9</f>
        <v>267527457</v>
      </c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1">
        <f>'Bevétel össz.'!M21</f>
        <v>267527457</v>
      </c>
      <c r="P9" s="162"/>
    </row>
    <row r="10" spans="1:17" ht="15.75" x14ac:dyDescent="0.25">
      <c r="A10" s="155"/>
      <c r="B10" s="167" t="s">
        <v>34</v>
      </c>
      <c r="C10" s="168">
        <f t="shared" ref="C10:N10" si="3">SUM(C3:C9)</f>
        <v>311523318.41666669</v>
      </c>
      <c r="D10" s="168">
        <f t="shared" si="3"/>
        <v>44795861.416666664</v>
      </c>
      <c r="E10" s="168">
        <f t="shared" si="3"/>
        <v>43995861.416666664</v>
      </c>
      <c r="F10" s="168">
        <f t="shared" si="3"/>
        <v>43995861.416666664</v>
      </c>
      <c r="G10" s="168">
        <f t="shared" si="3"/>
        <v>43995861.416666664</v>
      </c>
      <c r="H10" s="168">
        <f t="shared" si="3"/>
        <v>50689611.416666664</v>
      </c>
      <c r="I10" s="168">
        <f t="shared" si="3"/>
        <v>43995861.416666664</v>
      </c>
      <c r="J10" s="168">
        <f t="shared" si="3"/>
        <v>43995861.416666664</v>
      </c>
      <c r="K10" s="168">
        <f t="shared" si="3"/>
        <v>43995861.416666664</v>
      </c>
      <c r="L10" s="168">
        <f t="shared" si="3"/>
        <v>43995861.416666664</v>
      </c>
      <c r="M10" s="168">
        <f t="shared" si="3"/>
        <v>43995861.416666664</v>
      </c>
      <c r="N10" s="168">
        <f t="shared" si="3"/>
        <v>43995861.416666664</v>
      </c>
      <c r="O10" s="168">
        <f>SUM(O3:O9)</f>
        <v>802971544</v>
      </c>
      <c r="P10" s="162"/>
    </row>
    <row r="11" spans="1:17" s="117" customFormat="1" ht="15.75" x14ac:dyDescent="0.25">
      <c r="A11" s="155"/>
      <c r="B11" s="167" t="s">
        <v>252</v>
      </c>
      <c r="C11" s="168">
        <v>444192245</v>
      </c>
      <c r="D11" s="168">
        <f t="shared" ref="D11:N11" si="4">C30</f>
        <v>679629268.08333337</v>
      </c>
      <c r="E11" s="168">
        <f t="shared" si="4"/>
        <v>660162834.16666663</v>
      </c>
      <c r="F11" s="168">
        <f t="shared" si="4"/>
        <v>639896400.24999988</v>
      </c>
      <c r="G11" s="168">
        <f t="shared" si="4"/>
        <v>616329966.33333313</v>
      </c>
      <c r="H11" s="168">
        <f t="shared" si="4"/>
        <v>596063532.41666639</v>
      </c>
      <c r="I11" s="168">
        <f t="shared" si="4"/>
        <v>582490848.49999964</v>
      </c>
      <c r="J11" s="168">
        <f t="shared" si="4"/>
        <v>562224414.5833329</v>
      </c>
      <c r="K11" s="168">
        <f t="shared" si="4"/>
        <v>536715058.66666621</v>
      </c>
      <c r="L11" s="168">
        <f t="shared" si="4"/>
        <v>493948624.74999958</v>
      </c>
      <c r="M11" s="168">
        <f t="shared" si="4"/>
        <v>473682190.83333296</v>
      </c>
      <c r="N11" s="168">
        <f t="shared" si="4"/>
        <v>453415756.91666633</v>
      </c>
      <c r="O11" s="168"/>
      <c r="P11" s="169"/>
    </row>
    <row r="12" spans="1:17" s="117" customFormat="1" ht="15.75" x14ac:dyDescent="0.25">
      <c r="A12" s="155"/>
      <c r="B12" s="167" t="s">
        <v>255</v>
      </c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9"/>
    </row>
    <row r="13" spans="1:17" ht="15.75" x14ac:dyDescent="0.25">
      <c r="A13" s="155"/>
      <c r="B13" s="628" t="s">
        <v>16</v>
      </c>
      <c r="C13" s="628"/>
      <c r="D13" s="628"/>
      <c r="E13" s="628"/>
      <c r="F13" s="628"/>
      <c r="G13" s="628"/>
      <c r="H13" s="628"/>
      <c r="I13" s="628"/>
      <c r="J13" s="628"/>
      <c r="K13" s="628"/>
      <c r="L13" s="628"/>
      <c r="M13" s="628"/>
      <c r="N13" s="628"/>
      <c r="O13" s="628"/>
      <c r="P13" s="157"/>
    </row>
    <row r="14" spans="1:17" ht="15.75" x14ac:dyDescent="0.25">
      <c r="A14" s="155" t="s">
        <v>53</v>
      </c>
      <c r="B14" s="166" t="s">
        <v>1</v>
      </c>
      <c r="C14" s="165">
        <f>O14/12</f>
        <v>18430967.583333332</v>
      </c>
      <c r="D14" s="165">
        <f t="shared" ref="D14:N14" si="5">C14</f>
        <v>18430967.583333332</v>
      </c>
      <c r="E14" s="165">
        <f t="shared" si="5"/>
        <v>18430967.583333332</v>
      </c>
      <c r="F14" s="165">
        <f t="shared" si="5"/>
        <v>18430967.583333332</v>
      </c>
      <c r="G14" s="165">
        <f t="shared" si="5"/>
        <v>18430967.583333332</v>
      </c>
      <c r="H14" s="165">
        <f t="shared" si="5"/>
        <v>18430967.583333332</v>
      </c>
      <c r="I14" s="165">
        <f t="shared" si="5"/>
        <v>18430967.583333332</v>
      </c>
      <c r="J14" s="165">
        <f t="shared" si="5"/>
        <v>18430967.583333332</v>
      </c>
      <c r="K14" s="165">
        <f t="shared" si="5"/>
        <v>18430967.583333332</v>
      </c>
      <c r="L14" s="165">
        <f t="shared" si="5"/>
        <v>18430967.583333332</v>
      </c>
      <c r="M14" s="165">
        <f t="shared" si="5"/>
        <v>18430967.583333332</v>
      </c>
      <c r="N14" s="165">
        <f t="shared" si="5"/>
        <v>18430967.583333332</v>
      </c>
      <c r="O14" s="168">
        <f>'Kiadás ktgvszervenként'!M6</f>
        <v>221171611</v>
      </c>
      <c r="P14" s="169"/>
    </row>
    <row r="15" spans="1:17" ht="15.75" x14ac:dyDescent="0.25">
      <c r="A15" s="155" t="s">
        <v>54</v>
      </c>
      <c r="B15" s="166" t="s">
        <v>35</v>
      </c>
      <c r="C15" s="165">
        <f>O15/12</f>
        <v>2699576.25</v>
      </c>
      <c r="D15" s="165">
        <f t="shared" ref="D15:N15" si="6">C15</f>
        <v>2699576.25</v>
      </c>
      <c r="E15" s="165">
        <f t="shared" si="6"/>
        <v>2699576.25</v>
      </c>
      <c r="F15" s="165">
        <f t="shared" si="6"/>
        <v>2699576.25</v>
      </c>
      <c r="G15" s="165">
        <f t="shared" si="6"/>
        <v>2699576.25</v>
      </c>
      <c r="H15" s="165">
        <f t="shared" si="6"/>
        <v>2699576.25</v>
      </c>
      <c r="I15" s="165">
        <f t="shared" si="6"/>
        <v>2699576.25</v>
      </c>
      <c r="J15" s="165">
        <f t="shared" si="6"/>
        <v>2699576.25</v>
      </c>
      <c r="K15" s="165">
        <f t="shared" si="6"/>
        <v>2699576.25</v>
      </c>
      <c r="L15" s="165">
        <f t="shared" si="6"/>
        <v>2699576.25</v>
      </c>
      <c r="M15" s="165">
        <f t="shared" si="6"/>
        <v>2699576.25</v>
      </c>
      <c r="N15" s="165">
        <f t="shared" si="6"/>
        <v>2699576.25</v>
      </c>
      <c r="O15" s="168">
        <f>'Kiadás ktgvszervenként'!M7</f>
        <v>32394915</v>
      </c>
      <c r="P15" s="169"/>
    </row>
    <row r="16" spans="1:17" ht="15.75" x14ac:dyDescent="0.25">
      <c r="A16" s="155" t="s">
        <v>57</v>
      </c>
      <c r="B16" s="166" t="s">
        <v>36</v>
      </c>
      <c r="C16" s="169">
        <f>O16/12</f>
        <v>31551913.083333332</v>
      </c>
      <c r="D16" s="169">
        <f t="shared" ref="D16:N16" si="7">C16</f>
        <v>31551913.083333332</v>
      </c>
      <c r="E16" s="169">
        <f t="shared" si="7"/>
        <v>31551913.083333332</v>
      </c>
      <c r="F16" s="169">
        <f t="shared" si="7"/>
        <v>31551913.083333332</v>
      </c>
      <c r="G16" s="169">
        <f t="shared" si="7"/>
        <v>31551913.083333332</v>
      </c>
      <c r="H16" s="169">
        <f t="shared" si="7"/>
        <v>31551913.083333332</v>
      </c>
      <c r="I16" s="169">
        <f t="shared" si="7"/>
        <v>31551913.083333332</v>
      </c>
      <c r="J16" s="169">
        <f t="shared" si="7"/>
        <v>31551913.083333332</v>
      </c>
      <c r="K16" s="169">
        <f t="shared" si="7"/>
        <v>31551913.083333332</v>
      </c>
      <c r="L16" s="169">
        <f t="shared" si="7"/>
        <v>31551913.083333332</v>
      </c>
      <c r="M16" s="169">
        <f t="shared" si="7"/>
        <v>31551913.083333332</v>
      </c>
      <c r="N16" s="169">
        <f t="shared" si="7"/>
        <v>31551913.083333332</v>
      </c>
      <c r="O16" s="423">
        <f>'Kiadás ktgvszervenként'!M8</f>
        <v>378622957</v>
      </c>
      <c r="P16" s="169"/>
    </row>
    <row r="17" spans="1:16" s="117" customFormat="1" ht="15.75" x14ac:dyDescent="0.25">
      <c r="A17" s="155" t="s">
        <v>83</v>
      </c>
      <c r="B17" s="166" t="s">
        <v>123</v>
      </c>
      <c r="C17" s="421"/>
      <c r="D17" s="421"/>
      <c r="E17" s="421"/>
      <c r="F17" s="421"/>
      <c r="G17" s="421"/>
      <c r="H17" s="421"/>
      <c r="I17" s="421"/>
      <c r="J17" s="421"/>
      <c r="K17" s="421"/>
      <c r="L17" s="421"/>
      <c r="M17" s="421"/>
      <c r="N17" s="421"/>
      <c r="O17" s="422"/>
      <c r="P17" s="169"/>
    </row>
    <row r="18" spans="1:16" s="117" customFormat="1" ht="15.75" x14ac:dyDescent="0.25">
      <c r="A18" s="155" t="s">
        <v>87</v>
      </c>
      <c r="B18" s="166" t="s">
        <v>140</v>
      </c>
      <c r="C18" s="421">
        <f>O18/12</f>
        <v>2187555.4166666665</v>
      </c>
      <c r="D18" s="421">
        <f t="shared" ref="D18:N18" si="8">C18</f>
        <v>2187555.4166666665</v>
      </c>
      <c r="E18" s="421">
        <f t="shared" si="8"/>
        <v>2187555.4166666665</v>
      </c>
      <c r="F18" s="421">
        <f t="shared" si="8"/>
        <v>2187555.4166666665</v>
      </c>
      <c r="G18" s="421">
        <f t="shared" si="8"/>
        <v>2187555.4166666665</v>
      </c>
      <c r="H18" s="421">
        <f t="shared" si="8"/>
        <v>2187555.4166666665</v>
      </c>
      <c r="I18" s="421">
        <f t="shared" si="8"/>
        <v>2187555.4166666665</v>
      </c>
      <c r="J18" s="421">
        <f t="shared" si="8"/>
        <v>2187555.4166666665</v>
      </c>
      <c r="K18" s="421">
        <f t="shared" si="8"/>
        <v>2187555.4166666665</v>
      </c>
      <c r="L18" s="421">
        <f t="shared" si="8"/>
        <v>2187555.4166666665</v>
      </c>
      <c r="M18" s="421">
        <f t="shared" si="8"/>
        <v>2187555.4166666665</v>
      </c>
      <c r="N18" s="421">
        <f t="shared" si="8"/>
        <v>2187555.4166666665</v>
      </c>
      <c r="O18" s="422">
        <f>'Kiadás ktgvszervenként'!M10</f>
        <v>26250665</v>
      </c>
      <c r="P18" s="169"/>
    </row>
    <row r="19" spans="1:16" ht="15.75" x14ac:dyDescent="0.25">
      <c r="A19" s="155" t="s">
        <v>69</v>
      </c>
      <c r="B19" s="166" t="s">
        <v>37</v>
      </c>
      <c r="C19" s="165">
        <f>O19/12</f>
        <v>3881061.0833333335</v>
      </c>
      <c r="D19" s="165">
        <f t="shared" ref="D19:N19" si="9">C19</f>
        <v>3881061.0833333335</v>
      </c>
      <c r="E19" s="165">
        <f t="shared" si="9"/>
        <v>3881061.0833333335</v>
      </c>
      <c r="F19" s="165">
        <f t="shared" si="9"/>
        <v>3881061.0833333335</v>
      </c>
      <c r="G19" s="165">
        <f t="shared" si="9"/>
        <v>3881061.0833333335</v>
      </c>
      <c r="H19" s="165">
        <f t="shared" si="9"/>
        <v>3881061.0833333335</v>
      </c>
      <c r="I19" s="165">
        <f t="shared" si="9"/>
        <v>3881061.0833333335</v>
      </c>
      <c r="J19" s="165">
        <f t="shared" si="9"/>
        <v>3881061.0833333335</v>
      </c>
      <c r="K19" s="165">
        <f t="shared" si="9"/>
        <v>3881061.0833333335</v>
      </c>
      <c r="L19" s="165">
        <f t="shared" si="9"/>
        <v>3881061.0833333335</v>
      </c>
      <c r="M19" s="165">
        <f t="shared" si="9"/>
        <v>3881061.0833333335</v>
      </c>
      <c r="N19" s="165">
        <f t="shared" si="9"/>
        <v>3881061.0833333335</v>
      </c>
      <c r="O19" s="168">
        <f>'Kiadás ktgvszervenként'!M12</f>
        <v>46572733</v>
      </c>
      <c r="P19" s="169"/>
    </row>
    <row r="20" spans="1:16" ht="15.75" x14ac:dyDescent="0.25">
      <c r="A20" s="155" t="s">
        <v>75</v>
      </c>
      <c r="B20" s="166" t="s">
        <v>38</v>
      </c>
      <c r="C20" s="165">
        <f>O20/12</f>
        <v>5511221.916666667</v>
      </c>
      <c r="D20" s="165">
        <f t="shared" ref="D20:N20" si="10">C20</f>
        <v>5511221.916666667</v>
      </c>
      <c r="E20" s="165">
        <f t="shared" si="10"/>
        <v>5511221.916666667</v>
      </c>
      <c r="F20" s="165">
        <f t="shared" si="10"/>
        <v>5511221.916666667</v>
      </c>
      <c r="G20" s="165">
        <f t="shared" si="10"/>
        <v>5511221.916666667</v>
      </c>
      <c r="H20" s="165">
        <f t="shared" si="10"/>
        <v>5511221.916666667</v>
      </c>
      <c r="I20" s="165">
        <f t="shared" si="10"/>
        <v>5511221.916666667</v>
      </c>
      <c r="J20" s="165">
        <f t="shared" si="10"/>
        <v>5511221.916666667</v>
      </c>
      <c r="K20" s="165">
        <f t="shared" si="10"/>
        <v>5511221.916666667</v>
      </c>
      <c r="L20" s="165">
        <f t="shared" si="10"/>
        <v>5511221.916666667</v>
      </c>
      <c r="M20" s="165">
        <f t="shared" si="10"/>
        <v>5511221.916666667</v>
      </c>
      <c r="N20" s="165">
        <f t="shared" si="10"/>
        <v>5511221.916666667</v>
      </c>
      <c r="O20" s="168">
        <f>'Kiadás ktgvszervenként'!M13</f>
        <v>66134663</v>
      </c>
      <c r="P20" s="169"/>
    </row>
    <row r="21" spans="1:16" ht="15.75" x14ac:dyDescent="0.25">
      <c r="A21" s="155" t="s">
        <v>77</v>
      </c>
      <c r="B21" s="166" t="s">
        <v>158</v>
      </c>
      <c r="C21" s="165">
        <f>Önkormányzat!F24</f>
        <v>11824000</v>
      </c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8">
        <f>C21</f>
        <v>11824000</v>
      </c>
      <c r="P21" s="169"/>
    </row>
    <row r="22" spans="1:16" ht="15.75" x14ac:dyDescent="0.25">
      <c r="A22" s="155" t="s">
        <v>211</v>
      </c>
      <c r="B22" s="166" t="s">
        <v>12</v>
      </c>
      <c r="C22" s="165">
        <f>C23+C24</f>
        <v>0</v>
      </c>
      <c r="D22" s="165">
        <f t="shared" ref="D22:M22" si="11">D23+D24</f>
        <v>0</v>
      </c>
      <c r="E22" s="165">
        <f t="shared" si="11"/>
        <v>0</v>
      </c>
      <c r="F22" s="165">
        <f>F23+F24</f>
        <v>3300000</v>
      </c>
      <c r="G22" s="165">
        <f t="shared" si="11"/>
        <v>0</v>
      </c>
      <c r="H22" s="165">
        <f t="shared" si="11"/>
        <v>0</v>
      </c>
      <c r="I22" s="165">
        <f t="shared" si="11"/>
        <v>0</v>
      </c>
      <c r="J22" s="165">
        <f t="shared" si="11"/>
        <v>5242922</v>
      </c>
      <c r="K22" s="165">
        <f>K23+K24</f>
        <v>22500000</v>
      </c>
      <c r="L22" s="165">
        <f t="shared" si="11"/>
        <v>0</v>
      </c>
      <c r="M22" s="165">
        <f t="shared" si="11"/>
        <v>0</v>
      </c>
      <c r="N22" s="165">
        <f>N23+N24</f>
        <v>2500000</v>
      </c>
      <c r="O22" s="168">
        <f>SUM(O23:O24)</f>
        <v>20000000</v>
      </c>
      <c r="P22" s="169"/>
    </row>
    <row r="23" spans="1:16" s="117" customFormat="1" ht="15.75" x14ac:dyDescent="0.25">
      <c r="A23" s="155"/>
      <c r="B23" s="209" t="s">
        <v>218</v>
      </c>
      <c r="C23" s="165"/>
      <c r="D23" s="165"/>
      <c r="E23" s="165"/>
      <c r="F23" s="165"/>
      <c r="G23" s="165"/>
      <c r="H23" s="165"/>
      <c r="I23" s="165"/>
      <c r="J23" s="165"/>
      <c r="K23" s="165">
        <f>O23</f>
        <v>20000000</v>
      </c>
      <c r="L23" s="165"/>
      <c r="M23" s="165"/>
      <c r="N23" s="165"/>
      <c r="O23" s="424">
        <f>Pénze.átadás!C8</f>
        <v>20000000</v>
      </c>
      <c r="P23" s="169"/>
    </row>
    <row r="24" spans="1:16" s="117" customFormat="1" ht="15.75" x14ac:dyDescent="0.25">
      <c r="A24" s="155"/>
      <c r="B24" s="209" t="s">
        <v>224</v>
      </c>
      <c r="C24" s="165">
        <f>C25+C26+C27+C28</f>
        <v>0</v>
      </c>
      <c r="D24" s="165">
        <f t="shared" ref="D24:N24" si="12">D25+D26+D27+D28</f>
        <v>0</v>
      </c>
      <c r="E24" s="165">
        <f t="shared" si="12"/>
        <v>0</v>
      </c>
      <c r="F24" s="165">
        <f t="shared" si="12"/>
        <v>3300000</v>
      </c>
      <c r="G24" s="165">
        <f t="shared" si="12"/>
        <v>0</v>
      </c>
      <c r="H24" s="165">
        <f t="shared" si="12"/>
        <v>0</v>
      </c>
      <c r="I24" s="165">
        <f t="shared" si="12"/>
        <v>0</v>
      </c>
      <c r="J24" s="165">
        <f t="shared" si="12"/>
        <v>5242922</v>
      </c>
      <c r="K24" s="165">
        <f>K25+K26+K27+K28</f>
        <v>2500000</v>
      </c>
      <c r="L24" s="165">
        <f t="shared" si="12"/>
        <v>0</v>
      </c>
      <c r="M24" s="165">
        <f t="shared" si="12"/>
        <v>0</v>
      </c>
      <c r="N24" s="165">
        <f t="shared" si="12"/>
        <v>2500000</v>
      </c>
      <c r="O24" s="424">
        <f>SUM(O25:O28)</f>
        <v>0</v>
      </c>
      <c r="P24" s="169"/>
    </row>
    <row r="25" spans="1:16" s="117" customFormat="1" ht="15.75" x14ac:dyDescent="0.25">
      <c r="A25" s="155"/>
      <c r="B25" s="209" t="s">
        <v>225</v>
      </c>
      <c r="C25" s="165"/>
      <c r="D25" s="165"/>
      <c r="E25" s="165"/>
      <c r="F25" s="165"/>
      <c r="G25" s="165"/>
      <c r="H25" s="165"/>
      <c r="I25" s="165"/>
      <c r="J25" s="165"/>
      <c r="K25" s="165">
        <f>O25</f>
        <v>0</v>
      </c>
      <c r="L25" s="165"/>
      <c r="M25" s="165"/>
      <c r="N25" s="165"/>
      <c r="O25" s="424">
        <f>Pénze.átadás!C10</f>
        <v>0</v>
      </c>
      <c r="P25" s="169"/>
    </row>
    <row r="26" spans="1:16" s="117" customFormat="1" ht="31.5" x14ac:dyDescent="0.25">
      <c r="A26" s="155"/>
      <c r="B26" s="209" t="s">
        <v>226</v>
      </c>
      <c r="C26" s="165"/>
      <c r="D26" s="165"/>
      <c r="E26" s="165"/>
      <c r="F26" s="165"/>
      <c r="G26" s="165"/>
      <c r="H26" s="165"/>
      <c r="I26" s="165"/>
      <c r="J26" s="165"/>
      <c r="K26" s="165">
        <f>O26</f>
        <v>0</v>
      </c>
      <c r="L26" s="165"/>
      <c r="M26" s="165"/>
      <c r="N26" s="165"/>
      <c r="O26" s="424">
        <f>Pénze.átadás!E11</f>
        <v>0</v>
      </c>
      <c r="P26" s="169"/>
    </row>
    <row r="27" spans="1:16" s="117" customFormat="1" ht="15.75" x14ac:dyDescent="0.25">
      <c r="A27" s="155"/>
      <c r="B27" s="209" t="s">
        <v>227</v>
      </c>
      <c r="C27" s="165"/>
      <c r="D27" s="165"/>
      <c r="E27" s="165"/>
      <c r="F27" s="165"/>
      <c r="G27" s="165"/>
      <c r="H27" s="165"/>
      <c r="I27" s="165"/>
      <c r="J27" s="165"/>
      <c r="K27" s="165">
        <f>O27</f>
        <v>0</v>
      </c>
      <c r="L27" s="165"/>
      <c r="M27" s="165"/>
      <c r="N27" s="165"/>
      <c r="O27" s="424">
        <f>Pénze.átadás!E12</f>
        <v>0</v>
      </c>
      <c r="P27" s="169"/>
    </row>
    <row r="28" spans="1:16" s="117" customFormat="1" ht="15.75" x14ac:dyDescent="0.25">
      <c r="A28" s="155"/>
      <c r="B28" s="209" t="s">
        <v>228</v>
      </c>
      <c r="C28" s="165"/>
      <c r="D28" s="165"/>
      <c r="E28" s="165"/>
      <c r="F28" s="165">
        <v>3300000</v>
      </c>
      <c r="G28" s="165"/>
      <c r="H28" s="165"/>
      <c r="I28" s="165"/>
      <c r="J28" s="165">
        <v>5242922</v>
      </c>
      <c r="K28" s="165">
        <v>2500000</v>
      </c>
      <c r="L28" s="165"/>
      <c r="M28" s="165"/>
      <c r="N28" s="165">
        <v>2500000</v>
      </c>
      <c r="O28" s="424">
        <f>Pénze.átadás!E13</f>
        <v>0</v>
      </c>
      <c r="P28" s="169"/>
    </row>
    <row r="29" spans="1:16" ht="15.75" x14ac:dyDescent="0.25">
      <c r="A29" s="155"/>
      <c r="B29" s="167" t="s">
        <v>39</v>
      </c>
      <c r="C29" s="168">
        <f>C14+C15+C16+C17+C18+C19+C20+C21+C22</f>
        <v>76086295.333333328</v>
      </c>
      <c r="D29" s="168">
        <f t="shared" ref="D29:M29" si="13">D14+D15+D16+D17+D18+D19+D20+D21+D22</f>
        <v>64262295.333333328</v>
      </c>
      <c r="E29" s="168">
        <f t="shared" si="13"/>
        <v>64262295.333333328</v>
      </c>
      <c r="F29" s="168">
        <f t="shared" si="13"/>
        <v>67562295.333333328</v>
      </c>
      <c r="G29" s="168">
        <f t="shared" si="13"/>
        <v>64262295.333333328</v>
      </c>
      <c r="H29" s="168">
        <f t="shared" si="13"/>
        <v>64262295.333333328</v>
      </c>
      <c r="I29" s="168">
        <f t="shared" si="13"/>
        <v>64262295.333333328</v>
      </c>
      <c r="J29" s="168">
        <f t="shared" si="13"/>
        <v>69505217.333333328</v>
      </c>
      <c r="K29" s="168">
        <f t="shared" si="13"/>
        <v>86762295.333333328</v>
      </c>
      <c r="L29" s="168">
        <f t="shared" si="13"/>
        <v>64262295.333333328</v>
      </c>
      <c r="M29" s="168">
        <f t="shared" si="13"/>
        <v>64262295.333333328</v>
      </c>
      <c r="N29" s="168">
        <f>N14+N15+N16+N17+N18+N19+N20+N21+N22</f>
        <v>66762295.333333328</v>
      </c>
      <c r="O29" s="168">
        <f>O14+O15+O16+O17+O18+O19+O20+O21+O22</f>
        <v>802971544</v>
      </c>
      <c r="P29" s="169"/>
    </row>
    <row r="30" spans="1:16" ht="15.75" x14ac:dyDescent="0.25">
      <c r="A30" s="155"/>
      <c r="B30" s="170" t="s">
        <v>253</v>
      </c>
      <c r="C30" s="171">
        <f>C10+C11-C29</f>
        <v>679629268.08333337</v>
      </c>
      <c r="D30" s="171">
        <f t="shared" ref="D30:N30" si="14">D10+D11-D29</f>
        <v>660162834.16666663</v>
      </c>
      <c r="E30" s="171">
        <f t="shared" si="14"/>
        <v>639896400.24999988</v>
      </c>
      <c r="F30" s="171">
        <f t="shared" si="14"/>
        <v>616329966.33333313</v>
      </c>
      <c r="G30" s="171">
        <f t="shared" si="14"/>
        <v>596063532.41666639</v>
      </c>
      <c r="H30" s="171">
        <f t="shared" si="14"/>
        <v>582490848.49999964</v>
      </c>
      <c r="I30" s="171">
        <f t="shared" si="14"/>
        <v>562224414.5833329</v>
      </c>
      <c r="J30" s="171">
        <f t="shared" si="14"/>
        <v>536715058.66666621</v>
      </c>
      <c r="K30" s="171">
        <f t="shared" si="14"/>
        <v>493948624.74999958</v>
      </c>
      <c r="L30" s="171">
        <f t="shared" si="14"/>
        <v>473682190.83333296</v>
      </c>
      <c r="M30" s="171">
        <f t="shared" si="14"/>
        <v>453415756.91666633</v>
      </c>
      <c r="N30" s="171">
        <f t="shared" si="14"/>
        <v>430649322.9999997</v>
      </c>
      <c r="O30" s="171"/>
      <c r="P30" s="157"/>
    </row>
    <row r="35" spans="6:6" x14ac:dyDescent="0.2">
      <c r="F35" s="105"/>
    </row>
  </sheetData>
  <mergeCells count="2">
    <mergeCell ref="B13:O13"/>
    <mergeCell ref="A2:O2"/>
  </mergeCells>
  <phoneticPr fontId="2" type="noConversion"/>
  <pageMargins left="0.75" right="0.75" top="1" bottom="1" header="0.5" footer="0.5"/>
  <pageSetup paperSize="9" scale="44" orientation="landscape" r:id="rId1"/>
  <headerFooter alignWithMargins="0">
    <oddHeader>&amp;C&amp;"Times,Félkövér"&amp;14Győr-Moson-Sopron Megyei Önkormányzat
2021. évi előirányzat felhasználási ütemterve (Likviditási terv)
&amp;R&amp;"Times New Roman,Normál"&amp;12 9. számú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E43"/>
  <sheetViews>
    <sheetView zoomScaleNormal="100" workbookViewId="0"/>
  </sheetViews>
  <sheetFormatPr defaultRowHeight="12.75" x14ac:dyDescent="0.2"/>
  <cols>
    <col min="1" max="1" width="44.5703125" style="133" customWidth="1"/>
    <col min="2" max="5" width="15.7109375" style="133" customWidth="1"/>
  </cols>
  <sheetData>
    <row r="1" spans="1:5" ht="63" x14ac:dyDescent="0.25">
      <c r="A1" s="142" t="s">
        <v>23</v>
      </c>
      <c r="B1" s="142" t="s">
        <v>187</v>
      </c>
      <c r="C1" s="142" t="s">
        <v>188</v>
      </c>
      <c r="D1" s="142" t="s">
        <v>189</v>
      </c>
      <c r="E1" s="142" t="s">
        <v>190</v>
      </c>
    </row>
    <row r="2" spans="1:5" ht="31.5" x14ac:dyDescent="0.25">
      <c r="A2" s="141" t="s">
        <v>275</v>
      </c>
      <c r="B2" s="142">
        <f>B3+B4</f>
        <v>4</v>
      </c>
      <c r="C2" s="142"/>
      <c r="D2" s="142"/>
      <c r="E2" s="142">
        <f>B2+C2+D2</f>
        <v>4</v>
      </c>
    </row>
    <row r="3" spans="1:5" s="117" customFormat="1" ht="15.75" x14ac:dyDescent="0.25">
      <c r="A3" s="141" t="s">
        <v>276</v>
      </c>
      <c r="B3" s="139">
        <v>3</v>
      </c>
      <c r="C3" s="142"/>
      <c r="D3" s="142"/>
      <c r="E3" s="139">
        <f>B3+C3+D3</f>
        <v>3</v>
      </c>
    </row>
    <row r="4" spans="1:5" s="117" customFormat="1" ht="31.5" x14ac:dyDescent="0.25">
      <c r="A4" s="138" t="s">
        <v>193</v>
      </c>
      <c r="B4" s="139">
        <v>1</v>
      </c>
      <c r="C4" s="142"/>
      <c r="D4" s="142"/>
      <c r="E4" s="139">
        <f>B4+C4+D4</f>
        <v>1</v>
      </c>
    </row>
    <row r="5" spans="1:5" ht="31.5" x14ac:dyDescent="0.25">
      <c r="A5" s="141" t="s">
        <v>191</v>
      </c>
      <c r="B5" s="142">
        <f>B6+B7</f>
        <v>21</v>
      </c>
      <c r="C5" s="142">
        <f>C6+C7</f>
        <v>3</v>
      </c>
      <c r="D5" s="142"/>
      <c r="E5" s="142">
        <f t="shared" ref="E5:E8" si="0">B5+C5+D5</f>
        <v>24</v>
      </c>
    </row>
    <row r="6" spans="1:5" ht="15.75" x14ac:dyDescent="0.25">
      <c r="A6" s="140" t="s">
        <v>192</v>
      </c>
      <c r="B6" s="139">
        <v>19</v>
      </c>
      <c r="C6" s="139"/>
      <c r="D6" s="139"/>
      <c r="E6" s="139">
        <f t="shared" si="0"/>
        <v>19</v>
      </c>
    </row>
    <row r="7" spans="1:5" ht="31.5" x14ac:dyDescent="0.25">
      <c r="A7" s="138" t="s">
        <v>193</v>
      </c>
      <c r="B7" s="139">
        <v>2</v>
      </c>
      <c r="C7" s="139">
        <v>3</v>
      </c>
      <c r="D7" s="139"/>
      <c r="E7" s="139">
        <f t="shared" si="0"/>
        <v>5</v>
      </c>
    </row>
    <row r="8" spans="1:5" ht="15.75" x14ac:dyDescent="0.25">
      <c r="A8" s="138" t="s">
        <v>15</v>
      </c>
      <c r="B8" s="139">
        <f>B2+B5</f>
        <v>25</v>
      </c>
      <c r="C8" s="139">
        <f>C2+C5</f>
        <v>3</v>
      </c>
      <c r="D8" s="139">
        <f>D2+D5</f>
        <v>0</v>
      </c>
      <c r="E8" s="139">
        <f t="shared" si="0"/>
        <v>28</v>
      </c>
    </row>
    <row r="9" spans="1:5" ht="15.75" x14ac:dyDescent="0.25">
      <c r="A9" s="138" t="s">
        <v>194</v>
      </c>
      <c r="B9" s="139" t="s">
        <v>195</v>
      </c>
      <c r="C9" s="139" t="s">
        <v>195</v>
      </c>
      <c r="D9" s="139" t="s">
        <v>195</v>
      </c>
      <c r="E9" s="139" t="s">
        <v>195</v>
      </c>
    </row>
    <row r="10" spans="1:5" ht="15.75" x14ac:dyDescent="0.25">
      <c r="A10" s="137"/>
      <c r="B10" s="135"/>
      <c r="C10" s="135"/>
      <c r="D10" s="135"/>
      <c r="E10" s="172"/>
    </row>
    <row r="11" spans="1:5" ht="15.75" x14ac:dyDescent="0.25">
      <c r="A11" s="136"/>
      <c r="B11" s="135"/>
      <c r="C11" s="135"/>
      <c r="D11" s="135"/>
      <c r="E11" s="134"/>
    </row>
    <row r="12" spans="1:5" ht="15.75" x14ac:dyDescent="0.25">
      <c r="A12" s="136"/>
      <c r="B12" s="135"/>
      <c r="C12" s="135"/>
      <c r="D12" s="135"/>
      <c r="E12" s="134"/>
    </row>
    <row r="13" spans="1:5" ht="15.75" x14ac:dyDescent="0.25">
      <c r="A13" s="136"/>
      <c r="B13" s="135"/>
      <c r="C13" s="135"/>
      <c r="D13" s="135"/>
      <c r="E13" s="134"/>
    </row>
    <row r="14" spans="1:5" ht="15.75" x14ac:dyDescent="0.25">
      <c r="A14" s="136"/>
      <c r="B14" s="135"/>
      <c r="C14" s="135"/>
      <c r="D14" s="135"/>
      <c r="E14" s="134"/>
    </row>
    <row r="15" spans="1:5" ht="34.5" customHeight="1" x14ac:dyDescent="0.25">
      <c r="A15" s="136"/>
      <c r="B15" s="135"/>
      <c r="C15" s="135"/>
      <c r="D15" s="135"/>
      <c r="E15" s="134"/>
    </row>
    <row r="16" spans="1:5" ht="15.75" hidden="1" x14ac:dyDescent="0.25">
      <c r="A16" s="87"/>
      <c r="B16" s="131"/>
      <c r="C16" s="131"/>
      <c r="D16" s="131"/>
      <c r="E16" s="130"/>
    </row>
    <row r="17" spans="1:5" ht="15.75" hidden="1" x14ac:dyDescent="0.25">
      <c r="A17" s="87"/>
      <c r="B17" s="131"/>
      <c r="C17" s="131"/>
      <c r="D17" s="131"/>
      <c r="E17" s="130"/>
    </row>
    <row r="18" spans="1:5" ht="15.75" hidden="1" x14ac:dyDescent="0.25">
      <c r="A18" s="87"/>
      <c r="B18" s="131"/>
      <c r="C18" s="131"/>
      <c r="D18" s="131"/>
      <c r="E18" s="130"/>
    </row>
    <row r="19" spans="1:5" ht="15.75" hidden="1" x14ac:dyDescent="0.25">
      <c r="A19" s="87"/>
      <c r="B19" s="131"/>
      <c r="C19" s="131"/>
      <c r="D19" s="131"/>
      <c r="E19" s="130"/>
    </row>
    <row r="20" spans="1:5" ht="15.75" hidden="1" x14ac:dyDescent="0.25">
      <c r="A20" s="87"/>
      <c r="B20" s="131"/>
      <c r="C20" s="131"/>
      <c r="D20" s="131"/>
      <c r="E20" s="130"/>
    </row>
    <row r="21" spans="1:5" ht="15.75" hidden="1" x14ac:dyDescent="0.25">
      <c r="A21" s="87"/>
      <c r="B21" s="131"/>
      <c r="C21" s="131"/>
      <c r="D21" s="131"/>
      <c r="E21" s="130"/>
    </row>
    <row r="22" spans="1:5" ht="15.75" hidden="1" x14ac:dyDescent="0.25">
      <c r="A22" s="87"/>
      <c r="B22" s="131"/>
      <c r="C22" s="131"/>
      <c r="D22" s="131"/>
      <c r="E22" s="130"/>
    </row>
    <row r="23" spans="1:5" ht="15.75" hidden="1" x14ac:dyDescent="0.25">
      <c r="A23" s="87"/>
      <c r="B23" s="131"/>
      <c r="C23" s="131"/>
      <c r="D23" s="131"/>
      <c r="E23" s="130"/>
    </row>
    <row r="24" spans="1:5" ht="15.75" hidden="1" x14ac:dyDescent="0.25">
      <c r="A24" s="87"/>
      <c r="B24" s="131"/>
      <c r="C24" s="131"/>
      <c r="D24" s="131"/>
      <c r="E24" s="130"/>
    </row>
    <row r="25" spans="1:5" ht="15.75" hidden="1" x14ac:dyDescent="0.25">
      <c r="A25" s="87"/>
      <c r="B25" s="131"/>
      <c r="C25" s="131"/>
      <c r="D25" s="131"/>
      <c r="E25" s="130"/>
    </row>
    <row r="26" spans="1:5" ht="15.75" hidden="1" x14ac:dyDescent="0.25">
      <c r="A26" s="87"/>
      <c r="B26" s="131"/>
      <c r="C26" s="131"/>
      <c r="D26" s="131"/>
      <c r="E26" s="130"/>
    </row>
    <row r="27" spans="1:5" ht="15.75" hidden="1" x14ac:dyDescent="0.25">
      <c r="A27" s="87"/>
      <c r="B27" s="131"/>
      <c r="C27" s="131"/>
      <c r="D27" s="131"/>
      <c r="E27" s="130"/>
    </row>
    <row r="28" spans="1:5" ht="15.75" hidden="1" x14ac:dyDescent="0.25">
      <c r="A28" s="87"/>
      <c r="B28" s="131"/>
      <c r="C28" s="131"/>
      <c r="D28" s="131"/>
      <c r="E28" s="130"/>
    </row>
    <row r="29" spans="1:5" ht="15.75" hidden="1" x14ac:dyDescent="0.25">
      <c r="A29" s="87"/>
      <c r="B29" s="132"/>
      <c r="C29" s="131"/>
      <c r="D29" s="131"/>
      <c r="E29" s="130"/>
    </row>
    <row r="30" spans="1:5" ht="15.75" hidden="1" x14ac:dyDescent="0.25">
      <c r="A30" s="87"/>
      <c r="B30" s="131"/>
      <c r="C30" s="131"/>
      <c r="D30" s="131"/>
      <c r="E30" s="130"/>
    </row>
    <row r="31" spans="1:5" ht="15.75" hidden="1" x14ac:dyDescent="0.25">
      <c r="A31" s="87"/>
      <c r="B31" s="131"/>
      <c r="C31" s="131"/>
      <c r="D31" s="131"/>
      <c r="E31" s="130"/>
    </row>
    <row r="32" spans="1:5" ht="15.75" hidden="1" x14ac:dyDescent="0.25">
      <c r="A32" s="87"/>
      <c r="B32" s="131"/>
      <c r="C32" s="131"/>
      <c r="D32" s="131"/>
      <c r="E32" s="130"/>
    </row>
    <row r="33" spans="1:5" ht="15.75" hidden="1" x14ac:dyDescent="0.25">
      <c r="A33" s="87"/>
      <c r="B33" s="131"/>
      <c r="C33" s="131"/>
      <c r="D33" s="131"/>
      <c r="E33" s="130"/>
    </row>
    <row r="34" spans="1:5" ht="15.75" hidden="1" x14ac:dyDescent="0.25">
      <c r="A34" s="87"/>
      <c r="B34" s="131"/>
      <c r="C34" s="131"/>
      <c r="D34" s="131"/>
      <c r="E34" s="130"/>
    </row>
    <row r="35" spans="1:5" ht="15.75" hidden="1" x14ac:dyDescent="0.25">
      <c r="A35" s="87"/>
      <c r="B35" s="131"/>
      <c r="C35" s="131"/>
      <c r="D35" s="131"/>
      <c r="E35" s="130"/>
    </row>
    <row r="36" spans="1:5" ht="15.75" hidden="1" x14ac:dyDescent="0.25">
      <c r="A36" s="87"/>
      <c r="B36" s="131"/>
      <c r="C36" s="131"/>
      <c r="D36" s="131"/>
      <c r="E36" s="130"/>
    </row>
    <row r="37" spans="1:5" ht="15.75" hidden="1" x14ac:dyDescent="0.25">
      <c r="A37" s="87"/>
      <c r="B37" s="131"/>
      <c r="C37" s="131"/>
      <c r="D37" s="131"/>
      <c r="E37" s="130"/>
    </row>
    <row r="38" spans="1:5" ht="22.5" hidden="1" customHeight="1" thickBot="1" x14ac:dyDescent="0.3">
      <c r="A38" s="87"/>
      <c r="B38" s="131"/>
      <c r="C38" s="131"/>
      <c r="D38" s="131"/>
      <c r="E38" s="130"/>
    </row>
    <row r="39" spans="1:5" x14ac:dyDescent="0.2">
      <c r="A39" s="87"/>
      <c r="B39" s="130"/>
      <c r="C39" s="130"/>
      <c r="D39" s="130"/>
      <c r="E39" s="130"/>
    </row>
    <row r="40" spans="1:5" x14ac:dyDescent="0.2">
      <c r="A40" s="87"/>
      <c r="B40" s="130"/>
      <c r="C40" s="130"/>
      <c r="D40" s="130"/>
      <c r="E40" s="130"/>
    </row>
    <row r="41" spans="1:5" x14ac:dyDescent="0.2">
      <c r="A41" s="87"/>
      <c r="B41" s="87"/>
      <c r="C41" s="87"/>
      <c r="D41" s="87"/>
      <c r="E41" s="87"/>
    </row>
    <row r="42" spans="1:5" x14ac:dyDescent="0.2">
      <c r="A42" s="87"/>
      <c r="B42" s="87"/>
      <c r="C42" s="87"/>
      <c r="D42" s="87"/>
      <c r="E42" s="87"/>
    </row>
    <row r="43" spans="1:5" x14ac:dyDescent="0.2">
      <c r="A43" s="87"/>
      <c r="B43" s="87"/>
      <c r="C43" s="87"/>
      <c r="D43" s="87"/>
      <c r="E43" s="87"/>
    </row>
  </sheetData>
  <phoneticPr fontId="2" type="noConversion"/>
  <pageMargins left="0.70866141732283472" right="0.70866141732283472" top="0.82499999999999996" bottom="0.74803149606299213" header="0.31496062992125984" footer="0.31496062992125984"/>
  <pageSetup paperSize="9" scale="90" orientation="landscape" horizontalDpi="120" verticalDpi="72" r:id="rId1"/>
  <headerFooter>
    <oddHeader>&amp;C&amp;"Times New Roman,Félkövér"&amp;14Győr-Moson-Sopron Megye Önkormányzat
2021. évi engedélyezett létszámkeret 
&amp;R&amp;"Times New Roman,Normál"&amp;12 10. számú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E44"/>
  <sheetViews>
    <sheetView zoomScaleNormal="100" workbookViewId="0">
      <selection activeCell="B3" sqref="B3"/>
    </sheetView>
  </sheetViews>
  <sheetFormatPr defaultRowHeight="12.75" x14ac:dyDescent="0.2"/>
  <cols>
    <col min="1" max="1" width="9.140625" style="117"/>
    <col min="2" max="2" width="59.28515625" customWidth="1"/>
    <col min="3" max="4" width="15.7109375" customWidth="1"/>
    <col min="5" max="5" width="12.42578125" customWidth="1"/>
  </cols>
  <sheetData>
    <row r="1" spans="1:5" s="117" customFormat="1" ht="16.5" thickBot="1" x14ac:dyDescent="0.3">
      <c r="A1" s="157"/>
      <c r="B1" s="631" t="s">
        <v>160</v>
      </c>
      <c r="C1" s="631"/>
      <c r="D1" s="631"/>
      <c r="E1" s="157"/>
    </row>
    <row r="2" spans="1:5" ht="15.75" x14ac:dyDescent="0.25">
      <c r="A2" s="174" t="s">
        <v>162</v>
      </c>
      <c r="B2" s="175" t="s">
        <v>161</v>
      </c>
      <c r="C2" s="175">
        <v>2022</v>
      </c>
      <c r="D2" s="175">
        <v>2023</v>
      </c>
      <c r="E2" s="497">
        <v>2024</v>
      </c>
    </row>
    <row r="3" spans="1:5" ht="15.75" x14ac:dyDescent="0.25">
      <c r="A3" s="485" t="s">
        <v>163</v>
      </c>
      <c r="B3" s="480" t="s">
        <v>154</v>
      </c>
      <c r="C3" s="173" t="s">
        <v>164</v>
      </c>
      <c r="D3" s="173" t="s">
        <v>180</v>
      </c>
      <c r="E3" s="486" t="s">
        <v>289</v>
      </c>
    </row>
    <row r="4" spans="1:5" ht="15.75" x14ac:dyDescent="0.25">
      <c r="A4" s="487" t="s">
        <v>125</v>
      </c>
      <c r="B4" s="155" t="s">
        <v>165</v>
      </c>
      <c r="C4" s="177">
        <v>290000000</v>
      </c>
      <c r="D4" s="177">
        <v>310000000</v>
      </c>
      <c r="E4" s="496">
        <v>330000000</v>
      </c>
    </row>
    <row r="5" spans="1:5" ht="15.75" x14ac:dyDescent="0.25">
      <c r="A5" s="488" t="s">
        <v>129</v>
      </c>
      <c r="B5" s="155" t="s">
        <v>167</v>
      </c>
      <c r="C5" s="177">
        <v>20000000</v>
      </c>
      <c r="D5" s="177">
        <v>20000000</v>
      </c>
      <c r="E5" s="496">
        <v>20000000</v>
      </c>
    </row>
    <row r="6" spans="1:5" ht="15.75" x14ac:dyDescent="0.25">
      <c r="A6" s="489" t="s">
        <v>99</v>
      </c>
      <c r="B6" s="178" t="s">
        <v>166</v>
      </c>
      <c r="C6" s="173">
        <f t="shared" ref="C6:D6" si="0">C4+C5</f>
        <v>310000000</v>
      </c>
      <c r="D6" s="173">
        <f t="shared" si="0"/>
        <v>330000000</v>
      </c>
      <c r="E6" s="490">
        <f>E4+E5</f>
        <v>350000000</v>
      </c>
    </row>
    <row r="7" spans="1:5" ht="15.75" x14ac:dyDescent="0.25">
      <c r="A7" s="489" t="s">
        <v>104</v>
      </c>
      <c r="B7" s="178" t="s">
        <v>168</v>
      </c>
      <c r="C7" s="177"/>
      <c r="D7" s="177"/>
      <c r="E7" s="496"/>
    </row>
    <row r="8" spans="1:5" ht="15.75" x14ac:dyDescent="0.25">
      <c r="A8" s="488" t="s">
        <v>110</v>
      </c>
      <c r="B8" s="155" t="s">
        <v>153</v>
      </c>
      <c r="C8" s="177">
        <v>18000000</v>
      </c>
      <c r="D8" s="177">
        <v>18000000</v>
      </c>
      <c r="E8" s="496">
        <v>18000000</v>
      </c>
    </row>
    <row r="9" spans="1:5" ht="15.75" x14ac:dyDescent="0.25">
      <c r="A9" s="489" t="s">
        <v>108</v>
      </c>
      <c r="B9" s="178" t="s">
        <v>33</v>
      </c>
      <c r="C9" s="173">
        <f t="shared" ref="C9:D9" si="1">C8</f>
        <v>18000000</v>
      </c>
      <c r="D9" s="173">
        <f t="shared" si="1"/>
        <v>18000000</v>
      </c>
      <c r="E9" s="490">
        <f>E8</f>
        <v>18000000</v>
      </c>
    </row>
    <row r="10" spans="1:5" ht="15.75" x14ac:dyDescent="0.25">
      <c r="A10" s="489" t="s">
        <v>112</v>
      </c>
      <c r="B10" s="178" t="s">
        <v>139</v>
      </c>
      <c r="C10" s="173">
        <v>3000000</v>
      </c>
      <c r="D10" s="173"/>
      <c r="E10" s="496"/>
    </row>
    <row r="11" spans="1:5" ht="15.75" x14ac:dyDescent="0.25">
      <c r="A11" s="488" t="s">
        <v>170</v>
      </c>
      <c r="B11" s="155" t="s">
        <v>171</v>
      </c>
      <c r="C11" s="177">
        <v>6000000</v>
      </c>
      <c r="D11" s="177">
        <v>6000000</v>
      </c>
      <c r="E11" s="496">
        <v>6000000</v>
      </c>
    </row>
    <row r="12" spans="1:5" ht="15.75" x14ac:dyDescent="0.25">
      <c r="A12" s="489" t="s">
        <v>115</v>
      </c>
      <c r="B12" s="178" t="s">
        <v>172</v>
      </c>
      <c r="C12" s="173">
        <f t="shared" ref="C12:D12" si="2">C11</f>
        <v>6000000</v>
      </c>
      <c r="D12" s="173">
        <f t="shared" si="2"/>
        <v>6000000</v>
      </c>
      <c r="E12" s="490">
        <f>E11</f>
        <v>6000000</v>
      </c>
    </row>
    <row r="13" spans="1:5" ht="15.75" x14ac:dyDescent="0.25">
      <c r="A13" s="489" t="s">
        <v>116</v>
      </c>
      <c r="B13" s="178" t="s">
        <v>173</v>
      </c>
      <c r="C13" s="177"/>
      <c r="D13" s="177"/>
      <c r="E13" s="496"/>
    </row>
    <row r="14" spans="1:5" ht="15.75" x14ac:dyDescent="0.25">
      <c r="A14" s="632" t="s">
        <v>174</v>
      </c>
      <c r="B14" s="633"/>
      <c r="C14" s="173">
        <f>C6+C9+C10+C12</f>
        <v>337000000</v>
      </c>
      <c r="D14" s="173">
        <f t="shared" ref="D14" si="3">D6+D7+D9+D12</f>
        <v>354000000</v>
      </c>
      <c r="E14" s="490">
        <f>E6+E9+E12</f>
        <v>374000000</v>
      </c>
    </row>
    <row r="15" spans="1:5" ht="15.75" x14ac:dyDescent="0.25">
      <c r="A15" s="487" t="s">
        <v>122</v>
      </c>
      <c r="B15" s="155" t="s">
        <v>175</v>
      </c>
      <c r="C15" s="177">
        <v>115000000</v>
      </c>
      <c r="D15" s="177">
        <v>105000000</v>
      </c>
      <c r="E15" s="496">
        <v>192000000</v>
      </c>
    </row>
    <row r="16" spans="1:5" s="117" customFormat="1" ht="15.75" x14ac:dyDescent="0.25">
      <c r="A16" s="485" t="s">
        <v>149</v>
      </c>
      <c r="B16" s="178" t="s">
        <v>176</v>
      </c>
      <c r="C16" s="173">
        <f t="shared" ref="C16:E16" si="4">C15</f>
        <v>115000000</v>
      </c>
      <c r="D16" s="173">
        <f t="shared" si="4"/>
        <v>105000000</v>
      </c>
      <c r="E16" s="490">
        <f t="shared" si="4"/>
        <v>192000000</v>
      </c>
    </row>
    <row r="17" spans="1:5" ht="15.75" x14ac:dyDescent="0.25">
      <c r="A17" s="632" t="s">
        <v>176</v>
      </c>
      <c r="B17" s="634"/>
      <c r="C17" s="173">
        <f t="shared" ref="C17:D17" si="5">C15</f>
        <v>115000000</v>
      </c>
      <c r="D17" s="173">
        <f t="shared" si="5"/>
        <v>105000000</v>
      </c>
      <c r="E17" s="490">
        <f>E16</f>
        <v>192000000</v>
      </c>
    </row>
    <row r="18" spans="1:5" ht="16.5" thickBot="1" x14ac:dyDescent="0.3">
      <c r="A18" s="491" t="s">
        <v>154</v>
      </c>
      <c r="B18" s="492" t="s">
        <v>177</v>
      </c>
      <c r="C18" s="493">
        <f t="shared" ref="C18" si="6">C14+C17</f>
        <v>452000000</v>
      </c>
      <c r="D18" s="493">
        <f>D14+D17</f>
        <v>459000000</v>
      </c>
      <c r="E18" s="498">
        <f>E14+E17</f>
        <v>566000000</v>
      </c>
    </row>
    <row r="19" spans="1:5" ht="15.75" x14ac:dyDescent="0.25">
      <c r="A19" s="179"/>
      <c r="B19" s="179"/>
      <c r="C19" s="180"/>
      <c r="D19" s="180"/>
      <c r="E19" s="179"/>
    </row>
    <row r="20" spans="1:5" ht="15.75" hidden="1" x14ac:dyDescent="0.25">
      <c r="A20" s="179"/>
      <c r="B20" s="179"/>
      <c r="C20" s="180"/>
      <c r="D20" s="180"/>
      <c r="E20" s="179"/>
    </row>
    <row r="21" spans="1:5" ht="15.75" hidden="1" x14ac:dyDescent="0.25">
      <c r="A21" s="179"/>
      <c r="B21" s="179"/>
      <c r="C21" s="180"/>
      <c r="D21" s="180"/>
      <c r="E21" s="179"/>
    </row>
    <row r="22" spans="1:5" ht="16.5" thickBot="1" x14ac:dyDescent="0.3">
      <c r="A22" s="179"/>
      <c r="B22" s="179"/>
      <c r="C22" s="180"/>
      <c r="D22" s="180"/>
      <c r="E22" s="179"/>
    </row>
    <row r="23" spans="1:5" ht="15.75" x14ac:dyDescent="0.25">
      <c r="A23" s="174" t="s">
        <v>162</v>
      </c>
      <c r="B23" s="175" t="s">
        <v>288</v>
      </c>
      <c r="C23" s="175">
        <v>2022</v>
      </c>
      <c r="D23" s="175">
        <v>2023</v>
      </c>
      <c r="E23" s="176">
        <v>2024</v>
      </c>
    </row>
    <row r="24" spans="1:5" ht="15.75" x14ac:dyDescent="0.25">
      <c r="A24" s="485" t="s">
        <v>163</v>
      </c>
      <c r="B24" s="480" t="s">
        <v>154</v>
      </c>
      <c r="C24" s="173" t="s">
        <v>164</v>
      </c>
      <c r="D24" s="173" t="s">
        <v>180</v>
      </c>
      <c r="E24" s="496"/>
    </row>
    <row r="25" spans="1:5" ht="15.75" x14ac:dyDescent="0.25">
      <c r="A25" s="485" t="s">
        <v>178</v>
      </c>
      <c r="B25" s="178" t="s">
        <v>179</v>
      </c>
      <c r="C25" s="173">
        <v>444000000</v>
      </c>
      <c r="D25" s="173">
        <v>448500000</v>
      </c>
      <c r="E25" s="490">
        <v>554000000</v>
      </c>
    </row>
    <row r="26" spans="1:5" ht="15.75" x14ac:dyDescent="0.25">
      <c r="A26" s="488" t="s">
        <v>69</v>
      </c>
      <c r="B26" s="155" t="s">
        <v>37</v>
      </c>
      <c r="C26" s="177">
        <v>8000000</v>
      </c>
      <c r="D26" s="177">
        <v>10500000</v>
      </c>
      <c r="E26" s="496">
        <v>12000000</v>
      </c>
    </row>
    <row r="27" spans="1:5" ht="15.75" x14ac:dyDescent="0.25">
      <c r="A27" s="488" t="s">
        <v>75</v>
      </c>
      <c r="B27" s="155" t="s">
        <v>155</v>
      </c>
      <c r="C27" s="177"/>
      <c r="D27" s="177"/>
      <c r="E27" s="496"/>
    </row>
    <row r="28" spans="1:5" ht="15.75" x14ac:dyDescent="0.25">
      <c r="A28" s="488" t="s">
        <v>77</v>
      </c>
      <c r="B28" s="155" t="s">
        <v>141</v>
      </c>
      <c r="C28" s="177"/>
      <c r="D28" s="177"/>
      <c r="E28" s="496"/>
    </row>
    <row r="29" spans="1:5" ht="15.75" x14ac:dyDescent="0.25">
      <c r="A29" s="489" t="s">
        <v>183</v>
      </c>
      <c r="B29" s="178" t="s">
        <v>182</v>
      </c>
      <c r="C29" s="173">
        <f t="shared" ref="C29:D29" si="7">C26+C27+C28</f>
        <v>8000000</v>
      </c>
      <c r="D29" s="173">
        <f t="shared" si="7"/>
        <v>10500000</v>
      </c>
      <c r="E29" s="490">
        <f>E26</f>
        <v>12000000</v>
      </c>
    </row>
    <row r="30" spans="1:5" ht="15.75" x14ac:dyDescent="0.25">
      <c r="A30" s="638" t="s">
        <v>184</v>
      </c>
      <c r="B30" s="639"/>
      <c r="C30" s="173">
        <f t="shared" ref="C30:D30" si="8">C25+C29</f>
        <v>452000000</v>
      </c>
      <c r="D30" s="173">
        <f t="shared" si="8"/>
        <v>459000000</v>
      </c>
      <c r="E30" s="490">
        <f>E25+E29</f>
        <v>566000000</v>
      </c>
    </row>
    <row r="31" spans="1:5" ht="15.75" x14ac:dyDescent="0.25">
      <c r="A31" s="488" t="s">
        <v>150</v>
      </c>
      <c r="B31" s="155" t="s">
        <v>185</v>
      </c>
      <c r="C31" s="177"/>
      <c r="D31" s="177"/>
      <c r="E31" s="496"/>
    </row>
    <row r="32" spans="1:5" ht="15.75" x14ac:dyDescent="0.25">
      <c r="A32" s="638" t="s">
        <v>186</v>
      </c>
      <c r="B32" s="639"/>
      <c r="C32" s="177"/>
      <c r="D32" s="177"/>
      <c r="E32" s="496"/>
    </row>
    <row r="33" spans="1:5" ht="16.5" thickBot="1" x14ac:dyDescent="0.3">
      <c r="A33" s="495" t="s">
        <v>181</v>
      </c>
      <c r="B33" s="492" t="s">
        <v>177</v>
      </c>
      <c r="C33" s="493">
        <f t="shared" ref="C33:D33" si="9">C30+C32</f>
        <v>452000000</v>
      </c>
      <c r="D33" s="493">
        <f t="shared" si="9"/>
        <v>459000000</v>
      </c>
      <c r="E33" s="498">
        <f>E30+E32</f>
        <v>566000000</v>
      </c>
    </row>
    <row r="34" spans="1:5" ht="15.75" x14ac:dyDescent="0.25">
      <c r="A34" s="494"/>
      <c r="B34" s="179"/>
      <c r="C34" s="181"/>
      <c r="D34" s="181"/>
      <c r="E34" s="179"/>
    </row>
    <row r="35" spans="1:5" ht="15.75" x14ac:dyDescent="0.25">
      <c r="A35" s="635"/>
      <c r="B35" s="635"/>
      <c r="C35" s="181"/>
      <c r="D35" s="181"/>
      <c r="E35" s="179"/>
    </row>
    <row r="36" spans="1:5" x14ac:dyDescent="0.2">
      <c r="A36" s="128"/>
      <c r="B36" s="121"/>
      <c r="C36" s="129"/>
      <c r="D36" s="129"/>
      <c r="E36" s="120"/>
    </row>
    <row r="37" spans="1:5" x14ac:dyDescent="0.2">
      <c r="A37" s="128"/>
      <c r="B37" s="121"/>
      <c r="C37" s="129"/>
      <c r="D37" s="129"/>
      <c r="E37" s="120"/>
    </row>
    <row r="38" spans="1:5" ht="15" hidden="1" x14ac:dyDescent="0.25">
      <c r="A38" s="636" t="s">
        <v>176</v>
      </c>
      <c r="B38" s="637"/>
      <c r="C38" s="127">
        <f t="shared" ref="C38" si="10">C36</f>
        <v>0</v>
      </c>
      <c r="D38" s="127">
        <f t="shared" ref="D38" si="11">D36</f>
        <v>0</v>
      </c>
      <c r="E38" s="120"/>
    </row>
    <row r="39" spans="1:5" ht="15.75" hidden="1" x14ac:dyDescent="0.25">
      <c r="A39" s="124" t="s">
        <v>154</v>
      </c>
      <c r="B39" s="124" t="s">
        <v>177</v>
      </c>
      <c r="C39" s="125">
        <f t="shared" ref="C39" si="12">C35+C38</f>
        <v>0</v>
      </c>
      <c r="D39" s="125">
        <f t="shared" ref="D39" si="13">D35+D38</f>
        <v>0</v>
      </c>
      <c r="E39" s="120"/>
    </row>
    <row r="40" spans="1:5" x14ac:dyDescent="0.2">
      <c r="A40" s="120"/>
      <c r="B40" s="123"/>
      <c r="C40" s="126"/>
      <c r="D40" s="126"/>
      <c r="E40" s="120"/>
    </row>
    <row r="41" spans="1:5" x14ac:dyDescent="0.2">
      <c r="A41" s="120"/>
      <c r="B41" s="123"/>
      <c r="C41" s="126"/>
      <c r="D41" s="126"/>
      <c r="E41" s="120"/>
    </row>
    <row r="42" spans="1:5" x14ac:dyDescent="0.2">
      <c r="A42" s="120"/>
      <c r="B42" s="123"/>
      <c r="C42" s="126"/>
      <c r="D42" s="126"/>
      <c r="E42" s="120"/>
    </row>
    <row r="43" spans="1:5" x14ac:dyDescent="0.2">
      <c r="A43" s="120"/>
      <c r="B43" s="122"/>
      <c r="C43" s="122"/>
      <c r="D43" s="122"/>
      <c r="E43" s="120"/>
    </row>
    <row r="44" spans="1:5" x14ac:dyDescent="0.2">
      <c r="A44" s="120"/>
      <c r="B44" s="120"/>
      <c r="C44" s="120"/>
      <c r="D44" s="120"/>
      <c r="E44" s="120"/>
    </row>
  </sheetData>
  <mergeCells count="7">
    <mergeCell ref="B1:D1"/>
    <mergeCell ref="A14:B14"/>
    <mergeCell ref="A17:B17"/>
    <mergeCell ref="A35:B35"/>
    <mergeCell ref="A38:B38"/>
    <mergeCell ref="A30:B30"/>
    <mergeCell ref="A32:B32"/>
  </mergeCells>
  <phoneticPr fontId="2" type="noConversion"/>
  <pageMargins left="0.7" right="0.7" top="0.75" bottom="0.75" header="0.3" footer="0.3"/>
  <pageSetup paperSize="9" scale="68" orientation="landscape" horizontalDpi="120" verticalDpi="72" r:id="rId1"/>
  <headerFooter>
    <oddHeader>&amp;C&amp;"Times New Roman,Félkövér"&amp;14Győr-Moson-Sopron Megyei Önkormányzat 
2021. évet követő három év tervezett bevételei és kiadásai    
&amp;R&amp;"Times New Roman,Normál"&amp;12 11. számú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8D440-3740-4F00-AB15-F749C359DE20}">
  <sheetPr>
    <tabColor rgb="FFFFFF00"/>
    <pageSetUpPr fitToPage="1"/>
  </sheetPr>
  <dimension ref="A1:J38"/>
  <sheetViews>
    <sheetView tabSelected="1" zoomScaleNormal="100" workbookViewId="0">
      <selection activeCell="A5" sqref="A5:I5"/>
    </sheetView>
  </sheetViews>
  <sheetFormatPr defaultColWidth="8" defaultRowHeight="15.75" x14ac:dyDescent="0.25"/>
  <cols>
    <col min="1" max="1" width="47.85546875" style="642" customWidth="1"/>
    <col min="2" max="2" width="15" style="642" customWidth="1"/>
    <col min="3" max="3" width="13.28515625" style="642" customWidth="1"/>
    <col min="4" max="4" width="12.85546875" style="642" customWidth="1"/>
    <col min="5" max="5" width="13.42578125" style="642" customWidth="1"/>
    <col min="6" max="6" width="12.85546875" style="642" customWidth="1"/>
    <col min="7" max="7" width="14.42578125" style="642" customWidth="1"/>
    <col min="8" max="8" width="12.140625" style="642" customWidth="1"/>
    <col min="9" max="9" width="13.7109375" style="642" customWidth="1"/>
    <col min="10" max="10" width="14.140625" style="642" customWidth="1"/>
    <col min="11" max="16384" width="8" style="642"/>
  </cols>
  <sheetData>
    <row r="1" spans="1:10" x14ac:dyDescent="0.25">
      <c r="A1" s="640"/>
      <c r="B1" s="640"/>
      <c r="C1" s="640"/>
      <c r="D1" s="640"/>
      <c r="E1" s="640"/>
      <c r="F1" s="640"/>
      <c r="G1" s="640"/>
      <c r="H1" s="640"/>
      <c r="I1" s="641"/>
    </row>
    <row r="2" spans="1:10" x14ac:dyDescent="0.25">
      <c r="A2" s="640"/>
      <c r="B2" s="640"/>
      <c r="C2" s="640"/>
      <c r="D2" s="640"/>
      <c r="E2" s="640"/>
      <c r="F2" s="640"/>
      <c r="G2" s="640"/>
      <c r="H2" s="640"/>
      <c r="I2" s="640"/>
    </row>
    <row r="3" spans="1:10" x14ac:dyDescent="0.25">
      <c r="A3" s="640"/>
      <c r="B3" s="640"/>
      <c r="C3" s="640"/>
      <c r="D3" s="640"/>
      <c r="E3" s="640"/>
      <c r="F3" s="640"/>
      <c r="G3" s="640"/>
      <c r="H3" s="640"/>
      <c r="I3" s="640"/>
    </row>
    <row r="4" spans="1:10" x14ac:dyDescent="0.25">
      <c r="A4" s="640"/>
      <c r="B4" s="640"/>
      <c r="C4" s="640"/>
      <c r="D4" s="640"/>
      <c r="E4" s="640"/>
      <c r="F4" s="640"/>
      <c r="G4" s="640"/>
      <c r="H4" s="640"/>
      <c r="I4" s="641" t="s">
        <v>316</v>
      </c>
    </row>
    <row r="5" spans="1:10" ht="24.95" customHeight="1" x14ac:dyDescent="0.25">
      <c r="A5" s="643"/>
      <c r="B5" s="643"/>
      <c r="C5" s="643"/>
      <c r="D5" s="643"/>
      <c r="E5" s="643"/>
      <c r="F5" s="643"/>
      <c r="G5" s="643"/>
      <c r="H5" s="643"/>
      <c r="I5" s="643"/>
    </row>
    <row r="6" spans="1:10" ht="24.95" customHeight="1" x14ac:dyDescent="0.25">
      <c r="A6" s="643" t="s">
        <v>309</v>
      </c>
      <c r="B6" s="643"/>
      <c r="C6" s="643"/>
      <c r="D6" s="643"/>
      <c r="E6" s="643"/>
      <c r="F6" s="643"/>
      <c r="G6" s="643"/>
      <c r="H6" s="643"/>
      <c r="I6" s="643"/>
    </row>
    <row r="7" spans="1:10" x14ac:dyDescent="0.25">
      <c r="A7" s="640"/>
      <c r="B7" s="640"/>
      <c r="C7" s="640"/>
      <c r="D7" s="640"/>
      <c r="E7" s="640"/>
      <c r="F7" s="640"/>
      <c r="G7" s="640"/>
      <c r="H7" s="640"/>
      <c r="I7" s="640"/>
    </row>
    <row r="8" spans="1:10" ht="16.5" customHeight="1" thickBot="1" x14ac:dyDescent="0.3">
      <c r="A8" s="640"/>
      <c r="B8" s="640"/>
      <c r="C8" s="640"/>
      <c r="D8" s="640"/>
      <c r="E8" s="640"/>
      <c r="F8" s="640"/>
      <c r="G8" s="640"/>
      <c r="H8" s="640"/>
      <c r="I8" s="640"/>
      <c r="J8" s="642" t="s">
        <v>310</v>
      </c>
    </row>
    <row r="9" spans="1:10" ht="25.5" customHeight="1" thickBot="1" x14ac:dyDescent="0.3">
      <c r="A9" s="644" t="s">
        <v>256</v>
      </c>
      <c r="B9" s="645" t="str">
        <f>'[1]4.1.sz.mell Összesen'!C4</f>
        <v>2021. évi előirányzat</v>
      </c>
      <c r="C9" s="645"/>
      <c r="D9" s="645"/>
      <c r="E9" s="645"/>
      <c r="F9" s="645"/>
      <c r="G9" s="645"/>
      <c r="H9" s="645"/>
      <c r="I9" s="645"/>
      <c r="J9" s="646"/>
    </row>
    <row r="10" spans="1:10" ht="22.5" customHeight="1" thickBot="1" x14ac:dyDescent="0.3">
      <c r="A10" s="644"/>
      <c r="B10" s="645" t="s">
        <v>257</v>
      </c>
      <c r="C10" s="645"/>
      <c r="D10" s="645"/>
      <c r="E10" s="645" t="s">
        <v>16</v>
      </c>
      <c r="F10" s="645"/>
      <c r="G10" s="645"/>
      <c r="H10" s="645"/>
      <c r="I10" s="645"/>
      <c r="J10" s="646"/>
    </row>
    <row r="11" spans="1:10" ht="50.1" customHeight="1" thickBot="1" x14ac:dyDescent="0.3">
      <c r="A11" s="644"/>
      <c r="B11" s="647" t="s">
        <v>258</v>
      </c>
      <c r="C11" s="647" t="s">
        <v>311</v>
      </c>
      <c r="D11" s="648" t="s">
        <v>259</v>
      </c>
      <c r="E11" s="647" t="s">
        <v>260</v>
      </c>
      <c r="F11" s="647" t="s">
        <v>261</v>
      </c>
      <c r="G11" s="647" t="s">
        <v>2</v>
      </c>
      <c r="H11" s="647" t="s">
        <v>262</v>
      </c>
      <c r="I11" s="647" t="s">
        <v>86</v>
      </c>
      <c r="J11" s="647" t="s">
        <v>263</v>
      </c>
    </row>
    <row r="12" spans="1:10" ht="39.950000000000003" customHeight="1" thickBot="1" x14ac:dyDescent="0.3">
      <c r="A12" s="649" t="s">
        <v>264</v>
      </c>
      <c r="B12" s="650"/>
      <c r="C12" s="650"/>
      <c r="D12" s="651"/>
      <c r="E12" s="652">
        <f t="shared" ref="E12:G12" si="0">SUM(E13:E14)</f>
        <v>8824094</v>
      </c>
      <c r="F12" s="652">
        <f t="shared" si="0"/>
        <v>947042</v>
      </c>
      <c r="G12" s="652">
        <f t="shared" si="0"/>
        <v>7323</v>
      </c>
      <c r="H12" s="652"/>
      <c r="I12" s="652">
        <f>I13+I14</f>
        <v>0</v>
      </c>
      <c r="J12" s="652">
        <f>J13+J14</f>
        <v>9778459</v>
      </c>
    </row>
    <row r="13" spans="1:10" ht="39.950000000000003" customHeight="1" thickBot="1" x14ac:dyDescent="0.3">
      <c r="A13" s="653" t="s">
        <v>265</v>
      </c>
      <c r="B13" s="654"/>
      <c r="C13" s="654"/>
      <c r="D13" s="655"/>
      <c r="E13" s="656"/>
      <c r="F13" s="656"/>
      <c r="G13" s="656"/>
      <c r="H13" s="656"/>
      <c r="I13" s="656"/>
      <c r="J13" s="656">
        <f>SUM(F13:I13)</f>
        <v>0</v>
      </c>
    </row>
    <row r="14" spans="1:10" ht="39.950000000000003" customHeight="1" thickBot="1" x14ac:dyDescent="0.3">
      <c r="A14" s="657" t="s">
        <v>266</v>
      </c>
      <c r="B14" s="654"/>
      <c r="C14" s="654"/>
      <c r="D14" s="655"/>
      <c r="E14" s="656">
        <v>8824094</v>
      </c>
      <c r="F14" s="656">
        <v>947042</v>
      </c>
      <c r="G14" s="656">
        <v>7323</v>
      </c>
      <c r="H14" s="656"/>
      <c r="I14" s="656"/>
      <c r="J14" s="656">
        <f>E14+F14+G14</f>
        <v>9778459</v>
      </c>
    </row>
    <row r="15" spans="1:10" ht="39.950000000000003" customHeight="1" thickBot="1" x14ac:dyDescent="0.3">
      <c r="A15" s="658" t="s">
        <v>267</v>
      </c>
      <c r="B15" s="650"/>
      <c r="C15" s="650"/>
      <c r="D15" s="651"/>
      <c r="E15" s="652">
        <v>837000</v>
      </c>
      <c r="F15" s="652">
        <v>124775</v>
      </c>
      <c r="G15" s="652">
        <v>14826072</v>
      </c>
      <c r="H15" s="652">
        <v>328119</v>
      </c>
      <c r="I15" s="652"/>
      <c r="J15" s="652">
        <f>I15+H15+G15+F15+E15</f>
        <v>16115966</v>
      </c>
    </row>
    <row r="16" spans="1:10" ht="39.950000000000003" customHeight="1" thickBot="1" x14ac:dyDescent="0.3">
      <c r="A16" s="649" t="s">
        <v>268</v>
      </c>
      <c r="B16" s="652"/>
      <c r="C16" s="652">
        <v>6693750</v>
      </c>
      <c r="D16" s="659">
        <f>B16+C16</f>
        <v>6693750</v>
      </c>
      <c r="E16" s="652">
        <f>SUM(E17:E18)</f>
        <v>5922880</v>
      </c>
      <c r="F16" s="652">
        <f t="shared" ref="F16:J16" si="1">SUM(F17:F18)</f>
        <v>959026</v>
      </c>
      <c r="G16" s="652">
        <f t="shared" si="1"/>
        <v>5322570</v>
      </c>
      <c r="H16" s="652"/>
      <c r="I16" s="652"/>
      <c r="J16" s="652">
        <f t="shared" si="1"/>
        <v>12204476</v>
      </c>
    </row>
    <row r="17" spans="1:10" ht="39.950000000000003" customHeight="1" thickBot="1" x14ac:dyDescent="0.3">
      <c r="A17" s="653" t="s">
        <v>265</v>
      </c>
      <c r="B17" s="656"/>
      <c r="C17" s="656">
        <v>6693750</v>
      </c>
      <c r="D17" s="660">
        <f>B17+C17</f>
        <v>6693750</v>
      </c>
      <c r="E17" s="656">
        <v>200000</v>
      </c>
      <c r="F17" s="656">
        <v>71980</v>
      </c>
      <c r="G17" s="656">
        <v>5322570</v>
      </c>
      <c r="H17" s="656"/>
      <c r="I17" s="656"/>
      <c r="J17" s="656">
        <f>SUM(E17:I17)</f>
        <v>5594550</v>
      </c>
    </row>
    <row r="18" spans="1:10" ht="39.950000000000003" customHeight="1" thickBot="1" x14ac:dyDescent="0.3">
      <c r="A18" s="657" t="s">
        <v>266</v>
      </c>
      <c r="B18" s="656"/>
      <c r="C18" s="656"/>
      <c r="D18" s="660"/>
      <c r="E18" s="656">
        <v>5722880</v>
      </c>
      <c r="F18" s="656">
        <v>887046</v>
      </c>
      <c r="G18" s="656"/>
      <c r="H18" s="656"/>
      <c r="I18" s="656"/>
      <c r="J18" s="656">
        <f t="shared" ref="J18" si="2">E18+F18+G18+H18</f>
        <v>6609926</v>
      </c>
    </row>
    <row r="19" spans="1:10" ht="39.950000000000003" customHeight="1" thickBot="1" x14ac:dyDescent="0.3">
      <c r="A19" s="649" t="s">
        <v>269</v>
      </c>
      <c r="B19" s="652">
        <v>42852194</v>
      </c>
      <c r="C19" s="652"/>
      <c r="D19" s="659">
        <f>B19+C19</f>
        <v>42852194</v>
      </c>
      <c r="E19" s="652"/>
      <c r="F19" s="652"/>
      <c r="G19" s="652">
        <v>42852194</v>
      </c>
      <c r="H19" s="652"/>
      <c r="I19" s="652"/>
      <c r="J19" s="652">
        <f>G19+H19+I19+E19+F19</f>
        <v>42852194</v>
      </c>
    </row>
    <row r="20" spans="1:10" ht="39.950000000000003" customHeight="1" thickBot="1" x14ac:dyDescent="0.3">
      <c r="A20" s="649" t="s">
        <v>270</v>
      </c>
      <c r="B20" s="652">
        <v>4000000</v>
      </c>
      <c r="C20" s="652">
        <v>4000000</v>
      </c>
      <c r="D20" s="659">
        <f>SUM(B20:C20)</f>
        <v>8000000</v>
      </c>
      <c r="E20" s="652"/>
      <c r="F20" s="652"/>
      <c r="G20" s="652">
        <v>4000000</v>
      </c>
      <c r="H20" s="652"/>
      <c r="I20" s="652"/>
      <c r="J20" s="652">
        <f>E20+F20+G20+H20</f>
        <v>4000000</v>
      </c>
    </row>
    <row r="21" spans="1:10" ht="39.950000000000003" customHeight="1" thickBot="1" x14ac:dyDescent="0.3">
      <c r="A21" s="649" t="s">
        <v>271</v>
      </c>
      <c r="B21" s="652"/>
      <c r="C21" s="652"/>
      <c r="D21" s="652"/>
      <c r="E21" s="652">
        <f t="shared" ref="E21:J21" si="3">SUM(E22:E23)</f>
        <v>531001</v>
      </c>
      <c r="F21" s="652">
        <f t="shared" si="3"/>
        <v>82305</v>
      </c>
      <c r="G21" s="652">
        <f t="shared" si="3"/>
        <v>4220120</v>
      </c>
      <c r="H21" s="652">
        <f t="shared" si="3"/>
        <v>8839950</v>
      </c>
      <c r="I21" s="652"/>
      <c r="J21" s="652">
        <f t="shared" si="3"/>
        <v>13673376</v>
      </c>
    </row>
    <row r="22" spans="1:10" ht="39.950000000000003" customHeight="1" thickBot="1" x14ac:dyDescent="0.3">
      <c r="A22" s="653" t="s">
        <v>265</v>
      </c>
      <c r="B22" s="656"/>
      <c r="C22" s="656"/>
      <c r="D22" s="660"/>
      <c r="E22" s="656"/>
      <c r="F22" s="656"/>
      <c r="G22" s="656">
        <v>4220120</v>
      </c>
      <c r="H22" s="656">
        <v>8839950</v>
      </c>
      <c r="I22" s="656"/>
      <c r="J22" s="656">
        <f>SUM(E22:I22)</f>
        <v>13060070</v>
      </c>
    </row>
    <row r="23" spans="1:10" ht="39.950000000000003" customHeight="1" thickBot="1" x14ac:dyDescent="0.3">
      <c r="A23" s="657" t="s">
        <v>266</v>
      </c>
      <c r="B23" s="656"/>
      <c r="C23" s="656"/>
      <c r="D23" s="660"/>
      <c r="E23" s="656">
        <v>531001</v>
      </c>
      <c r="F23" s="656">
        <v>82305</v>
      </c>
      <c r="G23" s="656"/>
      <c r="H23" s="656"/>
      <c r="I23" s="656"/>
      <c r="J23" s="656">
        <f>SUM(E23:I23)</f>
        <v>613306</v>
      </c>
    </row>
    <row r="24" spans="1:10" ht="39.950000000000003" customHeight="1" thickBot="1" x14ac:dyDescent="0.3">
      <c r="A24" s="649" t="s">
        <v>312</v>
      </c>
      <c r="B24" s="652">
        <f>SUM(B25:B26)</f>
        <v>14723390</v>
      </c>
      <c r="C24" s="652"/>
      <c r="D24" s="659">
        <f>SUM(B24:C24)</f>
        <v>14723390</v>
      </c>
      <c r="E24" s="652">
        <f t="shared" ref="E24:G24" si="4">SUM(E25:E26)</f>
        <v>3022880</v>
      </c>
      <c r="F24" s="652">
        <f t="shared" si="4"/>
        <v>468546</v>
      </c>
      <c r="G24" s="652">
        <f t="shared" si="4"/>
        <v>11231964</v>
      </c>
      <c r="H24" s="652"/>
      <c r="I24" s="652"/>
      <c r="J24" s="652">
        <f>SUM(E24:I24)</f>
        <v>14723390</v>
      </c>
    </row>
    <row r="25" spans="1:10" ht="39.950000000000003" customHeight="1" thickBot="1" x14ac:dyDescent="0.3">
      <c r="A25" s="653" t="s">
        <v>265</v>
      </c>
      <c r="B25" s="656">
        <v>14723390</v>
      </c>
      <c r="C25" s="656"/>
      <c r="D25" s="659">
        <f t="shared" ref="D25:D32" si="5">SUM(B25:C25)</f>
        <v>14723390</v>
      </c>
      <c r="E25" s="656"/>
      <c r="F25" s="656"/>
      <c r="G25" s="656">
        <v>11231964</v>
      </c>
      <c r="H25" s="656"/>
      <c r="I25" s="656"/>
      <c r="J25" s="656">
        <f>SUM(E25:I25)</f>
        <v>11231964</v>
      </c>
    </row>
    <row r="26" spans="1:10" ht="39.950000000000003" customHeight="1" thickBot="1" x14ac:dyDescent="0.3">
      <c r="A26" s="657" t="s">
        <v>266</v>
      </c>
      <c r="B26" s="656"/>
      <c r="C26" s="656"/>
      <c r="D26" s="659"/>
      <c r="E26" s="656">
        <v>3022880</v>
      </c>
      <c r="F26" s="656">
        <v>468546</v>
      </c>
      <c r="G26" s="656"/>
      <c r="H26" s="656"/>
      <c r="I26" s="656"/>
      <c r="J26" s="656">
        <f>SUM(E26:I26)</f>
        <v>3491426</v>
      </c>
    </row>
    <row r="27" spans="1:10" ht="39.950000000000003" customHeight="1" thickBot="1" x14ac:dyDescent="0.3">
      <c r="A27" s="649" t="s">
        <v>313</v>
      </c>
      <c r="B27" s="652"/>
      <c r="C27" s="652"/>
      <c r="D27" s="659"/>
      <c r="E27" s="652">
        <v>155844</v>
      </c>
      <c r="F27" s="652">
        <v>24156</v>
      </c>
      <c r="G27" s="652"/>
      <c r="H27" s="652"/>
      <c r="I27" s="652"/>
      <c r="J27" s="652">
        <f>I27+H27+G27+E27+F27</f>
        <v>180000</v>
      </c>
    </row>
    <row r="28" spans="1:10" ht="39.950000000000003" customHeight="1" thickBot="1" x14ac:dyDescent="0.3">
      <c r="A28" s="649" t="s">
        <v>314</v>
      </c>
      <c r="B28" s="652"/>
      <c r="C28" s="652"/>
      <c r="D28" s="659"/>
      <c r="E28" s="652">
        <f t="shared" ref="E28:J28" si="6">SUM(E29:E30)</f>
        <v>10545456</v>
      </c>
      <c r="F28" s="652">
        <f t="shared" si="6"/>
        <v>1634546</v>
      </c>
      <c r="G28" s="652">
        <f t="shared" si="6"/>
        <v>15308750</v>
      </c>
      <c r="H28" s="652">
        <f t="shared" si="6"/>
        <v>30000000</v>
      </c>
      <c r="I28" s="652">
        <f t="shared" si="6"/>
        <v>0</v>
      </c>
      <c r="J28" s="652">
        <f t="shared" si="6"/>
        <v>57488752</v>
      </c>
    </row>
    <row r="29" spans="1:10" ht="39.950000000000003" customHeight="1" thickBot="1" x14ac:dyDescent="0.3">
      <c r="A29" s="653" t="s">
        <v>265</v>
      </c>
      <c r="B29" s="656"/>
      <c r="C29" s="656"/>
      <c r="D29" s="659"/>
      <c r="E29" s="652"/>
      <c r="F29" s="652"/>
      <c r="G29" s="652">
        <v>15308750</v>
      </c>
      <c r="H29" s="652">
        <v>30000000</v>
      </c>
      <c r="I29" s="652"/>
      <c r="J29" s="652">
        <f>SUM(F29:I29)</f>
        <v>45308750</v>
      </c>
    </row>
    <row r="30" spans="1:10" ht="39.950000000000003" customHeight="1" thickBot="1" x14ac:dyDescent="0.3">
      <c r="A30" s="657" t="s">
        <v>266</v>
      </c>
      <c r="B30" s="656"/>
      <c r="C30" s="656"/>
      <c r="D30" s="659"/>
      <c r="E30" s="656">
        <v>10545456</v>
      </c>
      <c r="F30" s="656">
        <v>1634546</v>
      </c>
      <c r="G30" s="656"/>
      <c r="H30" s="656"/>
      <c r="I30" s="656"/>
      <c r="J30" s="656">
        <f t="shared" ref="J30" si="7">I30+H30+G30+E30+F30</f>
        <v>12180002</v>
      </c>
    </row>
    <row r="31" spans="1:10" ht="39.950000000000003" customHeight="1" thickBot="1" x14ac:dyDescent="0.3">
      <c r="A31" s="649" t="s">
        <v>272</v>
      </c>
      <c r="B31" s="652"/>
      <c r="C31" s="652"/>
      <c r="D31" s="659"/>
      <c r="E31" s="652">
        <v>633683</v>
      </c>
      <c r="F31" s="652">
        <v>98221</v>
      </c>
      <c r="G31" s="652"/>
      <c r="H31" s="652"/>
      <c r="I31" s="652"/>
      <c r="J31" s="652">
        <f>E31+F31</f>
        <v>731904</v>
      </c>
    </row>
    <row r="32" spans="1:10" ht="48" customHeight="1" thickBot="1" x14ac:dyDescent="0.3">
      <c r="A32" s="649" t="s">
        <v>315</v>
      </c>
      <c r="B32" s="652">
        <v>209968807</v>
      </c>
      <c r="C32" s="652"/>
      <c r="D32" s="659">
        <f t="shared" si="5"/>
        <v>209968807</v>
      </c>
      <c r="E32" s="652"/>
      <c r="F32" s="652"/>
      <c r="G32" s="652">
        <v>209968807</v>
      </c>
      <c r="H32" s="652"/>
      <c r="I32" s="652"/>
      <c r="J32" s="652">
        <f>SUM(E32:I32)</f>
        <v>209968807</v>
      </c>
    </row>
    <row r="33" spans="1:10" ht="39.950000000000003" customHeight="1" thickBot="1" x14ac:dyDescent="0.3">
      <c r="A33" s="661" t="s">
        <v>15</v>
      </c>
      <c r="B33" s="652">
        <f>SUM(B12+B15+B16+B19+B20+B21+B24+B27+B28+B31+B32)</f>
        <v>271544391</v>
      </c>
      <c r="C33" s="652">
        <f t="shared" ref="C33" si="8">SUM(C12+C15+C16+C19+C20+C21+C24+C27+C28+C31+C32)</f>
        <v>10693750</v>
      </c>
      <c r="D33" s="652">
        <f>SUM(D12+D15+D16+D19+D20+D21+D24+D27+D28+D31+D32)</f>
        <v>282238141</v>
      </c>
      <c r="E33" s="652">
        <f>SUM(E12+E15+E16+E19+E20+E21+E24+E27+E28+E31+E32)</f>
        <v>30472838</v>
      </c>
      <c r="F33" s="652">
        <f t="shared" ref="F33:J33" si="9">SUM(F12+F15+F16+F19+F20+F21+F24+F27+F28+F31+F32)</f>
        <v>4338617</v>
      </c>
      <c r="G33" s="652">
        <f t="shared" si="9"/>
        <v>307737800</v>
      </c>
      <c r="H33" s="652">
        <f t="shared" si="9"/>
        <v>39168069</v>
      </c>
      <c r="I33" s="652">
        <f t="shared" si="9"/>
        <v>0</v>
      </c>
      <c r="J33" s="652">
        <f t="shared" si="9"/>
        <v>381717324</v>
      </c>
    </row>
    <row r="34" spans="1:10" x14ac:dyDescent="0.25">
      <c r="D34" s="662"/>
    </row>
    <row r="35" spans="1:10" x14ac:dyDescent="0.25">
      <c r="J35" s="662"/>
    </row>
    <row r="38" spans="1:10" x14ac:dyDescent="0.25">
      <c r="A38" s="663"/>
    </row>
  </sheetData>
  <mergeCells count="6">
    <mergeCell ref="A5:I5"/>
    <mergeCell ref="A6:I6"/>
    <mergeCell ref="A9:A11"/>
    <mergeCell ref="B9:I9"/>
    <mergeCell ref="B10:D10"/>
    <mergeCell ref="E10:I10"/>
  </mergeCells>
  <pageMargins left="0.7" right="0.7" top="0.75" bottom="0.75" header="0.3" footer="0.3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>
    <tabColor rgb="FFFFFF00"/>
    <pageSetUpPr fitToPage="1"/>
  </sheetPr>
  <dimension ref="A1:P27"/>
  <sheetViews>
    <sheetView topLeftCell="H1" zoomScale="75" zoomScaleNormal="75" workbookViewId="0">
      <selection activeCell="L3" sqref="L3"/>
    </sheetView>
  </sheetViews>
  <sheetFormatPr defaultRowHeight="12.75" x14ac:dyDescent="0.2"/>
  <cols>
    <col min="1" max="1" width="6.140625" customWidth="1"/>
    <col min="2" max="2" width="51" customWidth="1"/>
    <col min="3" max="3" width="20.7109375" customWidth="1"/>
    <col min="4" max="4" width="20.7109375" style="117" customWidth="1"/>
    <col min="5" max="5" width="16.28515625" style="117" hidden="1" customWidth="1"/>
    <col min="6" max="7" width="17.140625" style="117" hidden="1" customWidth="1"/>
    <col min="8" max="8" width="15.7109375" customWidth="1"/>
    <col min="9" max="9" width="8.5703125" customWidth="1"/>
    <col min="10" max="10" width="51.7109375" customWidth="1"/>
    <col min="11" max="11" width="20.7109375" style="117" customWidth="1"/>
    <col min="12" max="12" width="20.7109375" customWidth="1"/>
    <col min="13" max="13" width="18" style="117" hidden="1" customWidth="1"/>
    <col min="14" max="15" width="17.42578125" style="117" hidden="1" customWidth="1"/>
    <col min="16" max="16" width="19.28515625" customWidth="1"/>
  </cols>
  <sheetData>
    <row r="1" spans="1:16" ht="20.100000000000001" customHeight="1" x14ac:dyDescent="0.25">
      <c r="A1" s="556"/>
      <c r="B1" s="561" t="s">
        <v>24</v>
      </c>
      <c r="C1" s="297"/>
      <c r="D1" s="297"/>
      <c r="E1" s="297"/>
      <c r="F1" s="297"/>
      <c r="G1" s="297"/>
      <c r="H1" s="369" t="s">
        <v>46</v>
      </c>
      <c r="I1" s="557"/>
      <c r="J1" s="558" t="s">
        <v>16</v>
      </c>
      <c r="K1" s="297"/>
      <c r="L1" s="297"/>
      <c r="M1" s="297"/>
      <c r="N1" s="297"/>
      <c r="O1" s="297"/>
      <c r="P1" s="380" t="s">
        <v>46</v>
      </c>
    </row>
    <row r="2" spans="1:16" ht="15" customHeight="1" x14ac:dyDescent="0.25">
      <c r="A2" s="556"/>
      <c r="B2" s="561"/>
      <c r="C2" s="289" t="s">
        <v>301</v>
      </c>
      <c r="D2" s="287" t="s">
        <v>304</v>
      </c>
      <c r="E2" s="287" t="s">
        <v>287</v>
      </c>
      <c r="F2" s="287" t="s">
        <v>287</v>
      </c>
      <c r="G2" s="287" t="s">
        <v>287</v>
      </c>
      <c r="H2" s="369" t="s">
        <v>148</v>
      </c>
      <c r="I2" s="557"/>
      <c r="J2" s="559"/>
      <c r="K2" s="289" t="str">
        <f>C2</f>
        <v xml:space="preserve">2021. évi </v>
      </c>
      <c r="L2" s="287" t="str">
        <f>D2</f>
        <v>2021. évi</v>
      </c>
      <c r="M2" s="287" t="s">
        <v>287</v>
      </c>
      <c r="N2" s="461" t="s">
        <v>287</v>
      </c>
      <c r="O2" s="461" t="s">
        <v>287</v>
      </c>
      <c r="P2" s="375" t="s">
        <v>49</v>
      </c>
    </row>
    <row r="3" spans="1:16" ht="15" customHeight="1" x14ac:dyDescent="0.25">
      <c r="A3" s="556"/>
      <c r="B3" s="561"/>
      <c r="C3" s="290" t="s">
        <v>18</v>
      </c>
      <c r="D3" s="288" t="s">
        <v>285</v>
      </c>
      <c r="E3" s="288" t="s">
        <v>279</v>
      </c>
      <c r="F3" s="288" t="s">
        <v>281</v>
      </c>
      <c r="G3" s="288" t="s">
        <v>283</v>
      </c>
      <c r="H3" s="369" t="s">
        <v>50</v>
      </c>
      <c r="I3" s="557"/>
      <c r="J3" s="560"/>
      <c r="K3" s="290" t="s">
        <v>18</v>
      </c>
      <c r="L3" s="288" t="s">
        <v>285</v>
      </c>
      <c r="M3" s="288" t="s">
        <v>279</v>
      </c>
      <c r="N3" s="288" t="s">
        <v>281</v>
      </c>
      <c r="O3" s="288" t="s">
        <v>283</v>
      </c>
      <c r="P3" s="376" t="s">
        <v>50</v>
      </c>
    </row>
    <row r="4" spans="1:16" ht="20.100000000000001" customHeight="1" x14ac:dyDescent="0.25">
      <c r="A4" s="298" t="s">
        <v>102</v>
      </c>
      <c r="B4" s="17" t="s">
        <v>100</v>
      </c>
      <c r="C4" s="311">
        <f>'Ktvetési mérleg'!C6</f>
        <v>295600000</v>
      </c>
      <c r="D4" s="311">
        <f>'Bevétel össz.'!N4</f>
        <v>295600000</v>
      </c>
      <c r="E4" s="311">
        <f>'Bevétel össz.'!O4</f>
        <v>295600000</v>
      </c>
      <c r="F4" s="311">
        <f>'Bevétel össz.'!P4</f>
        <v>295600000</v>
      </c>
      <c r="G4" s="311">
        <f>'Bevétel össz.'!Q4</f>
        <v>295600000</v>
      </c>
      <c r="H4" s="367"/>
      <c r="I4" s="50" t="s">
        <v>53</v>
      </c>
      <c r="J4" s="30" t="s">
        <v>1</v>
      </c>
      <c r="K4" s="323">
        <f>'Ktvetési mérleg'!K4</f>
        <v>221171611</v>
      </c>
      <c r="L4" s="323">
        <f>'Kiadás ktgvszervenként'!N6</f>
        <v>221171610</v>
      </c>
      <c r="M4" s="323">
        <f>'Kiadás ktgvszervenként'!O6</f>
        <v>222294601</v>
      </c>
      <c r="N4" s="323">
        <f>'Kiadás ktgvszervenként'!P6</f>
        <v>222294386</v>
      </c>
      <c r="O4" s="323">
        <f>'Kiadás ktgvszervenként'!Q6</f>
        <v>222688818</v>
      </c>
      <c r="P4" s="377">
        <f>Önkormányzat!O5</f>
        <v>1119823</v>
      </c>
    </row>
    <row r="5" spans="1:16" ht="20.100000000000001" customHeight="1" x14ac:dyDescent="0.25">
      <c r="A5" s="298" t="s">
        <v>129</v>
      </c>
      <c r="B5" s="17" t="s">
        <v>299</v>
      </c>
      <c r="C5" s="311"/>
      <c r="D5" s="311"/>
      <c r="E5" s="311"/>
      <c r="F5" s="311"/>
      <c r="G5" s="311">
        <f>'Bevétel össz.'!Q5</f>
        <v>15976000</v>
      </c>
      <c r="H5" s="367"/>
      <c r="I5" s="50" t="s">
        <v>54</v>
      </c>
      <c r="J5" s="30" t="s">
        <v>11</v>
      </c>
      <c r="K5" s="323">
        <f>'Ktvetési mérleg'!K5</f>
        <v>32394915</v>
      </c>
      <c r="L5" s="323">
        <f>'Kiadás ktgvszervenként'!N7</f>
        <v>32394916</v>
      </c>
      <c r="M5" s="323">
        <f>'Kiadás ktgvszervenként'!O7</f>
        <v>39464005</v>
      </c>
      <c r="N5" s="323">
        <f>'Kiadás ktgvszervenként'!P7</f>
        <v>39464220</v>
      </c>
      <c r="O5" s="323">
        <f>'Kiadás ktgvszervenként'!Q7</f>
        <v>39160948</v>
      </c>
      <c r="P5" s="377">
        <f>Önkormányzat!O6</f>
        <v>173573</v>
      </c>
    </row>
    <row r="6" spans="1:16" ht="20.100000000000001" customHeight="1" x14ac:dyDescent="0.25">
      <c r="A6" s="298" t="s">
        <v>103</v>
      </c>
      <c r="B6" s="17" t="s">
        <v>135</v>
      </c>
      <c r="C6" s="312">
        <f>'Ktvetési mérleg'!C7</f>
        <v>215968807</v>
      </c>
      <c r="D6" s="312">
        <f>'Bevétel össz.'!N7</f>
        <v>215968807</v>
      </c>
      <c r="E6" s="312">
        <f>'Bevétel össz.'!O7</f>
        <v>46408166</v>
      </c>
      <c r="F6" s="312">
        <f>'Bevétel össz.'!P7</f>
        <v>46408166</v>
      </c>
      <c r="G6" s="312">
        <f>'Bevétel össz.'!Q7</f>
        <v>127729827</v>
      </c>
      <c r="H6" s="368"/>
      <c r="I6" s="50" t="s">
        <v>57</v>
      </c>
      <c r="J6" s="30" t="s">
        <v>2</v>
      </c>
      <c r="K6" s="323">
        <f>'Ktvetési mérleg'!K6</f>
        <v>378622957</v>
      </c>
      <c r="L6" s="323">
        <f>'Kiadás ktgvszervenként'!N8</f>
        <v>378959922</v>
      </c>
      <c r="M6" s="323">
        <f>'Kiadás ktgvszervenként'!O8</f>
        <v>229910240</v>
      </c>
      <c r="N6" s="323">
        <f>'Kiadás ktgvszervenként'!P8</f>
        <v>230246740</v>
      </c>
      <c r="O6" s="323">
        <f>'Kiadás ktgvszervenként'!Q8</f>
        <v>97855540</v>
      </c>
      <c r="P6" s="378"/>
    </row>
    <row r="7" spans="1:16" ht="20.100000000000001" customHeight="1" x14ac:dyDescent="0.25">
      <c r="A7" s="299" t="s">
        <v>99</v>
      </c>
      <c r="B7" s="32" t="s">
        <v>144</v>
      </c>
      <c r="C7" s="313">
        <f>C4+C6</f>
        <v>511568807</v>
      </c>
      <c r="D7" s="313">
        <f>D4+D6</f>
        <v>511568807</v>
      </c>
      <c r="E7" s="313">
        <f>E4+E6</f>
        <v>342008166</v>
      </c>
      <c r="F7" s="313">
        <f>F4+F6</f>
        <v>342008166</v>
      </c>
      <c r="G7" s="313">
        <f>G4+G6+G5</f>
        <v>439305827</v>
      </c>
      <c r="H7" s="368"/>
      <c r="I7" s="300" t="s">
        <v>242</v>
      </c>
      <c r="J7" s="210" t="s">
        <v>123</v>
      </c>
      <c r="K7" s="324"/>
      <c r="L7" s="325"/>
      <c r="M7" s="325"/>
      <c r="N7" s="325"/>
      <c r="O7" s="325"/>
      <c r="P7" s="378"/>
    </row>
    <row r="8" spans="1:16" s="117" customFormat="1" ht="20.100000000000001" customHeight="1" x14ac:dyDescent="0.25">
      <c r="A8" s="300" t="s">
        <v>239</v>
      </c>
      <c r="B8" s="32" t="s">
        <v>136</v>
      </c>
      <c r="C8" s="314"/>
      <c r="D8" s="314"/>
      <c r="E8" s="314"/>
      <c r="F8" s="314"/>
      <c r="G8" s="314"/>
      <c r="H8" s="368"/>
      <c r="I8" s="195" t="s">
        <v>207</v>
      </c>
      <c r="J8" s="209" t="s">
        <v>208</v>
      </c>
      <c r="K8" s="326">
        <f>'Ktvetési mérleg'!K8</f>
        <v>1154965</v>
      </c>
      <c r="L8" s="326">
        <f>Önkormányzat!H9</f>
        <v>1154965</v>
      </c>
      <c r="M8" s="326">
        <f>Önkormányzat!J9</f>
        <v>1127560</v>
      </c>
      <c r="N8" s="326">
        <f>Önkormányzat!L9</f>
        <v>1154965</v>
      </c>
      <c r="O8" s="326">
        <f>Önkormányzat!N9</f>
        <v>1154965</v>
      </c>
      <c r="P8" s="378"/>
    </row>
    <row r="9" spans="1:16" s="117" customFormat="1" ht="20.100000000000001" customHeight="1" x14ac:dyDescent="0.25">
      <c r="A9" s="301" t="s">
        <v>110</v>
      </c>
      <c r="B9" s="275" t="s">
        <v>153</v>
      </c>
      <c r="C9" s="315">
        <f>'Ktvetési mérleg'!C11</f>
        <v>10071880</v>
      </c>
      <c r="D9" s="315">
        <f>'Bevétel össz.'!N11</f>
        <v>10071880</v>
      </c>
      <c r="E9" s="315">
        <f>'Bevétel össz.'!O11</f>
        <v>10071880</v>
      </c>
      <c r="F9" s="315">
        <f>'Bevétel össz.'!P11</f>
        <v>15309588</v>
      </c>
      <c r="G9" s="315">
        <f>'Bevétel össz.'!Q11</f>
        <v>11187480</v>
      </c>
      <c r="H9" s="368"/>
      <c r="I9" s="195" t="s">
        <v>84</v>
      </c>
      <c r="J9" s="322" t="s">
        <v>209</v>
      </c>
      <c r="K9" s="326">
        <f>'Ktvetési mérleg'!K9</f>
        <v>20895700</v>
      </c>
      <c r="L9" s="326">
        <f>Önkormányzat!H10</f>
        <v>20895700</v>
      </c>
      <c r="M9" s="326">
        <f>Önkormányzat!J10+Hivatal!J13</f>
        <v>23220791</v>
      </c>
      <c r="N9" s="326">
        <f>Önkormányzat!L10+Hivatal!L13</f>
        <v>23042991</v>
      </c>
      <c r="O9" s="326">
        <f>Önkormányzat!N10+Hivatal!N13</f>
        <v>7212471</v>
      </c>
      <c r="P9" s="378"/>
    </row>
    <row r="10" spans="1:16" s="117" customFormat="1" ht="20.100000000000001" customHeight="1" x14ac:dyDescent="0.25">
      <c r="A10" s="301" t="s">
        <v>277</v>
      </c>
      <c r="B10" s="209" t="s">
        <v>278</v>
      </c>
      <c r="C10" s="315">
        <f>'Bevétel össz.'!C12</f>
        <v>0</v>
      </c>
      <c r="D10" s="315">
        <f>'Bevétel össz.'!N12</f>
        <v>331225</v>
      </c>
      <c r="E10" s="315">
        <f>'Bevétel össz.'!E12</f>
        <v>0</v>
      </c>
      <c r="F10" s="315">
        <f>'Bevétel össz.'!F12</f>
        <v>0</v>
      </c>
      <c r="G10" s="315"/>
      <c r="H10" s="368"/>
      <c r="I10" s="195" t="s">
        <v>85</v>
      </c>
      <c r="J10" s="322" t="s">
        <v>210</v>
      </c>
      <c r="K10" s="326">
        <f>'Ktvetési mérleg'!K10</f>
        <v>4200000</v>
      </c>
      <c r="L10" s="326">
        <f>Önkormányzat!H11</f>
        <v>4200000</v>
      </c>
      <c r="M10" s="326">
        <f>Önkormányzat!J11</f>
        <v>4700000</v>
      </c>
      <c r="N10" s="326">
        <f>Önkormányzat!L11</f>
        <v>4700000</v>
      </c>
      <c r="O10" s="326">
        <f>Önkormányzat!N11</f>
        <v>4188000</v>
      </c>
      <c r="P10" s="378"/>
    </row>
    <row r="11" spans="1:16" ht="20.100000000000001" customHeight="1" x14ac:dyDescent="0.25">
      <c r="A11" s="301" t="s">
        <v>214</v>
      </c>
      <c r="B11" s="275" t="s">
        <v>111</v>
      </c>
      <c r="C11" s="315">
        <f>'Ktvetési mérleg'!C13</f>
        <v>6309650</v>
      </c>
      <c r="D11" s="315">
        <f>'Bevétel össz.'!N13</f>
        <v>214737</v>
      </c>
      <c r="E11" s="315">
        <f>'Bevétel össz.'!O13</f>
        <v>214737</v>
      </c>
      <c r="F11" s="315">
        <f>'Bevétel össz.'!P13</f>
        <v>9650</v>
      </c>
      <c r="G11" s="315">
        <f>'Bevétel össz.'!Q13</f>
        <v>4561965</v>
      </c>
      <c r="H11" s="368"/>
      <c r="I11" s="50" t="s">
        <v>87</v>
      </c>
      <c r="J11" s="30" t="s">
        <v>140</v>
      </c>
      <c r="K11" s="327">
        <f>K8+K9+K10</f>
        <v>26250665</v>
      </c>
      <c r="L11" s="327">
        <f t="shared" ref="L11:M11" si="0">L8+L9+L10</f>
        <v>26250665</v>
      </c>
      <c r="M11" s="327">
        <f t="shared" si="0"/>
        <v>29048351</v>
      </c>
      <c r="N11" s="327">
        <f>N8+N9+N10</f>
        <v>28897956</v>
      </c>
      <c r="O11" s="327">
        <f>O8+O9+O10</f>
        <v>12555436</v>
      </c>
      <c r="P11" s="370">
        <f>Önkormányzat!O19</f>
        <v>4498000</v>
      </c>
    </row>
    <row r="12" spans="1:16" ht="20.100000000000001" customHeight="1" x14ac:dyDescent="0.25">
      <c r="A12" s="299" t="s">
        <v>240</v>
      </c>
      <c r="B12" s="32" t="s">
        <v>33</v>
      </c>
      <c r="C12" s="316">
        <f>C9+C10+C11</f>
        <v>16381530</v>
      </c>
      <c r="D12" s="316">
        <f t="shared" ref="D12" si="1">D9+D10+D11</f>
        <v>10617842</v>
      </c>
      <c r="E12" s="316">
        <f>E9+E10+E11</f>
        <v>10286617</v>
      </c>
      <c r="F12" s="316">
        <f>F9+F10+F11</f>
        <v>15319238</v>
      </c>
      <c r="G12" s="316">
        <f>G9+G10+G11</f>
        <v>15749445</v>
      </c>
      <c r="H12" s="370">
        <f>Önkormányzat!O39</f>
        <v>5791396</v>
      </c>
      <c r="I12" s="562"/>
      <c r="J12" s="563"/>
      <c r="K12" s="563"/>
      <c r="L12" s="563"/>
      <c r="M12" s="563"/>
      <c r="N12" s="563"/>
      <c r="O12" s="563"/>
      <c r="P12" s="564"/>
    </row>
    <row r="13" spans="1:16" ht="20.100000000000001" customHeight="1" x14ac:dyDescent="0.25">
      <c r="A13" s="301" t="s">
        <v>170</v>
      </c>
      <c r="B13" s="291" t="s">
        <v>145</v>
      </c>
      <c r="C13" s="315">
        <f>'Ktvetési mérleg'!C17</f>
        <v>6693750</v>
      </c>
      <c r="D13" s="315">
        <f>'Bevétel össz.'!N17</f>
        <v>6693750</v>
      </c>
      <c r="E13" s="315">
        <f>'Bevétel össz.'!O17</f>
        <v>6693750</v>
      </c>
      <c r="F13" s="315">
        <f>'Bevétel össz.'!P17</f>
        <v>6693750</v>
      </c>
      <c r="G13" s="315">
        <f>'Bevétel össz.'!Q17</f>
        <v>9831687</v>
      </c>
      <c r="H13" s="370"/>
      <c r="I13" s="565"/>
      <c r="J13" s="566"/>
      <c r="K13" s="566"/>
      <c r="L13" s="566"/>
      <c r="M13" s="566"/>
      <c r="N13" s="566"/>
      <c r="O13" s="566"/>
      <c r="P13" s="567"/>
    </row>
    <row r="14" spans="1:16" ht="20.100000000000001" customHeight="1" thickBot="1" x14ac:dyDescent="0.3">
      <c r="A14" s="296" t="s">
        <v>115</v>
      </c>
      <c r="B14" s="32" t="s">
        <v>146</v>
      </c>
      <c r="C14" s="313">
        <f>C13</f>
        <v>6693750</v>
      </c>
      <c r="D14" s="313">
        <f t="shared" ref="D14:F14" si="2">D13</f>
        <v>6693750</v>
      </c>
      <c r="E14" s="313">
        <f t="shared" si="2"/>
        <v>6693750</v>
      </c>
      <c r="F14" s="313">
        <f t="shared" si="2"/>
        <v>6693750</v>
      </c>
      <c r="G14" s="313">
        <f>G13</f>
        <v>9831687</v>
      </c>
      <c r="H14" s="370"/>
      <c r="I14" s="568"/>
      <c r="J14" s="569"/>
      <c r="K14" s="569"/>
      <c r="L14" s="569"/>
      <c r="M14" s="569"/>
      <c r="N14" s="569"/>
      <c r="O14" s="569"/>
      <c r="P14" s="570"/>
    </row>
    <row r="15" spans="1:16" ht="20.100000000000001" customHeight="1" thickBot="1" x14ac:dyDescent="0.3">
      <c r="A15" s="294"/>
      <c r="B15" s="302" t="s">
        <v>40</v>
      </c>
      <c r="C15" s="317">
        <f t="shared" ref="C15:H15" si="3">C7+C8+C12+C14</f>
        <v>534644087</v>
      </c>
      <c r="D15" s="317">
        <f t="shared" si="3"/>
        <v>528880399</v>
      </c>
      <c r="E15" s="317">
        <f t="shared" si="3"/>
        <v>358988533</v>
      </c>
      <c r="F15" s="317">
        <f t="shared" si="3"/>
        <v>364021154</v>
      </c>
      <c r="G15" s="317">
        <f>G7+G8+G12+G14</f>
        <v>464886959</v>
      </c>
      <c r="H15" s="371">
        <f t="shared" si="3"/>
        <v>5791396</v>
      </c>
      <c r="I15" s="319"/>
      <c r="J15" s="303" t="s">
        <v>41</v>
      </c>
      <c r="K15" s="328">
        <f t="shared" ref="K15:P15" si="4">K6+K11+K5+K4</f>
        <v>658440148</v>
      </c>
      <c r="L15" s="328">
        <f t="shared" si="4"/>
        <v>658777113</v>
      </c>
      <c r="M15" s="328">
        <f t="shared" si="4"/>
        <v>520717197</v>
      </c>
      <c r="N15" s="328">
        <f t="shared" si="4"/>
        <v>520903302</v>
      </c>
      <c r="O15" s="328">
        <f t="shared" si="4"/>
        <v>372260742</v>
      </c>
      <c r="P15" s="384">
        <f t="shared" si="4"/>
        <v>5791396</v>
      </c>
    </row>
    <row r="16" spans="1:16" ht="20.100000000000001" customHeight="1" x14ac:dyDescent="0.25">
      <c r="A16" s="300" t="s">
        <v>104</v>
      </c>
      <c r="B16" s="32" t="s">
        <v>137</v>
      </c>
      <c r="C16" s="314">
        <f>'Bevétel össz.'!M9</f>
        <v>0</v>
      </c>
      <c r="D16" s="316">
        <f>'Bevétel össz.'!N9</f>
        <v>0</v>
      </c>
      <c r="E16" s="316">
        <f>'Bevétel össz.'!O9</f>
        <v>0</v>
      </c>
      <c r="F16" s="316"/>
      <c r="G16" s="316"/>
      <c r="H16" s="370"/>
      <c r="I16" s="50" t="s">
        <v>69</v>
      </c>
      <c r="J16" s="30" t="s">
        <v>4</v>
      </c>
      <c r="K16" s="327">
        <f>'Ktvetési mérleg'!K12</f>
        <v>46572733</v>
      </c>
      <c r="L16" s="327">
        <f>'Kiadás ktgvszervenként'!N12</f>
        <v>46572733</v>
      </c>
      <c r="M16" s="327">
        <f>'Kiadás ktgvszervenként'!O12</f>
        <v>104510915</v>
      </c>
      <c r="N16" s="327">
        <f>'Kiadás ktgvszervenként'!P12</f>
        <v>104510915</v>
      </c>
      <c r="O16" s="327">
        <f>'Kiadás ktgvszervenként'!Q12</f>
        <v>152222441</v>
      </c>
      <c r="P16" s="379"/>
    </row>
    <row r="17" spans="1:16" s="117" customFormat="1" ht="20.100000000000001" customHeight="1" x14ac:dyDescent="0.25">
      <c r="A17" s="540" t="s">
        <v>302</v>
      </c>
      <c r="B17" s="541" t="s">
        <v>303</v>
      </c>
      <c r="C17" s="548">
        <f>'Ktvetési mérleg'!C15</f>
        <v>800000</v>
      </c>
      <c r="D17" s="548">
        <f>'Bevétel össz.'!N16</f>
        <v>800000</v>
      </c>
      <c r="E17" s="316"/>
      <c r="F17" s="316"/>
      <c r="G17" s="316"/>
      <c r="H17" s="370"/>
      <c r="I17" s="545"/>
      <c r="J17" s="546"/>
      <c r="K17" s="547"/>
      <c r="L17" s="547"/>
      <c r="M17" s="327"/>
      <c r="N17" s="327"/>
      <c r="O17" s="327"/>
      <c r="P17" s="379"/>
    </row>
    <row r="18" spans="1:16" ht="20.100000000000001" customHeight="1" x14ac:dyDescent="0.25">
      <c r="A18" s="299" t="s">
        <v>138</v>
      </c>
      <c r="B18" s="32" t="s">
        <v>139</v>
      </c>
      <c r="C18" s="313">
        <f>C17</f>
        <v>800000</v>
      </c>
      <c r="D18" s="313">
        <f>D17</f>
        <v>800000</v>
      </c>
      <c r="E18" s="314"/>
      <c r="F18" s="314"/>
      <c r="G18" s="314"/>
      <c r="H18" s="370"/>
      <c r="I18" s="50" t="s">
        <v>75</v>
      </c>
      <c r="J18" s="30" t="s">
        <v>14</v>
      </c>
      <c r="K18" s="327">
        <f>'Ktvetési mérleg'!K13</f>
        <v>66134663</v>
      </c>
      <c r="L18" s="327">
        <f>'Kiadás ktgvszervenként'!N13</f>
        <v>66134663</v>
      </c>
      <c r="M18" s="327">
        <f>'Kiadás ktgvszervenként'!O13</f>
        <v>26664677</v>
      </c>
      <c r="N18" s="327">
        <f>'Kiadás ktgvszervenként'!P13</f>
        <v>26664677</v>
      </c>
      <c r="O18" s="327">
        <f>'Kiadás ktgvszervenként'!Q13</f>
        <v>26664677</v>
      </c>
      <c r="P18" s="379"/>
    </row>
    <row r="19" spans="1:16" ht="20.100000000000001" customHeight="1" thickBot="1" x14ac:dyDescent="0.3">
      <c r="A19" s="296" t="s">
        <v>116</v>
      </c>
      <c r="B19" s="32" t="s">
        <v>147</v>
      </c>
      <c r="C19" s="314"/>
      <c r="D19" s="314"/>
      <c r="E19" s="314"/>
      <c r="F19" s="314"/>
      <c r="G19" s="314"/>
      <c r="H19" s="370"/>
      <c r="I19" s="50" t="s">
        <v>77</v>
      </c>
      <c r="J19" s="30" t="s">
        <v>141</v>
      </c>
      <c r="K19" s="327">
        <f>'Kiadás ktgvszervenként'!M14</f>
        <v>0</v>
      </c>
      <c r="L19" s="327">
        <f>'Kiadás ktgvszervenként'!N14</f>
        <v>0</v>
      </c>
      <c r="M19" s="327">
        <f>'Kiadás ktgvszervenként'!O14</f>
        <v>0</v>
      </c>
      <c r="N19" s="327">
        <f>'Kiadás ktgvszervenként'!P14</f>
        <v>0</v>
      </c>
      <c r="O19" s="351">
        <f>'Kiadás ktgvszervenként'!Q14</f>
        <v>5918770</v>
      </c>
      <c r="P19" s="381"/>
    </row>
    <row r="20" spans="1:16" s="117" customFormat="1" ht="20.100000000000001" customHeight="1" thickBot="1" x14ac:dyDescent="0.3">
      <c r="A20" s="294"/>
      <c r="B20" s="302" t="s">
        <v>42</v>
      </c>
      <c r="C20" s="318">
        <f>C16+C18+C19</f>
        <v>800000</v>
      </c>
      <c r="D20" s="318">
        <f t="shared" ref="D20:G20" si="5">D16+D18+D19</f>
        <v>800000</v>
      </c>
      <c r="E20" s="318">
        <f t="shared" si="5"/>
        <v>0</v>
      </c>
      <c r="F20" s="318">
        <f t="shared" si="5"/>
        <v>0</v>
      </c>
      <c r="G20" s="318">
        <f t="shared" si="5"/>
        <v>0</v>
      </c>
      <c r="H20" s="372"/>
      <c r="I20" s="320"/>
      <c r="J20" s="304" t="s">
        <v>43</v>
      </c>
      <c r="K20" s="329">
        <f>K16+K18+K19</f>
        <v>112707396</v>
      </c>
      <c r="L20" s="329">
        <f t="shared" ref="L20" si="6">L16+L18+L19</f>
        <v>112707396</v>
      </c>
      <c r="M20" s="329">
        <f>M16+M18+M19</f>
        <v>131175592</v>
      </c>
      <c r="N20" s="329">
        <f>N16+N18+N19</f>
        <v>131175592</v>
      </c>
      <c r="O20" s="329">
        <f>O16+O18+O19</f>
        <v>184805888</v>
      </c>
      <c r="P20" s="382"/>
    </row>
    <row r="21" spans="1:16" s="117" customFormat="1" ht="20.100000000000001" customHeight="1" thickBot="1" x14ac:dyDescent="0.3">
      <c r="A21" s="301" t="s">
        <v>121</v>
      </c>
      <c r="B21" s="212" t="s">
        <v>216</v>
      </c>
      <c r="C21" s="310">
        <f>'Ktvetési mérleg'!C21</f>
        <v>267527457</v>
      </c>
      <c r="D21" s="310">
        <f>'Bevétel össz.'!N21</f>
        <v>273827457</v>
      </c>
      <c r="E21" s="310">
        <f>'Bevétel össz.'!O21</f>
        <v>273827457</v>
      </c>
      <c r="F21" s="310">
        <f>'Bevétel össz.'!P21</f>
        <v>264537220</v>
      </c>
      <c r="G21" s="310">
        <f>'Bevétel össz.'!Q21</f>
        <v>344146537</v>
      </c>
      <c r="H21" s="373">
        <f>Önkormányzat!O45</f>
        <v>0</v>
      </c>
      <c r="I21" s="334" t="s">
        <v>211</v>
      </c>
      <c r="J21" s="335" t="s">
        <v>12</v>
      </c>
      <c r="K21" s="336">
        <f>'Ktvetési mérleg'!K16</f>
        <v>20000000</v>
      </c>
      <c r="L21" s="336">
        <f>'Kiadás ktgvszervenként'!N16</f>
        <v>20199347</v>
      </c>
      <c r="M21" s="336">
        <f>'Kiadás ktgvszervenként'!O16</f>
        <v>44449379</v>
      </c>
      <c r="N21" s="336">
        <f>'Kiadás ktgvszervenként'!P16</f>
        <v>44263274</v>
      </c>
      <c r="O21" s="336">
        <f>'Kiadás ktgvszervenként'!Q16</f>
        <v>251966866</v>
      </c>
      <c r="P21" s="383">
        <f>Önkormányzat!O14</f>
        <v>0</v>
      </c>
    </row>
    <row r="22" spans="1:16" s="117" customFormat="1" ht="20.100000000000001" customHeight="1" thickBot="1" x14ac:dyDescent="0.3">
      <c r="A22" s="155" t="s">
        <v>297</v>
      </c>
      <c r="B22" s="212" t="s">
        <v>298</v>
      </c>
      <c r="G22" s="310">
        <f>'Bevétel össz.'!Q23</f>
        <v>11824000</v>
      </c>
      <c r="I22" s="333" t="s">
        <v>98</v>
      </c>
      <c r="J22" s="220" t="s">
        <v>157</v>
      </c>
      <c r="K22" s="332">
        <f>'Ktvetési mérleg'!K23</f>
        <v>11824000</v>
      </c>
      <c r="L22" s="332">
        <f>'Kiadás ktgvszervenként'!N18</f>
        <v>11824000</v>
      </c>
      <c r="M22" s="332">
        <f>'Kiadás ktgvszervenként'!O18</f>
        <v>11824000</v>
      </c>
      <c r="N22" s="332">
        <f>'Kiadás ktgvszervenként'!P18</f>
        <v>11824000</v>
      </c>
      <c r="O22" s="332">
        <f>'Kiadás ktgvszervenként'!Q18</f>
        <v>11824000</v>
      </c>
      <c r="P22" s="383"/>
    </row>
    <row r="23" spans="1:16" s="117" customFormat="1" ht="20.100000000000001" customHeight="1" thickBot="1" x14ac:dyDescent="0.3">
      <c r="A23" s="301"/>
      <c r="B23" s="212"/>
      <c r="C23" s="420">
        <f>C15+C20+C21</f>
        <v>802971544</v>
      </c>
      <c r="D23" s="420">
        <f>D15+D20+D21</f>
        <v>803507856</v>
      </c>
      <c r="E23" s="420">
        <f>E15+E20+E21</f>
        <v>632815990</v>
      </c>
      <c r="F23" s="420">
        <f>F15+F20+F21</f>
        <v>628558374</v>
      </c>
      <c r="G23" s="420">
        <f>G15+G20+G21+G22</f>
        <v>820857496</v>
      </c>
      <c r="H23" s="309">
        <f>H15+H20+H21</f>
        <v>5791396</v>
      </c>
      <c r="I23" s="310"/>
      <c r="J23" s="310"/>
      <c r="K23" s="420">
        <f>K15+K20+K22+K21</f>
        <v>802971544</v>
      </c>
      <c r="L23" s="420">
        <f>L15+L20+L22+L21</f>
        <v>803507856</v>
      </c>
      <c r="M23" s="420">
        <f>M15+M20+M22+M21</f>
        <v>708166168</v>
      </c>
      <c r="N23" s="420">
        <f>N15+N20+N22+N21</f>
        <v>708166168</v>
      </c>
      <c r="O23" s="420">
        <f>O15+O20+O22+O21</f>
        <v>820857496</v>
      </c>
      <c r="P23" s="310">
        <f t="shared" ref="P23" si="7">P15+P20+P22+P21</f>
        <v>5791396</v>
      </c>
    </row>
    <row r="24" spans="1:16" s="117" customFormat="1" ht="20.100000000000001" customHeight="1" thickBot="1" x14ac:dyDescent="0.3">
      <c r="A24" s="301" t="s">
        <v>122</v>
      </c>
      <c r="B24" s="212" t="s">
        <v>19</v>
      </c>
      <c r="C24" s="310">
        <f>'Ktvetési mérleg'!C25</f>
        <v>187908604</v>
      </c>
      <c r="D24" s="310">
        <f>'Bevétel össz.'!N24</f>
        <v>187908604</v>
      </c>
      <c r="E24" s="310">
        <f>'Bevétel össz.'!O24</f>
        <v>194588894</v>
      </c>
      <c r="F24" s="310">
        <f>'Bevétel össz.'!P24</f>
        <v>194597594</v>
      </c>
      <c r="G24" s="310">
        <f>'Bevétel össz.'!Q24</f>
        <v>149760899</v>
      </c>
      <c r="H24" s="373"/>
      <c r="I24" s="333" t="s">
        <v>92</v>
      </c>
      <c r="J24" s="220" t="s">
        <v>19</v>
      </c>
      <c r="K24" s="332">
        <f>'Ktvetési mérleg'!K25</f>
        <v>187908604</v>
      </c>
      <c r="L24" s="332">
        <f>'Kiadás ktgvszervenként'!N20</f>
        <v>187908604</v>
      </c>
      <c r="M24" s="332">
        <f>'Kiadás ktgvszervenként'!O20</f>
        <v>194588894</v>
      </c>
      <c r="N24" s="332">
        <f>'Kiadás ktgvszervenként'!P20</f>
        <v>194597594</v>
      </c>
      <c r="O24" s="332">
        <f>'Kiadás ktgvszervenként'!Q20</f>
        <v>149760899</v>
      </c>
      <c r="P24" s="383"/>
    </row>
    <row r="25" spans="1:16" ht="20.100000000000001" customHeight="1" thickBot="1" x14ac:dyDescent="0.3">
      <c r="A25" s="296" t="s">
        <v>149</v>
      </c>
      <c r="B25" s="295" t="s">
        <v>241</v>
      </c>
      <c r="C25" s="292">
        <f>C21+C24</f>
        <v>455436061</v>
      </c>
      <c r="D25" s="292">
        <f>D21+D24</f>
        <v>461736061</v>
      </c>
      <c r="E25" s="292">
        <f>E21+E24</f>
        <v>468416351</v>
      </c>
      <c r="F25" s="292">
        <f>F21+F24</f>
        <v>459134814</v>
      </c>
      <c r="G25" s="292">
        <f>G21+G24+G22</f>
        <v>505731436</v>
      </c>
      <c r="H25" s="373">
        <f>H21+H24</f>
        <v>0</v>
      </c>
      <c r="I25" s="321" t="s">
        <v>150</v>
      </c>
      <c r="J25" s="305" t="s">
        <v>243</v>
      </c>
      <c r="K25" s="330">
        <f>K24</f>
        <v>187908604</v>
      </c>
      <c r="L25" s="330">
        <f t="shared" ref="L25:N25" si="8">L24</f>
        <v>187908604</v>
      </c>
      <c r="M25" s="330">
        <f t="shared" si="8"/>
        <v>194588894</v>
      </c>
      <c r="N25" s="330">
        <f t="shared" si="8"/>
        <v>194597594</v>
      </c>
      <c r="O25" s="330">
        <f>O24</f>
        <v>149760899</v>
      </c>
      <c r="P25" s="383"/>
    </row>
    <row r="26" spans="1:16" ht="16.5" thickBot="1" x14ac:dyDescent="0.3">
      <c r="A26" s="306"/>
      <c r="B26" s="307" t="s">
        <v>44</v>
      </c>
      <c r="C26" s="293">
        <f>C15+C20+C25</f>
        <v>990880148</v>
      </c>
      <c r="D26" s="293">
        <f t="shared" ref="D26:H26" si="9">D15+D20+D25</f>
        <v>991416460</v>
      </c>
      <c r="E26" s="293">
        <f>E15+E20+E25</f>
        <v>827404884</v>
      </c>
      <c r="F26" s="293">
        <f t="shared" si="9"/>
        <v>823155968</v>
      </c>
      <c r="G26" s="293">
        <f>G15+G20+G25</f>
        <v>970618395</v>
      </c>
      <c r="H26" s="374">
        <f t="shared" si="9"/>
        <v>5791396</v>
      </c>
      <c r="I26" s="293"/>
      <c r="J26" s="308" t="s">
        <v>45</v>
      </c>
      <c r="K26" s="331">
        <f>K15+K20+K21+K25+K22</f>
        <v>990880148</v>
      </c>
      <c r="L26" s="331">
        <f>L15+L20+L21+L25+L22</f>
        <v>991416460</v>
      </c>
      <c r="M26" s="331">
        <f>M15+M20+M21+M25+M22</f>
        <v>902755062</v>
      </c>
      <c r="N26" s="331">
        <f>N15+N20+N21+N25+N22</f>
        <v>902763762</v>
      </c>
      <c r="O26" s="331">
        <f>O15+O20+O21+O25+O22</f>
        <v>970618395</v>
      </c>
      <c r="P26" s="385">
        <f>P15+P20+P21+P25</f>
        <v>5791396</v>
      </c>
    </row>
    <row r="27" spans="1:16" ht="15" x14ac:dyDescent="0.2">
      <c r="C27" s="46"/>
      <c r="D27" s="46"/>
      <c r="E27" s="46"/>
      <c r="F27" s="46"/>
      <c r="G27" s="474"/>
      <c r="H27" s="46"/>
      <c r="O27" s="20"/>
    </row>
  </sheetData>
  <mergeCells count="5">
    <mergeCell ref="A1:A3"/>
    <mergeCell ref="I1:I3"/>
    <mergeCell ref="J1:J3"/>
    <mergeCell ref="B1:B3"/>
    <mergeCell ref="I12:P14"/>
  </mergeCells>
  <phoneticPr fontId="2" type="noConversion"/>
  <pageMargins left="0.75" right="0.75" top="1" bottom="1" header="0.5" footer="0.5"/>
  <pageSetup paperSize="9" scale="56" orientation="landscape" r:id="rId1"/>
  <headerFooter alignWithMargins="0">
    <oddHeader>&amp;C&amp;"Times New Roman,Félkövér"&amp;14Győr-Moson-Sopron Megyei Önkormányzat és Győr-Moson-Sopron Megyei Önkormányzati Hivatal
Működési, felhalmozási mérleg 2021.&amp;R&amp;"Times New Roman,Normál"&amp;12 2. számú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4">
    <tabColor rgb="FFFFFF00"/>
    <pageSetUpPr fitToPage="1"/>
  </sheetPr>
  <dimension ref="A1:Q27"/>
  <sheetViews>
    <sheetView zoomScale="75" zoomScaleNormal="75" workbookViewId="0">
      <selection activeCell="C4" sqref="C4"/>
    </sheetView>
  </sheetViews>
  <sheetFormatPr defaultRowHeight="12.75" x14ac:dyDescent="0.2"/>
  <cols>
    <col min="1" max="1" width="6.5703125" customWidth="1"/>
    <col min="2" max="2" width="56.85546875" customWidth="1"/>
    <col min="3" max="4" width="20.7109375" customWidth="1"/>
    <col min="5" max="7" width="20.85546875" style="117" hidden="1" customWidth="1"/>
    <col min="8" max="9" width="20.7109375" customWidth="1"/>
    <col min="10" max="12" width="20.85546875" style="117" hidden="1" customWidth="1"/>
    <col min="13" max="14" width="20.7109375" customWidth="1"/>
    <col min="15" max="16" width="20.85546875" style="117" hidden="1" customWidth="1"/>
    <col min="17" max="17" width="20.85546875" hidden="1" customWidth="1"/>
  </cols>
  <sheetData>
    <row r="1" spans="1:17" ht="24" customHeight="1" x14ac:dyDescent="0.3">
      <c r="A1" s="571" t="s">
        <v>89</v>
      </c>
      <c r="B1" s="573" t="s">
        <v>22</v>
      </c>
      <c r="C1" s="575" t="s">
        <v>13</v>
      </c>
      <c r="D1" s="576"/>
      <c r="E1" s="528"/>
      <c r="F1" s="528"/>
      <c r="G1" s="529"/>
      <c r="H1" s="577" t="s">
        <v>134</v>
      </c>
      <c r="I1" s="576"/>
      <c r="J1" s="528"/>
      <c r="K1" s="528"/>
      <c r="L1" s="529"/>
      <c r="M1" s="578" t="s">
        <v>15</v>
      </c>
      <c r="N1" s="579"/>
      <c r="O1" s="530"/>
      <c r="P1" s="530"/>
      <c r="Q1" s="530"/>
    </row>
    <row r="2" spans="1:17" ht="15.75" customHeight="1" x14ac:dyDescent="0.25">
      <c r="A2" s="572"/>
      <c r="B2" s="574"/>
      <c r="C2" s="256" t="s">
        <v>305</v>
      </c>
      <c r="D2" s="256" t="s">
        <v>304</v>
      </c>
      <c r="E2" s="256" t="s">
        <v>287</v>
      </c>
      <c r="F2" s="256" t="s">
        <v>286</v>
      </c>
      <c r="G2" s="256" t="s">
        <v>286</v>
      </c>
      <c r="H2" s="256" t="str">
        <f>C2</f>
        <v xml:space="preserve"> 2021. évi</v>
      </c>
      <c r="I2" s="256" t="str">
        <f>D2</f>
        <v>2021. évi</v>
      </c>
      <c r="J2" s="256" t="s">
        <v>287</v>
      </c>
      <c r="K2" s="256" t="s">
        <v>287</v>
      </c>
      <c r="L2" s="256" t="s">
        <v>287</v>
      </c>
      <c r="M2" s="256" t="str">
        <f>H2</f>
        <v xml:space="preserve"> 2021. évi</v>
      </c>
      <c r="N2" s="256" t="str">
        <f>I2</f>
        <v>2021. évi</v>
      </c>
      <c r="O2" s="256" t="s">
        <v>287</v>
      </c>
      <c r="P2" s="256" t="s">
        <v>287</v>
      </c>
      <c r="Q2" s="256" t="s">
        <v>287</v>
      </c>
    </row>
    <row r="3" spans="1:17" s="117" customFormat="1" ht="15.75" customHeight="1" x14ac:dyDescent="0.3">
      <c r="A3" s="257"/>
      <c r="B3" s="258"/>
      <c r="C3" s="259" t="s">
        <v>18</v>
      </c>
      <c r="D3" s="260" t="s">
        <v>285</v>
      </c>
      <c r="E3" s="260" t="s">
        <v>279</v>
      </c>
      <c r="F3" s="260" t="s">
        <v>281</v>
      </c>
      <c r="G3" s="260" t="s">
        <v>283</v>
      </c>
      <c r="H3" s="259" t="s">
        <v>18</v>
      </c>
      <c r="I3" s="260" t="s">
        <v>285</v>
      </c>
      <c r="J3" s="260" t="s">
        <v>279</v>
      </c>
      <c r="K3" s="260" t="s">
        <v>281</v>
      </c>
      <c r="L3" s="260" t="s">
        <v>283</v>
      </c>
      <c r="M3" s="259" t="s">
        <v>18</v>
      </c>
      <c r="N3" s="260" t="s">
        <v>285</v>
      </c>
      <c r="O3" s="260" t="s">
        <v>279</v>
      </c>
      <c r="P3" s="260" t="s">
        <v>281</v>
      </c>
      <c r="Q3" s="260" t="s">
        <v>283</v>
      </c>
    </row>
    <row r="4" spans="1:17" ht="15.75" x14ac:dyDescent="0.25">
      <c r="A4" s="261" t="s">
        <v>125</v>
      </c>
      <c r="B4" s="201" t="s">
        <v>130</v>
      </c>
      <c r="C4" s="262">
        <f>Önkormányzat!F29</f>
        <v>295600000</v>
      </c>
      <c r="D4" s="262">
        <f>Önkormányzat!H29</f>
        <v>295600000</v>
      </c>
      <c r="E4" s="262">
        <f>Önkormányzat!J31</f>
        <v>295600000</v>
      </c>
      <c r="F4" s="262">
        <f>Önkormányzat!L31</f>
        <v>295600000</v>
      </c>
      <c r="G4" s="262">
        <f>Önkormányzat!N29</f>
        <v>295600000</v>
      </c>
      <c r="H4" s="262"/>
      <c r="I4" s="263"/>
      <c r="J4" s="263"/>
      <c r="K4" s="263"/>
      <c r="L4" s="263"/>
      <c r="M4" s="262">
        <f>C4+H4</f>
        <v>295600000</v>
      </c>
      <c r="N4" s="262">
        <f>D4+I4</f>
        <v>295600000</v>
      </c>
      <c r="O4" s="262">
        <f>E4+J4</f>
        <v>295600000</v>
      </c>
      <c r="P4" s="262">
        <f>F4+K4</f>
        <v>295600000</v>
      </c>
      <c r="Q4" s="262">
        <f>G4+L4</f>
        <v>295600000</v>
      </c>
    </row>
    <row r="5" spans="1:17" s="117" customFormat="1" ht="15.75" x14ac:dyDescent="0.25">
      <c r="A5" s="155" t="s">
        <v>129</v>
      </c>
      <c r="B5" s="209" t="s">
        <v>296</v>
      </c>
      <c r="C5" s="262"/>
      <c r="D5" s="262"/>
      <c r="E5" s="262"/>
      <c r="F5" s="262"/>
      <c r="G5" s="262">
        <f>Önkormányzat!N30</f>
        <v>15976000</v>
      </c>
      <c r="H5" s="262"/>
      <c r="I5" s="263"/>
      <c r="J5" s="263"/>
      <c r="K5" s="263"/>
      <c r="L5" s="263"/>
      <c r="M5" s="262"/>
      <c r="N5" s="262"/>
      <c r="O5" s="262"/>
      <c r="P5" s="262"/>
      <c r="Q5" s="262">
        <f>G5+L5</f>
        <v>15976000</v>
      </c>
    </row>
    <row r="6" spans="1:17" ht="18.75" customHeight="1" x14ac:dyDescent="0.3">
      <c r="A6" s="264" t="s">
        <v>102</v>
      </c>
      <c r="B6" s="265" t="s">
        <v>100</v>
      </c>
      <c r="C6" s="193">
        <f>C4</f>
        <v>295600000</v>
      </c>
      <c r="D6" s="267">
        <f t="shared" ref="D6" si="0">D4</f>
        <v>295600000</v>
      </c>
      <c r="E6" s="267">
        <f>E4</f>
        <v>295600000</v>
      </c>
      <c r="F6" s="267">
        <f>F4</f>
        <v>295600000</v>
      </c>
      <c r="G6" s="267">
        <f>G4+G5</f>
        <v>311576000</v>
      </c>
      <c r="H6" s="266"/>
      <c r="I6" s="268"/>
      <c r="J6" s="268"/>
      <c r="K6" s="268"/>
      <c r="L6" s="268"/>
      <c r="M6" s="262">
        <f>C6+H6</f>
        <v>295600000</v>
      </c>
      <c r="N6" s="262">
        <f>D6+I6</f>
        <v>295600000</v>
      </c>
      <c r="O6" s="262">
        <f t="shared" ref="O6:O7" si="1">E6+J6</f>
        <v>295600000</v>
      </c>
      <c r="P6" s="262">
        <f t="shared" ref="P6:Q8" si="2">F6+K6</f>
        <v>295600000</v>
      </c>
      <c r="Q6" s="262">
        <f t="shared" si="2"/>
        <v>311576000</v>
      </c>
    </row>
    <row r="7" spans="1:17" ht="31.5" customHeight="1" x14ac:dyDescent="0.3">
      <c r="A7" s="264" t="s">
        <v>103</v>
      </c>
      <c r="B7" s="265" t="s">
        <v>215</v>
      </c>
      <c r="C7" s="267">
        <f>Önkormányzat!F32</f>
        <v>215968807</v>
      </c>
      <c r="D7" s="267">
        <f>Önkormányzat!H32</f>
        <v>215968807</v>
      </c>
      <c r="E7" s="267">
        <f>Önkormányzat!J32</f>
        <v>46130366</v>
      </c>
      <c r="F7" s="267">
        <f>Önkormányzat!L32</f>
        <v>46130366</v>
      </c>
      <c r="G7" s="267">
        <f>Önkormányzat!N32</f>
        <v>79182734</v>
      </c>
      <c r="H7" s="266">
        <f>Hivatal!F28</f>
        <v>0</v>
      </c>
      <c r="I7" s="266">
        <f>Hivatal!H28</f>
        <v>0</v>
      </c>
      <c r="J7" s="266">
        <f>Hivatal!J28</f>
        <v>277800</v>
      </c>
      <c r="K7" s="266">
        <f>Hivatal!L28</f>
        <v>277800</v>
      </c>
      <c r="L7" s="266">
        <f>Hivatal!N28</f>
        <v>48547093</v>
      </c>
      <c r="M7" s="262">
        <f>C7+H7</f>
        <v>215968807</v>
      </c>
      <c r="N7" s="262">
        <f>D7+I7</f>
        <v>215968807</v>
      </c>
      <c r="O7" s="262">
        <f t="shared" si="1"/>
        <v>46408166</v>
      </c>
      <c r="P7" s="262">
        <f>F7+K7</f>
        <v>46408166</v>
      </c>
      <c r="Q7" s="262">
        <f t="shared" si="2"/>
        <v>127729827</v>
      </c>
    </row>
    <row r="8" spans="1:17" ht="37.5" x14ac:dyDescent="0.3">
      <c r="A8" s="269" t="s">
        <v>99</v>
      </c>
      <c r="B8" s="270" t="s">
        <v>101</v>
      </c>
      <c r="C8" s="271">
        <f>C6+C7</f>
        <v>511568807</v>
      </c>
      <c r="D8" s="271">
        <f t="shared" ref="D8" si="3">D6+D7</f>
        <v>511568807</v>
      </c>
      <c r="E8" s="271">
        <f>E6+E7</f>
        <v>341730366</v>
      </c>
      <c r="F8" s="271">
        <f>F6+F7</f>
        <v>341730366</v>
      </c>
      <c r="G8" s="271">
        <f>G6+G7</f>
        <v>390758734</v>
      </c>
      <c r="H8" s="272">
        <f>H4+H6+H7</f>
        <v>0</v>
      </c>
      <c r="I8" s="272">
        <f t="shared" ref="I8" si="4">I4+I6+I7</f>
        <v>0</v>
      </c>
      <c r="J8" s="272">
        <f>J6+J7</f>
        <v>277800</v>
      </c>
      <c r="K8" s="272">
        <f>K6+K7</f>
        <v>277800</v>
      </c>
      <c r="L8" s="272">
        <f>L6+L7</f>
        <v>48547093</v>
      </c>
      <c r="M8" s="272">
        <f>M6+M7</f>
        <v>511568807</v>
      </c>
      <c r="N8" s="272">
        <f>N6+N7</f>
        <v>511568807</v>
      </c>
      <c r="O8" s="272">
        <f>E8+J8</f>
        <v>342008166</v>
      </c>
      <c r="P8" s="272">
        <f t="shared" si="2"/>
        <v>342008166</v>
      </c>
      <c r="Q8" s="272">
        <f>G8+L8</f>
        <v>439305827</v>
      </c>
    </row>
    <row r="9" spans="1:17" ht="18.75" customHeight="1" x14ac:dyDescent="0.3">
      <c r="A9" s="269" t="s">
        <v>104</v>
      </c>
      <c r="B9" s="270" t="s">
        <v>105</v>
      </c>
      <c r="C9" s="271">
        <f>Önkormányzat!F34</f>
        <v>0</v>
      </c>
      <c r="D9" s="271">
        <f>Önkormányzat!H34</f>
        <v>0</v>
      </c>
      <c r="E9" s="271">
        <f>Önkormányzat!J34</f>
        <v>0</v>
      </c>
      <c r="F9" s="271"/>
      <c r="G9" s="271"/>
      <c r="H9" s="200"/>
      <c r="I9" s="273"/>
      <c r="J9" s="273"/>
      <c r="K9" s="273"/>
      <c r="L9" s="273"/>
      <c r="M9" s="273">
        <f t="shared" ref="M9:N13" si="5">C9+H9</f>
        <v>0</v>
      </c>
      <c r="N9" s="285">
        <f t="shared" si="5"/>
        <v>0</v>
      </c>
      <c r="O9" s="285">
        <f>E9+J9</f>
        <v>0</v>
      </c>
      <c r="P9" s="285">
        <f>F9+K9</f>
        <v>0</v>
      </c>
      <c r="Q9" s="285">
        <f>G9+M9</f>
        <v>0</v>
      </c>
    </row>
    <row r="10" spans="1:17" ht="18.75" x14ac:dyDescent="0.3">
      <c r="A10" s="269" t="s">
        <v>106</v>
      </c>
      <c r="B10" s="270" t="s">
        <v>107</v>
      </c>
      <c r="C10" s="271">
        <f>Önkormányzat!F35</f>
        <v>0</v>
      </c>
      <c r="D10" s="271">
        <f>Önkormányzat!H35</f>
        <v>0</v>
      </c>
      <c r="E10" s="271"/>
      <c r="F10" s="271"/>
      <c r="G10" s="271"/>
      <c r="H10" s="272"/>
      <c r="I10" s="273"/>
      <c r="J10" s="273"/>
      <c r="K10" s="273"/>
      <c r="L10" s="273"/>
      <c r="M10" s="273">
        <f t="shared" si="5"/>
        <v>0</v>
      </c>
      <c r="N10" s="273">
        <f t="shared" si="5"/>
        <v>0</v>
      </c>
      <c r="O10" s="273"/>
      <c r="P10" s="273"/>
      <c r="Q10" s="273"/>
    </row>
    <row r="11" spans="1:17" ht="18.75" x14ac:dyDescent="0.3">
      <c r="A11" s="274" t="s">
        <v>110</v>
      </c>
      <c r="B11" s="275" t="s">
        <v>153</v>
      </c>
      <c r="C11" s="276">
        <f>Önkormányzat!F36</f>
        <v>5780904</v>
      </c>
      <c r="D11" s="276">
        <f>Önkormányzat!H36</f>
        <v>5780904</v>
      </c>
      <c r="E11" s="276">
        <f>Önkormányzat!J36</f>
        <v>5780904</v>
      </c>
      <c r="F11" s="276">
        <f>Önkormányzat!L36</f>
        <v>9381648</v>
      </c>
      <c r="G11" s="276">
        <f>Önkormányzat!N36</f>
        <v>8414445</v>
      </c>
      <c r="H11" s="191">
        <f>Hivatal!F32</f>
        <v>4290976</v>
      </c>
      <c r="I11" s="191">
        <f>Hivatal!H32</f>
        <v>4290976</v>
      </c>
      <c r="J11" s="191">
        <f>Hivatal!J32</f>
        <v>4290976</v>
      </c>
      <c r="K11" s="191">
        <f>Hivatal!L32</f>
        <v>5927940</v>
      </c>
      <c r="L11" s="191">
        <f>Hivatal!N32</f>
        <v>2773035</v>
      </c>
      <c r="M11" s="255">
        <f t="shared" si="5"/>
        <v>10071880</v>
      </c>
      <c r="N11" s="255">
        <f>D11+I11</f>
        <v>10071880</v>
      </c>
      <c r="O11" s="255">
        <f t="shared" ref="O11:P14" si="6">E11+J11</f>
        <v>10071880</v>
      </c>
      <c r="P11" s="255">
        <f t="shared" si="6"/>
        <v>15309588</v>
      </c>
      <c r="Q11" s="255">
        <f>G11+L11</f>
        <v>11187480</v>
      </c>
    </row>
    <row r="12" spans="1:17" ht="18.75" x14ac:dyDescent="0.3">
      <c r="A12" s="274" t="s">
        <v>277</v>
      </c>
      <c r="B12" s="209" t="s">
        <v>278</v>
      </c>
      <c r="C12" s="276">
        <f>Önkormányzat!F37</f>
        <v>0</v>
      </c>
      <c r="D12" s="276">
        <f>Önkormányzat!H37</f>
        <v>61537</v>
      </c>
      <c r="E12" s="276">
        <f>Önkormányzat!J37</f>
        <v>0</v>
      </c>
      <c r="F12" s="276">
        <f>Önkormányzat!L37</f>
        <v>0</v>
      </c>
      <c r="G12" s="276"/>
      <c r="H12" s="266"/>
      <c r="I12" s="255">
        <f>Hivatal!G33</f>
        <v>269688</v>
      </c>
      <c r="J12" s="268"/>
      <c r="K12" s="268"/>
      <c r="L12" s="268"/>
      <c r="M12" s="255">
        <f t="shared" si="5"/>
        <v>0</v>
      </c>
      <c r="N12" s="255">
        <f t="shared" si="5"/>
        <v>331225</v>
      </c>
      <c r="O12" s="255">
        <f t="shared" si="6"/>
        <v>0</v>
      </c>
      <c r="P12" s="255">
        <f t="shared" si="6"/>
        <v>0</v>
      </c>
      <c r="Q12" s="255">
        <f>G12+L12</f>
        <v>0</v>
      </c>
    </row>
    <row r="13" spans="1:17" ht="18.75" x14ac:dyDescent="0.3">
      <c r="A13" s="274" t="s">
        <v>214</v>
      </c>
      <c r="B13" s="275" t="s">
        <v>111</v>
      </c>
      <c r="C13" s="276">
        <f>Önkormányzat!F38</f>
        <v>6309650</v>
      </c>
      <c r="D13" s="276">
        <f>Önkormányzat!H38</f>
        <v>147460</v>
      </c>
      <c r="E13" s="276">
        <f>Önkormányzat!J38</f>
        <v>147460</v>
      </c>
      <c r="F13" s="276">
        <f>Önkormányzat!L38</f>
        <v>9650</v>
      </c>
      <c r="G13" s="276">
        <f>Önkormányzat!N38</f>
        <v>4544626</v>
      </c>
      <c r="H13" s="191">
        <f>Hivatal!F34</f>
        <v>0</v>
      </c>
      <c r="I13" s="191">
        <f>Hivatal!H34</f>
        <v>67277</v>
      </c>
      <c r="J13" s="191">
        <f>Hivatal!J34</f>
        <v>67277</v>
      </c>
      <c r="K13" s="191">
        <f>Hivatal!L34</f>
        <v>0</v>
      </c>
      <c r="L13" s="191">
        <f>Hivatal!N34</f>
        <v>17339</v>
      </c>
      <c r="M13" s="255">
        <f t="shared" si="5"/>
        <v>6309650</v>
      </c>
      <c r="N13" s="255">
        <f t="shared" si="5"/>
        <v>214737</v>
      </c>
      <c r="O13" s="255">
        <f t="shared" si="6"/>
        <v>214737</v>
      </c>
      <c r="P13" s="255">
        <f t="shared" si="6"/>
        <v>9650</v>
      </c>
      <c r="Q13" s="255">
        <f>G13+L13</f>
        <v>4561965</v>
      </c>
    </row>
    <row r="14" spans="1:17" ht="18.75" x14ac:dyDescent="0.3">
      <c r="A14" s="269" t="s">
        <v>108</v>
      </c>
      <c r="B14" s="277" t="s">
        <v>109</v>
      </c>
      <c r="C14" s="278">
        <f>C11+C12+C13</f>
        <v>12090554</v>
      </c>
      <c r="D14" s="278">
        <f>D11+D12+D13</f>
        <v>5989901</v>
      </c>
      <c r="E14" s="278">
        <f>E11+E12+E13</f>
        <v>5928364</v>
      </c>
      <c r="F14" s="278">
        <f>F11+F12+F13</f>
        <v>9391298</v>
      </c>
      <c r="G14" s="278">
        <f>G11+G12+G13</f>
        <v>12959071</v>
      </c>
      <c r="H14" s="278">
        <f t="shared" ref="H14:N14" si="7">H11+H12+H13</f>
        <v>4290976</v>
      </c>
      <c r="I14" s="278">
        <f t="shared" si="7"/>
        <v>4627941</v>
      </c>
      <c r="J14" s="278">
        <f>J11+J12+J13</f>
        <v>4358253</v>
      </c>
      <c r="K14" s="278">
        <f>K11+K12+K13</f>
        <v>5927940</v>
      </c>
      <c r="L14" s="278">
        <f>L11+L12+L13</f>
        <v>2790374</v>
      </c>
      <c r="M14" s="278">
        <f t="shared" si="7"/>
        <v>16381530</v>
      </c>
      <c r="N14" s="278">
        <f t="shared" si="7"/>
        <v>10617842</v>
      </c>
      <c r="O14" s="278">
        <f t="shared" si="6"/>
        <v>10286617</v>
      </c>
      <c r="P14" s="278">
        <f t="shared" si="6"/>
        <v>15319238</v>
      </c>
      <c r="Q14" s="278">
        <f>G14+L14</f>
        <v>15749445</v>
      </c>
    </row>
    <row r="15" spans="1:17" s="117" customFormat="1" ht="18.75" x14ac:dyDescent="0.3">
      <c r="A15" s="540" t="s">
        <v>302</v>
      </c>
      <c r="B15" s="541" t="s">
        <v>303</v>
      </c>
      <c r="C15" s="544"/>
      <c r="D15" s="544"/>
      <c r="E15" s="544"/>
      <c r="F15" s="544"/>
      <c r="G15" s="544"/>
      <c r="H15" s="544">
        <f>Hivatal!F36</f>
        <v>800000</v>
      </c>
      <c r="I15" s="544">
        <f>Hivatal!H36</f>
        <v>800000</v>
      </c>
      <c r="J15" s="544"/>
      <c r="K15" s="544"/>
      <c r="L15" s="544"/>
      <c r="M15" s="544"/>
      <c r="N15" s="544"/>
      <c r="O15" s="278"/>
      <c r="P15" s="278"/>
      <c r="Q15" s="278"/>
    </row>
    <row r="16" spans="1:17" ht="18.75" x14ac:dyDescent="0.3">
      <c r="A16" s="269" t="s">
        <v>112</v>
      </c>
      <c r="B16" s="277" t="s">
        <v>113</v>
      </c>
      <c r="C16" s="278"/>
      <c r="D16" s="278"/>
      <c r="E16" s="278"/>
      <c r="F16" s="278"/>
      <c r="G16" s="278"/>
      <c r="H16" s="151">
        <f>H15</f>
        <v>800000</v>
      </c>
      <c r="I16" s="285">
        <f>I15</f>
        <v>800000</v>
      </c>
      <c r="J16" s="285"/>
      <c r="K16" s="285"/>
      <c r="L16" s="285"/>
      <c r="M16" s="285">
        <f>C16+H16</f>
        <v>800000</v>
      </c>
      <c r="N16" s="285">
        <f>D16+I16</f>
        <v>800000</v>
      </c>
      <c r="O16" s="273"/>
      <c r="P16" s="273"/>
      <c r="Q16" s="273"/>
    </row>
    <row r="17" spans="1:17" ht="18.75" customHeight="1" x14ac:dyDescent="0.25">
      <c r="A17" s="274" t="s">
        <v>170</v>
      </c>
      <c r="B17" s="209" t="s">
        <v>114</v>
      </c>
      <c r="C17" s="191">
        <f>Önkormányzat!F41</f>
        <v>6693750</v>
      </c>
      <c r="D17" s="191">
        <f>Önkormányzat!H41</f>
        <v>6693750</v>
      </c>
      <c r="E17" s="191">
        <f>Önkormányzat!J41</f>
        <v>6693750</v>
      </c>
      <c r="F17" s="191">
        <f>Önkormányzat!L41</f>
        <v>6693750</v>
      </c>
      <c r="G17" s="191">
        <f>Önkormányzat!N41</f>
        <v>9831687</v>
      </c>
      <c r="H17" s="266"/>
      <c r="I17" s="268"/>
      <c r="J17" s="268"/>
      <c r="K17" s="268"/>
      <c r="L17" s="268"/>
      <c r="M17" s="255">
        <f>C17+H17</f>
        <v>6693750</v>
      </c>
      <c r="N17" s="255">
        <f>D17+I17</f>
        <v>6693750</v>
      </c>
      <c r="O17" s="255">
        <f t="shared" ref="O17:P18" si="8">E17+J17</f>
        <v>6693750</v>
      </c>
      <c r="P17" s="255">
        <f t="shared" si="8"/>
        <v>6693750</v>
      </c>
      <c r="Q17" s="255">
        <f>G17+L17</f>
        <v>9831687</v>
      </c>
    </row>
    <row r="18" spans="1:17" ht="18.75" x14ac:dyDescent="0.3">
      <c r="A18" s="269" t="s">
        <v>115</v>
      </c>
      <c r="B18" s="277" t="s">
        <v>118</v>
      </c>
      <c r="C18" s="278">
        <f>C17</f>
        <v>6693750</v>
      </c>
      <c r="D18" s="278">
        <f t="shared" ref="D18" si="9">D17</f>
        <v>6693750</v>
      </c>
      <c r="E18" s="278">
        <f>E17</f>
        <v>6693750</v>
      </c>
      <c r="F18" s="278">
        <f>F17</f>
        <v>6693750</v>
      </c>
      <c r="G18" s="278">
        <f>G17</f>
        <v>9831687</v>
      </c>
      <c r="H18" s="279"/>
      <c r="I18" s="273"/>
      <c r="J18" s="273"/>
      <c r="K18" s="273"/>
      <c r="L18" s="273"/>
      <c r="M18" s="285">
        <f>M17</f>
        <v>6693750</v>
      </c>
      <c r="N18" s="285">
        <f t="shared" ref="N18" si="10">N17</f>
        <v>6693750</v>
      </c>
      <c r="O18" s="285">
        <f t="shared" si="8"/>
        <v>6693750</v>
      </c>
      <c r="P18" s="285">
        <f t="shared" si="8"/>
        <v>6693750</v>
      </c>
      <c r="Q18" s="285">
        <f>G18+L18</f>
        <v>9831687</v>
      </c>
    </row>
    <row r="19" spans="1:17" ht="18.75" x14ac:dyDescent="0.3">
      <c r="A19" s="269" t="s">
        <v>116</v>
      </c>
      <c r="B19" s="277" t="s">
        <v>117</v>
      </c>
      <c r="C19" s="278">
        <f>Önkormányzat!F43</f>
        <v>0</v>
      </c>
      <c r="D19" s="278">
        <f>Önkormányzat!H43</f>
        <v>0</v>
      </c>
      <c r="E19" s="278">
        <f>Önkormányzat!J43</f>
        <v>0</v>
      </c>
      <c r="F19" s="278">
        <f>Önkormányzat!K43</f>
        <v>0</v>
      </c>
      <c r="G19" s="278"/>
      <c r="H19" s="279"/>
      <c r="I19" s="273"/>
      <c r="J19" s="273"/>
      <c r="K19" s="273"/>
      <c r="L19" s="273"/>
      <c r="M19" s="285">
        <f t="shared" ref="M19:N21" si="11">C19+H19</f>
        <v>0</v>
      </c>
      <c r="N19" s="285">
        <f t="shared" si="11"/>
        <v>0</v>
      </c>
      <c r="O19" s="285">
        <f>E19+N19</f>
        <v>0</v>
      </c>
      <c r="P19" s="285">
        <f>F19+O19</f>
        <v>0</v>
      </c>
      <c r="Q19" s="285">
        <f>G19+P19</f>
        <v>0</v>
      </c>
    </row>
    <row r="20" spans="1:17" ht="18.75" x14ac:dyDescent="0.3">
      <c r="A20" s="280"/>
      <c r="B20" s="277" t="s">
        <v>20</v>
      </c>
      <c r="C20" s="278">
        <f>C8+C9+C10+C14+C16+C18+C19</f>
        <v>530353111</v>
      </c>
      <c r="D20" s="278">
        <f t="shared" ref="D20" si="12">D8+D9+D10+D14+D16+D18+D19</f>
        <v>524252458</v>
      </c>
      <c r="E20" s="278">
        <f>E8+E9+E10+E14+E16+E18+E19</f>
        <v>354352480</v>
      </c>
      <c r="F20" s="278">
        <f>F8+F9+F10+F14+F16+F18+F19</f>
        <v>357815414</v>
      </c>
      <c r="G20" s="278">
        <f>G8+G9+G10+G14+G16+G18+G19</f>
        <v>413549492</v>
      </c>
      <c r="H20" s="278">
        <f t="shared" ref="H20" si="13">H8+H9+H10+H14+H16+H18+H19</f>
        <v>5090976</v>
      </c>
      <c r="I20" s="278">
        <f t="shared" ref="I20" si="14">I8+I9+I10+I14+I16+I18+I19</f>
        <v>5427941</v>
      </c>
      <c r="J20" s="278">
        <f>J8+J9+J10+J14+J16+J18+J19</f>
        <v>4636053</v>
      </c>
      <c r="K20" s="278">
        <f>K8+K9+K10+K14+K16+K18+K19</f>
        <v>6205740</v>
      </c>
      <c r="L20" s="278">
        <f>L8+L9+L10+L14+L16+L18+L19</f>
        <v>51337467</v>
      </c>
      <c r="M20" s="285">
        <f t="shared" si="11"/>
        <v>535444087</v>
      </c>
      <c r="N20" s="285">
        <f>N8+N9+N10+N14+N16+N18+N19</f>
        <v>529680399</v>
      </c>
      <c r="O20" s="285">
        <f t="shared" ref="O20:P24" si="15">E20+J20</f>
        <v>358988533</v>
      </c>
      <c r="P20" s="285">
        <f t="shared" si="15"/>
        <v>364021154</v>
      </c>
      <c r="Q20" s="285">
        <f>G20+L20</f>
        <v>464886959</v>
      </c>
    </row>
    <row r="21" spans="1:17" ht="15.75" x14ac:dyDescent="0.25">
      <c r="A21" s="281" t="s">
        <v>121</v>
      </c>
      <c r="B21" s="212" t="s">
        <v>216</v>
      </c>
      <c r="C21" s="193">
        <f>Önkormányzat!F45</f>
        <v>256169894</v>
      </c>
      <c r="D21" s="193">
        <f>Önkormányzat!H45</f>
        <v>262469894</v>
      </c>
      <c r="E21" s="193">
        <f>Önkormányzat!J45</f>
        <v>262469894</v>
      </c>
      <c r="F21" s="193">
        <f>Önkormányzat!L45</f>
        <v>262469894</v>
      </c>
      <c r="G21" s="193">
        <f>Önkormányzat!N45</f>
        <v>342077862</v>
      </c>
      <c r="H21" s="193">
        <f>Hivatal!F42</f>
        <v>11357563</v>
      </c>
      <c r="I21" s="193">
        <f>Hivatal!H42</f>
        <v>11357563</v>
      </c>
      <c r="J21" s="193">
        <f>Hivatal!J42</f>
        <v>11357563</v>
      </c>
      <c r="K21" s="193">
        <f>Hivatal!L42</f>
        <v>2067326</v>
      </c>
      <c r="L21" s="193">
        <f>Hivatal!N42</f>
        <v>2068675</v>
      </c>
      <c r="M21" s="286">
        <f t="shared" si="11"/>
        <v>267527457</v>
      </c>
      <c r="N21" s="286">
        <f>D21+I21</f>
        <v>273827457</v>
      </c>
      <c r="O21" s="286">
        <f t="shared" si="15"/>
        <v>273827457</v>
      </c>
      <c r="P21" s="286">
        <f t="shared" si="15"/>
        <v>264537220</v>
      </c>
      <c r="Q21" s="286">
        <f>G21+L21</f>
        <v>344146537</v>
      </c>
    </row>
    <row r="22" spans="1:17" s="117" customFormat="1" ht="15.75" x14ac:dyDescent="0.25">
      <c r="A22" s="281"/>
      <c r="B22" s="419"/>
      <c r="C22" s="416">
        <f>C20+C21</f>
        <v>786523005</v>
      </c>
      <c r="D22" s="416">
        <f t="shared" ref="D22:I22" si="16">D20+D21</f>
        <v>786722352</v>
      </c>
      <c r="E22" s="416">
        <f>E20+E21</f>
        <v>616822374</v>
      </c>
      <c r="F22" s="416">
        <f>F20+F21</f>
        <v>620285308</v>
      </c>
      <c r="G22" s="416">
        <f>G20+G21</f>
        <v>755627354</v>
      </c>
      <c r="H22" s="416">
        <f t="shared" si="16"/>
        <v>16448539</v>
      </c>
      <c r="I22" s="416">
        <f t="shared" si="16"/>
        <v>16785504</v>
      </c>
      <c r="J22" s="416">
        <f>J20+J21</f>
        <v>15993616</v>
      </c>
      <c r="K22" s="416">
        <f>K20+K21</f>
        <v>8273066</v>
      </c>
      <c r="L22" s="416">
        <f>L20+L21</f>
        <v>53406142</v>
      </c>
      <c r="M22" s="414">
        <f>M20+M21</f>
        <v>802971544</v>
      </c>
      <c r="N22" s="414">
        <f>N20+N21</f>
        <v>803507856</v>
      </c>
      <c r="O22" s="414">
        <f t="shared" si="15"/>
        <v>632815990</v>
      </c>
      <c r="P22" s="414">
        <f t="shared" si="15"/>
        <v>628558374</v>
      </c>
      <c r="Q22" s="414">
        <f>G22+L22</f>
        <v>809033496</v>
      </c>
    </row>
    <row r="23" spans="1:17" s="117" customFormat="1" ht="15.75" x14ac:dyDescent="0.25">
      <c r="A23" s="155" t="s">
        <v>297</v>
      </c>
      <c r="B23" s="513" t="s">
        <v>298</v>
      </c>
      <c r="C23" s="471"/>
      <c r="D23" s="471"/>
      <c r="E23" s="471"/>
      <c r="F23" s="471"/>
      <c r="G23" s="471">
        <f>Önkormányzat!N48</f>
        <v>11824000</v>
      </c>
      <c r="H23" s="471"/>
      <c r="I23" s="471"/>
      <c r="J23" s="471"/>
      <c r="K23" s="471"/>
      <c r="L23" s="471"/>
      <c r="M23" s="514"/>
      <c r="N23" s="514"/>
      <c r="O23" s="514"/>
      <c r="P23" s="514"/>
      <c r="Q23" s="514">
        <f>G23+L23</f>
        <v>11824000</v>
      </c>
    </row>
    <row r="24" spans="1:17" ht="15.75" x14ac:dyDescent="0.25">
      <c r="A24" s="281" t="s">
        <v>122</v>
      </c>
      <c r="B24" s="212" t="s">
        <v>19</v>
      </c>
      <c r="C24" s="193"/>
      <c r="D24" s="193"/>
      <c r="E24" s="193"/>
      <c r="F24" s="193"/>
      <c r="G24" s="193"/>
      <c r="H24" s="193">
        <f>Hivatal!F47</f>
        <v>187908604</v>
      </c>
      <c r="I24" s="193">
        <f>Hivatal!H47</f>
        <v>187908604</v>
      </c>
      <c r="J24" s="193">
        <f>Hivatal!J47</f>
        <v>194588894</v>
      </c>
      <c r="K24" s="193">
        <f>Hivatal!L47</f>
        <v>194597594</v>
      </c>
      <c r="L24" s="193">
        <f>Hivatal!N47</f>
        <v>149760899</v>
      </c>
      <c r="M24" s="286">
        <f>C24+H24</f>
        <v>187908604</v>
      </c>
      <c r="N24" s="286">
        <f>D24+I24</f>
        <v>187908604</v>
      </c>
      <c r="O24" s="286">
        <f t="shared" si="15"/>
        <v>194588894</v>
      </c>
      <c r="P24" s="286">
        <f t="shared" si="15"/>
        <v>194597594</v>
      </c>
      <c r="Q24" s="286">
        <f>G24+L24</f>
        <v>149760899</v>
      </c>
    </row>
    <row r="25" spans="1:17" ht="18.75" x14ac:dyDescent="0.3">
      <c r="A25" s="284"/>
      <c r="B25" s="277" t="s">
        <v>120</v>
      </c>
      <c r="C25" s="278">
        <f>C20+C21</f>
        <v>786523005</v>
      </c>
      <c r="D25" s="278">
        <f t="shared" ref="D25" si="17">D20+D21</f>
        <v>786722352</v>
      </c>
      <c r="E25" s="278">
        <f>E22+E24</f>
        <v>616822374</v>
      </c>
      <c r="F25" s="278">
        <f>F22+F24</f>
        <v>620285308</v>
      </c>
      <c r="G25" s="278">
        <f>G22+G24+G23</f>
        <v>767451354</v>
      </c>
      <c r="H25" s="278">
        <f>H20+H21+H24</f>
        <v>204357143</v>
      </c>
      <c r="I25" s="278">
        <f>I20+I21+I24</f>
        <v>204694108</v>
      </c>
      <c r="J25" s="278">
        <f>J22+J24</f>
        <v>210582510</v>
      </c>
      <c r="K25" s="278">
        <f>K22+K24</f>
        <v>202870660</v>
      </c>
      <c r="L25" s="278">
        <f>L22+L24</f>
        <v>203167041</v>
      </c>
      <c r="M25" s="278">
        <f>M20+M21+M24</f>
        <v>990880148</v>
      </c>
      <c r="N25" s="278">
        <f>N20+N21+N24</f>
        <v>991416460</v>
      </c>
      <c r="O25" s="278">
        <f>O22+O24</f>
        <v>827404884</v>
      </c>
      <c r="P25" s="278">
        <f>P22+P24</f>
        <v>823155968</v>
      </c>
      <c r="Q25" s="278">
        <f>Q22+Q24+Q23</f>
        <v>970618395</v>
      </c>
    </row>
    <row r="26" spans="1:17" x14ac:dyDescent="0.2">
      <c r="G26" s="20"/>
      <c r="L26" s="20"/>
      <c r="Q26" s="20"/>
    </row>
    <row r="27" spans="1:17" x14ac:dyDescent="0.2">
      <c r="Q27" s="20"/>
    </row>
  </sheetData>
  <mergeCells count="5">
    <mergeCell ref="A1:A2"/>
    <mergeCell ref="B1:B2"/>
    <mergeCell ref="C1:D1"/>
    <mergeCell ref="H1:I1"/>
    <mergeCell ref="M1:N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1" orientation="landscape" r:id="rId1"/>
  <headerFooter>
    <oddHeader>&amp;C&amp;"Times New Roman,Félkövér"&amp;14Győr-Moson-Sopron Megyei Önkormányzat és Győr-Moson-Sopron Megyei Önkormányzati Hivatal
2021. évi bevételei összesen&amp;R&amp;"Times New Roman,Normál"&amp;12 3/a. számú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3">
    <tabColor rgb="FFFFFF00"/>
    <pageSetUpPr fitToPage="1"/>
  </sheetPr>
  <dimension ref="A3:S24"/>
  <sheetViews>
    <sheetView zoomScale="75" zoomScaleNormal="75" workbookViewId="0">
      <selection activeCell="R24" sqref="R24"/>
    </sheetView>
  </sheetViews>
  <sheetFormatPr defaultRowHeight="12.75" x14ac:dyDescent="0.2"/>
  <cols>
    <col min="1" max="1" width="5.85546875" customWidth="1"/>
    <col min="2" max="2" width="44.140625" customWidth="1"/>
    <col min="3" max="3" width="20.7109375" customWidth="1"/>
    <col min="4" max="4" width="20.7109375" style="117" customWidth="1"/>
    <col min="5" max="7" width="17.140625" style="117" hidden="1" customWidth="1"/>
    <col min="8" max="8" width="20.7109375" customWidth="1"/>
    <col min="9" max="9" width="20.7109375" style="117" customWidth="1"/>
    <col min="10" max="11" width="17.140625" style="117" hidden="1" customWidth="1"/>
    <col min="12" max="12" width="20.7109375" style="117" hidden="1" customWidth="1"/>
    <col min="13" max="13" width="20.7109375" style="117" customWidth="1"/>
    <col min="14" max="14" width="20.7109375" customWidth="1"/>
    <col min="15" max="16" width="17.140625" style="117" hidden="1" customWidth="1"/>
    <col min="17" max="17" width="17.140625" hidden="1" customWidth="1"/>
    <col min="19" max="19" width="14.7109375" bestFit="1" customWidth="1"/>
  </cols>
  <sheetData>
    <row r="3" spans="1:17" ht="18" customHeight="1" x14ac:dyDescent="0.3">
      <c r="A3" s="582" t="s">
        <v>89</v>
      </c>
      <c r="B3" s="591" t="s">
        <v>0</v>
      </c>
      <c r="C3" s="580" t="s">
        <v>13</v>
      </c>
      <c r="D3" s="576"/>
      <c r="E3" s="531"/>
      <c r="F3" s="531"/>
      <c r="G3" s="532"/>
      <c r="H3" s="581" t="s">
        <v>134</v>
      </c>
      <c r="I3" s="576"/>
      <c r="J3" s="533"/>
      <c r="K3" s="533"/>
      <c r="L3" s="534"/>
      <c r="M3" s="577" t="s">
        <v>15</v>
      </c>
      <c r="N3" s="576"/>
      <c r="O3" s="535"/>
      <c r="P3" s="535"/>
      <c r="Q3" s="536"/>
    </row>
    <row r="4" spans="1:17" ht="15.75" x14ac:dyDescent="0.25">
      <c r="A4" s="583"/>
      <c r="B4" s="592"/>
      <c r="C4" s="118" t="s">
        <v>305</v>
      </c>
      <c r="D4" s="118" t="s">
        <v>304</v>
      </c>
      <c r="E4" s="118" t="s">
        <v>287</v>
      </c>
      <c r="F4" s="118" t="s">
        <v>287</v>
      </c>
      <c r="G4" s="118" t="s">
        <v>287</v>
      </c>
      <c r="H4" s="118" t="str">
        <f>C4</f>
        <v xml:space="preserve"> 2021. évi</v>
      </c>
      <c r="I4" s="118" t="str">
        <f>D4</f>
        <v>2021. évi</v>
      </c>
      <c r="J4" s="118" t="s">
        <v>287</v>
      </c>
      <c r="K4" s="118" t="s">
        <v>287</v>
      </c>
      <c r="L4" s="118" t="s">
        <v>287</v>
      </c>
      <c r="M4" s="118" t="str">
        <f>H4</f>
        <v xml:space="preserve"> 2021. évi</v>
      </c>
      <c r="N4" s="452" t="str">
        <f>I4</f>
        <v>2021. évi</v>
      </c>
      <c r="O4" s="118" t="s">
        <v>287</v>
      </c>
      <c r="P4" s="118" t="s">
        <v>287</v>
      </c>
      <c r="Q4" s="118" t="s">
        <v>287</v>
      </c>
    </row>
    <row r="5" spans="1:17" ht="15" customHeight="1" x14ac:dyDescent="0.25">
      <c r="A5" s="584"/>
      <c r="B5" s="593"/>
      <c r="C5" s="119" t="s">
        <v>18</v>
      </c>
      <c r="D5" s="251" t="s">
        <v>285</v>
      </c>
      <c r="E5" s="251" t="s">
        <v>279</v>
      </c>
      <c r="F5" s="251" t="s">
        <v>281</v>
      </c>
      <c r="G5" s="251" t="s">
        <v>283</v>
      </c>
      <c r="H5" s="119" t="s">
        <v>18</v>
      </c>
      <c r="I5" s="251" t="s">
        <v>285</v>
      </c>
      <c r="J5" s="251" t="s">
        <v>279</v>
      </c>
      <c r="K5" s="251" t="s">
        <v>281</v>
      </c>
      <c r="L5" s="251" t="s">
        <v>283</v>
      </c>
      <c r="M5" s="119" t="s">
        <v>18</v>
      </c>
      <c r="N5" s="453" t="s">
        <v>285</v>
      </c>
      <c r="O5" s="251" t="s">
        <v>279</v>
      </c>
      <c r="P5" s="251" t="s">
        <v>281</v>
      </c>
      <c r="Q5" s="251" t="s">
        <v>283</v>
      </c>
    </row>
    <row r="6" spans="1:17" ht="15.75" x14ac:dyDescent="0.25">
      <c r="A6" s="3" t="s">
        <v>53</v>
      </c>
      <c r="B6" s="17" t="s">
        <v>1</v>
      </c>
      <c r="C6" s="229">
        <f>Önkormányzat!F5</f>
        <v>77816075</v>
      </c>
      <c r="D6" s="229">
        <f>Önkormányzat!H5</f>
        <v>77816074</v>
      </c>
      <c r="E6" s="229">
        <f>Önkormányzat!J5</f>
        <v>81272165</v>
      </c>
      <c r="F6" s="229">
        <f>Önkormányzat!L5</f>
        <v>81272165</v>
      </c>
      <c r="G6" s="229">
        <f>Önkormányzat!N5</f>
        <v>81586382</v>
      </c>
      <c r="H6" s="229">
        <f>Hivatal!F5</f>
        <v>143355536</v>
      </c>
      <c r="I6" s="229">
        <f>Hivatal!H5</f>
        <v>143355536</v>
      </c>
      <c r="J6" s="229">
        <f>Hivatal!J5</f>
        <v>141022436</v>
      </c>
      <c r="K6" s="229">
        <f>Hivatal!L5</f>
        <v>141022221</v>
      </c>
      <c r="L6" s="229">
        <f>Hivatal!N5</f>
        <v>141102436</v>
      </c>
      <c r="M6" s="229">
        <f>C6+H6</f>
        <v>221171611</v>
      </c>
      <c r="N6" s="454">
        <f>D6+I6</f>
        <v>221171610</v>
      </c>
      <c r="O6" s="229">
        <f>E6+J6</f>
        <v>222294601</v>
      </c>
      <c r="P6" s="229">
        <f>F6+K6</f>
        <v>222294386</v>
      </c>
      <c r="Q6" s="229">
        <f>G6+L6</f>
        <v>222688818</v>
      </c>
    </row>
    <row r="7" spans="1:17" ht="15.75" x14ac:dyDescent="0.25">
      <c r="A7" s="3" t="s">
        <v>54</v>
      </c>
      <c r="B7" s="17" t="s">
        <v>11</v>
      </c>
      <c r="C7" s="229">
        <f>Önkormányzat!F6</f>
        <v>10721190</v>
      </c>
      <c r="D7" s="229">
        <f>Önkormányzat!H6</f>
        <v>10721191</v>
      </c>
      <c r="E7" s="229">
        <f>Önkormányzat!J6</f>
        <v>14319503</v>
      </c>
      <c r="F7" s="229">
        <f>Önkormányzat!L6</f>
        <v>14319503</v>
      </c>
      <c r="G7" s="229">
        <f>Önkormányzat!N6</f>
        <v>14005286</v>
      </c>
      <c r="H7" s="229">
        <f>Hivatal!F6</f>
        <v>21673725</v>
      </c>
      <c r="I7" s="229">
        <f>Hivatal!H6</f>
        <v>21673725</v>
      </c>
      <c r="J7" s="229">
        <f>Hivatal!J6</f>
        <v>25144502</v>
      </c>
      <c r="K7" s="229">
        <f>Hivatal!L6</f>
        <v>25144717</v>
      </c>
      <c r="L7" s="229">
        <f>Hivatal!N6</f>
        <v>25155662</v>
      </c>
      <c r="M7" s="229">
        <f>C7+H7</f>
        <v>32394915</v>
      </c>
      <c r="N7" s="454">
        <f t="shared" ref="N7:N10" si="0">D7+I7</f>
        <v>32394916</v>
      </c>
      <c r="O7" s="229">
        <f t="shared" ref="O7:O21" si="1">E7+J7</f>
        <v>39464005</v>
      </c>
      <c r="P7" s="229">
        <f t="shared" ref="P7:P21" si="2">F7+K7</f>
        <v>39464220</v>
      </c>
      <c r="Q7" s="229">
        <f>G7+L7</f>
        <v>39160948</v>
      </c>
    </row>
    <row r="8" spans="1:17" ht="15.75" x14ac:dyDescent="0.25">
      <c r="A8" s="3" t="s">
        <v>57</v>
      </c>
      <c r="B8" s="17" t="s">
        <v>2</v>
      </c>
      <c r="C8" s="229">
        <f>Önkormányzat!F7</f>
        <v>345295075</v>
      </c>
      <c r="D8" s="229">
        <f>Önkormányzat!H7</f>
        <v>345295075</v>
      </c>
      <c r="E8" s="229">
        <f>Önkormányzat!J7</f>
        <v>196315711</v>
      </c>
      <c r="F8" s="229">
        <f>Önkormányzat!L7</f>
        <v>196643511</v>
      </c>
      <c r="G8" s="229">
        <f>Önkormányzat!N7</f>
        <v>65475788</v>
      </c>
      <c r="H8" s="229">
        <f>Hivatal!F7</f>
        <v>33327882</v>
      </c>
      <c r="I8" s="229">
        <f>Hivatal!H7</f>
        <v>33664847</v>
      </c>
      <c r="J8" s="229">
        <f>Hivatal!J7</f>
        <v>33594529</v>
      </c>
      <c r="K8" s="229">
        <f>Hivatal!L7</f>
        <v>33603229</v>
      </c>
      <c r="L8" s="229">
        <f>Hivatal!N7</f>
        <v>32379752</v>
      </c>
      <c r="M8" s="229">
        <f>C8+H8</f>
        <v>378622957</v>
      </c>
      <c r="N8" s="454">
        <f t="shared" si="0"/>
        <v>378959922</v>
      </c>
      <c r="O8" s="229">
        <f t="shared" si="1"/>
        <v>229910240</v>
      </c>
      <c r="P8" s="229">
        <f t="shared" si="2"/>
        <v>230246740</v>
      </c>
      <c r="Q8" s="229">
        <f>G8+L8</f>
        <v>97855540</v>
      </c>
    </row>
    <row r="9" spans="1:17" s="117" customFormat="1" ht="15.75" x14ac:dyDescent="0.25">
      <c r="A9" s="3" t="s">
        <v>83</v>
      </c>
      <c r="B9" s="17" t="s">
        <v>123</v>
      </c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>
        <f>C9+H9</f>
        <v>0</v>
      </c>
      <c r="N9" s="454">
        <f t="shared" si="0"/>
        <v>0</v>
      </c>
      <c r="O9" s="229">
        <f t="shared" si="1"/>
        <v>0</v>
      </c>
      <c r="P9" s="229">
        <f t="shared" si="2"/>
        <v>0</v>
      </c>
      <c r="Q9" s="229">
        <f t="shared" ref="Q9" si="3">G9+L9</f>
        <v>0</v>
      </c>
    </row>
    <row r="10" spans="1:17" ht="15.75" x14ac:dyDescent="0.25">
      <c r="A10" s="99" t="s">
        <v>87</v>
      </c>
      <c r="B10" s="100" t="s">
        <v>140</v>
      </c>
      <c r="C10" s="229">
        <f>Önkormányzat!F9+Önkormányzat!F10+Önkormányzat!F11</f>
        <v>26250665</v>
      </c>
      <c r="D10" s="229">
        <f>Önkormányzat!H9+Önkormányzat!H10+Önkormányzat!H11</f>
        <v>26250665</v>
      </c>
      <c r="E10" s="229">
        <f>Önkormányzat!J9+Önkormányzat!J10+Önkormányzat!J11</f>
        <v>27976560</v>
      </c>
      <c r="F10" s="229">
        <f>Önkormányzat!L9+Önkormányzat!L10+Önkormányzat!L11</f>
        <v>27826165</v>
      </c>
      <c r="G10" s="229">
        <f>Önkormányzat!N9+Önkormányzat!N10+Önkormányzat!N11</f>
        <v>11483645</v>
      </c>
      <c r="H10" s="229">
        <f>Hivatal!F13</f>
        <v>0</v>
      </c>
      <c r="I10" s="229">
        <f>Hivatal!H13</f>
        <v>0</v>
      </c>
      <c r="J10" s="229">
        <f>Hivatal!J13</f>
        <v>1071791</v>
      </c>
      <c r="K10" s="229">
        <f>Hivatal!L13</f>
        <v>1071791</v>
      </c>
      <c r="L10" s="229">
        <f>Hivatal!N13</f>
        <v>1071791</v>
      </c>
      <c r="M10" s="229">
        <f>C10+H10</f>
        <v>26250665</v>
      </c>
      <c r="N10" s="454">
        <f t="shared" si="0"/>
        <v>26250665</v>
      </c>
      <c r="O10" s="229">
        <f t="shared" si="1"/>
        <v>29048351</v>
      </c>
      <c r="P10" s="229">
        <f t="shared" si="2"/>
        <v>28897956</v>
      </c>
      <c r="Q10" s="229">
        <f t="shared" ref="Q10:Q21" si="4">G10+L10</f>
        <v>12555436</v>
      </c>
    </row>
    <row r="11" spans="1:17" ht="15.75" x14ac:dyDescent="0.25">
      <c r="A11" s="589" t="s">
        <v>5</v>
      </c>
      <c r="B11" s="590"/>
      <c r="C11" s="252">
        <f>SUM(C6:C10)</f>
        <v>460083005</v>
      </c>
      <c r="D11" s="252">
        <f t="shared" ref="D11" si="5">SUM(D6:D10)</f>
        <v>460083005</v>
      </c>
      <c r="E11" s="252">
        <f>E6+E7+E8+E9+E10</f>
        <v>319883939</v>
      </c>
      <c r="F11" s="252">
        <f>F6+F7+F8+F9+F10</f>
        <v>320061344</v>
      </c>
      <c r="G11" s="252">
        <f>G6+G7+G8+G9+G10</f>
        <v>172551101</v>
      </c>
      <c r="H11" s="252">
        <f>SUM(H6:H10)</f>
        <v>198357143</v>
      </c>
      <c r="I11" s="252">
        <f t="shared" ref="I11" si="6">SUM(I6:I10)</f>
        <v>198694108</v>
      </c>
      <c r="J11" s="252">
        <f>J6+J7+J8+J9+J10</f>
        <v>200833258</v>
      </c>
      <c r="K11" s="252">
        <f>K6+K7+K8+K9+K10</f>
        <v>200841958</v>
      </c>
      <c r="L11" s="252">
        <f>L6+L7+L8+L9+L10</f>
        <v>199709641</v>
      </c>
      <c r="M11" s="252">
        <f>M6+M7+M8+M9+M10</f>
        <v>658440148</v>
      </c>
      <c r="N11" s="455">
        <f t="shared" ref="N11" si="7">N6+N7+N8+N9+N10</f>
        <v>658777113</v>
      </c>
      <c r="O11" s="252">
        <f t="shared" si="1"/>
        <v>520717197</v>
      </c>
      <c r="P11" s="252">
        <f t="shared" si="2"/>
        <v>520903302</v>
      </c>
      <c r="Q11" s="252">
        <f t="shared" si="4"/>
        <v>372260742</v>
      </c>
    </row>
    <row r="12" spans="1:17" ht="15.75" x14ac:dyDescent="0.25">
      <c r="A12" s="3" t="s">
        <v>69</v>
      </c>
      <c r="B12" s="17" t="s">
        <v>4</v>
      </c>
      <c r="C12" s="226">
        <f>Önkormányzat!F20</f>
        <v>43572733</v>
      </c>
      <c r="D12" s="226">
        <f>Önkormányzat!H20</f>
        <v>43572733</v>
      </c>
      <c r="E12" s="226">
        <f>Önkormányzat!J20</f>
        <v>102482213</v>
      </c>
      <c r="F12" s="226">
        <f>Önkormányzat!L20</f>
        <v>102482213</v>
      </c>
      <c r="G12" s="226">
        <f>Önkormányzat!N20</f>
        <v>148765041</v>
      </c>
      <c r="H12" s="225">
        <f>Hivatal!F14</f>
        <v>3000000</v>
      </c>
      <c r="I12" s="225">
        <f>Hivatal!H14</f>
        <v>3000000</v>
      </c>
      <c r="J12" s="225">
        <f>Hivatal!J14</f>
        <v>2028702</v>
      </c>
      <c r="K12" s="225">
        <f>Hivatal!L14</f>
        <v>2028702</v>
      </c>
      <c r="L12" s="225">
        <f>Hivatal!N14</f>
        <v>3457400</v>
      </c>
      <c r="M12" s="225">
        <f>C12+H12</f>
        <v>46572733</v>
      </c>
      <c r="N12" s="456">
        <f>D12+I12</f>
        <v>46572733</v>
      </c>
      <c r="O12" s="226">
        <f t="shared" si="1"/>
        <v>104510915</v>
      </c>
      <c r="P12" s="226">
        <f t="shared" si="2"/>
        <v>104510915</v>
      </c>
      <c r="Q12" s="226">
        <f t="shared" si="4"/>
        <v>152222441</v>
      </c>
    </row>
    <row r="13" spans="1:17" ht="15.75" x14ac:dyDescent="0.25">
      <c r="A13" s="3" t="s">
        <v>75</v>
      </c>
      <c r="B13" s="17" t="s">
        <v>14</v>
      </c>
      <c r="C13" s="226">
        <f>Önkormányzat!F21</f>
        <v>63134663</v>
      </c>
      <c r="D13" s="226">
        <f>Önkormányzat!H21</f>
        <v>63134663</v>
      </c>
      <c r="E13" s="226">
        <f>Önkormányzat!J21</f>
        <v>26664677</v>
      </c>
      <c r="F13" s="226">
        <f>Önkormányzat!L21</f>
        <v>26664677</v>
      </c>
      <c r="G13" s="226">
        <f>Önkormányzat!N21</f>
        <v>26664677</v>
      </c>
      <c r="H13" s="225">
        <f>Hivatal!F15</f>
        <v>3000000</v>
      </c>
      <c r="I13" s="225">
        <f>Hivatal!H15</f>
        <v>3000000</v>
      </c>
      <c r="J13" s="225"/>
      <c r="K13" s="225"/>
      <c r="L13" s="225"/>
      <c r="M13" s="225">
        <f>C13+H13</f>
        <v>66134663</v>
      </c>
      <c r="N13" s="456">
        <f>D13+I13</f>
        <v>66134663</v>
      </c>
      <c r="O13" s="226">
        <f t="shared" si="1"/>
        <v>26664677</v>
      </c>
      <c r="P13" s="226">
        <f t="shared" si="2"/>
        <v>26664677</v>
      </c>
      <c r="Q13" s="226">
        <f t="shared" si="4"/>
        <v>26664677</v>
      </c>
    </row>
    <row r="14" spans="1:17" ht="15.75" x14ac:dyDescent="0.25">
      <c r="A14" s="3" t="s">
        <v>77</v>
      </c>
      <c r="B14" s="25" t="s">
        <v>141</v>
      </c>
      <c r="C14" s="226"/>
      <c r="D14" s="225"/>
      <c r="E14" s="225">
        <f>Önkormányzat!J22</f>
        <v>0</v>
      </c>
      <c r="F14" s="225">
        <f>Önkormányzat!L22</f>
        <v>0</v>
      </c>
      <c r="G14" s="226">
        <f>Önkormányzat!N22</f>
        <v>5918770</v>
      </c>
      <c r="H14" s="225">
        <f>Hivatal!F16</f>
        <v>0</v>
      </c>
      <c r="I14" s="225">
        <f>Hivatal!H16</f>
        <v>0</v>
      </c>
      <c r="J14" s="225"/>
      <c r="K14" s="225"/>
      <c r="L14" s="225"/>
      <c r="M14" s="225">
        <f>C14+H14</f>
        <v>0</v>
      </c>
      <c r="N14" s="456">
        <f>SUM(C14,,H14)</f>
        <v>0</v>
      </c>
      <c r="O14" s="226">
        <f t="shared" si="1"/>
        <v>0</v>
      </c>
      <c r="P14" s="226">
        <f t="shared" si="2"/>
        <v>0</v>
      </c>
      <c r="Q14" s="226">
        <f t="shared" si="4"/>
        <v>5918770</v>
      </c>
    </row>
    <row r="15" spans="1:17" ht="15.75" x14ac:dyDescent="0.25">
      <c r="A15" s="589" t="s">
        <v>6</v>
      </c>
      <c r="B15" s="590"/>
      <c r="C15" s="252">
        <f>SUM(C12:C14)</f>
        <v>106707396</v>
      </c>
      <c r="D15" s="252">
        <f t="shared" ref="D15" si="8">SUM(D12:D14)</f>
        <v>106707396</v>
      </c>
      <c r="E15" s="252">
        <f>E12+E13+E14</f>
        <v>129146890</v>
      </c>
      <c r="F15" s="252">
        <f>F12+F13+F14</f>
        <v>129146890</v>
      </c>
      <c r="G15" s="252">
        <f>G12+G13+G14</f>
        <v>181348488</v>
      </c>
      <c r="H15" s="252">
        <f>SUM(H12:H14)</f>
        <v>6000000</v>
      </c>
      <c r="I15" s="252">
        <f t="shared" ref="I15" si="9">SUM(I12:I14)</f>
        <v>6000000</v>
      </c>
      <c r="J15" s="252">
        <f>J12+J13+J14</f>
        <v>2028702</v>
      </c>
      <c r="K15" s="252">
        <f>K12+K13+K14</f>
        <v>2028702</v>
      </c>
      <c r="L15" s="252">
        <f>L12+L13+L14</f>
        <v>3457400</v>
      </c>
      <c r="M15" s="252">
        <f>M12+M13+M14</f>
        <v>112707396</v>
      </c>
      <c r="N15" s="455">
        <f t="shared" ref="N15" si="10">N12+N13+N14</f>
        <v>112707396</v>
      </c>
      <c r="O15" s="252">
        <f t="shared" si="1"/>
        <v>131175592</v>
      </c>
      <c r="P15" s="252">
        <f t="shared" si="2"/>
        <v>131175592</v>
      </c>
      <c r="Q15" s="252">
        <f t="shared" si="4"/>
        <v>184805888</v>
      </c>
    </row>
    <row r="16" spans="1:17" ht="15.75" x14ac:dyDescent="0.25">
      <c r="A16" s="3" t="s">
        <v>85</v>
      </c>
      <c r="B16" s="17" t="s">
        <v>12</v>
      </c>
      <c r="C16" s="226">
        <f>Önkormányzat!F12</f>
        <v>20000000</v>
      </c>
      <c r="D16" s="226">
        <f>Önkormányzat!H12</f>
        <v>20199347</v>
      </c>
      <c r="E16" s="226">
        <f>Önkormányzat!J12</f>
        <v>44449379</v>
      </c>
      <c r="F16" s="226">
        <f>Önkormányzat!L12</f>
        <v>44263274</v>
      </c>
      <c r="G16" s="226">
        <f>Önkormányzat!N12</f>
        <v>251966866</v>
      </c>
      <c r="H16" s="225">
        <f>Hivatal!F12</f>
        <v>0</v>
      </c>
      <c r="I16" s="225">
        <f>Hivatal!H12</f>
        <v>0</v>
      </c>
      <c r="J16" s="225"/>
      <c r="K16" s="225"/>
      <c r="L16" s="225"/>
      <c r="M16" s="237">
        <f>C16+H16</f>
        <v>20000000</v>
      </c>
      <c r="N16" s="456">
        <f>D16+I16</f>
        <v>20199347</v>
      </c>
      <c r="O16" s="226">
        <f t="shared" si="1"/>
        <v>44449379</v>
      </c>
      <c r="P16" s="226">
        <f t="shared" si="2"/>
        <v>44263274</v>
      </c>
      <c r="Q16" s="226">
        <f t="shared" si="4"/>
        <v>251966866</v>
      </c>
    </row>
    <row r="17" spans="1:19" ht="15.75" x14ac:dyDescent="0.25">
      <c r="A17" s="587" t="s">
        <v>7</v>
      </c>
      <c r="B17" s="588"/>
      <c r="C17" s="26">
        <f>SUM(C11,C16,C15)</f>
        <v>586790401</v>
      </c>
      <c r="D17" s="26">
        <f t="shared" ref="D17" si="11">SUM(D11,D16,D15)</f>
        <v>586989748</v>
      </c>
      <c r="E17" s="26">
        <f>E11+E15+E16</f>
        <v>493480208</v>
      </c>
      <c r="F17" s="26">
        <f>F11+F15+F16</f>
        <v>493471508</v>
      </c>
      <c r="G17" s="26">
        <f>G11+G15+G16</f>
        <v>605866455</v>
      </c>
      <c r="H17" s="26">
        <f>SUM(H11,H16,H15)</f>
        <v>204357143</v>
      </c>
      <c r="I17" s="26">
        <f t="shared" ref="I17" si="12">SUM(I11,I16,I15)</f>
        <v>204694108</v>
      </c>
      <c r="J17" s="26">
        <f>J11+J15</f>
        <v>202861960</v>
      </c>
      <c r="K17" s="26">
        <f>K11+K15</f>
        <v>202870660</v>
      </c>
      <c r="L17" s="26">
        <f>L11+L15</f>
        <v>203167041</v>
      </c>
      <c r="M17" s="26">
        <f>C17+H17</f>
        <v>791147544</v>
      </c>
      <c r="N17" s="457">
        <f>SUM(,N11+N15+N16)</f>
        <v>791683856</v>
      </c>
      <c r="O17" s="26">
        <f t="shared" si="1"/>
        <v>696342168</v>
      </c>
      <c r="P17" s="26">
        <f t="shared" si="2"/>
        <v>696342168</v>
      </c>
      <c r="Q17" s="26">
        <f t="shared" si="4"/>
        <v>809033496</v>
      </c>
      <c r="S17" s="20"/>
    </row>
    <row r="18" spans="1:19" ht="15.75" x14ac:dyDescent="0.25">
      <c r="A18" s="253" t="s">
        <v>156</v>
      </c>
      <c r="B18" s="254" t="s">
        <v>157</v>
      </c>
      <c r="C18" s="225">
        <f>Önkormányzat!F24</f>
        <v>11824000</v>
      </c>
      <c r="D18" s="225">
        <f>Önkormányzat!H24</f>
        <v>11824000</v>
      </c>
      <c r="E18" s="225">
        <f>Önkormányzat!J24</f>
        <v>11824000</v>
      </c>
      <c r="F18" s="225">
        <f>Önkormányzat!L24</f>
        <v>11824000</v>
      </c>
      <c r="G18" s="225">
        <f>Önkormányzat!N24</f>
        <v>11824000</v>
      </c>
      <c r="H18" s="226"/>
      <c r="I18" s="226"/>
      <c r="J18" s="226"/>
      <c r="K18" s="226"/>
      <c r="L18" s="226"/>
      <c r="M18" s="226">
        <f>C18+H18</f>
        <v>11824000</v>
      </c>
      <c r="N18" s="456">
        <f>SUM(C18,,H18)</f>
        <v>11824000</v>
      </c>
      <c r="O18" s="226">
        <f t="shared" si="1"/>
        <v>11824000</v>
      </c>
      <c r="P18" s="226">
        <f t="shared" si="2"/>
        <v>11824000</v>
      </c>
      <c r="Q18" s="226">
        <f t="shared" si="4"/>
        <v>11824000</v>
      </c>
    </row>
    <row r="19" spans="1:19" s="117" customFormat="1" ht="15.75" x14ac:dyDescent="0.25">
      <c r="A19" s="253"/>
      <c r="B19" s="254"/>
      <c r="C19" s="418">
        <f>C17+C18</f>
        <v>598614401</v>
      </c>
      <c r="D19" s="418">
        <f t="shared" ref="D19:I19" si="13">D17+D18</f>
        <v>598813748</v>
      </c>
      <c r="E19" s="418">
        <f>E17+E18</f>
        <v>505304208</v>
      </c>
      <c r="F19" s="418">
        <f>F17+F18</f>
        <v>505295508</v>
      </c>
      <c r="G19" s="418">
        <f>G17+G18</f>
        <v>617690455</v>
      </c>
      <c r="H19" s="418">
        <f t="shared" si="13"/>
        <v>204357143</v>
      </c>
      <c r="I19" s="418">
        <f t="shared" si="13"/>
        <v>204694108</v>
      </c>
      <c r="J19" s="418">
        <f>J17+J18</f>
        <v>202861960</v>
      </c>
      <c r="K19" s="418">
        <f>K17+K18</f>
        <v>202870660</v>
      </c>
      <c r="L19" s="418">
        <f>L17+L18</f>
        <v>203167041</v>
      </c>
      <c r="M19" s="415">
        <f>M17+M18</f>
        <v>802971544</v>
      </c>
      <c r="N19" s="458">
        <f t="shared" ref="N19" si="14">N17+N18</f>
        <v>803507856</v>
      </c>
      <c r="O19" s="415">
        <f t="shared" si="1"/>
        <v>708166168</v>
      </c>
      <c r="P19" s="415">
        <f t="shared" si="2"/>
        <v>708166168</v>
      </c>
      <c r="Q19" s="415">
        <f t="shared" si="4"/>
        <v>820857496</v>
      </c>
    </row>
    <row r="20" spans="1:19" ht="15.75" x14ac:dyDescent="0.25">
      <c r="A20" s="3" t="s">
        <v>92</v>
      </c>
      <c r="B20" s="254" t="s">
        <v>19</v>
      </c>
      <c r="C20" s="225">
        <f>Önkormányzat!F26</f>
        <v>187908604</v>
      </c>
      <c r="D20" s="225">
        <f>Önkormányzat!H26</f>
        <v>187908604</v>
      </c>
      <c r="E20" s="225">
        <f>Önkormányzat!J26</f>
        <v>194588894</v>
      </c>
      <c r="F20" s="225">
        <f>Önkormányzat!L26</f>
        <v>194597594</v>
      </c>
      <c r="G20" s="225">
        <f>Önkormányzat!N26</f>
        <v>149760899</v>
      </c>
      <c r="H20" s="226"/>
      <c r="I20" s="226"/>
      <c r="J20" s="226"/>
      <c r="K20" s="226"/>
      <c r="L20" s="226"/>
      <c r="M20" s="226">
        <f>C20+H20</f>
        <v>187908604</v>
      </c>
      <c r="N20" s="456">
        <f>D20+I20</f>
        <v>187908604</v>
      </c>
      <c r="O20" s="226">
        <f t="shared" si="1"/>
        <v>194588894</v>
      </c>
      <c r="P20" s="226">
        <f t="shared" si="2"/>
        <v>194597594</v>
      </c>
      <c r="Q20" s="226">
        <f t="shared" si="4"/>
        <v>149760899</v>
      </c>
    </row>
    <row r="21" spans="1:19" ht="15.75" x14ac:dyDescent="0.25">
      <c r="A21" s="587" t="s">
        <v>124</v>
      </c>
      <c r="B21" s="588"/>
      <c r="C21" s="26">
        <f>C17+C18+C20</f>
        <v>786523005</v>
      </c>
      <c r="D21" s="26">
        <f t="shared" ref="D21:N21" si="15">D17+D18+D20</f>
        <v>786722352</v>
      </c>
      <c r="E21" s="26">
        <f>E19+E20</f>
        <v>699893102</v>
      </c>
      <c r="F21" s="26">
        <f>F19+F20</f>
        <v>699893102</v>
      </c>
      <c r="G21" s="26">
        <f>G19+G20</f>
        <v>767451354</v>
      </c>
      <c r="H21" s="26">
        <f t="shared" si="15"/>
        <v>204357143</v>
      </c>
      <c r="I21" s="26">
        <f t="shared" si="15"/>
        <v>204694108</v>
      </c>
      <c r="J21" s="26">
        <f>J19+J20</f>
        <v>202861960</v>
      </c>
      <c r="K21" s="26">
        <f>K19+K20</f>
        <v>202870660</v>
      </c>
      <c r="L21" s="26">
        <f>L19+L20</f>
        <v>203167041</v>
      </c>
      <c r="M21" s="26">
        <f t="shared" si="15"/>
        <v>990880148</v>
      </c>
      <c r="N21" s="457">
        <f t="shared" si="15"/>
        <v>991416460</v>
      </c>
      <c r="O21" s="26">
        <f t="shared" si="1"/>
        <v>902755062</v>
      </c>
      <c r="P21" s="26">
        <f t="shared" si="2"/>
        <v>902763762</v>
      </c>
      <c r="Q21" s="26">
        <f t="shared" si="4"/>
        <v>970618395</v>
      </c>
    </row>
    <row r="22" spans="1:19" ht="15.75" x14ac:dyDescent="0.25">
      <c r="A22" s="47"/>
      <c r="C22" s="46"/>
      <c r="D22" s="46"/>
      <c r="E22" s="46"/>
      <c r="F22" s="46"/>
      <c r="G22" s="475"/>
      <c r="H22" s="46"/>
      <c r="I22" s="46"/>
      <c r="J22" s="46"/>
      <c r="K22" s="46"/>
      <c r="L22" s="475"/>
      <c r="M22" s="46"/>
      <c r="N22" s="46"/>
      <c r="O22" s="505"/>
      <c r="P22" s="504"/>
      <c r="Q22" s="20"/>
    </row>
    <row r="23" spans="1:19" ht="15.75" x14ac:dyDescent="0.25">
      <c r="A23" s="47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506"/>
      <c r="P23" s="504"/>
      <c r="Q23" s="20"/>
    </row>
    <row r="24" spans="1:19" ht="15.75" x14ac:dyDescent="0.25">
      <c r="A24" s="585" t="s">
        <v>52</v>
      </c>
      <c r="B24" s="586"/>
      <c r="C24" s="340">
        <f>Létszám!E2</f>
        <v>4</v>
      </c>
      <c r="D24" s="340">
        <v>4</v>
      </c>
      <c r="E24" s="340">
        <v>4</v>
      </c>
      <c r="F24" s="340">
        <v>4</v>
      </c>
      <c r="G24" s="340"/>
      <c r="H24" s="340">
        <f>Létszám!E5</f>
        <v>24</v>
      </c>
      <c r="I24" s="18">
        <v>24</v>
      </c>
      <c r="J24" s="18">
        <v>25</v>
      </c>
      <c r="K24" s="18">
        <v>24</v>
      </c>
      <c r="L24" s="18"/>
      <c r="M24" s="18">
        <v>28</v>
      </c>
      <c r="N24" s="18">
        <f>SUM(C24,,H24)</f>
        <v>28</v>
      </c>
      <c r="O24" s="18">
        <v>29</v>
      </c>
      <c r="P24" s="451">
        <v>28</v>
      </c>
      <c r="Q24" s="527"/>
    </row>
  </sheetData>
  <mergeCells count="10">
    <mergeCell ref="C3:D3"/>
    <mergeCell ref="H3:I3"/>
    <mergeCell ref="M3:N3"/>
    <mergeCell ref="A3:A5"/>
    <mergeCell ref="A24:B24"/>
    <mergeCell ref="A21:B21"/>
    <mergeCell ref="A17:B17"/>
    <mergeCell ref="A11:B11"/>
    <mergeCell ref="A15:B15"/>
    <mergeCell ref="B3:B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6" orientation="landscape" r:id="rId1"/>
  <headerFooter>
    <oddHeader>&amp;C&amp;"Times New Roman,Félkövér"&amp;14Győr-Moson-Sopron Megyei Önkormányzat és Győr -Moson-Sopron Megyei Önkormányzati Hivatal
2021. évi kiadásai összesen&amp;R&amp;"Times New Roman,Normál"&amp;12 3/b. számú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5">
    <tabColor rgb="FFFFFF00"/>
  </sheetPr>
  <dimension ref="A1:K5"/>
  <sheetViews>
    <sheetView zoomScaleNormal="100" workbookViewId="0">
      <selection activeCell="C1" sqref="C1:C3"/>
    </sheetView>
  </sheetViews>
  <sheetFormatPr defaultRowHeight="12.75" x14ac:dyDescent="0.2"/>
  <cols>
    <col min="1" max="1" width="7.7109375" customWidth="1"/>
    <col min="2" max="2" width="55.28515625" customWidth="1"/>
    <col min="3" max="3" width="15.5703125" customWidth="1"/>
    <col min="4" max="4" width="15.5703125" style="117" customWidth="1"/>
    <col min="5" max="5" width="15.85546875" customWidth="1"/>
    <col min="6" max="6" width="14.140625" style="117" hidden="1" customWidth="1"/>
    <col min="7" max="7" width="14.5703125" style="117" hidden="1" customWidth="1"/>
    <col min="8" max="8" width="14.140625" hidden="1" customWidth="1"/>
    <col min="9" max="9" width="14.5703125" hidden="1" customWidth="1"/>
    <col min="10" max="10" width="14.140625" hidden="1" customWidth="1"/>
    <col min="11" max="11" width="14.5703125" hidden="1" customWidth="1"/>
  </cols>
  <sheetData>
    <row r="1" spans="1:11" ht="20.100000000000001" customHeight="1" x14ac:dyDescent="0.2">
      <c r="A1" s="597" t="s">
        <v>151</v>
      </c>
      <c r="B1" s="570"/>
      <c r="C1" s="594" t="s">
        <v>306</v>
      </c>
      <c r="D1" s="247">
        <v>2021</v>
      </c>
      <c r="E1" s="249">
        <v>2021</v>
      </c>
      <c r="F1" s="249">
        <v>2020</v>
      </c>
      <c r="G1" s="507">
        <v>2020</v>
      </c>
      <c r="H1" s="459" t="s">
        <v>287</v>
      </c>
      <c r="I1" s="459" t="s">
        <v>287</v>
      </c>
      <c r="J1" s="459" t="s">
        <v>287</v>
      </c>
      <c r="K1" s="459" t="s">
        <v>287</v>
      </c>
    </row>
    <row r="2" spans="1:11" ht="20.100000000000001" customHeight="1" x14ac:dyDescent="0.2">
      <c r="A2" s="569"/>
      <c r="B2" s="570"/>
      <c r="C2" s="595"/>
      <c r="D2" s="248" t="s">
        <v>204</v>
      </c>
      <c r="E2" s="510" t="s">
        <v>91</v>
      </c>
      <c r="F2" s="510" t="s">
        <v>204</v>
      </c>
      <c r="G2" s="508" t="s">
        <v>91</v>
      </c>
      <c r="H2" s="459" t="s">
        <v>204</v>
      </c>
      <c r="I2" s="459" t="s">
        <v>91</v>
      </c>
      <c r="J2" s="459" t="s">
        <v>204</v>
      </c>
      <c r="K2" s="459" t="s">
        <v>91</v>
      </c>
    </row>
    <row r="3" spans="1:11" s="117" customFormat="1" ht="20.100000000000001" customHeight="1" x14ac:dyDescent="0.2">
      <c r="A3" s="598"/>
      <c r="B3" s="599"/>
      <c r="C3" s="596"/>
      <c r="D3" s="248" t="s">
        <v>205</v>
      </c>
      <c r="E3" s="250" t="s">
        <v>205</v>
      </c>
      <c r="F3" s="511" t="s">
        <v>291</v>
      </c>
      <c r="G3" s="509" t="s">
        <v>291</v>
      </c>
      <c r="H3" s="462" t="s">
        <v>292</v>
      </c>
      <c r="I3" s="462" t="s">
        <v>292</v>
      </c>
      <c r="J3" s="462" t="s">
        <v>294</v>
      </c>
      <c r="K3" s="462" t="s">
        <v>294</v>
      </c>
    </row>
    <row r="4" spans="1:11" ht="32.25" customHeight="1" x14ac:dyDescent="0.25">
      <c r="A4" s="29" t="s">
        <v>125</v>
      </c>
      <c r="B4" s="74" t="s">
        <v>152</v>
      </c>
      <c r="C4" s="62">
        <f>Önkormányzat!F29</f>
        <v>295600000</v>
      </c>
      <c r="D4" s="62">
        <f>Önkormányzat!G29</f>
        <v>0</v>
      </c>
      <c r="E4" s="62">
        <f>C4+D4</f>
        <v>295600000</v>
      </c>
      <c r="F4" s="62">
        <f>G4-E4</f>
        <v>0</v>
      </c>
      <c r="G4" s="62">
        <v>295600000</v>
      </c>
      <c r="H4" s="463">
        <f>I4-G4</f>
        <v>0</v>
      </c>
      <c r="I4" s="464">
        <f>Önkormányzat!L29</f>
        <v>295600000</v>
      </c>
      <c r="J4" s="463"/>
      <c r="K4" s="464">
        <f>Önkormányzat!N29</f>
        <v>295600000</v>
      </c>
    </row>
    <row r="5" spans="1:11" ht="20.100000000000001" customHeight="1" x14ac:dyDescent="0.3">
      <c r="A5" s="425"/>
      <c r="B5" s="8" t="s">
        <v>21</v>
      </c>
      <c r="C5" s="75"/>
      <c r="D5" s="75"/>
      <c r="E5" s="7"/>
      <c r="F5" s="7"/>
      <c r="G5" s="7"/>
      <c r="H5" s="425"/>
      <c r="I5" s="425"/>
      <c r="J5" s="425"/>
      <c r="K5" s="425"/>
    </row>
  </sheetData>
  <mergeCells count="2">
    <mergeCell ref="C1:C3"/>
    <mergeCell ref="A1:B3"/>
  </mergeCells>
  <phoneticPr fontId="2" type="noConversion"/>
  <pageMargins left="0.70866141732283472" right="0.70866141732283472" top="0.9055118110236221" bottom="0.74803149606299213" header="0.31496062992125984" footer="0.31496062992125984"/>
  <pageSetup paperSize="9" scale="65" orientation="landscape" r:id="rId1"/>
  <headerFooter>
    <oddHeader>&amp;C&amp;"Times New Roman,Félkövér"&amp;14Győr-Moson-Sopron Megyei Önkormányzat
Állami támogatások  
2021. évi&amp;R&amp;"Times New Roman,Normál"&amp;12 4. számú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8">
    <tabColor rgb="FFFFFF00"/>
    <pageSetUpPr fitToPage="1"/>
  </sheetPr>
  <dimension ref="A1:T41"/>
  <sheetViews>
    <sheetView topLeftCell="A8" zoomScale="75" zoomScaleNormal="75" workbookViewId="0">
      <selection activeCell="F33" sqref="F33"/>
    </sheetView>
  </sheetViews>
  <sheetFormatPr defaultRowHeight="12.75" x14ac:dyDescent="0.2"/>
  <cols>
    <col min="1" max="1" width="6.7109375" customWidth="1"/>
    <col min="2" max="2" width="66.5703125" customWidth="1"/>
    <col min="3" max="3" width="15.5703125" hidden="1" customWidth="1"/>
    <col min="4" max="4" width="16.5703125" hidden="1" customWidth="1"/>
    <col min="5" max="5" width="15.85546875" hidden="1" customWidth="1"/>
    <col min="6" max="6" width="19.85546875" style="117" customWidth="1"/>
    <col min="7" max="7" width="20.140625" style="117" customWidth="1"/>
    <col min="8" max="8" width="22.28515625" style="93" customWidth="1"/>
    <col min="9" max="9" width="15.7109375" style="93" hidden="1" customWidth="1"/>
    <col min="10" max="10" width="20.85546875" style="93" hidden="1" customWidth="1"/>
    <col min="11" max="11" width="15" style="93" hidden="1" customWidth="1"/>
    <col min="12" max="12" width="20.85546875" style="93" hidden="1" customWidth="1"/>
    <col min="13" max="13" width="19.42578125" style="93" hidden="1" customWidth="1"/>
    <col min="14" max="14" width="20.85546875" style="93" hidden="1" customWidth="1"/>
    <col min="15" max="15" width="13.7109375" customWidth="1"/>
    <col min="16" max="16" width="29.7109375" customWidth="1"/>
    <col min="17" max="19" width="25.7109375" customWidth="1"/>
  </cols>
  <sheetData>
    <row r="1" spans="1:20" ht="15" customHeight="1" x14ac:dyDescent="0.25">
      <c r="A1" s="608" t="s">
        <v>89</v>
      </c>
      <c r="B1" s="611" t="s">
        <v>237</v>
      </c>
      <c r="C1" s="614" t="s">
        <v>10</v>
      </c>
      <c r="D1" s="614"/>
      <c r="E1" s="614"/>
      <c r="F1" s="600" t="s">
        <v>307</v>
      </c>
      <c r="G1" s="238"/>
      <c r="H1" s="183"/>
      <c r="I1" s="183"/>
      <c r="J1" s="183"/>
      <c r="K1" s="183"/>
      <c r="L1" s="183"/>
      <c r="M1" s="183"/>
      <c r="N1" s="183"/>
      <c r="O1" s="402" t="s">
        <v>9</v>
      </c>
    </row>
    <row r="2" spans="1:20" ht="13.5" customHeight="1" x14ac:dyDescent="0.25">
      <c r="A2" s="609"/>
      <c r="B2" s="612"/>
      <c r="C2" s="614"/>
      <c r="D2" s="614"/>
      <c r="E2" s="614"/>
      <c r="F2" s="601"/>
      <c r="G2" s="242" t="s">
        <v>304</v>
      </c>
      <c r="H2" s="499" t="str">
        <f>G2</f>
        <v>2021. évi</v>
      </c>
      <c r="I2" s="185" t="s">
        <v>286</v>
      </c>
      <c r="J2" s="185" t="s">
        <v>287</v>
      </c>
      <c r="K2" s="185" t="s">
        <v>287</v>
      </c>
      <c r="L2" s="185" t="s">
        <v>287</v>
      </c>
      <c r="M2" s="185" t="s">
        <v>287</v>
      </c>
      <c r="N2" s="185" t="s">
        <v>287</v>
      </c>
      <c r="O2" s="399" t="s">
        <v>49</v>
      </c>
    </row>
    <row r="3" spans="1:20" ht="12.75" customHeight="1" x14ac:dyDescent="0.25">
      <c r="A3" s="609"/>
      <c r="B3" s="612"/>
      <c r="C3" s="615" t="s">
        <v>80</v>
      </c>
      <c r="D3" s="615"/>
      <c r="E3" s="616" t="s">
        <v>17</v>
      </c>
      <c r="F3" s="601"/>
      <c r="G3" s="185" t="s">
        <v>204</v>
      </c>
      <c r="H3" s="185" t="s">
        <v>206</v>
      </c>
      <c r="I3" s="185" t="s">
        <v>204</v>
      </c>
      <c r="J3" s="185" t="s">
        <v>91</v>
      </c>
      <c r="K3" s="185" t="s">
        <v>204</v>
      </c>
      <c r="L3" s="185" t="s">
        <v>91</v>
      </c>
      <c r="M3" s="185" t="s">
        <v>204</v>
      </c>
      <c r="N3" s="185" t="s">
        <v>91</v>
      </c>
      <c r="O3" s="399" t="s">
        <v>50</v>
      </c>
    </row>
    <row r="4" spans="1:20" ht="18.75" x14ac:dyDescent="0.25">
      <c r="A4" s="610"/>
      <c r="B4" s="613"/>
      <c r="C4" s="61" t="s">
        <v>81</v>
      </c>
      <c r="D4" s="61" t="s">
        <v>82</v>
      </c>
      <c r="E4" s="616"/>
      <c r="F4" s="602"/>
      <c r="G4" s="189" t="s">
        <v>205</v>
      </c>
      <c r="H4" s="189" t="s">
        <v>205</v>
      </c>
      <c r="I4" s="448" t="s">
        <v>291</v>
      </c>
      <c r="J4" s="448" t="s">
        <v>291</v>
      </c>
      <c r="K4" s="448" t="s">
        <v>292</v>
      </c>
      <c r="L4" s="448" t="s">
        <v>292</v>
      </c>
      <c r="M4" s="448" t="s">
        <v>294</v>
      </c>
      <c r="N4" s="448" t="s">
        <v>294</v>
      </c>
      <c r="O4" s="400" t="s">
        <v>51</v>
      </c>
    </row>
    <row r="5" spans="1:20" s="228" customFormat="1" ht="39" customHeight="1" x14ac:dyDescent="0.25">
      <c r="A5" s="233"/>
      <c r="B5" s="408" t="s">
        <v>233</v>
      </c>
      <c r="C5" s="234"/>
      <c r="D5" s="234"/>
      <c r="E5" s="234"/>
      <c r="F5" s="235"/>
      <c r="G5" s="236"/>
      <c r="H5" s="236">
        <f>F5+G5</f>
        <v>0</v>
      </c>
      <c r="I5" s="236"/>
      <c r="J5" s="236">
        <f>H5+I5</f>
        <v>0</v>
      </c>
      <c r="K5" s="236"/>
      <c r="L5" s="236">
        <f>J5</f>
        <v>0</v>
      </c>
      <c r="M5" s="236"/>
      <c r="N5" s="236"/>
      <c r="O5" s="398"/>
      <c r="P5" s="607"/>
      <c r="Q5" s="605"/>
    </row>
    <row r="6" spans="1:20" s="228" customFormat="1" ht="39" customHeight="1" x14ac:dyDescent="0.25">
      <c r="A6" s="233"/>
      <c r="B6" s="408" t="s">
        <v>280</v>
      </c>
      <c r="C6" s="234"/>
      <c r="D6" s="234"/>
      <c r="E6" s="234"/>
      <c r="F6" s="235"/>
      <c r="G6" s="236"/>
      <c r="H6" s="236">
        <f>F6+G6</f>
        <v>0</v>
      </c>
      <c r="I6" s="236"/>
      <c r="J6" s="236">
        <f>H6+I6</f>
        <v>0</v>
      </c>
      <c r="K6" s="236"/>
      <c r="L6" s="236">
        <f>J6</f>
        <v>0</v>
      </c>
      <c r="M6" s="236"/>
      <c r="N6" s="236"/>
      <c r="O6" s="398"/>
      <c r="P6" s="450"/>
      <c r="Q6" s="443"/>
    </row>
    <row r="7" spans="1:20" ht="24.95" customHeight="1" x14ac:dyDescent="0.25">
      <c r="A7" s="29" t="s">
        <v>59</v>
      </c>
      <c r="B7" s="28" t="s">
        <v>63</v>
      </c>
      <c r="C7" s="27" t="e">
        <f>SUM(#REF!)</f>
        <v>#REF!</v>
      </c>
      <c r="D7" s="26" t="e">
        <f>SUM(#REF!)</f>
        <v>#REF!</v>
      </c>
      <c r="E7" s="27" t="e">
        <f>SUM(#REF!)</f>
        <v>#REF!</v>
      </c>
      <c r="F7" s="230"/>
      <c r="G7" s="230">
        <f>G5</f>
        <v>0</v>
      </c>
      <c r="H7" s="230">
        <f>F7+G7</f>
        <v>0</v>
      </c>
      <c r="I7" s="230">
        <f>I5+I6</f>
        <v>0</v>
      </c>
      <c r="J7" s="230">
        <f>H7+I7</f>
        <v>0</v>
      </c>
      <c r="K7" s="230"/>
      <c r="L7" s="230">
        <v>2485000</v>
      </c>
      <c r="M7" s="230"/>
      <c r="N7" s="230">
        <v>2485000</v>
      </c>
      <c r="O7" s="363"/>
      <c r="P7" s="436"/>
      <c r="Q7" s="228"/>
      <c r="R7" s="228"/>
    </row>
    <row r="8" spans="1:20" ht="24.95" customHeight="1" x14ac:dyDescent="0.25">
      <c r="A8" s="29" t="s">
        <v>60</v>
      </c>
      <c r="B8" s="30" t="s">
        <v>64</v>
      </c>
      <c r="C8" s="27" t="e">
        <f>SUM(#REF!)</f>
        <v>#REF!</v>
      </c>
      <c r="D8" s="26" t="e">
        <f>SUM(#REF!)</f>
        <v>#REF!</v>
      </c>
      <c r="E8" s="27" t="e">
        <f>SUM(#REF!)</f>
        <v>#REF!</v>
      </c>
      <c r="F8" s="27"/>
      <c r="G8" s="27"/>
      <c r="H8" s="54"/>
      <c r="I8" s="54"/>
      <c r="J8" s="54"/>
      <c r="K8" s="54"/>
      <c r="L8" s="54"/>
      <c r="M8" s="54"/>
      <c r="N8" s="54"/>
      <c r="O8" s="363"/>
      <c r="P8" s="432"/>
      <c r="Q8" s="437"/>
      <c r="R8" s="437"/>
      <c r="S8" s="222"/>
      <c r="T8" s="221"/>
    </row>
    <row r="9" spans="1:20" s="117" customFormat="1" ht="24.95" customHeight="1" x14ac:dyDescent="0.25">
      <c r="A9" s="111"/>
      <c r="B9" s="224" t="s">
        <v>229</v>
      </c>
      <c r="C9" s="225"/>
      <c r="D9" s="226"/>
      <c r="E9" s="225"/>
      <c r="F9" s="225"/>
      <c r="G9" s="225"/>
      <c r="H9" s="227"/>
      <c r="I9" s="227"/>
      <c r="J9" s="227"/>
      <c r="K9" s="227"/>
      <c r="L9" s="227"/>
      <c r="M9" s="227"/>
      <c r="N9" s="227"/>
      <c r="O9" s="363"/>
      <c r="P9" s="438"/>
      <c r="Q9" s="439"/>
      <c r="R9" s="439"/>
      <c r="S9" s="255"/>
      <c r="T9" s="221"/>
    </row>
    <row r="10" spans="1:20" s="117" customFormat="1" ht="24.95" customHeight="1" x14ac:dyDescent="0.25">
      <c r="A10" s="111"/>
      <c r="B10" s="224" t="s">
        <v>230</v>
      </c>
      <c r="C10" s="225"/>
      <c r="D10" s="226"/>
      <c r="E10" s="225"/>
      <c r="F10" s="225"/>
      <c r="G10" s="225"/>
      <c r="H10" s="227"/>
      <c r="I10" s="227"/>
      <c r="J10" s="227"/>
      <c r="K10" s="227"/>
      <c r="L10" s="227"/>
      <c r="M10" s="227"/>
      <c r="N10" s="227"/>
      <c r="O10" s="363"/>
      <c r="P10" s="440"/>
      <c r="Q10" s="440"/>
      <c r="R10" s="440"/>
      <c r="S10" s="221"/>
      <c r="T10" s="221"/>
    </row>
    <row r="11" spans="1:20" s="117" customFormat="1" ht="24.95" customHeight="1" x14ac:dyDescent="0.25">
      <c r="A11" s="111"/>
      <c r="B11" s="232" t="s">
        <v>233</v>
      </c>
      <c r="C11" s="229"/>
      <c r="D11" s="229"/>
      <c r="E11" s="229"/>
      <c r="F11" s="229"/>
      <c r="G11" s="229"/>
      <c r="H11" s="237"/>
      <c r="I11" s="237"/>
      <c r="J11" s="237"/>
      <c r="K11" s="237"/>
      <c r="L11" s="237"/>
      <c r="M11" s="237"/>
      <c r="N11" s="237"/>
      <c r="O11" s="363"/>
      <c r="P11" s="440"/>
      <c r="Q11" s="440"/>
      <c r="R11" s="440"/>
      <c r="S11" s="221"/>
      <c r="T11" s="221"/>
    </row>
    <row r="12" spans="1:20" ht="24.95" hidden="1" customHeight="1" x14ac:dyDescent="0.3">
      <c r="A12" s="12"/>
      <c r="B12" s="2"/>
      <c r="C12" s="38"/>
      <c r="D12" s="4"/>
      <c r="E12" s="39"/>
      <c r="F12" s="39"/>
      <c r="G12" s="39"/>
      <c r="H12" s="219"/>
      <c r="I12" s="219"/>
      <c r="J12" s="219"/>
      <c r="K12" s="219"/>
      <c r="L12" s="219"/>
      <c r="M12" s="219"/>
      <c r="N12" s="219"/>
      <c r="O12" s="363"/>
      <c r="P12" s="228"/>
      <c r="Q12" s="228"/>
      <c r="R12" s="228"/>
    </row>
    <row r="13" spans="1:20" ht="24.95" hidden="1" customHeight="1" x14ac:dyDescent="0.3">
      <c r="A13" s="12"/>
      <c r="B13" s="2"/>
      <c r="C13" s="38"/>
      <c r="D13" s="4"/>
      <c r="E13" s="39"/>
      <c r="F13" s="39"/>
      <c r="G13" s="39"/>
      <c r="H13" s="219"/>
      <c r="I13" s="219"/>
      <c r="J13" s="219"/>
      <c r="K13" s="219"/>
      <c r="L13" s="219"/>
      <c r="M13" s="219"/>
      <c r="N13" s="219"/>
      <c r="O13" s="363"/>
      <c r="P13" s="228"/>
      <c r="Q13" s="228"/>
      <c r="R13" s="228"/>
    </row>
    <row r="14" spans="1:20" ht="24.95" hidden="1" customHeight="1" x14ac:dyDescent="0.3">
      <c r="A14" s="12"/>
      <c r="B14" s="79"/>
      <c r="C14" s="80"/>
      <c r="D14" s="81"/>
      <c r="E14" s="80"/>
      <c r="F14" s="80"/>
      <c r="G14" s="80"/>
      <c r="H14" s="219"/>
      <c r="I14" s="219"/>
      <c r="J14" s="219"/>
      <c r="K14" s="219"/>
      <c r="L14" s="219"/>
      <c r="M14" s="219"/>
      <c r="N14" s="219"/>
      <c r="O14" s="363"/>
      <c r="P14" s="228"/>
      <c r="Q14" s="228"/>
      <c r="R14" s="228"/>
    </row>
    <row r="15" spans="1:20" ht="29.25" customHeight="1" x14ac:dyDescent="0.25">
      <c r="A15" s="29" t="s">
        <v>61</v>
      </c>
      <c r="B15" s="30" t="s">
        <v>65</v>
      </c>
      <c r="C15" s="27">
        <f>SUM(C12:C14)</f>
        <v>0</v>
      </c>
      <c r="D15" s="26">
        <f>SUM(D12:D14)</f>
        <v>0</v>
      </c>
      <c r="E15" s="27">
        <f>SUM(E12:E14)</f>
        <v>0</v>
      </c>
      <c r="F15" s="230">
        <v>1000000</v>
      </c>
      <c r="G15" s="230"/>
      <c r="H15" s="54">
        <f>F15+G15</f>
        <v>1000000</v>
      </c>
      <c r="I15" s="54">
        <v>-214118</v>
      </c>
      <c r="J15" s="54">
        <f>H15+I15</f>
        <v>785882</v>
      </c>
      <c r="K15" s="54"/>
      <c r="L15" s="54">
        <v>2141000</v>
      </c>
      <c r="M15" s="54">
        <f>N15-L15</f>
        <v>348236</v>
      </c>
      <c r="N15" s="54">
        <v>2489236</v>
      </c>
      <c r="O15" s="363">
        <f>SUM(O12:O14)</f>
        <v>0</v>
      </c>
      <c r="P15" s="441"/>
      <c r="Q15" s="436"/>
      <c r="R15" s="228"/>
    </row>
    <row r="16" spans="1:20" s="228" customFormat="1" ht="24.75" customHeight="1" x14ac:dyDescent="0.25">
      <c r="A16" s="111"/>
      <c r="B16" s="224" t="s">
        <v>229</v>
      </c>
      <c r="C16" s="225"/>
      <c r="D16" s="226"/>
      <c r="E16" s="225"/>
      <c r="F16" s="225"/>
      <c r="G16" s="225"/>
      <c r="H16" s="227"/>
      <c r="I16" s="227"/>
      <c r="J16" s="227"/>
      <c r="K16" s="227"/>
      <c r="L16" s="227"/>
      <c r="M16" s="227"/>
      <c r="N16" s="227"/>
      <c r="O16" s="363"/>
    </row>
    <row r="17" spans="1:18" s="228" customFormat="1" ht="24.95" customHeight="1" x14ac:dyDescent="0.25">
      <c r="A17" s="111"/>
      <c r="B17" s="224" t="s">
        <v>231</v>
      </c>
      <c r="C17" s="225"/>
      <c r="D17" s="226"/>
      <c r="E17" s="225"/>
      <c r="F17" s="225"/>
      <c r="G17" s="225"/>
      <c r="H17" s="227"/>
      <c r="I17" s="227"/>
      <c r="J17" s="227"/>
      <c r="K17" s="227"/>
      <c r="L17" s="227"/>
      <c r="M17" s="227"/>
      <c r="N17" s="227"/>
      <c r="O17" s="363"/>
    </row>
    <row r="18" spans="1:18" s="228" customFormat="1" ht="24.95" customHeight="1" x14ac:dyDescent="0.25">
      <c r="A18" s="111"/>
      <c r="B18" s="224" t="s">
        <v>232</v>
      </c>
      <c r="C18" s="225"/>
      <c r="D18" s="226"/>
      <c r="E18" s="225"/>
      <c r="F18" s="225"/>
      <c r="G18" s="225"/>
      <c r="H18" s="227"/>
      <c r="I18" s="227"/>
      <c r="J18" s="227"/>
      <c r="K18" s="227"/>
      <c r="L18" s="227"/>
      <c r="M18" s="227"/>
      <c r="N18" s="227"/>
      <c r="O18" s="363"/>
    </row>
    <row r="19" spans="1:18" s="228" customFormat="1" ht="24.95" customHeight="1" x14ac:dyDescent="0.25">
      <c r="A19" s="111"/>
      <c r="B19" s="232" t="s">
        <v>234</v>
      </c>
      <c r="C19" s="229"/>
      <c r="D19" s="229"/>
      <c r="E19" s="229"/>
      <c r="F19" s="229"/>
      <c r="G19" s="229"/>
      <c r="H19" s="237"/>
      <c r="I19" s="237"/>
      <c r="J19" s="237"/>
      <c r="K19" s="237"/>
      <c r="L19" s="237"/>
      <c r="M19" s="237"/>
      <c r="N19" s="237"/>
      <c r="O19" s="363"/>
    </row>
    <row r="20" spans="1:18" ht="33.75" customHeight="1" x14ac:dyDescent="0.3">
      <c r="A20" s="29" t="s">
        <v>62</v>
      </c>
      <c r="B20" s="32" t="s">
        <v>68</v>
      </c>
      <c r="C20" s="27" t="e">
        <f>SUM(#REF!)</f>
        <v>#REF!</v>
      </c>
      <c r="D20" s="26" t="e">
        <f>SUM(#REF!)</f>
        <v>#REF!</v>
      </c>
      <c r="E20" s="27" t="e">
        <f>SUM(#REF!)</f>
        <v>#REF!</v>
      </c>
      <c r="F20" s="88">
        <f>2362205+33378996</f>
        <v>35741201</v>
      </c>
      <c r="G20" s="88"/>
      <c r="H20" s="55">
        <f>F20+G20</f>
        <v>35741201</v>
      </c>
      <c r="I20" s="55"/>
      <c r="J20" s="55">
        <f>H20+I20</f>
        <v>35741201</v>
      </c>
      <c r="K20" s="55"/>
      <c r="L20" s="55">
        <v>76068656</v>
      </c>
      <c r="M20" s="55">
        <f>N20-L20</f>
        <v>39069229</v>
      </c>
      <c r="N20" s="55">
        <v>115137885</v>
      </c>
      <c r="O20" s="363"/>
      <c r="P20" s="603"/>
      <c r="Q20" s="604"/>
      <c r="R20" s="605"/>
    </row>
    <row r="21" spans="1:18" ht="24.95" customHeight="1" x14ac:dyDescent="0.3">
      <c r="A21" s="29" t="s">
        <v>66</v>
      </c>
      <c r="B21" s="32" t="s">
        <v>67</v>
      </c>
      <c r="C21" s="26"/>
      <c r="D21" s="26"/>
      <c r="E21" s="31"/>
      <c r="F21" s="231">
        <f>637795+9193737</f>
        <v>9831532</v>
      </c>
      <c r="G21" s="231"/>
      <c r="H21" s="88">
        <f>F21+G21</f>
        <v>9831532</v>
      </c>
      <c r="I21" s="88">
        <v>-57812</v>
      </c>
      <c r="J21" s="88">
        <f>H21+I21</f>
        <v>9773720</v>
      </c>
      <c r="K21" s="88"/>
      <c r="L21" s="88">
        <f>J21</f>
        <v>9773720</v>
      </c>
      <c r="M21" s="88">
        <f>N21-L21</f>
        <v>22336600</v>
      </c>
      <c r="N21" s="88">
        <v>32110320</v>
      </c>
      <c r="O21" s="363"/>
      <c r="P21" s="606"/>
      <c r="Q21" s="605"/>
      <c r="R21" s="228"/>
    </row>
    <row r="22" spans="1:18" ht="24.95" customHeight="1" x14ac:dyDescent="0.3">
      <c r="A22" s="33" t="s">
        <v>69</v>
      </c>
      <c r="B22" s="34" t="s">
        <v>70</v>
      </c>
      <c r="C22" s="16" t="e">
        <f>SUM(#REF!,C20,C15,C8,C7,C21)</f>
        <v>#REF!</v>
      </c>
      <c r="D22" s="16" t="e">
        <f>SUM(#REF!,D20,D15,D8,D7,D21)</f>
        <v>#REF!</v>
      </c>
      <c r="E22" s="16" t="e">
        <f>SUM(#REF!,E20,E15,E8,E7,E21)</f>
        <v>#REF!</v>
      </c>
      <c r="F22" s="16">
        <f>F7+F15+F20+F21</f>
        <v>46572733</v>
      </c>
      <c r="G22" s="16">
        <f>G7+G15+G20+G21</f>
        <v>0</v>
      </c>
      <c r="H22" s="16">
        <f>H7+H8+H15+H20+H21</f>
        <v>46572733</v>
      </c>
      <c r="I22" s="16">
        <f>I7+I8+I15+I20+I21</f>
        <v>-271930</v>
      </c>
      <c r="J22" s="16">
        <f>H22+I22</f>
        <v>46300803</v>
      </c>
      <c r="K22" s="16"/>
      <c r="L22" s="16">
        <f>L20+L7+L15+L21</f>
        <v>90468376</v>
      </c>
      <c r="M22" s="16">
        <f>N22-L22</f>
        <v>61754065</v>
      </c>
      <c r="N22" s="16">
        <f>SUM(N7+N15+N20+N21)</f>
        <v>152222441</v>
      </c>
      <c r="O22" s="363"/>
      <c r="P22" s="436"/>
      <c r="Q22" s="228"/>
      <c r="R22" s="228"/>
    </row>
    <row r="23" spans="1:18" ht="24.95" customHeight="1" x14ac:dyDescent="0.3">
      <c r="A23" s="109"/>
      <c r="B23" s="220" t="s">
        <v>308</v>
      </c>
      <c r="C23" s="218"/>
      <c r="D23" s="218"/>
      <c r="E23" s="218"/>
      <c r="F23" s="218">
        <f>2362205+49712333</f>
        <v>52074538</v>
      </c>
      <c r="G23" s="218"/>
      <c r="H23" s="218">
        <f>F23+G23</f>
        <v>52074538</v>
      </c>
      <c r="I23" s="218"/>
      <c r="J23" s="218">
        <f>H23+I23</f>
        <v>52074538</v>
      </c>
      <c r="K23" s="218"/>
      <c r="L23" s="218">
        <f>J23</f>
        <v>52074538</v>
      </c>
      <c r="M23" s="218">
        <f>SUM(N23-L23)</f>
        <v>0</v>
      </c>
      <c r="N23" s="218">
        <f>L23</f>
        <v>52074538</v>
      </c>
      <c r="O23" s="363"/>
      <c r="P23" s="228"/>
      <c r="Q23" s="228"/>
      <c r="R23" s="228"/>
    </row>
    <row r="24" spans="1:18" ht="24.95" hidden="1" customHeight="1" x14ac:dyDescent="0.3">
      <c r="A24" s="12"/>
      <c r="B24" s="2"/>
      <c r="C24" s="76"/>
      <c r="D24" s="40"/>
      <c r="E24" s="39"/>
      <c r="F24" s="39"/>
      <c r="G24" s="39"/>
      <c r="H24" s="78"/>
      <c r="I24" s="78"/>
      <c r="J24" s="78"/>
      <c r="K24" s="78"/>
      <c r="L24" s="78"/>
      <c r="M24" s="218">
        <f t="shared" ref="M24:M28" si="0">SUM(N24-L24)</f>
        <v>0</v>
      </c>
      <c r="N24" s="78"/>
      <c r="O24" s="363"/>
      <c r="P24" s="228"/>
      <c r="Q24" s="228"/>
      <c r="R24" s="228"/>
    </row>
    <row r="25" spans="1:18" ht="24.95" hidden="1" customHeight="1" x14ac:dyDescent="0.3">
      <c r="A25" s="12"/>
      <c r="B25" s="2"/>
      <c r="C25" s="76"/>
      <c r="D25" s="40"/>
      <c r="E25" s="39"/>
      <c r="F25" s="39"/>
      <c r="G25" s="39"/>
      <c r="H25" s="78"/>
      <c r="I25" s="78"/>
      <c r="J25" s="78"/>
      <c r="K25" s="78"/>
      <c r="L25" s="78"/>
      <c r="M25" s="218">
        <f t="shared" si="0"/>
        <v>0</v>
      </c>
      <c r="N25" s="78"/>
      <c r="O25" s="363"/>
      <c r="P25" s="228"/>
      <c r="Q25" s="228"/>
      <c r="R25" s="228"/>
    </row>
    <row r="26" spans="1:18" ht="24.95" hidden="1" customHeight="1" x14ac:dyDescent="0.3">
      <c r="A26" s="12"/>
      <c r="B26" s="2"/>
      <c r="C26" s="76"/>
      <c r="D26" s="40"/>
      <c r="E26" s="39"/>
      <c r="F26" s="39"/>
      <c r="G26" s="39"/>
      <c r="H26" s="78"/>
      <c r="I26" s="78"/>
      <c r="J26" s="78"/>
      <c r="K26" s="78"/>
      <c r="L26" s="78"/>
      <c r="M26" s="218">
        <f t="shared" si="0"/>
        <v>0</v>
      </c>
      <c r="N26" s="78"/>
      <c r="O26" s="363"/>
      <c r="P26" s="228"/>
      <c r="Q26" s="228"/>
      <c r="R26" s="228"/>
    </row>
    <row r="27" spans="1:18" ht="24.95" hidden="1" customHeight="1" x14ac:dyDescent="0.3">
      <c r="A27" s="12"/>
      <c r="B27" s="2"/>
      <c r="C27" s="76"/>
      <c r="D27" s="40"/>
      <c r="E27" s="39"/>
      <c r="F27" s="39"/>
      <c r="G27" s="39"/>
      <c r="H27" s="78"/>
      <c r="I27" s="78"/>
      <c r="J27" s="78"/>
      <c r="K27" s="78"/>
      <c r="L27" s="78"/>
      <c r="M27" s="218">
        <f t="shared" si="0"/>
        <v>0</v>
      </c>
      <c r="N27" s="78"/>
      <c r="O27" s="363"/>
      <c r="P27" s="228"/>
      <c r="Q27" s="228"/>
      <c r="R27" s="228"/>
    </row>
    <row r="28" spans="1:18" ht="24.95" hidden="1" customHeight="1" x14ac:dyDescent="0.3">
      <c r="A28" s="12"/>
      <c r="B28" s="2"/>
      <c r="C28" s="76"/>
      <c r="D28" s="40"/>
      <c r="E28" s="39"/>
      <c r="F28" s="39"/>
      <c r="G28" s="39"/>
      <c r="H28" s="78"/>
      <c r="I28" s="78"/>
      <c r="J28" s="78"/>
      <c r="K28" s="78"/>
      <c r="L28" s="78"/>
      <c r="M28" s="218">
        <f t="shared" si="0"/>
        <v>0</v>
      </c>
      <c r="N28" s="78"/>
      <c r="O28" s="363"/>
      <c r="P28" s="228"/>
      <c r="Q28" s="228"/>
      <c r="R28" s="228"/>
    </row>
    <row r="29" spans="1:18" ht="24.95" customHeight="1" x14ac:dyDescent="0.3">
      <c r="A29" s="29" t="s">
        <v>71</v>
      </c>
      <c r="B29" s="30" t="s">
        <v>72</v>
      </c>
      <c r="C29" s="77">
        <f>SUM(C24:C28)</f>
        <v>0</v>
      </c>
      <c r="D29" s="35">
        <f>SUM(D24:D28)</f>
        <v>0</v>
      </c>
      <c r="E29" s="77">
        <f>SUM(E24:E28)</f>
        <v>0</v>
      </c>
      <c r="F29" s="110">
        <f>F23</f>
        <v>52074538</v>
      </c>
      <c r="G29" s="77"/>
      <c r="H29" s="106">
        <f>H23</f>
        <v>52074538</v>
      </c>
      <c r="I29" s="106"/>
      <c r="J29" s="106">
        <f>H29+I29</f>
        <v>52074538</v>
      </c>
      <c r="K29" s="106"/>
      <c r="L29" s="106">
        <f>L23</f>
        <v>52074538</v>
      </c>
      <c r="M29" s="469">
        <f>SUM(M23:M28)</f>
        <v>0</v>
      </c>
      <c r="N29" s="106">
        <f>SUM(N23:N28)</f>
        <v>52074538</v>
      </c>
      <c r="O29" s="401"/>
      <c r="P29" s="442"/>
      <c r="Q29" s="228"/>
      <c r="R29" s="228"/>
    </row>
    <row r="30" spans="1:18" ht="24.95" customHeight="1" x14ac:dyDescent="0.3">
      <c r="A30" s="111"/>
      <c r="B30" s="114"/>
      <c r="C30" s="112"/>
      <c r="D30" s="113"/>
      <c r="E30" s="112"/>
      <c r="F30" s="112"/>
      <c r="G30" s="112"/>
      <c r="H30" s="115"/>
      <c r="I30" s="115"/>
      <c r="J30" s="115"/>
      <c r="K30" s="115"/>
      <c r="L30" s="115"/>
      <c r="M30" s="469"/>
      <c r="N30" s="115"/>
      <c r="O30" s="401"/>
      <c r="P30" s="90"/>
    </row>
    <row r="31" spans="1:18" ht="24.95" customHeight="1" x14ac:dyDescent="0.3">
      <c r="A31" s="29"/>
      <c r="B31" s="30" t="s">
        <v>159</v>
      </c>
      <c r="C31" s="77"/>
      <c r="D31" s="35"/>
      <c r="E31" s="77"/>
      <c r="F31" s="77"/>
      <c r="G31" s="77"/>
      <c r="H31" s="106"/>
      <c r="I31" s="106"/>
      <c r="J31" s="106"/>
      <c r="K31" s="106"/>
      <c r="L31" s="106"/>
      <c r="M31" s="469"/>
      <c r="N31" s="106"/>
      <c r="O31" s="401"/>
      <c r="P31" s="90"/>
    </row>
    <row r="32" spans="1:18" ht="24.95" customHeight="1" x14ac:dyDescent="0.3">
      <c r="A32" s="29" t="s">
        <v>73</v>
      </c>
      <c r="B32" s="30" t="s">
        <v>74</v>
      </c>
      <c r="C32" s="35"/>
      <c r="D32" s="35"/>
      <c r="E32" s="31"/>
      <c r="F32" s="231">
        <f>637795+13422330</f>
        <v>14060125</v>
      </c>
      <c r="G32" s="31"/>
      <c r="H32" s="110">
        <f>F32+G32</f>
        <v>14060125</v>
      </c>
      <c r="I32" s="110"/>
      <c r="J32" s="110">
        <f>H32+I32</f>
        <v>14060125</v>
      </c>
      <c r="K32" s="110"/>
      <c r="L32" s="110">
        <f>J32</f>
        <v>14060125</v>
      </c>
      <c r="M32" s="469">
        <f>SUM(N32-L32)</f>
        <v>0</v>
      </c>
      <c r="N32" s="110">
        <f>L32</f>
        <v>14060125</v>
      </c>
      <c r="O32" s="363"/>
    </row>
    <row r="33" spans="1:16" ht="24.95" customHeight="1" x14ac:dyDescent="0.3">
      <c r="A33" s="33" t="s">
        <v>75</v>
      </c>
      <c r="B33" s="36" t="s">
        <v>76</v>
      </c>
      <c r="C33" s="16">
        <f>SUM(C29,C32)</f>
        <v>0</v>
      </c>
      <c r="D33" s="16">
        <f>SUM(D29,D32)</f>
        <v>0</v>
      </c>
      <c r="E33" s="16">
        <f>SUM(E29,E32)</f>
        <v>0</v>
      </c>
      <c r="F33" s="16">
        <f>F29+F32</f>
        <v>66134663</v>
      </c>
      <c r="G33" s="16"/>
      <c r="H33" s="16">
        <f>H29+H32</f>
        <v>66134663</v>
      </c>
      <c r="I33" s="16"/>
      <c r="J33" s="16">
        <f>H33+I33</f>
        <v>66134663</v>
      </c>
      <c r="K33" s="16"/>
      <c r="L33" s="16">
        <f>J33+K33</f>
        <v>66134663</v>
      </c>
      <c r="M33" s="469">
        <f>SUM(N33-L33)</f>
        <v>0</v>
      </c>
      <c r="N33" s="16">
        <f>SUM(N29+N32)</f>
        <v>66134663</v>
      </c>
      <c r="O33" s="363"/>
    </row>
    <row r="34" spans="1:16" ht="24.95" customHeight="1" x14ac:dyDescent="0.3">
      <c r="A34" s="33" t="s">
        <v>77</v>
      </c>
      <c r="B34" s="36" t="s">
        <v>78</v>
      </c>
      <c r="C34" s="16" t="e">
        <f>SUM(#REF!,#REF!)</f>
        <v>#REF!</v>
      </c>
      <c r="D34" s="16" t="e">
        <f>SUM(#REF!,#REF!)</f>
        <v>#REF!</v>
      </c>
      <c r="E34" s="16" t="e">
        <f>SUM(#REF!,#REF!)</f>
        <v>#REF!</v>
      </c>
      <c r="F34" s="16"/>
      <c r="G34" s="16"/>
      <c r="H34" s="55"/>
      <c r="I34" s="55">
        <f>Önkormányzat!I22</f>
        <v>0</v>
      </c>
      <c r="J34" s="55">
        <f>H34+I34</f>
        <v>0</v>
      </c>
      <c r="K34" s="55"/>
      <c r="L34" s="55">
        <f>J34+K34</f>
        <v>0</v>
      </c>
      <c r="M34" s="469"/>
      <c r="N34" s="55">
        <f>'Kiadás ktgvszervenként'!Q14</f>
        <v>5918770</v>
      </c>
      <c r="O34" s="363"/>
      <c r="P34" s="20"/>
    </row>
    <row r="35" spans="1:16" ht="24.95" customHeight="1" x14ac:dyDescent="0.3">
      <c r="A35" s="5"/>
      <c r="B35" s="37" t="s">
        <v>79</v>
      </c>
      <c r="C35" s="83" t="e">
        <f>SUM(C34,C33,C22)</f>
        <v>#REF!</v>
      </c>
      <c r="D35" s="82" t="e">
        <f>SUM(D34,D33,D22)</f>
        <v>#REF!</v>
      </c>
      <c r="E35" s="83" t="e">
        <f>SUM(E34,E33,E22)</f>
        <v>#REF!</v>
      </c>
      <c r="F35" s="83">
        <f>F22+F33</f>
        <v>112707396</v>
      </c>
      <c r="G35" s="83">
        <f>H35-F35</f>
        <v>0</v>
      </c>
      <c r="H35" s="107">
        <f>H22+H33</f>
        <v>112707396</v>
      </c>
      <c r="I35" s="107">
        <f>I22+I33+I34</f>
        <v>-271930</v>
      </c>
      <c r="J35" s="107">
        <f>H35+I35</f>
        <v>112435466</v>
      </c>
      <c r="K35" s="107"/>
      <c r="L35" s="107">
        <f>L22+L33+L34</f>
        <v>156603039</v>
      </c>
      <c r="M35" s="470">
        <f>SUM(N35-L35)</f>
        <v>67672835</v>
      </c>
      <c r="N35" s="107">
        <f>SUM(N22+N33+N34)</f>
        <v>224275874</v>
      </c>
      <c r="O35" s="401"/>
    </row>
    <row r="36" spans="1:16" ht="24.95" customHeight="1" x14ac:dyDescent="0.2">
      <c r="J36" s="483"/>
      <c r="L36" s="483"/>
      <c r="N36" s="476"/>
      <c r="O36" s="15"/>
    </row>
    <row r="37" spans="1:16" ht="24.95" customHeight="1" x14ac:dyDescent="0.2">
      <c r="H37" s="483"/>
      <c r="N37" s="483"/>
      <c r="O37" s="14"/>
    </row>
    <row r="38" spans="1:16" x14ac:dyDescent="0.2">
      <c r="O38" s="13"/>
    </row>
    <row r="39" spans="1:16" x14ac:dyDescent="0.2">
      <c r="O39" s="13"/>
    </row>
    <row r="40" spans="1:16" x14ac:dyDescent="0.2">
      <c r="O40" s="13"/>
    </row>
    <row r="41" spans="1:16" x14ac:dyDescent="0.2">
      <c r="O41" s="13"/>
    </row>
  </sheetData>
  <mergeCells count="9">
    <mergeCell ref="F1:F4"/>
    <mergeCell ref="P20:R20"/>
    <mergeCell ref="P21:Q21"/>
    <mergeCell ref="P5:Q5"/>
    <mergeCell ref="A1:A4"/>
    <mergeCell ref="B1:B4"/>
    <mergeCell ref="C1:E2"/>
    <mergeCell ref="C3:D3"/>
    <mergeCell ref="E3:E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71" orientation="landscape" r:id="rId1"/>
  <headerFooter alignWithMargins="0">
    <oddHeader>&amp;C&amp;"Times,Félkövér"&amp;14Győr-Moson-Sopron Megyei Önkormányzat
Felhalmozási célú kiadások
2021. évi&amp;R&amp;"Times New Roman,Normál"&amp;12 5. számú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Munka9">
    <tabColor rgb="FFFFFF00"/>
    <pageSetUpPr fitToPage="1"/>
  </sheetPr>
  <dimension ref="A1:M16"/>
  <sheetViews>
    <sheetView zoomScale="75" zoomScaleNormal="75" workbookViewId="0">
      <selection activeCell="B2" sqref="B2"/>
    </sheetView>
  </sheetViews>
  <sheetFormatPr defaultRowHeight="12.75" x14ac:dyDescent="0.2"/>
  <cols>
    <col min="1" max="1" width="7.42578125" customWidth="1"/>
    <col min="2" max="2" width="57.5703125" customWidth="1"/>
    <col min="3" max="3" width="20.5703125" customWidth="1"/>
    <col min="4" max="5" width="20.5703125" style="117" customWidth="1"/>
    <col min="6" max="9" width="16" style="117" hidden="1" customWidth="1"/>
    <col min="10" max="10" width="15.7109375" style="117" hidden="1" customWidth="1"/>
    <col min="11" max="11" width="17.140625" style="117" hidden="1" customWidth="1"/>
    <col min="12" max="12" width="20.5703125" customWidth="1"/>
    <col min="13" max="13" width="14.7109375" bestFit="1" customWidth="1"/>
  </cols>
  <sheetData>
    <row r="1" spans="1:13" ht="18.75" x14ac:dyDescent="0.3">
      <c r="A1" s="617" t="s">
        <v>89</v>
      </c>
      <c r="B1" s="59"/>
      <c r="C1" s="620" t="s">
        <v>306</v>
      </c>
      <c r="D1" s="238" t="s">
        <v>304</v>
      </c>
      <c r="E1" s="238" t="str">
        <f>D1</f>
        <v>2021. évi</v>
      </c>
      <c r="F1" s="238" t="s">
        <v>287</v>
      </c>
      <c r="G1" s="238" t="s">
        <v>287</v>
      </c>
      <c r="H1" s="238" t="s">
        <v>287</v>
      </c>
      <c r="I1" s="238" t="s">
        <v>287</v>
      </c>
      <c r="J1" s="238" t="s">
        <v>287</v>
      </c>
      <c r="K1" s="238" t="s">
        <v>287</v>
      </c>
      <c r="L1" s="396" t="s">
        <v>9</v>
      </c>
    </row>
    <row r="2" spans="1:13" ht="25.5" customHeight="1" x14ac:dyDescent="0.3">
      <c r="A2" s="618"/>
      <c r="B2" s="244" t="s">
        <v>236</v>
      </c>
      <c r="C2" s="621"/>
      <c r="D2" s="242" t="s">
        <v>204</v>
      </c>
      <c r="E2" s="185" t="s">
        <v>206</v>
      </c>
      <c r="F2" s="185" t="s">
        <v>204</v>
      </c>
      <c r="G2" s="185" t="s">
        <v>91</v>
      </c>
      <c r="H2" s="465" t="s">
        <v>204</v>
      </c>
      <c r="I2" s="465" t="s">
        <v>91</v>
      </c>
      <c r="J2" s="465" t="s">
        <v>204</v>
      </c>
      <c r="K2" s="465" t="s">
        <v>91</v>
      </c>
      <c r="L2" s="396" t="s">
        <v>47</v>
      </c>
    </row>
    <row r="3" spans="1:13" ht="18.75" x14ac:dyDescent="0.3">
      <c r="A3" s="619"/>
      <c r="B3" s="60"/>
      <c r="C3" s="622"/>
      <c r="D3" s="185" t="s">
        <v>205</v>
      </c>
      <c r="E3" s="185" t="s">
        <v>205</v>
      </c>
      <c r="F3" s="448" t="s">
        <v>291</v>
      </c>
      <c r="G3" s="448" t="s">
        <v>291</v>
      </c>
      <c r="H3" s="466" t="s">
        <v>292</v>
      </c>
      <c r="I3" s="466" t="s">
        <v>292</v>
      </c>
      <c r="J3" s="466" t="s">
        <v>294</v>
      </c>
      <c r="K3" s="466" t="s">
        <v>294</v>
      </c>
      <c r="L3" s="396" t="s">
        <v>51</v>
      </c>
    </row>
    <row r="4" spans="1:13" ht="18.75" x14ac:dyDescent="0.3">
      <c r="A4" s="42" t="s">
        <v>207</v>
      </c>
      <c r="B4" s="41" t="s">
        <v>208</v>
      </c>
      <c r="C4" s="89">
        <f>'Ktvetési mérleg'!K8</f>
        <v>1154965</v>
      </c>
      <c r="D4" s="243"/>
      <c r="E4" s="246">
        <f>C4+D4</f>
        <v>1154965</v>
      </c>
      <c r="F4" s="246">
        <f>Önkormányzat!I9</f>
        <v>-27405</v>
      </c>
      <c r="G4" s="246">
        <f>E4+F4</f>
        <v>1127560</v>
      </c>
      <c r="H4" s="449">
        <f>Önkormányzat!K9</f>
        <v>27405</v>
      </c>
      <c r="I4" s="449">
        <f>G4+H4</f>
        <v>1154965</v>
      </c>
      <c r="J4" s="449">
        <f t="shared" ref="J4:J10" si="0">SUM(K4-I4)</f>
        <v>0</v>
      </c>
      <c r="K4" s="449">
        <f>Önkormányzat!N9</f>
        <v>1154965</v>
      </c>
      <c r="L4" s="397"/>
    </row>
    <row r="5" spans="1:13" ht="32.25" x14ac:dyDescent="0.3">
      <c r="A5" s="241" t="s">
        <v>235</v>
      </c>
      <c r="B5" s="240" t="s">
        <v>209</v>
      </c>
      <c r="C5" s="26">
        <f>'Ktvetési mérleg'!K9</f>
        <v>20895700</v>
      </c>
      <c r="D5" s="26"/>
      <c r="E5" s="26">
        <f>C5+D5</f>
        <v>20895700</v>
      </c>
      <c r="F5" s="26">
        <f>Önkormányzat!I10+Hivatal!I10</f>
        <v>2325091</v>
      </c>
      <c r="G5" s="26">
        <f>E5+F5</f>
        <v>23220791</v>
      </c>
      <c r="H5" s="26">
        <f>Önkormányzat!K10+Hivatal!K10</f>
        <v>-177800</v>
      </c>
      <c r="I5" s="26">
        <f>G5+H5</f>
        <v>23042991</v>
      </c>
      <c r="J5" s="449">
        <f t="shared" si="0"/>
        <v>-15830520</v>
      </c>
      <c r="K5" s="26">
        <f>Önkormányzat!N10+Hivatal!N10</f>
        <v>7212471</v>
      </c>
      <c r="L5" s="363"/>
    </row>
    <row r="6" spans="1:13" ht="32.25" x14ac:dyDescent="0.3">
      <c r="A6" s="241" t="s">
        <v>85</v>
      </c>
      <c r="B6" s="240" t="s">
        <v>210</v>
      </c>
      <c r="C6" s="54">
        <f>'Ktvetési mérleg'!K10</f>
        <v>4200000</v>
      </c>
      <c r="D6" s="54"/>
      <c r="E6" s="54">
        <f>C6+D6</f>
        <v>4200000</v>
      </c>
      <c r="F6" s="54">
        <f>Önkormányzat!I11+Hivatal!I11</f>
        <v>500000</v>
      </c>
      <c r="G6" s="54">
        <f>E6+F6</f>
        <v>4700000</v>
      </c>
      <c r="H6" s="54">
        <f>Önkormányzat!K11+Hivatal!K11</f>
        <v>0</v>
      </c>
      <c r="I6" s="54">
        <f>G6+H6</f>
        <v>4700000</v>
      </c>
      <c r="J6" s="449">
        <f t="shared" si="0"/>
        <v>-512000</v>
      </c>
      <c r="K6" s="54">
        <f>Önkormányzat!N11</f>
        <v>4188000</v>
      </c>
      <c r="L6" s="363"/>
      <c r="M6" s="117"/>
    </row>
    <row r="7" spans="1:13" ht="18.75" x14ac:dyDescent="0.3">
      <c r="A7" s="239" t="s">
        <v>211</v>
      </c>
      <c r="B7" s="245" t="s">
        <v>86</v>
      </c>
      <c r="C7" s="230">
        <f>C8+C9</f>
        <v>20000000</v>
      </c>
      <c r="D7" s="230">
        <f>D9+D8</f>
        <v>199347</v>
      </c>
      <c r="E7" s="230">
        <f>SUM(E8:E9)</f>
        <v>20199347</v>
      </c>
      <c r="F7" s="199">
        <f>F8+F9</f>
        <v>39449379</v>
      </c>
      <c r="G7" s="230">
        <f>G8+G9</f>
        <v>44449379</v>
      </c>
      <c r="H7" s="230">
        <f>H8+H9</f>
        <v>-186105</v>
      </c>
      <c r="I7" s="230">
        <f>G7+H7</f>
        <v>44263274</v>
      </c>
      <c r="J7" s="449">
        <f t="shared" si="0"/>
        <v>207703592</v>
      </c>
      <c r="K7" s="230">
        <f>Önkormányzat!N12</f>
        <v>251966866</v>
      </c>
      <c r="L7" s="363"/>
    </row>
    <row r="8" spans="1:13" ht="18.75" x14ac:dyDescent="0.3">
      <c r="A8" s="9"/>
      <c r="B8" s="209" t="s">
        <v>218</v>
      </c>
      <c r="C8" s="191">
        <f>Önkormányzat!F13</f>
        <v>20000000</v>
      </c>
      <c r="D8" s="191">
        <f>Önkormányzat!G13</f>
        <v>199347</v>
      </c>
      <c r="E8" s="191">
        <f>C8+D8</f>
        <v>20199347</v>
      </c>
      <c r="F8" s="191"/>
      <c r="G8" s="467">
        <f>Önkormányzat!J13</f>
        <v>5000000</v>
      </c>
      <c r="H8" s="467"/>
      <c r="I8" s="467">
        <f>G8+H8</f>
        <v>5000000</v>
      </c>
      <c r="J8" s="477">
        <f t="shared" si="0"/>
        <v>0</v>
      </c>
      <c r="K8" s="467">
        <f>Önkormányzat!N13</f>
        <v>5000000</v>
      </c>
      <c r="L8" s="363"/>
      <c r="M8" s="20"/>
    </row>
    <row r="9" spans="1:13" ht="18.75" x14ac:dyDescent="0.3">
      <c r="A9" s="9"/>
      <c r="B9" s="209" t="s">
        <v>224</v>
      </c>
      <c r="C9" s="191">
        <f>C10+C11+C12+C13</f>
        <v>0</v>
      </c>
      <c r="D9" s="191">
        <f>D10+D11+D12+D13</f>
        <v>0</v>
      </c>
      <c r="E9" s="191">
        <f t="shared" ref="E9" si="1">E10+E11+E12+E13</f>
        <v>0</v>
      </c>
      <c r="F9" s="191">
        <f>SUM(F10:F13)</f>
        <v>39449379</v>
      </c>
      <c r="G9" s="467">
        <f>SUM(G10:G13)</f>
        <v>39449379</v>
      </c>
      <c r="H9" s="467">
        <f>H10+H11+H12+H13</f>
        <v>-186105</v>
      </c>
      <c r="I9" s="467">
        <f>I10+I11+I12+I13</f>
        <v>39263274</v>
      </c>
      <c r="J9" s="477">
        <f t="shared" si="0"/>
        <v>207703592</v>
      </c>
      <c r="K9" s="467">
        <f>Önkormányzat!N14</f>
        <v>246966866</v>
      </c>
      <c r="L9" s="363"/>
    </row>
    <row r="10" spans="1:13" ht="18.75" x14ac:dyDescent="0.3">
      <c r="A10" s="9"/>
      <c r="B10" s="209" t="s">
        <v>225</v>
      </c>
      <c r="C10" s="191">
        <f>Önkormányzat!F15</f>
        <v>0</v>
      </c>
      <c r="D10" s="191">
        <f>Önkormányzat!G15</f>
        <v>0</v>
      </c>
      <c r="E10" s="191">
        <f t="shared" ref="E10:E13" si="2">C10+D10</f>
        <v>0</v>
      </c>
      <c r="F10" s="191">
        <f>G10-E10</f>
        <v>1414468</v>
      </c>
      <c r="G10" s="467">
        <f>Önkormányzat!J15</f>
        <v>1414468</v>
      </c>
      <c r="H10" s="467">
        <f>Önkormányzat!K15</f>
        <v>0</v>
      </c>
      <c r="I10" s="467">
        <f>G10+H10</f>
        <v>1414468</v>
      </c>
      <c r="J10" s="477">
        <f t="shared" si="0"/>
        <v>-1414468</v>
      </c>
      <c r="K10" s="467"/>
      <c r="L10" s="363"/>
    </row>
    <row r="11" spans="1:13" ht="18.75" x14ac:dyDescent="0.3">
      <c r="A11" s="9"/>
      <c r="B11" s="209" t="s">
        <v>226</v>
      </c>
      <c r="C11" s="191">
        <f>Önkormányzat!F16</f>
        <v>0</v>
      </c>
      <c r="D11" s="191">
        <f>Önkormányzat!G16</f>
        <v>0</v>
      </c>
      <c r="E11" s="191">
        <f t="shared" si="2"/>
        <v>0</v>
      </c>
      <c r="F11" s="191">
        <f>G11-E11</f>
        <v>6633000</v>
      </c>
      <c r="G11" s="467">
        <f>Önkormányzat!J16</f>
        <v>6633000</v>
      </c>
      <c r="H11" s="467">
        <f>Önkormányzat!K16</f>
        <v>0</v>
      </c>
      <c r="I11" s="467">
        <f>G11+H11</f>
        <v>6633000</v>
      </c>
      <c r="J11" s="477">
        <f t="shared" ref="J11:J16" si="3">SUM(K11-I11)</f>
        <v>-6633000</v>
      </c>
      <c r="K11" s="467"/>
      <c r="L11" s="363"/>
    </row>
    <row r="12" spans="1:13" ht="18.75" x14ac:dyDescent="0.3">
      <c r="A12" s="9"/>
      <c r="B12" s="209" t="s">
        <v>227</v>
      </c>
      <c r="C12" s="191">
        <f>Önkormányzat!F17</f>
        <v>0</v>
      </c>
      <c r="D12" s="191">
        <f>Önkormányzat!G17</f>
        <v>0</v>
      </c>
      <c r="E12" s="191">
        <f t="shared" si="2"/>
        <v>0</v>
      </c>
      <c r="F12" s="191">
        <f>G12-E12</f>
        <v>17858989</v>
      </c>
      <c r="G12" s="467">
        <f>Önkormányzat!J17</f>
        <v>17858989</v>
      </c>
      <c r="H12" s="467">
        <f>Önkormányzat!K17</f>
        <v>-186105</v>
      </c>
      <c r="I12" s="467">
        <f>G12+H12</f>
        <v>17672884</v>
      </c>
      <c r="J12" s="477">
        <f t="shared" si="3"/>
        <v>-17672884</v>
      </c>
      <c r="K12" s="467"/>
      <c r="L12" s="363"/>
    </row>
    <row r="13" spans="1:13" ht="18.75" x14ac:dyDescent="0.3">
      <c r="A13" s="9"/>
      <c r="B13" s="209" t="s">
        <v>228</v>
      </c>
      <c r="C13" s="191">
        <f>Önkormányzat!F18</f>
        <v>0</v>
      </c>
      <c r="D13" s="191">
        <f>Önkormányzat!G18</f>
        <v>0</v>
      </c>
      <c r="E13" s="191">
        <f t="shared" si="2"/>
        <v>0</v>
      </c>
      <c r="F13" s="191">
        <f>G13-E13</f>
        <v>13542922</v>
      </c>
      <c r="G13" s="467">
        <f>Önkormányzat!J18</f>
        <v>13542922</v>
      </c>
      <c r="H13" s="467">
        <f>Önkormányzat!K18</f>
        <v>0</v>
      </c>
      <c r="I13" s="467">
        <f>G13+H13</f>
        <v>13542922</v>
      </c>
      <c r="J13" s="477">
        <f t="shared" si="3"/>
        <v>-13542922</v>
      </c>
      <c r="K13" s="467"/>
      <c r="L13" s="363"/>
    </row>
    <row r="14" spans="1:13" ht="18.75" hidden="1" x14ac:dyDescent="0.3">
      <c r="A14" s="9"/>
      <c r="B14" s="10"/>
      <c r="C14" s="21"/>
      <c r="D14" s="21"/>
      <c r="E14" s="21"/>
      <c r="F14" s="21"/>
      <c r="G14" s="21"/>
      <c r="H14" s="21"/>
      <c r="I14" s="21"/>
      <c r="J14" s="449">
        <f t="shared" si="3"/>
        <v>0</v>
      </c>
      <c r="K14" s="21"/>
      <c r="L14" s="363"/>
    </row>
    <row r="15" spans="1:13" ht="18.75" x14ac:dyDescent="0.3">
      <c r="A15" s="239" t="s">
        <v>87</v>
      </c>
      <c r="B15" s="43" t="s">
        <v>140</v>
      </c>
      <c r="C15" s="26">
        <f>C4+C5+C6+C7</f>
        <v>46250665</v>
      </c>
      <c r="D15" s="26">
        <f>D4+D5+D6+D7</f>
        <v>199347</v>
      </c>
      <c r="E15" s="26">
        <f>E4+E5+E6+E7</f>
        <v>46450012</v>
      </c>
      <c r="F15" s="26">
        <f>F4+F5+F6+F7</f>
        <v>42247065</v>
      </c>
      <c r="G15" s="26">
        <f>E15+F15</f>
        <v>88697077</v>
      </c>
      <c r="H15" s="26">
        <f>I15-G15</f>
        <v>-15535847</v>
      </c>
      <c r="I15" s="26">
        <f>I4+I5+I6+I7</f>
        <v>73161230</v>
      </c>
      <c r="J15" s="449">
        <f>SUM(K15-I15)</f>
        <v>191361072</v>
      </c>
      <c r="K15" s="26">
        <f>SUM(K4:K7)</f>
        <v>264522302</v>
      </c>
      <c r="L15" s="363">
        <f>L4+L5</f>
        <v>0</v>
      </c>
    </row>
    <row r="16" spans="1:13" ht="18.75" hidden="1" x14ac:dyDescent="0.3">
      <c r="A16" s="9"/>
      <c r="B16" s="10"/>
      <c r="C16" s="11"/>
      <c r="D16" s="11"/>
      <c r="E16" s="11"/>
      <c r="F16" s="11"/>
      <c r="G16" s="11"/>
      <c r="H16" s="11"/>
      <c r="I16" s="11"/>
      <c r="J16" s="449">
        <f t="shared" si="3"/>
        <v>0</v>
      </c>
      <c r="K16" s="11"/>
      <c r="L16" s="363"/>
    </row>
  </sheetData>
  <mergeCells count="2">
    <mergeCell ref="A1:A3"/>
    <mergeCell ref="C1:C3"/>
  </mergeCells>
  <phoneticPr fontId="2" type="noConversion"/>
  <pageMargins left="0.74803149606299213" right="0.74803149606299213" top="1.2130208333333334" bottom="0.98425196850393704" header="0.51181102362204722" footer="0.51181102362204722"/>
  <pageSetup paperSize="9" scale="90" orientation="landscape" r:id="rId1"/>
  <headerFooter alignWithMargins="0">
    <oddHeader>&amp;C&amp;"Times,Félkövér"&amp;12Győr-Moson-Sopron Megyei Önkorányzat
Egyéb működési kiadások
2021. évi&amp;R&amp;"Times New Roman,Normál"&amp;12 6. számú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Munka16">
    <tabColor rgb="FFFFFF00"/>
  </sheetPr>
  <dimension ref="A1:MA67"/>
  <sheetViews>
    <sheetView topLeftCell="A14" zoomScale="75" zoomScaleNormal="75" workbookViewId="0">
      <selection activeCell="P3" sqref="P3"/>
    </sheetView>
  </sheetViews>
  <sheetFormatPr defaultColWidth="9.140625" defaultRowHeight="12.75" x14ac:dyDescent="0.2"/>
  <cols>
    <col min="1" max="1" width="9.42578125" style="93" customWidth="1"/>
    <col min="2" max="2" width="58.7109375" style="214" customWidth="1"/>
    <col min="3" max="3" width="15.140625" style="93" hidden="1" customWidth="1"/>
    <col min="4" max="4" width="13.5703125" style="93" hidden="1" customWidth="1"/>
    <col min="5" max="5" width="14.140625" style="93" hidden="1" customWidth="1"/>
    <col min="6" max="6" width="20" style="93" customWidth="1"/>
    <col min="7" max="7" width="19.5703125" style="93" customWidth="1"/>
    <col min="8" max="8" width="19.85546875" style="93" customWidth="1"/>
    <col min="9" max="9" width="16" style="93" hidden="1" customWidth="1"/>
    <col min="10" max="10" width="17.140625" style="93" hidden="1" customWidth="1"/>
    <col min="11" max="11" width="16" style="93" hidden="1" customWidth="1"/>
    <col min="12" max="14" width="17.140625" style="93" hidden="1" customWidth="1"/>
    <col min="15" max="15" width="19.140625" style="426" customWidth="1"/>
    <col min="16" max="17" width="16.28515625" style="518" bestFit="1" customWidth="1"/>
    <col min="18" max="339" width="9.140625" style="518"/>
    <col min="340" max="16384" width="9.140625" style="93"/>
  </cols>
  <sheetData>
    <row r="1" spans="1:339" s="91" customFormat="1" ht="20.25" customHeight="1" x14ac:dyDescent="0.25">
      <c r="A1" s="623" t="s">
        <v>89</v>
      </c>
      <c r="B1" s="205"/>
      <c r="C1" s="148" t="s">
        <v>10</v>
      </c>
      <c r="D1" s="148"/>
      <c r="E1" s="148"/>
      <c r="F1" s="183"/>
      <c r="G1" s="183"/>
      <c r="H1" s="183"/>
      <c r="I1" s="183"/>
      <c r="J1" s="183"/>
      <c r="K1" s="183"/>
      <c r="L1" s="183"/>
      <c r="M1" s="183"/>
      <c r="N1" s="183"/>
      <c r="O1" s="403" t="s">
        <v>46</v>
      </c>
      <c r="P1" s="517"/>
      <c r="Q1" s="517"/>
      <c r="R1" s="517"/>
      <c r="S1" s="517"/>
      <c r="T1" s="517"/>
      <c r="U1" s="517"/>
      <c r="V1" s="517"/>
      <c r="W1" s="517"/>
      <c r="X1" s="517"/>
      <c r="Y1" s="517"/>
      <c r="Z1" s="517"/>
      <c r="AA1" s="517"/>
      <c r="AB1" s="517"/>
      <c r="AC1" s="517"/>
      <c r="AD1" s="517"/>
      <c r="AE1" s="517"/>
      <c r="AF1" s="517"/>
      <c r="AG1" s="517"/>
      <c r="AH1" s="517"/>
      <c r="AI1" s="517"/>
      <c r="AJ1" s="517"/>
      <c r="AK1" s="517"/>
      <c r="AL1" s="517"/>
      <c r="AM1" s="517"/>
      <c r="AN1" s="517"/>
      <c r="AO1" s="517"/>
      <c r="AP1" s="517"/>
      <c r="AQ1" s="517"/>
      <c r="AR1" s="517"/>
      <c r="AS1" s="517"/>
      <c r="AT1" s="517"/>
      <c r="AU1" s="517"/>
      <c r="AV1" s="517"/>
      <c r="AW1" s="517"/>
      <c r="AX1" s="517"/>
      <c r="AY1" s="517"/>
      <c r="AZ1" s="517"/>
      <c r="BA1" s="517"/>
      <c r="BB1" s="517"/>
      <c r="BC1" s="517"/>
      <c r="BD1" s="517"/>
      <c r="BE1" s="517"/>
      <c r="BF1" s="517"/>
      <c r="BG1" s="517"/>
      <c r="BH1" s="517"/>
      <c r="BI1" s="517"/>
      <c r="BJ1" s="517"/>
      <c r="BK1" s="517"/>
      <c r="BL1" s="517"/>
      <c r="BM1" s="517"/>
      <c r="BN1" s="517"/>
      <c r="BO1" s="517"/>
      <c r="BP1" s="517"/>
      <c r="BQ1" s="517"/>
      <c r="BR1" s="517"/>
      <c r="BS1" s="517"/>
      <c r="BT1" s="517"/>
      <c r="BU1" s="517"/>
      <c r="BV1" s="517"/>
      <c r="BW1" s="517"/>
      <c r="BX1" s="517"/>
      <c r="BY1" s="517"/>
      <c r="BZ1" s="517"/>
      <c r="CA1" s="517"/>
      <c r="CB1" s="517"/>
      <c r="CC1" s="517"/>
      <c r="CD1" s="517"/>
      <c r="CE1" s="517"/>
      <c r="CF1" s="517"/>
      <c r="CG1" s="517"/>
      <c r="CH1" s="517"/>
      <c r="CI1" s="517"/>
      <c r="CJ1" s="517"/>
      <c r="CK1" s="517"/>
      <c r="CL1" s="517"/>
      <c r="CM1" s="517"/>
      <c r="CN1" s="517"/>
      <c r="CO1" s="517"/>
      <c r="CP1" s="517"/>
      <c r="CQ1" s="517"/>
      <c r="CR1" s="517"/>
      <c r="CS1" s="517"/>
      <c r="CT1" s="517"/>
      <c r="CU1" s="517"/>
      <c r="CV1" s="517"/>
      <c r="CW1" s="517"/>
      <c r="CX1" s="517"/>
      <c r="CY1" s="517"/>
      <c r="CZ1" s="517"/>
      <c r="DA1" s="517"/>
      <c r="DB1" s="517"/>
      <c r="DC1" s="517"/>
      <c r="DD1" s="517"/>
      <c r="DE1" s="517"/>
      <c r="DF1" s="517"/>
      <c r="DG1" s="517"/>
      <c r="DH1" s="517"/>
      <c r="DI1" s="517"/>
      <c r="DJ1" s="517"/>
      <c r="DK1" s="517"/>
      <c r="DL1" s="517"/>
      <c r="DM1" s="517"/>
      <c r="DN1" s="517"/>
      <c r="DO1" s="517"/>
      <c r="DP1" s="517"/>
      <c r="DQ1" s="517"/>
      <c r="DR1" s="517"/>
      <c r="DS1" s="517"/>
      <c r="DT1" s="517"/>
      <c r="DU1" s="517"/>
      <c r="DV1" s="517"/>
      <c r="DW1" s="517"/>
      <c r="DX1" s="517"/>
      <c r="DY1" s="517"/>
      <c r="DZ1" s="517"/>
      <c r="EA1" s="517"/>
      <c r="EB1" s="517"/>
      <c r="EC1" s="517"/>
      <c r="ED1" s="517"/>
      <c r="EE1" s="517"/>
      <c r="EF1" s="517"/>
      <c r="EG1" s="517"/>
      <c r="EH1" s="517"/>
      <c r="EI1" s="517"/>
      <c r="EJ1" s="517"/>
      <c r="EK1" s="517"/>
      <c r="EL1" s="517"/>
      <c r="EM1" s="517"/>
      <c r="EN1" s="517"/>
      <c r="EO1" s="517"/>
      <c r="EP1" s="517"/>
      <c r="EQ1" s="517"/>
      <c r="ER1" s="517"/>
      <c r="ES1" s="517"/>
      <c r="ET1" s="517"/>
      <c r="EU1" s="517"/>
      <c r="EV1" s="517"/>
      <c r="EW1" s="517"/>
      <c r="EX1" s="517"/>
      <c r="EY1" s="517"/>
      <c r="EZ1" s="517"/>
      <c r="FA1" s="517"/>
      <c r="FB1" s="517"/>
      <c r="FC1" s="517"/>
      <c r="FD1" s="517"/>
      <c r="FE1" s="517"/>
      <c r="FF1" s="517"/>
      <c r="FG1" s="517"/>
      <c r="FH1" s="517"/>
      <c r="FI1" s="517"/>
      <c r="FJ1" s="517"/>
      <c r="FK1" s="517"/>
      <c r="FL1" s="517"/>
      <c r="FM1" s="517"/>
      <c r="FN1" s="517"/>
      <c r="FO1" s="517"/>
      <c r="FP1" s="517"/>
      <c r="FQ1" s="517"/>
      <c r="FR1" s="517"/>
      <c r="FS1" s="517"/>
      <c r="FT1" s="517"/>
      <c r="FU1" s="517"/>
      <c r="FV1" s="517"/>
      <c r="FW1" s="517"/>
      <c r="FX1" s="517"/>
      <c r="FY1" s="517"/>
      <c r="FZ1" s="517"/>
      <c r="GA1" s="517"/>
      <c r="GB1" s="517"/>
      <c r="GC1" s="517"/>
      <c r="GD1" s="517"/>
      <c r="GE1" s="517"/>
      <c r="GF1" s="517"/>
      <c r="GG1" s="517"/>
      <c r="GH1" s="517"/>
      <c r="GI1" s="517"/>
      <c r="GJ1" s="517"/>
      <c r="GK1" s="517"/>
      <c r="GL1" s="517"/>
      <c r="GM1" s="517"/>
      <c r="GN1" s="517"/>
      <c r="GO1" s="517"/>
      <c r="GP1" s="517"/>
      <c r="GQ1" s="517"/>
      <c r="GR1" s="517"/>
      <c r="GS1" s="517"/>
      <c r="GT1" s="517"/>
      <c r="GU1" s="517"/>
      <c r="GV1" s="517"/>
      <c r="GW1" s="517"/>
      <c r="GX1" s="517"/>
      <c r="GY1" s="517"/>
      <c r="GZ1" s="517"/>
      <c r="HA1" s="517"/>
      <c r="HB1" s="517"/>
      <c r="HC1" s="517"/>
      <c r="HD1" s="517"/>
      <c r="HE1" s="517"/>
      <c r="HF1" s="517"/>
      <c r="HG1" s="517"/>
      <c r="HH1" s="517"/>
      <c r="HI1" s="517"/>
      <c r="HJ1" s="517"/>
      <c r="HK1" s="517"/>
      <c r="HL1" s="517"/>
      <c r="HM1" s="517"/>
      <c r="HN1" s="517"/>
      <c r="HO1" s="517"/>
      <c r="HP1" s="517"/>
      <c r="HQ1" s="517"/>
      <c r="HR1" s="517"/>
      <c r="HS1" s="517"/>
      <c r="HT1" s="517"/>
      <c r="HU1" s="517"/>
      <c r="HV1" s="517"/>
      <c r="HW1" s="517"/>
      <c r="HX1" s="517"/>
      <c r="HY1" s="517"/>
      <c r="HZ1" s="517"/>
      <c r="IA1" s="517"/>
      <c r="IB1" s="517"/>
      <c r="IC1" s="517"/>
      <c r="ID1" s="517"/>
      <c r="IE1" s="517"/>
      <c r="IF1" s="517"/>
      <c r="IG1" s="517"/>
      <c r="IH1" s="517"/>
      <c r="II1" s="517"/>
      <c r="IJ1" s="517"/>
      <c r="IK1" s="517"/>
      <c r="IL1" s="517"/>
      <c r="IM1" s="517"/>
      <c r="IN1" s="517"/>
      <c r="IO1" s="517"/>
      <c r="IP1" s="517"/>
      <c r="IQ1" s="517"/>
      <c r="IR1" s="517"/>
      <c r="IS1" s="517"/>
      <c r="IT1" s="517"/>
      <c r="IU1" s="517"/>
      <c r="IV1" s="517"/>
      <c r="IW1" s="517"/>
      <c r="IX1" s="517"/>
      <c r="IY1" s="517"/>
      <c r="IZ1" s="517"/>
      <c r="JA1" s="517"/>
      <c r="JB1" s="517"/>
      <c r="JC1" s="517"/>
      <c r="JD1" s="517"/>
      <c r="JE1" s="517"/>
      <c r="JF1" s="517"/>
      <c r="JG1" s="517"/>
      <c r="JH1" s="517"/>
      <c r="JI1" s="517"/>
      <c r="JJ1" s="517"/>
      <c r="JK1" s="517"/>
      <c r="JL1" s="517"/>
      <c r="JM1" s="517"/>
      <c r="JN1" s="517"/>
      <c r="JO1" s="517"/>
      <c r="JP1" s="517"/>
      <c r="JQ1" s="517"/>
      <c r="JR1" s="517"/>
      <c r="JS1" s="517"/>
      <c r="JT1" s="517"/>
      <c r="JU1" s="517"/>
      <c r="JV1" s="517"/>
      <c r="JW1" s="517"/>
      <c r="JX1" s="517"/>
      <c r="JY1" s="517"/>
      <c r="JZ1" s="517"/>
      <c r="KA1" s="517"/>
      <c r="KB1" s="517"/>
      <c r="KC1" s="517"/>
      <c r="KD1" s="517"/>
      <c r="KE1" s="517"/>
      <c r="KF1" s="517"/>
      <c r="KG1" s="517"/>
      <c r="KH1" s="517"/>
      <c r="KI1" s="517"/>
      <c r="KJ1" s="517"/>
      <c r="KK1" s="517"/>
      <c r="KL1" s="517"/>
      <c r="KM1" s="517"/>
      <c r="KN1" s="517"/>
      <c r="KO1" s="517"/>
      <c r="KP1" s="517"/>
      <c r="KQ1" s="517"/>
      <c r="KR1" s="517"/>
      <c r="KS1" s="517"/>
      <c r="KT1" s="517"/>
      <c r="KU1" s="517"/>
      <c r="KV1" s="517"/>
      <c r="KW1" s="517"/>
      <c r="KX1" s="517"/>
      <c r="KY1" s="517"/>
      <c r="KZ1" s="517"/>
      <c r="LA1" s="517"/>
      <c r="LB1" s="517"/>
      <c r="LC1" s="517"/>
      <c r="LD1" s="517"/>
      <c r="LE1" s="517"/>
      <c r="LF1" s="517"/>
      <c r="LG1" s="517"/>
      <c r="LH1" s="517"/>
      <c r="LI1" s="517"/>
      <c r="LJ1" s="517"/>
      <c r="LK1" s="517"/>
      <c r="LL1" s="517"/>
      <c r="LM1" s="517"/>
      <c r="LN1" s="517"/>
      <c r="LO1" s="517"/>
      <c r="LP1" s="517"/>
      <c r="LQ1" s="517"/>
      <c r="LR1" s="517"/>
      <c r="LS1" s="517"/>
      <c r="LT1" s="517"/>
      <c r="LU1" s="517"/>
      <c r="LV1" s="517"/>
      <c r="LW1" s="517"/>
      <c r="LX1" s="517"/>
      <c r="LY1" s="517"/>
      <c r="LZ1" s="517"/>
      <c r="MA1" s="517"/>
    </row>
    <row r="2" spans="1:339" s="91" customFormat="1" ht="20.25" customHeight="1" x14ac:dyDescent="0.25">
      <c r="A2" s="624"/>
      <c r="B2" s="206" t="s">
        <v>13</v>
      </c>
      <c r="C2" s="148"/>
      <c r="D2" s="148"/>
      <c r="E2" s="148"/>
      <c r="F2" s="185" t="s">
        <v>301</v>
      </c>
      <c r="G2" s="185" t="s">
        <v>304</v>
      </c>
      <c r="H2" s="185" t="s">
        <v>304</v>
      </c>
      <c r="I2" s="185" t="s">
        <v>290</v>
      </c>
      <c r="J2" s="185" t="s">
        <v>290</v>
      </c>
      <c r="K2" s="185" t="s">
        <v>293</v>
      </c>
      <c r="L2" s="185" t="s">
        <v>293</v>
      </c>
      <c r="M2" s="185" t="s">
        <v>295</v>
      </c>
      <c r="N2" s="185" t="s">
        <v>295</v>
      </c>
      <c r="O2" s="404" t="s">
        <v>49</v>
      </c>
      <c r="P2" s="517"/>
      <c r="Q2" s="517"/>
      <c r="R2" s="517"/>
      <c r="S2" s="517"/>
      <c r="T2" s="517"/>
      <c r="U2" s="517"/>
      <c r="V2" s="517"/>
      <c r="W2" s="517"/>
      <c r="X2" s="517"/>
      <c r="Y2" s="517"/>
      <c r="Z2" s="517"/>
      <c r="AA2" s="517"/>
      <c r="AB2" s="517"/>
      <c r="AC2" s="517"/>
      <c r="AD2" s="517"/>
      <c r="AE2" s="517"/>
      <c r="AF2" s="517"/>
      <c r="AG2" s="517"/>
      <c r="AH2" s="517"/>
      <c r="AI2" s="517"/>
      <c r="AJ2" s="517"/>
      <c r="AK2" s="517"/>
      <c r="AL2" s="517"/>
      <c r="AM2" s="517"/>
      <c r="AN2" s="517"/>
      <c r="AO2" s="517"/>
      <c r="AP2" s="517"/>
      <c r="AQ2" s="517"/>
      <c r="AR2" s="517"/>
      <c r="AS2" s="517"/>
      <c r="AT2" s="517"/>
      <c r="AU2" s="517"/>
      <c r="AV2" s="517"/>
      <c r="AW2" s="517"/>
      <c r="AX2" s="517"/>
      <c r="AY2" s="517"/>
      <c r="AZ2" s="517"/>
      <c r="BA2" s="517"/>
      <c r="BB2" s="517"/>
      <c r="BC2" s="517"/>
      <c r="BD2" s="517"/>
      <c r="BE2" s="517"/>
      <c r="BF2" s="517"/>
      <c r="BG2" s="517"/>
      <c r="BH2" s="517"/>
      <c r="BI2" s="517"/>
      <c r="BJ2" s="517"/>
      <c r="BK2" s="517"/>
      <c r="BL2" s="517"/>
      <c r="BM2" s="517"/>
      <c r="BN2" s="517"/>
      <c r="BO2" s="517"/>
      <c r="BP2" s="517"/>
      <c r="BQ2" s="517"/>
      <c r="BR2" s="517"/>
      <c r="BS2" s="517"/>
      <c r="BT2" s="517"/>
      <c r="BU2" s="517"/>
      <c r="BV2" s="517"/>
      <c r="BW2" s="517"/>
      <c r="BX2" s="517"/>
      <c r="BY2" s="517"/>
      <c r="BZ2" s="517"/>
      <c r="CA2" s="517"/>
      <c r="CB2" s="517"/>
      <c r="CC2" s="517"/>
      <c r="CD2" s="517"/>
      <c r="CE2" s="517"/>
      <c r="CF2" s="517"/>
      <c r="CG2" s="517"/>
      <c r="CH2" s="517"/>
      <c r="CI2" s="517"/>
      <c r="CJ2" s="517"/>
      <c r="CK2" s="517"/>
      <c r="CL2" s="517"/>
      <c r="CM2" s="517"/>
      <c r="CN2" s="517"/>
      <c r="CO2" s="517"/>
      <c r="CP2" s="517"/>
      <c r="CQ2" s="517"/>
      <c r="CR2" s="517"/>
      <c r="CS2" s="517"/>
      <c r="CT2" s="517"/>
      <c r="CU2" s="517"/>
      <c r="CV2" s="517"/>
      <c r="CW2" s="517"/>
      <c r="CX2" s="517"/>
      <c r="CY2" s="517"/>
      <c r="CZ2" s="517"/>
      <c r="DA2" s="517"/>
      <c r="DB2" s="517"/>
      <c r="DC2" s="517"/>
      <c r="DD2" s="517"/>
      <c r="DE2" s="517"/>
      <c r="DF2" s="517"/>
      <c r="DG2" s="517"/>
      <c r="DH2" s="517"/>
      <c r="DI2" s="517"/>
      <c r="DJ2" s="517"/>
      <c r="DK2" s="517"/>
      <c r="DL2" s="517"/>
      <c r="DM2" s="517"/>
      <c r="DN2" s="517"/>
      <c r="DO2" s="517"/>
      <c r="DP2" s="517"/>
      <c r="DQ2" s="517"/>
      <c r="DR2" s="517"/>
      <c r="DS2" s="517"/>
      <c r="DT2" s="517"/>
      <c r="DU2" s="517"/>
      <c r="DV2" s="517"/>
      <c r="DW2" s="517"/>
      <c r="DX2" s="517"/>
      <c r="DY2" s="517"/>
      <c r="DZ2" s="517"/>
      <c r="EA2" s="517"/>
      <c r="EB2" s="517"/>
      <c r="EC2" s="517"/>
      <c r="ED2" s="517"/>
      <c r="EE2" s="517"/>
      <c r="EF2" s="517"/>
      <c r="EG2" s="517"/>
      <c r="EH2" s="517"/>
      <c r="EI2" s="517"/>
      <c r="EJ2" s="517"/>
      <c r="EK2" s="517"/>
      <c r="EL2" s="517"/>
      <c r="EM2" s="517"/>
      <c r="EN2" s="517"/>
      <c r="EO2" s="517"/>
      <c r="EP2" s="517"/>
      <c r="EQ2" s="517"/>
      <c r="ER2" s="517"/>
      <c r="ES2" s="517"/>
      <c r="ET2" s="517"/>
      <c r="EU2" s="517"/>
      <c r="EV2" s="517"/>
      <c r="EW2" s="517"/>
      <c r="EX2" s="517"/>
      <c r="EY2" s="517"/>
      <c r="EZ2" s="517"/>
      <c r="FA2" s="517"/>
      <c r="FB2" s="517"/>
      <c r="FC2" s="517"/>
      <c r="FD2" s="517"/>
      <c r="FE2" s="517"/>
      <c r="FF2" s="517"/>
      <c r="FG2" s="517"/>
      <c r="FH2" s="517"/>
      <c r="FI2" s="517"/>
      <c r="FJ2" s="517"/>
      <c r="FK2" s="517"/>
      <c r="FL2" s="517"/>
      <c r="FM2" s="517"/>
      <c r="FN2" s="517"/>
      <c r="FO2" s="517"/>
      <c r="FP2" s="517"/>
      <c r="FQ2" s="517"/>
      <c r="FR2" s="517"/>
      <c r="FS2" s="517"/>
      <c r="FT2" s="517"/>
      <c r="FU2" s="517"/>
      <c r="FV2" s="517"/>
      <c r="FW2" s="517"/>
      <c r="FX2" s="517"/>
      <c r="FY2" s="517"/>
      <c r="FZ2" s="517"/>
      <c r="GA2" s="517"/>
      <c r="GB2" s="517"/>
      <c r="GC2" s="517"/>
      <c r="GD2" s="517"/>
      <c r="GE2" s="517"/>
      <c r="GF2" s="517"/>
      <c r="GG2" s="517"/>
      <c r="GH2" s="517"/>
      <c r="GI2" s="517"/>
      <c r="GJ2" s="517"/>
      <c r="GK2" s="517"/>
      <c r="GL2" s="517"/>
      <c r="GM2" s="517"/>
      <c r="GN2" s="517"/>
      <c r="GO2" s="517"/>
      <c r="GP2" s="517"/>
      <c r="GQ2" s="517"/>
      <c r="GR2" s="517"/>
      <c r="GS2" s="517"/>
      <c r="GT2" s="517"/>
      <c r="GU2" s="517"/>
      <c r="GV2" s="517"/>
      <c r="GW2" s="517"/>
      <c r="GX2" s="517"/>
      <c r="GY2" s="517"/>
      <c r="GZ2" s="517"/>
      <c r="HA2" s="517"/>
      <c r="HB2" s="517"/>
      <c r="HC2" s="517"/>
      <c r="HD2" s="517"/>
      <c r="HE2" s="517"/>
      <c r="HF2" s="517"/>
      <c r="HG2" s="517"/>
      <c r="HH2" s="517"/>
      <c r="HI2" s="517"/>
      <c r="HJ2" s="517"/>
      <c r="HK2" s="517"/>
      <c r="HL2" s="517"/>
      <c r="HM2" s="517"/>
      <c r="HN2" s="517"/>
      <c r="HO2" s="517"/>
      <c r="HP2" s="517"/>
      <c r="HQ2" s="517"/>
      <c r="HR2" s="517"/>
      <c r="HS2" s="517"/>
      <c r="HT2" s="517"/>
      <c r="HU2" s="517"/>
      <c r="HV2" s="517"/>
      <c r="HW2" s="517"/>
      <c r="HX2" s="517"/>
      <c r="HY2" s="517"/>
      <c r="HZ2" s="517"/>
      <c r="IA2" s="517"/>
      <c r="IB2" s="517"/>
      <c r="IC2" s="517"/>
      <c r="ID2" s="517"/>
      <c r="IE2" s="517"/>
      <c r="IF2" s="517"/>
      <c r="IG2" s="517"/>
      <c r="IH2" s="517"/>
      <c r="II2" s="517"/>
      <c r="IJ2" s="517"/>
      <c r="IK2" s="517"/>
      <c r="IL2" s="517"/>
      <c r="IM2" s="517"/>
      <c r="IN2" s="517"/>
      <c r="IO2" s="517"/>
      <c r="IP2" s="517"/>
      <c r="IQ2" s="517"/>
      <c r="IR2" s="517"/>
      <c r="IS2" s="517"/>
      <c r="IT2" s="517"/>
      <c r="IU2" s="517"/>
      <c r="IV2" s="517"/>
      <c r="IW2" s="517"/>
      <c r="IX2" s="517"/>
      <c r="IY2" s="517"/>
      <c r="IZ2" s="517"/>
      <c r="JA2" s="517"/>
      <c r="JB2" s="517"/>
      <c r="JC2" s="517"/>
      <c r="JD2" s="517"/>
      <c r="JE2" s="517"/>
      <c r="JF2" s="517"/>
      <c r="JG2" s="517"/>
      <c r="JH2" s="517"/>
      <c r="JI2" s="517"/>
      <c r="JJ2" s="517"/>
      <c r="JK2" s="517"/>
      <c r="JL2" s="517"/>
      <c r="JM2" s="517"/>
      <c r="JN2" s="517"/>
      <c r="JO2" s="517"/>
      <c r="JP2" s="517"/>
      <c r="JQ2" s="517"/>
      <c r="JR2" s="517"/>
      <c r="JS2" s="517"/>
      <c r="JT2" s="517"/>
      <c r="JU2" s="517"/>
      <c r="JV2" s="517"/>
      <c r="JW2" s="517"/>
      <c r="JX2" s="517"/>
      <c r="JY2" s="517"/>
      <c r="JZ2" s="517"/>
      <c r="KA2" s="517"/>
      <c r="KB2" s="517"/>
      <c r="KC2" s="517"/>
      <c r="KD2" s="517"/>
      <c r="KE2" s="517"/>
      <c r="KF2" s="517"/>
      <c r="KG2" s="517"/>
      <c r="KH2" s="517"/>
      <c r="KI2" s="517"/>
      <c r="KJ2" s="517"/>
      <c r="KK2" s="517"/>
      <c r="KL2" s="517"/>
      <c r="KM2" s="517"/>
      <c r="KN2" s="517"/>
      <c r="KO2" s="517"/>
      <c r="KP2" s="517"/>
      <c r="KQ2" s="517"/>
      <c r="KR2" s="517"/>
      <c r="KS2" s="517"/>
      <c r="KT2" s="517"/>
      <c r="KU2" s="517"/>
      <c r="KV2" s="517"/>
      <c r="KW2" s="517"/>
      <c r="KX2" s="517"/>
      <c r="KY2" s="517"/>
      <c r="KZ2" s="517"/>
      <c r="LA2" s="517"/>
      <c r="LB2" s="517"/>
      <c r="LC2" s="517"/>
      <c r="LD2" s="517"/>
      <c r="LE2" s="517"/>
      <c r="LF2" s="517"/>
      <c r="LG2" s="517"/>
      <c r="LH2" s="517"/>
      <c r="LI2" s="517"/>
      <c r="LJ2" s="517"/>
      <c r="LK2" s="517"/>
      <c r="LL2" s="517"/>
      <c r="LM2" s="517"/>
      <c r="LN2" s="517"/>
      <c r="LO2" s="517"/>
      <c r="LP2" s="517"/>
      <c r="LQ2" s="517"/>
      <c r="LR2" s="517"/>
      <c r="LS2" s="517"/>
      <c r="LT2" s="517"/>
      <c r="LU2" s="517"/>
      <c r="LV2" s="517"/>
      <c r="LW2" s="517"/>
      <c r="LX2" s="517"/>
      <c r="LY2" s="517"/>
      <c r="LZ2" s="517"/>
      <c r="MA2" s="517"/>
    </row>
    <row r="3" spans="1:339" s="91" customFormat="1" ht="15.75" x14ac:dyDescent="0.25">
      <c r="A3" s="624"/>
      <c r="B3" s="207"/>
      <c r="C3" s="148" t="s">
        <v>80</v>
      </c>
      <c r="D3" s="148"/>
      <c r="E3" s="148" t="s">
        <v>17</v>
      </c>
      <c r="F3" s="185" t="s">
        <v>18</v>
      </c>
      <c r="G3" s="185" t="s">
        <v>204</v>
      </c>
      <c r="H3" s="185" t="s">
        <v>206</v>
      </c>
      <c r="I3" s="185" t="s">
        <v>204</v>
      </c>
      <c r="J3" s="185" t="s">
        <v>206</v>
      </c>
      <c r="K3" s="185" t="s">
        <v>204</v>
      </c>
      <c r="L3" s="185" t="s">
        <v>91</v>
      </c>
      <c r="M3" s="185" t="s">
        <v>204</v>
      </c>
      <c r="N3" s="185" t="s">
        <v>91</v>
      </c>
      <c r="O3" s="404" t="s">
        <v>50</v>
      </c>
      <c r="P3" s="517"/>
      <c r="Q3" s="517"/>
      <c r="R3" s="517"/>
      <c r="S3" s="517"/>
      <c r="T3" s="517"/>
      <c r="U3" s="517"/>
      <c r="V3" s="517"/>
      <c r="W3" s="517"/>
      <c r="X3" s="517"/>
      <c r="Y3" s="517"/>
      <c r="Z3" s="517"/>
      <c r="AA3" s="517"/>
      <c r="AB3" s="517"/>
      <c r="AC3" s="517"/>
      <c r="AD3" s="517"/>
      <c r="AE3" s="517"/>
      <c r="AF3" s="517"/>
      <c r="AG3" s="517"/>
      <c r="AH3" s="517"/>
      <c r="AI3" s="517"/>
      <c r="AJ3" s="517"/>
      <c r="AK3" s="517"/>
      <c r="AL3" s="517"/>
      <c r="AM3" s="517"/>
      <c r="AN3" s="517"/>
      <c r="AO3" s="517"/>
      <c r="AP3" s="517"/>
      <c r="AQ3" s="517"/>
      <c r="AR3" s="517"/>
      <c r="AS3" s="517"/>
      <c r="AT3" s="517"/>
      <c r="AU3" s="517"/>
      <c r="AV3" s="517"/>
      <c r="AW3" s="517"/>
      <c r="AX3" s="517"/>
      <c r="AY3" s="517"/>
      <c r="AZ3" s="517"/>
      <c r="BA3" s="517"/>
      <c r="BB3" s="517"/>
      <c r="BC3" s="517"/>
      <c r="BD3" s="517"/>
      <c r="BE3" s="517"/>
      <c r="BF3" s="517"/>
      <c r="BG3" s="517"/>
      <c r="BH3" s="517"/>
      <c r="BI3" s="517"/>
      <c r="BJ3" s="517"/>
      <c r="BK3" s="517"/>
      <c r="BL3" s="517"/>
      <c r="BM3" s="517"/>
      <c r="BN3" s="517"/>
      <c r="BO3" s="517"/>
      <c r="BP3" s="517"/>
      <c r="BQ3" s="517"/>
      <c r="BR3" s="517"/>
      <c r="BS3" s="517"/>
      <c r="BT3" s="517"/>
      <c r="BU3" s="517"/>
      <c r="BV3" s="517"/>
      <c r="BW3" s="517"/>
      <c r="BX3" s="517"/>
      <c r="BY3" s="517"/>
      <c r="BZ3" s="517"/>
      <c r="CA3" s="517"/>
      <c r="CB3" s="517"/>
      <c r="CC3" s="517"/>
      <c r="CD3" s="517"/>
      <c r="CE3" s="517"/>
      <c r="CF3" s="517"/>
      <c r="CG3" s="517"/>
      <c r="CH3" s="517"/>
      <c r="CI3" s="517"/>
      <c r="CJ3" s="517"/>
      <c r="CK3" s="517"/>
      <c r="CL3" s="517"/>
      <c r="CM3" s="517"/>
      <c r="CN3" s="517"/>
      <c r="CO3" s="517"/>
      <c r="CP3" s="517"/>
      <c r="CQ3" s="517"/>
      <c r="CR3" s="517"/>
      <c r="CS3" s="517"/>
      <c r="CT3" s="517"/>
      <c r="CU3" s="517"/>
      <c r="CV3" s="517"/>
      <c r="CW3" s="517"/>
      <c r="CX3" s="517"/>
      <c r="CY3" s="517"/>
      <c r="CZ3" s="517"/>
      <c r="DA3" s="517"/>
      <c r="DB3" s="517"/>
      <c r="DC3" s="517"/>
      <c r="DD3" s="517"/>
      <c r="DE3" s="517"/>
      <c r="DF3" s="517"/>
      <c r="DG3" s="517"/>
      <c r="DH3" s="517"/>
      <c r="DI3" s="517"/>
      <c r="DJ3" s="517"/>
      <c r="DK3" s="517"/>
      <c r="DL3" s="517"/>
      <c r="DM3" s="517"/>
      <c r="DN3" s="517"/>
      <c r="DO3" s="517"/>
      <c r="DP3" s="517"/>
      <c r="DQ3" s="517"/>
      <c r="DR3" s="517"/>
      <c r="DS3" s="517"/>
      <c r="DT3" s="517"/>
      <c r="DU3" s="517"/>
      <c r="DV3" s="517"/>
      <c r="DW3" s="517"/>
      <c r="DX3" s="517"/>
      <c r="DY3" s="517"/>
      <c r="DZ3" s="517"/>
      <c r="EA3" s="517"/>
      <c r="EB3" s="517"/>
      <c r="EC3" s="517"/>
      <c r="ED3" s="517"/>
      <c r="EE3" s="517"/>
      <c r="EF3" s="517"/>
      <c r="EG3" s="517"/>
      <c r="EH3" s="517"/>
      <c r="EI3" s="517"/>
      <c r="EJ3" s="517"/>
      <c r="EK3" s="517"/>
      <c r="EL3" s="517"/>
      <c r="EM3" s="517"/>
      <c r="EN3" s="517"/>
      <c r="EO3" s="517"/>
      <c r="EP3" s="517"/>
      <c r="EQ3" s="517"/>
      <c r="ER3" s="517"/>
      <c r="ES3" s="517"/>
      <c r="ET3" s="517"/>
      <c r="EU3" s="517"/>
      <c r="EV3" s="517"/>
      <c r="EW3" s="517"/>
      <c r="EX3" s="517"/>
      <c r="EY3" s="517"/>
      <c r="EZ3" s="517"/>
      <c r="FA3" s="517"/>
      <c r="FB3" s="517"/>
      <c r="FC3" s="517"/>
      <c r="FD3" s="517"/>
      <c r="FE3" s="517"/>
      <c r="FF3" s="517"/>
      <c r="FG3" s="517"/>
      <c r="FH3" s="517"/>
      <c r="FI3" s="517"/>
      <c r="FJ3" s="517"/>
      <c r="FK3" s="517"/>
      <c r="FL3" s="517"/>
      <c r="FM3" s="517"/>
      <c r="FN3" s="517"/>
      <c r="FO3" s="517"/>
      <c r="FP3" s="517"/>
      <c r="FQ3" s="517"/>
      <c r="FR3" s="517"/>
      <c r="FS3" s="517"/>
      <c r="FT3" s="517"/>
      <c r="FU3" s="517"/>
      <c r="FV3" s="517"/>
      <c r="FW3" s="517"/>
      <c r="FX3" s="517"/>
      <c r="FY3" s="517"/>
      <c r="FZ3" s="517"/>
      <c r="GA3" s="517"/>
      <c r="GB3" s="517"/>
      <c r="GC3" s="517"/>
      <c r="GD3" s="517"/>
      <c r="GE3" s="517"/>
      <c r="GF3" s="517"/>
      <c r="GG3" s="517"/>
      <c r="GH3" s="517"/>
      <c r="GI3" s="517"/>
      <c r="GJ3" s="517"/>
      <c r="GK3" s="517"/>
      <c r="GL3" s="517"/>
      <c r="GM3" s="517"/>
      <c r="GN3" s="517"/>
      <c r="GO3" s="517"/>
      <c r="GP3" s="517"/>
      <c r="GQ3" s="517"/>
      <c r="GR3" s="517"/>
      <c r="GS3" s="517"/>
      <c r="GT3" s="517"/>
      <c r="GU3" s="517"/>
      <c r="GV3" s="517"/>
      <c r="GW3" s="517"/>
      <c r="GX3" s="517"/>
      <c r="GY3" s="517"/>
      <c r="GZ3" s="517"/>
      <c r="HA3" s="517"/>
      <c r="HB3" s="517"/>
      <c r="HC3" s="517"/>
      <c r="HD3" s="517"/>
      <c r="HE3" s="517"/>
      <c r="HF3" s="517"/>
      <c r="HG3" s="517"/>
      <c r="HH3" s="517"/>
      <c r="HI3" s="517"/>
      <c r="HJ3" s="517"/>
      <c r="HK3" s="517"/>
      <c r="HL3" s="517"/>
      <c r="HM3" s="517"/>
      <c r="HN3" s="517"/>
      <c r="HO3" s="517"/>
      <c r="HP3" s="517"/>
      <c r="HQ3" s="517"/>
      <c r="HR3" s="517"/>
      <c r="HS3" s="517"/>
      <c r="HT3" s="517"/>
      <c r="HU3" s="517"/>
      <c r="HV3" s="517"/>
      <c r="HW3" s="517"/>
      <c r="HX3" s="517"/>
      <c r="HY3" s="517"/>
      <c r="HZ3" s="517"/>
      <c r="IA3" s="517"/>
      <c r="IB3" s="517"/>
      <c r="IC3" s="517"/>
      <c r="ID3" s="517"/>
      <c r="IE3" s="517"/>
      <c r="IF3" s="517"/>
      <c r="IG3" s="517"/>
      <c r="IH3" s="517"/>
      <c r="II3" s="517"/>
      <c r="IJ3" s="517"/>
      <c r="IK3" s="517"/>
      <c r="IL3" s="517"/>
      <c r="IM3" s="517"/>
      <c r="IN3" s="517"/>
      <c r="IO3" s="517"/>
      <c r="IP3" s="517"/>
      <c r="IQ3" s="517"/>
      <c r="IR3" s="517"/>
      <c r="IS3" s="517"/>
      <c r="IT3" s="517"/>
      <c r="IU3" s="517"/>
      <c r="IV3" s="517"/>
      <c r="IW3" s="517"/>
      <c r="IX3" s="517"/>
      <c r="IY3" s="517"/>
      <c r="IZ3" s="517"/>
      <c r="JA3" s="517"/>
      <c r="JB3" s="517"/>
      <c r="JC3" s="517"/>
      <c r="JD3" s="517"/>
      <c r="JE3" s="517"/>
      <c r="JF3" s="517"/>
      <c r="JG3" s="517"/>
      <c r="JH3" s="517"/>
      <c r="JI3" s="517"/>
      <c r="JJ3" s="517"/>
      <c r="JK3" s="517"/>
      <c r="JL3" s="517"/>
      <c r="JM3" s="517"/>
      <c r="JN3" s="517"/>
      <c r="JO3" s="517"/>
      <c r="JP3" s="517"/>
      <c r="JQ3" s="517"/>
      <c r="JR3" s="517"/>
      <c r="JS3" s="517"/>
      <c r="JT3" s="517"/>
      <c r="JU3" s="517"/>
      <c r="JV3" s="517"/>
      <c r="JW3" s="517"/>
      <c r="JX3" s="517"/>
      <c r="JY3" s="517"/>
      <c r="JZ3" s="517"/>
      <c r="KA3" s="517"/>
      <c r="KB3" s="517"/>
      <c r="KC3" s="517"/>
      <c r="KD3" s="517"/>
      <c r="KE3" s="517"/>
      <c r="KF3" s="517"/>
      <c r="KG3" s="517"/>
      <c r="KH3" s="517"/>
      <c r="KI3" s="517"/>
      <c r="KJ3" s="517"/>
      <c r="KK3" s="517"/>
      <c r="KL3" s="517"/>
      <c r="KM3" s="517"/>
      <c r="KN3" s="517"/>
      <c r="KO3" s="517"/>
      <c r="KP3" s="517"/>
      <c r="KQ3" s="517"/>
      <c r="KR3" s="517"/>
      <c r="KS3" s="517"/>
      <c r="KT3" s="517"/>
      <c r="KU3" s="517"/>
      <c r="KV3" s="517"/>
      <c r="KW3" s="517"/>
      <c r="KX3" s="517"/>
      <c r="KY3" s="517"/>
      <c r="KZ3" s="517"/>
      <c r="LA3" s="517"/>
      <c r="LB3" s="517"/>
      <c r="LC3" s="517"/>
      <c r="LD3" s="517"/>
      <c r="LE3" s="517"/>
      <c r="LF3" s="517"/>
      <c r="LG3" s="517"/>
      <c r="LH3" s="517"/>
      <c r="LI3" s="517"/>
      <c r="LJ3" s="517"/>
      <c r="LK3" s="517"/>
      <c r="LL3" s="517"/>
      <c r="LM3" s="517"/>
      <c r="LN3" s="517"/>
      <c r="LO3" s="517"/>
      <c r="LP3" s="517"/>
      <c r="LQ3" s="517"/>
      <c r="LR3" s="517"/>
      <c r="LS3" s="517"/>
      <c r="LT3" s="517"/>
      <c r="LU3" s="517"/>
      <c r="LV3" s="517"/>
      <c r="LW3" s="517"/>
      <c r="LX3" s="517"/>
      <c r="LY3" s="517"/>
      <c r="LZ3" s="517"/>
      <c r="MA3" s="517"/>
    </row>
    <row r="4" spans="1:339" s="91" customFormat="1" ht="54.75" customHeight="1" x14ac:dyDescent="0.25">
      <c r="A4" s="625"/>
      <c r="B4" s="208"/>
      <c r="C4" s="147" t="s">
        <v>90</v>
      </c>
      <c r="D4" s="148" t="s">
        <v>91</v>
      </c>
      <c r="E4" s="148"/>
      <c r="F4" s="188"/>
      <c r="G4" s="189" t="s">
        <v>205</v>
      </c>
      <c r="H4" s="189" t="s">
        <v>205</v>
      </c>
      <c r="I4" s="448">
        <v>44012</v>
      </c>
      <c r="J4" s="448">
        <v>44012</v>
      </c>
      <c r="K4" s="448">
        <v>44104</v>
      </c>
      <c r="L4" s="448">
        <v>44104</v>
      </c>
      <c r="M4" s="448">
        <v>44196</v>
      </c>
      <c r="N4" s="448">
        <v>44196</v>
      </c>
      <c r="O4" s="405" t="s">
        <v>51</v>
      </c>
      <c r="P4" s="517"/>
      <c r="Q4" s="517"/>
      <c r="R4" s="517"/>
      <c r="S4" s="517"/>
      <c r="T4" s="517"/>
      <c r="U4" s="517"/>
      <c r="V4" s="517"/>
      <c r="W4" s="517"/>
      <c r="X4" s="517"/>
      <c r="Y4" s="517"/>
      <c r="Z4" s="517"/>
      <c r="AA4" s="517"/>
      <c r="AB4" s="517"/>
      <c r="AC4" s="517"/>
      <c r="AD4" s="517"/>
      <c r="AE4" s="517"/>
      <c r="AF4" s="517"/>
      <c r="AG4" s="517"/>
      <c r="AH4" s="517"/>
      <c r="AI4" s="517"/>
      <c r="AJ4" s="517"/>
      <c r="AK4" s="517"/>
      <c r="AL4" s="517"/>
      <c r="AM4" s="517"/>
      <c r="AN4" s="517"/>
      <c r="AO4" s="517"/>
      <c r="AP4" s="517"/>
      <c r="AQ4" s="517"/>
      <c r="AR4" s="517"/>
      <c r="AS4" s="517"/>
      <c r="AT4" s="517"/>
      <c r="AU4" s="517"/>
      <c r="AV4" s="517"/>
      <c r="AW4" s="517"/>
      <c r="AX4" s="517"/>
      <c r="AY4" s="517"/>
      <c r="AZ4" s="517"/>
      <c r="BA4" s="517"/>
      <c r="BB4" s="517"/>
      <c r="BC4" s="517"/>
      <c r="BD4" s="517"/>
      <c r="BE4" s="517"/>
      <c r="BF4" s="517"/>
      <c r="BG4" s="517"/>
      <c r="BH4" s="517"/>
      <c r="BI4" s="517"/>
      <c r="BJ4" s="517"/>
      <c r="BK4" s="517"/>
      <c r="BL4" s="517"/>
      <c r="BM4" s="517"/>
      <c r="BN4" s="517"/>
      <c r="BO4" s="517"/>
      <c r="BP4" s="517"/>
      <c r="BQ4" s="517"/>
      <c r="BR4" s="517"/>
      <c r="BS4" s="517"/>
      <c r="BT4" s="517"/>
      <c r="BU4" s="517"/>
      <c r="BV4" s="517"/>
      <c r="BW4" s="517"/>
      <c r="BX4" s="517"/>
      <c r="BY4" s="517"/>
      <c r="BZ4" s="517"/>
      <c r="CA4" s="517"/>
      <c r="CB4" s="517"/>
      <c r="CC4" s="517"/>
      <c r="CD4" s="517"/>
      <c r="CE4" s="517"/>
      <c r="CF4" s="517"/>
      <c r="CG4" s="517"/>
      <c r="CH4" s="517"/>
      <c r="CI4" s="517"/>
      <c r="CJ4" s="517"/>
      <c r="CK4" s="517"/>
      <c r="CL4" s="517"/>
      <c r="CM4" s="517"/>
      <c r="CN4" s="517"/>
      <c r="CO4" s="517"/>
      <c r="CP4" s="517"/>
      <c r="CQ4" s="517"/>
      <c r="CR4" s="517"/>
      <c r="CS4" s="517"/>
      <c r="CT4" s="517"/>
      <c r="CU4" s="517"/>
      <c r="CV4" s="517"/>
      <c r="CW4" s="517"/>
      <c r="CX4" s="517"/>
      <c r="CY4" s="517"/>
      <c r="CZ4" s="517"/>
      <c r="DA4" s="517"/>
      <c r="DB4" s="517"/>
      <c r="DC4" s="517"/>
      <c r="DD4" s="517"/>
      <c r="DE4" s="517"/>
      <c r="DF4" s="517"/>
      <c r="DG4" s="517"/>
      <c r="DH4" s="517"/>
      <c r="DI4" s="517"/>
      <c r="DJ4" s="517"/>
      <c r="DK4" s="517"/>
      <c r="DL4" s="517"/>
      <c r="DM4" s="517"/>
      <c r="DN4" s="517"/>
      <c r="DO4" s="517"/>
      <c r="DP4" s="517"/>
      <c r="DQ4" s="517"/>
      <c r="DR4" s="517"/>
      <c r="DS4" s="517"/>
      <c r="DT4" s="517"/>
      <c r="DU4" s="517"/>
      <c r="DV4" s="517"/>
      <c r="DW4" s="517"/>
      <c r="DX4" s="517"/>
      <c r="DY4" s="517"/>
      <c r="DZ4" s="517"/>
      <c r="EA4" s="517"/>
      <c r="EB4" s="517"/>
      <c r="EC4" s="517"/>
      <c r="ED4" s="517"/>
      <c r="EE4" s="517"/>
      <c r="EF4" s="517"/>
      <c r="EG4" s="517"/>
      <c r="EH4" s="517"/>
      <c r="EI4" s="517"/>
      <c r="EJ4" s="517"/>
      <c r="EK4" s="517"/>
      <c r="EL4" s="517"/>
      <c r="EM4" s="517"/>
      <c r="EN4" s="517"/>
      <c r="EO4" s="517"/>
      <c r="EP4" s="517"/>
      <c r="EQ4" s="517"/>
      <c r="ER4" s="517"/>
      <c r="ES4" s="517"/>
      <c r="ET4" s="517"/>
      <c r="EU4" s="517"/>
      <c r="EV4" s="517"/>
      <c r="EW4" s="517"/>
      <c r="EX4" s="517"/>
      <c r="EY4" s="517"/>
      <c r="EZ4" s="517"/>
      <c r="FA4" s="517"/>
      <c r="FB4" s="517"/>
      <c r="FC4" s="517"/>
      <c r="FD4" s="517"/>
      <c r="FE4" s="517"/>
      <c r="FF4" s="517"/>
      <c r="FG4" s="517"/>
      <c r="FH4" s="517"/>
      <c r="FI4" s="517"/>
      <c r="FJ4" s="517"/>
      <c r="FK4" s="517"/>
      <c r="FL4" s="517"/>
      <c r="FM4" s="517"/>
      <c r="FN4" s="517"/>
      <c r="FO4" s="517"/>
      <c r="FP4" s="517"/>
      <c r="FQ4" s="517"/>
      <c r="FR4" s="517"/>
      <c r="FS4" s="517"/>
      <c r="FT4" s="517"/>
      <c r="FU4" s="517"/>
      <c r="FV4" s="517"/>
      <c r="FW4" s="517"/>
      <c r="FX4" s="517"/>
      <c r="FY4" s="517"/>
      <c r="FZ4" s="517"/>
      <c r="GA4" s="517"/>
      <c r="GB4" s="517"/>
      <c r="GC4" s="517"/>
      <c r="GD4" s="517"/>
      <c r="GE4" s="517"/>
      <c r="GF4" s="517"/>
      <c r="GG4" s="517"/>
      <c r="GH4" s="517"/>
      <c r="GI4" s="517"/>
      <c r="GJ4" s="517"/>
      <c r="GK4" s="517"/>
      <c r="GL4" s="517"/>
      <c r="GM4" s="517"/>
      <c r="GN4" s="517"/>
      <c r="GO4" s="517"/>
      <c r="GP4" s="517"/>
      <c r="GQ4" s="517"/>
      <c r="GR4" s="517"/>
      <c r="GS4" s="517"/>
      <c r="GT4" s="517"/>
      <c r="GU4" s="517"/>
      <c r="GV4" s="517"/>
      <c r="GW4" s="517"/>
      <c r="GX4" s="517"/>
      <c r="GY4" s="517"/>
      <c r="GZ4" s="517"/>
      <c r="HA4" s="517"/>
      <c r="HB4" s="517"/>
      <c r="HC4" s="517"/>
      <c r="HD4" s="517"/>
      <c r="HE4" s="517"/>
      <c r="HF4" s="517"/>
      <c r="HG4" s="517"/>
      <c r="HH4" s="517"/>
      <c r="HI4" s="517"/>
      <c r="HJ4" s="517"/>
      <c r="HK4" s="517"/>
      <c r="HL4" s="517"/>
      <c r="HM4" s="517"/>
      <c r="HN4" s="517"/>
      <c r="HO4" s="517"/>
      <c r="HP4" s="517"/>
      <c r="HQ4" s="517"/>
      <c r="HR4" s="517"/>
      <c r="HS4" s="517"/>
      <c r="HT4" s="517"/>
      <c r="HU4" s="517"/>
      <c r="HV4" s="517"/>
      <c r="HW4" s="517"/>
      <c r="HX4" s="517"/>
      <c r="HY4" s="517"/>
      <c r="HZ4" s="517"/>
      <c r="IA4" s="517"/>
      <c r="IB4" s="517"/>
      <c r="IC4" s="517"/>
      <c r="ID4" s="517"/>
      <c r="IE4" s="517"/>
      <c r="IF4" s="517"/>
      <c r="IG4" s="517"/>
      <c r="IH4" s="517"/>
      <c r="II4" s="517"/>
      <c r="IJ4" s="517"/>
      <c r="IK4" s="517"/>
      <c r="IL4" s="517"/>
      <c r="IM4" s="517"/>
      <c r="IN4" s="517"/>
      <c r="IO4" s="517"/>
      <c r="IP4" s="517"/>
      <c r="IQ4" s="517"/>
      <c r="IR4" s="517"/>
      <c r="IS4" s="517"/>
      <c r="IT4" s="517"/>
      <c r="IU4" s="517"/>
      <c r="IV4" s="517"/>
      <c r="IW4" s="517"/>
      <c r="IX4" s="517"/>
      <c r="IY4" s="517"/>
      <c r="IZ4" s="517"/>
      <c r="JA4" s="517"/>
      <c r="JB4" s="517"/>
      <c r="JC4" s="517"/>
      <c r="JD4" s="517"/>
      <c r="JE4" s="517"/>
      <c r="JF4" s="517"/>
      <c r="JG4" s="517"/>
      <c r="JH4" s="517"/>
      <c r="JI4" s="517"/>
      <c r="JJ4" s="517"/>
      <c r="JK4" s="517"/>
      <c r="JL4" s="517"/>
      <c r="JM4" s="517"/>
      <c r="JN4" s="517"/>
      <c r="JO4" s="517"/>
      <c r="JP4" s="517"/>
      <c r="JQ4" s="517"/>
      <c r="JR4" s="517"/>
      <c r="JS4" s="517"/>
      <c r="JT4" s="517"/>
      <c r="JU4" s="517"/>
      <c r="JV4" s="517"/>
      <c r="JW4" s="517"/>
      <c r="JX4" s="517"/>
      <c r="JY4" s="517"/>
      <c r="JZ4" s="517"/>
      <c r="KA4" s="517"/>
      <c r="KB4" s="517"/>
      <c r="KC4" s="517"/>
      <c r="KD4" s="517"/>
      <c r="KE4" s="517"/>
      <c r="KF4" s="517"/>
      <c r="KG4" s="517"/>
      <c r="KH4" s="517"/>
      <c r="KI4" s="517"/>
      <c r="KJ4" s="517"/>
      <c r="KK4" s="517"/>
      <c r="KL4" s="517"/>
      <c r="KM4" s="517"/>
      <c r="KN4" s="517"/>
      <c r="KO4" s="517"/>
      <c r="KP4" s="517"/>
      <c r="KQ4" s="517"/>
      <c r="KR4" s="517"/>
      <c r="KS4" s="517"/>
      <c r="KT4" s="517"/>
      <c r="KU4" s="517"/>
      <c r="KV4" s="517"/>
      <c r="KW4" s="517"/>
      <c r="KX4" s="517"/>
      <c r="KY4" s="517"/>
      <c r="KZ4" s="517"/>
      <c r="LA4" s="517"/>
      <c r="LB4" s="517"/>
      <c r="LC4" s="517"/>
      <c r="LD4" s="517"/>
      <c r="LE4" s="517"/>
      <c r="LF4" s="517"/>
      <c r="LG4" s="517"/>
      <c r="LH4" s="517"/>
      <c r="LI4" s="517"/>
      <c r="LJ4" s="517"/>
      <c r="LK4" s="517"/>
      <c r="LL4" s="517"/>
      <c r="LM4" s="517"/>
      <c r="LN4" s="517"/>
      <c r="LO4" s="517"/>
      <c r="LP4" s="517"/>
      <c r="LQ4" s="517"/>
      <c r="LR4" s="517"/>
      <c r="LS4" s="517"/>
      <c r="LT4" s="517"/>
      <c r="LU4" s="517"/>
      <c r="LV4" s="517"/>
      <c r="LW4" s="517"/>
      <c r="LX4" s="517"/>
      <c r="LY4" s="517"/>
      <c r="LZ4" s="517"/>
      <c r="MA4" s="517"/>
    </row>
    <row r="5" spans="1:339" s="102" customFormat="1" ht="15.75" x14ac:dyDescent="0.25">
      <c r="A5" s="153" t="s">
        <v>53</v>
      </c>
      <c r="B5" s="210" t="s">
        <v>56</v>
      </c>
      <c r="C5" s="151" t="e">
        <f>SUM(#REF!,#REF!)</f>
        <v>#REF!</v>
      </c>
      <c r="D5" s="152" t="e">
        <f>SUM(#REF!,#REF!)</f>
        <v>#REF!</v>
      </c>
      <c r="E5" s="151" t="e">
        <f>SUM(#REF!,#REF!)</f>
        <v>#REF!</v>
      </c>
      <c r="F5" s="151">
        <v>77816075</v>
      </c>
      <c r="G5" s="151">
        <v>-1</v>
      </c>
      <c r="H5" s="151">
        <f>F5+G5</f>
        <v>77816074</v>
      </c>
      <c r="I5" s="151"/>
      <c r="J5" s="151">
        <v>81272165</v>
      </c>
      <c r="K5" s="151">
        <f>L5-J5</f>
        <v>0</v>
      </c>
      <c r="L5" s="151">
        <v>81272165</v>
      </c>
      <c r="M5" s="151">
        <f>SUM(N5-L5)</f>
        <v>314217</v>
      </c>
      <c r="N5" s="151">
        <v>81586382</v>
      </c>
      <c r="O5" s="393">
        <v>1119823</v>
      </c>
      <c r="P5" s="518"/>
      <c r="Q5" s="518"/>
      <c r="R5" s="518"/>
      <c r="S5" s="518"/>
      <c r="T5" s="518"/>
      <c r="U5" s="518"/>
      <c r="V5" s="518"/>
      <c r="W5" s="518"/>
      <c r="X5" s="518"/>
      <c r="Y5" s="518"/>
      <c r="Z5" s="518"/>
      <c r="AA5" s="518"/>
      <c r="AB5" s="518"/>
      <c r="AC5" s="518"/>
      <c r="AD5" s="518"/>
      <c r="AE5" s="518"/>
      <c r="AF5" s="518"/>
      <c r="AG5" s="518"/>
      <c r="AH5" s="518"/>
      <c r="AI5" s="518"/>
      <c r="AJ5" s="518"/>
      <c r="AK5" s="518"/>
      <c r="AL5" s="518"/>
      <c r="AM5" s="518"/>
      <c r="AN5" s="518"/>
      <c r="AO5" s="518"/>
      <c r="AP5" s="518"/>
      <c r="AQ5" s="518"/>
      <c r="AR5" s="518"/>
      <c r="AS5" s="518"/>
      <c r="AT5" s="518"/>
      <c r="AU5" s="518"/>
      <c r="AV5" s="518"/>
      <c r="AW5" s="518"/>
      <c r="AX5" s="518"/>
      <c r="AY5" s="518"/>
      <c r="AZ5" s="518"/>
      <c r="BA5" s="518"/>
      <c r="BB5" s="518"/>
      <c r="BC5" s="518"/>
      <c r="BD5" s="518"/>
      <c r="BE5" s="518"/>
      <c r="BF5" s="518"/>
      <c r="BG5" s="518"/>
      <c r="BH5" s="518"/>
      <c r="BI5" s="518"/>
      <c r="BJ5" s="518"/>
      <c r="BK5" s="518"/>
      <c r="BL5" s="518"/>
      <c r="BM5" s="518"/>
      <c r="BN5" s="518"/>
      <c r="BO5" s="518"/>
      <c r="BP5" s="518"/>
      <c r="BQ5" s="518"/>
      <c r="BR5" s="518"/>
      <c r="BS5" s="518"/>
      <c r="BT5" s="518"/>
      <c r="BU5" s="518"/>
      <c r="BV5" s="518"/>
      <c r="BW5" s="518"/>
      <c r="BX5" s="518"/>
      <c r="BY5" s="518"/>
      <c r="BZ5" s="518"/>
      <c r="CA5" s="518"/>
      <c r="CB5" s="518"/>
      <c r="CC5" s="518"/>
      <c r="CD5" s="518"/>
      <c r="CE5" s="518"/>
      <c r="CF5" s="518"/>
      <c r="CG5" s="518"/>
      <c r="CH5" s="518"/>
      <c r="CI5" s="518"/>
      <c r="CJ5" s="518"/>
      <c r="CK5" s="518"/>
      <c r="CL5" s="518"/>
      <c r="CM5" s="518"/>
      <c r="CN5" s="518"/>
      <c r="CO5" s="518"/>
      <c r="CP5" s="518"/>
      <c r="CQ5" s="518"/>
      <c r="CR5" s="518"/>
      <c r="CS5" s="518"/>
      <c r="CT5" s="518"/>
      <c r="CU5" s="518"/>
      <c r="CV5" s="518"/>
      <c r="CW5" s="518"/>
      <c r="CX5" s="518"/>
      <c r="CY5" s="518"/>
      <c r="CZ5" s="518"/>
      <c r="DA5" s="518"/>
      <c r="DB5" s="518"/>
      <c r="DC5" s="518"/>
      <c r="DD5" s="518"/>
      <c r="DE5" s="518"/>
      <c r="DF5" s="518"/>
      <c r="DG5" s="518"/>
      <c r="DH5" s="518"/>
      <c r="DI5" s="518"/>
      <c r="DJ5" s="518"/>
      <c r="DK5" s="518"/>
      <c r="DL5" s="518"/>
      <c r="DM5" s="518"/>
      <c r="DN5" s="518"/>
      <c r="DO5" s="518"/>
      <c r="DP5" s="518"/>
      <c r="DQ5" s="518"/>
      <c r="DR5" s="518"/>
      <c r="DS5" s="518"/>
      <c r="DT5" s="518"/>
      <c r="DU5" s="518"/>
      <c r="DV5" s="518"/>
      <c r="DW5" s="518"/>
      <c r="DX5" s="518"/>
      <c r="DY5" s="518"/>
      <c r="DZ5" s="518"/>
      <c r="EA5" s="518"/>
      <c r="EB5" s="518"/>
      <c r="EC5" s="518"/>
      <c r="ED5" s="518"/>
      <c r="EE5" s="518"/>
      <c r="EF5" s="518"/>
      <c r="EG5" s="518"/>
      <c r="EH5" s="518"/>
      <c r="EI5" s="518"/>
      <c r="EJ5" s="518"/>
      <c r="EK5" s="518"/>
      <c r="EL5" s="518"/>
      <c r="EM5" s="518"/>
      <c r="EN5" s="518"/>
      <c r="EO5" s="518"/>
      <c r="EP5" s="518"/>
      <c r="EQ5" s="518"/>
      <c r="ER5" s="518"/>
      <c r="ES5" s="518"/>
      <c r="ET5" s="518"/>
      <c r="EU5" s="518"/>
      <c r="EV5" s="518"/>
      <c r="EW5" s="518"/>
      <c r="EX5" s="518"/>
      <c r="EY5" s="518"/>
      <c r="EZ5" s="518"/>
      <c r="FA5" s="518"/>
      <c r="FB5" s="518"/>
      <c r="FC5" s="518"/>
      <c r="FD5" s="518"/>
      <c r="FE5" s="518"/>
      <c r="FF5" s="518"/>
      <c r="FG5" s="518"/>
      <c r="FH5" s="518"/>
      <c r="FI5" s="518"/>
      <c r="FJ5" s="518"/>
      <c r="FK5" s="518"/>
      <c r="FL5" s="518"/>
      <c r="FM5" s="518"/>
      <c r="FN5" s="518"/>
      <c r="FO5" s="518"/>
      <c r="FP5" s="518"/>
      <c r="FQ5" s="518"/>
      <c r="FR5" s="518"/>
      <c r="FS5" s="518"/>
      <c r="FT5" s="518"/>
      <c r="FU5" s="518"/>
      <c r="FV5" s="518"/>
      <c r="FW5" s="518"/>
      <c r="FX5" s="518"/>
      <c r="FY5" s="518"/>
      <c r="FZ5" s="518"/>
      <c r="GA5" s="518"/>
      <c r="GB5" s="518"/>
      <c r="GC5" s="518"/>
      <c r="GD5" s="518"/>
      <c r="GE5" s="518"/>
      <c r="GF5" s="518"/>
      <c r="GG5" s="518"/>
      <c r="GH5" s="518"/>
      <c r="GI5" s="518"/>
      <c r="GJ5" s="518"/>
      <c r="GK5" s="518"/>
      <c r="GL5" s="518"/>
      <c r="GM5" s="518"/>
      <c r="GN5" s="518"/>
      <c r="GO5" s="518"/>
      <c r="GP5" s="518"/>
      <c r="GQ5" s="518"/>
      <c r="GR5" s="518"/>
      <c r="GS5" s="518"/>
      <c r="GT5" s="518"/>
      <c r="GU5" s="518"/>
      <c r="GV5" s="518"/>
      <c r="GW5" s="518"/>
      <c r="GX5" s="518"/>
      <c r="GY5" s="518"/>
      <c r="GZ5" s="518"/>
      <c r="HA5" s="518"/>
      <c r="HB5" s="518"/>
      <c r="HC5" s="518"/>
      <c r="HD5" s="518"/>
      <c r="HE5" s="518"/>
      <c r="HF5" s="518"/>
      <c r="HG5" s="518"/>
      <c r="HH5" s="518"/>
      <c r="HI5" s="518"/>
      <c r="HJ5" s="518"/>
      <c r="HK5" s="518"/>
      <c r="HL5" s="518"/>
      <c r="HM5" s="518"/>
      <c r="HN5" s="518"/>
      <c r="HO5" s="518"/>
      <c r="HP5" s="518"/>
      <c r="HQ5" s="518"/>
      <c r="HR5" s="518"/>
      <c r="HS5" s="518"/>
      <c r="HT5" s="518"/>
      <c r="HU5" s="518"/>
      <c r="HV5" s="518"/>
      <c r="HW5" s="518"/>
      <c r="HX5" s="518"/>
      <c r="HY5" s="518"/>
      <c r="HZ5" s="518"/>
      <c r="IA5" s="518"/>
      <c r="IB5" s="518"/>
      <c r="IC5" s="518"/>
      <c r="ID5" s="518"/>
      <c r="IE5" s="518"/>
      <c r="IF5" s="518"/>
      <c r="IG5" s="518"/>
      <c r="IH5" s="518"/>
      <c r="II5" s="518"/>
      <c r="IJ5" s="518"/>
      <c r="IK5" s="518"/>
      <c r="IL5" s="518"/>
      <c r="IM5" s="518"/>
      <c r="IN5" s="518"/>
      <c r="IO5" s="518"/>
      <c r="IP5" s="518"/>
      <c r="IQ5" s="518"/>
      <c r="IR5" s="518"/>
      <c r="IS5" s="518"/>
      <c r="IT5" s="518"/>
      <c r="IU5" s="518"/>
      <c r="IV5" s="518"/>
      <c r="IW5" s="518"/>
      <c r="IX5" s="518"/>
      <c r="IY5" s="518"/>
      <c r="IZ5" s="518"/>
      <c r="JA5" s="518"/>
      <c r="JB5" s="518"/>
      <c r="JC5" s="518"/>
      <c r="JD5" s="518"/>
      <c r="JE5" s="518"/>
      <c r="JF5" s="518"/>
      <c r="JG5" s="518"/>
      <c r="JH5" s="518"/>
      <c r="JI5" s="518"/>
      <c r="JJ5" s="518"/>
      <c r="JK5" s="518"/>
      <c r="JL5" s="518"/>
      <c r="JM5" s="518"/>
      <c r="JN5" s="518"/>
      <c r="JO5" s="518"/>
      <c r="JP5" s="518"/>
      <c r="JQ5" s="518"/>
      <c r="JR5" s="518"/>
      <c r="JS5" s="518"/>
      <c r="JT5" s="518"/>
      <c r="JU5" s="518"/>
      <c r="JV5" s="518"/>
      <c r="JW5" s="518"/>
      <c r="JX5" s="518"/>
      <c r="JY5" s="518"/>
      <c r="JZ5" s="518"/>
      <c r="KA5" s="518"/>
      <c r="KB5" s="518"/>
      <c r="KC5" s="518"/>
      <c r="KD5" s="518"/>
      <c r="KE5" s="518"/>
      <c r="KF5" s="518"/>
      <c r="KG5" s="518"/>
      <c r="KH5" s="518"/>
      <c r="KI5" s="518"/>
      <c r="KJ5" s="518"/>
      <c r="KK5" s="518"/>
      <c r="KL5" s="518"/>
      <c r="KM5" s="518"/>
      <c r="KN5" s="518"/>
      <c r="KO5" s="518"/>
      <c r="KP5" s="518"/>
      <c r="KQ5" s="518"/>
      <c r="KR5" s="518"/>
      <c r="KS5" s="518"/>
      <c r="KT5" s="518"/>
      <c r="KU5" s="518"/>
      <c r="KV5" s="518"/>
      <c r="KW5" s="518"/>
      <c r="KX5" s="518"/>
      <c r="KY5" s="518"/>
      <c r="KZ5" s="518"/>
      <c r="LA5" s="518"/>
      <c r="LB5" s="518"/>
      <c r="LC5" s="518"/>
      <c r="LD5" s="518"/>
      <c r="LE5" s="518"/>
      <c r="LF5" s="518"/>
      <c r="LG5" s="518"/>
      <c r="LH5" s="518"/>
      <c r="LI5" s="518"/>
      <c r="LJ5" s="518"/>
      <c r="LK5" s="518"/>
      <c r="LL5" s="518"/>
      <c r="LM5" s="518"/>
      <c r="LN5" s="518"/>
      <c r="LO5" s="518"/>
      <c r="LP5" s="518"/>
      <c r="LQ5" s="518"/>
      <c r="LR5" s="518"/>
      <c r="LS5" s="518"/>
      <c r="LT5" s="518"/>
      <c r="LU5" s="518"/>
      <c r="LV5" s="518"/>
      <c r="LW5" s="518"/>
      <c r="LX5" s="518"/>
      <c r="LY5" s="518"/>
      <c r="LZ5" s="518"/>
      <c r="MA5" s="518"/>
    </row>
    <row r="6" spans="1:339" s="91" customFormat="1" ht="15.75" x14ac:dyDescent="0.25">
      <c r="A6" s="153" t="s">
        <v>54</v>
      </c>
      <c r="B6" s="211" t="s">
        <v>55</v>
      </c>
      <c r="C6" s="152" t="e">
        <f>SUM(#REF!)</f>
        <v>#REF!</v>
      </c>
      <c r="D6" s="151" t="e">
        <f>SUM(#REF!)</f>
        <v>#REF!</v>
      </c>
      <c r="E6" s="152" t="e">
        <f>SUM(#REF!)</f>
        <v>#REF!</v>
      </c>
      <c r="F6" s="151">
        <v>10721190</v>
      </c>
      <c r="G6" s="151">
        <v>1</v>
      </c>
      <c r="H6" s="151">
        <f>F6+G6</f>
        <v>10721191</v>
      </c>
      <c r="I6" s="151"/>
      <c r="J6" s="151">
        <v>14319503</v>
      </c>
      <c r="K6" s="151">
        <f>L6-J6</f>
        <v>0</v>
      </c>
      <c r="L6" s="151">
        <v>14319503</v>
      </c>
      <c r="M6" s="151">
        <f t="shared" ref="M6:M18" si="0">SUM(N6-L6)</f>
        <v>-314217</v>
      </c>
      <c r="N6" s="151">
        <v>14005286</v>
      </c>
      <c r="O6" s="393">
        <v>173573</v>
      </c>
      <c r="P6" s="517"/>
      <c r="Q6" s="517"/>
      <c r="R6" s="517"/>
      <c r="S6" s="517"/>
      <c r="T6" s="517"/>
      <c r="U6" s="517"/>
      <c r="V6" s="517"/>
      <c r="W6" s="517"/>
      <c r="X6" s="517"/>
      <c r="Y6" s="517"/>
      <c r="Z6" s="517"/>
      <c r="AA6" s="517"/>
      <c r="AB6" s="517"/>
      <c r="AC6" s="517"/>
      <c r="AD6" s="517"/>
      <c r="AE6" s="517"/>
      <c r="AF6" s="517"/>
      <c r="AG6" s="517"/>
      <c r="AH6" s="517"/>
      <c r="AI6" s="517"/>
      <c r="AJ6" s="517"/>
      <c r="AK6" s="517"/>
      <c r="AL6" s="517"/>
      <c r="AM6" s="517"/>
      <c r="AN6" s="517"/>
      <c r="AO6" s="517"/>
      <c r="AP6" s="517"/>
      <c r="AQ6" s="517"/>
      <c r="AR6" s="517"/>
      <c r="AS6" s="517"/>
      <c r="AT6" s="517"/>
      <c r="AU6" s="517"/>
      <c r="AV6" s="517"/>
      <c r="AW6" s="517"/>
      <c r="AX6" s="517"/>
      <c r="AY6" s="517"/>
      <c r="AZ6" s="517"/>
      <c r="BA6" s="517"/>
      <c r="BB6" s="517"/>
      <c r="BC6" s="517"/>
      <c r="BD6" s="517"/>
      <c r="BE6" s="517"/>
      <c r="BF6" s="517"/>
      <c r="BG6" s="517"/>
      <c r="BH6" s="517"/>
      <c r="BI6" s="517"/>
      <c r="BJ6" s="517"/>
      <c r="BK6" s="517"/>
      <c r="BL6" s="517"/>
      <c r="BM6" s="517"/>
      <c r="BN6" s="517"/>
      <c r="BO6" s="517"/>
      <c r="BP6" s="517"/>
      <c r="BQ6" s="517"/>
      <c r="BR6" s="517"/>
      <c r="BS6" s="517"/>
      <c r="BT6" s="517"/>
      <c r="BU6" s="517"/>
      <c r="BV6" s="517"/>
      <c r="BW6" s="517"/>
      <c r="BX6" s="517"/>
      <c r="BY6" s="517"/>
      <c r="BZ6" s="517"/>
      <c r="CA6" s="517"/>
      <c r="CB6" s="517"/>
      <c r="CC6" s="517"/>
      <c r="CD6" s="517"/>
      <c r="CE6" s="517"/>
      <c r="CF6" s="517"/>
      <c r="CG6" s="517"/>
      <c r="CH6" s="517"/>
      <c r="CI6" s="517"/>
      <c r="CJ6" s="517"/>
      <c r="CK6" s="517"/>
      <c r="CL6" s="517"/>
      <c r="CM6" s="517"/>
      <c r="CN6" s="517"/>
      <c r="CO6" s="517"/>
      <c r="CP6" s="517"/>
      <c r="CQ6" s="517"/>
      <c r="CR6" s="517"/>
      <c r="CS6" s="517"/>
      <c r="CT6" s="517"/>
      <c r="CU6" s="517"/>
      <c r="CV6" s="517"/>
      <c r="CW6" s="517"/>
      <c r="CX6" s="517"/>
      <c r="CY6" s="517"/>
      <c r="CZ6" s="517"/>
      <c r="DA6" s="517"/>
      <c r="DB6" s="517"/>
      <c r="DC6" s="517"/>
      <c r="DD6" s="517"/>
      <c r="DE6" s="517"/>
      <c r="DF6" s="517"/>
      <c r="DG6" s="517"/>
      <c r="DH6" s="517"/>
      <c r="DI6" s="517"/>
      <c r="DJ6" s="517"/>
      <c r="DK6" s="517"/>
      <c r="DL6" s="517"/>
      <c r="DM6" s="517"/>
      <c r="DN6" s="517"/>
      <c r="DO6" s="517"/>
      <c r="DP6" s="517"/>
      <c r="DQ6" s="517"/>
      <c r="DR6" s="517"/>
      <c r="DS6" s="517"/>
      <c r="DT6" s="517"/>
      <c r="DU6" s="517"/>
      <c r="DV6" s="517"/>
      <c r="DW6" s="517"/>
      <c r="DX6" s="517"/>
      <c r="DY6" s="517"/>
      <c r="DZ6" s="517"/>
      <c r="EA6" s="517"/>
      <c r="EB6" s="517"/>
      <c r="EC6" s="517"/>
      <c r="ED6" s="517"/>
      <c r="EE6" s="517"/>
      <c r="EF6" s="517"/>
      <c r="EG6" s="517"/>
      <c r="EH6" s="517"/>
      <c r="EI6" s="517"/>
      <c r="EJ6" s="517"/>
      <c r="EK6" s="517"/>
      <c r="EL6" s="517"/>
      <c r="EM6" s="517"/>
      <c r="EN6" s="517"/>
      <c r="EO6" s="517"/>
      <c r="EP6" s="517"/>
      <c r="EQ6" s="517"/>
      <c r="ER6" s="517"/>
      <c r="ES6" s="517"/>
      <c r="ET6" s="517"/>
      <c r="EU6" s="517"/>
      <c r="EV6" s="517"/>
      <c r="EW6" s="517"/>
      <c r="EX6" s="517"/>
      <c r="EY6" s="517"/>
      <c r="EZ6" s="517"/>
      <c r="FA6" s="517"/>
      <c r="FB6" s="517"/>
      <c r="FC6" s="517"/>
      <c r="FD6" s="517"/>
      <c r="FE6" s="517"/>
      <c r="FF6" s="517"/>
      <c r="FG6" s="517"/>
      <c r="FH6" s="517"/>
      <c r="FI6" s="517"/>
      <c r="FJ6" s="517"/>
      <c r="FK6" s="517"/>
      <c r="FL6" s="517"/>
      <c r="FM6" s="517"/>
      <c r="FN6" s="517"/>
      <c r="FO6" s="517"/>
      <c r="FP6" s="517"/>
      <c r="FQ6" s="517"/>
      <c r="FR6" s="517"/>
      <c r="FS6" s="517"/>
      <c r="FT6" s="517"/>
      <c r="FU6" s="517"/>
      <c r="FV6" s="517"/>
      <c r="FW6" s="517"/>
      <c r="FX6" s="517"/>
      <c r="FY6" s="517"/>
      <c r="FZ6" s="517"/>
      <c r="GA6" s="517"/>
      <c r="GB6" s="517"/>
      <c r="GC6" s="517"/>
      <c r="GD6" s="517"/>
      <c r="GE6" s="517"/>
      <c r="GF6" s="517"/>
      <c r="GG6" s="517"/>
      <c r="GH6" s="517"/>
      <c r="GI6" s="517"/>
      <c r="GJ6" s="517"/>
      <c r="GK6" s="517"/>
      <c r="GL6" s="517"/>
      <c r="GM6" s="517"/>
      <c r="GN6" s="517"/>
      <c r="GO6" s="517"/>
      <c r="GP6" s="517"/>
      <c r="GQ6" s="517"/>
      <c r="GR6" s="517"/>
      <c r="GS6" s="517"/>
      <c r="GT6" s="517"/>
      <c r="GU6" s="517"/>
      <c r="GV6" s="517"/>
      <c r="GW6" s="517"/>
      <c r="GX6" s="517"/>
      <c r="GY6" s="517"/>
      <c r="GZ6" s="517"/>
      <c r="HA6" s="517"/>
      <c r="HB6" s="517"/>
      <c r="HC6" s="517"/>
      <c r="HD6" s="517"/>
      <c r="HE6" s="517"/>
      <c r="HF6" s="517"/>
      <c r="HG6" s="517"/>
      <c r="HH6" s="517"/>
      <c r="HI6" s="517"/>
      <c r="HJ6" s="517"/>
      <c r="HK6" s="517"/>
      <c r="HL6" s="517"/>
      <c r="HM6" s="517"/>
      <c r="HN6" s="517"/>
      <c r="HO6" s="517"/>
      <c r="HP6" s="517"/>
      <c r="HQ6" s="517"/>
      <c r="HR6" s="517"/>
      <c r="HS6" s="517"/>
      <c r="HT6" s="517"/>
      <c r="HU6" s="517"/>
      <c r="HV6" s="517"/>
      <c r="HW6" s="517"/>
      <c r="HX6" s="517"/>
      <c r="HY6" s="517"/>
      <c r="HZ6" s="517"/>
      <c r="IA6" s="517"/>
      <c r="IB6" s="517"/>
      <c r="IC6" s="517"/>
      <c r="ID6" s="517"/>
      <c r="IE6" s="517"/>
      <c r="IF6" s="517"/>
      <c r="IG6" s="517"/>
      <c r="IH6" s="517"/>
      <c r="II6" s="517"/>
      <c r="IJ6" s="517"/>
      <c r="IK6" s="517"/>
      <c r="IL6" s="517"/>
      <c r="IM6" s="517"/>
      <c r="IN6" s="517"/>
      <c r="IO6" s="517"/>
      <c r="IP6" s="517"/>
      <c r="IQ6" s="517"/>
      <c r="IR6" s="517"/>
      <c r="IS6" s="517"/>
      <c r="IT6" s="517"/>
      <c r="IU6" s="517"/>
      <c r="IV6" s="517"/>
      <c r="IW6" s="517"/>
      <c r="IX6" s="517"/>
      <c r="IY6" s="517"/>
      <c r="IZ6" s="517"/>
      <c r="JA6" s="517"/>
      <c r="JB6" s="517"/>
      <c r="JC6" s="517"/>
      <c r="JD6" s="517"/>
      <c r="JE6" s="517"/>
      <c r="JF6" s="517"/>
      <c r="JG6" s="517"/>
      <c r="JH6" s="517"/>
      <c r="JI6" s="517"/>
      <c r="JJ6" s="517"/>
      <c r="JK6" s="517"/>
      <c r="JL6" s="517"/>
      <c r="JM6" s="517"/>
      <c r="JN6" s="517"/>
      <c r="JO6" s="517"/>
      <c r="JP6" s="517"/>
      <c r="JQ6" s="517"/>
      <c r="JR6" s="517"/>
      <c r="JS6" s="517"/>
      <c r="JT6" s="517"/>
      <c r="JU6" s="517"/>
      <c r="JV6" s="517"/>
      <c r="JW6" s="517"/>
      <c r="JX6" s="517"/>
      <c r="JY6" s="517"/>
      <c r="JZ6" s="517"/>
      <c r="KA6" s="517"/>
      <c r="KB6" s="517"/>
      <c r="KC6" s="517"/>
      <c r="KD6" s="517"/>
      <c r="KE6" s="517"/>
      <c r="KF6" s="517"/>
      <c r="KG6" s="517"/>
      <c r="KH6" s="517"/>
      <c r="KI6" s="517"/>
      <c r="KJ6" s="517"/>
      <c r="KK6" s="517"/>
      <c r="KL6" s="517"/>
      <c r="KM6" s="517"/>
      <c r="KN6" s="517"/>
      <c r="KO6" s="517"/>
      <c r="KP6" s="517"/>
      <c r="KQ6" s="517"/>
      <c r="KR6" s="517"/>
      <c r="KS6" s="517"/>
      <c r="KT6" s="517"/>
      <c r="KU6" s="517"/>
      <c r="KV6" s="517"/>
      <c r="KW6" s="517"/>
      <c r="KX6" s="517"/>
      <c r="KY6" s="517"/>
      <c r="KZ6" s="517"/>
      <c r="LA6" s="517"/>
      <c r="LB6" s="517"/>
      <c r="LC6" s="517"/>
      <c r="LD6" s="517"/>
      <c r="LE6" s="517"/>
      <c r="LF6" s="517"/>
      <c r="LG6" s="517"/>
      <c r="LH6" s="517"/>
      <c r="LI6" s="517"/>
      <c r="LJ6" s="517"/>
      <c r="LK6" s="517"/>
      <c r="LL6" s="517"/>
      <c r="LM6" s="517"/>
      <c r="LN6" s="517"/>
      <c r="LO6" s="517"/>
      <c r="LP6" s="517"/>
      <c r="LQ6" s="517"/>
      <c r="LR6" s="517"/>
      <c r="LS6" s="517"/>
      <c r="LT6" s="517"/>
      <c r="LU6" s="517"/>
      <c r="LV6" s="517"/>
      <c r="LW6" s="517"/>
      <c r="LX6" s="517"/>
      <c r="LY6" s="517"/>
      <c r="LZ6" s="517"/>
      <c r="MA6" s="517"/>
    </row>
    <row r="7" spans="1:339" ht="15.75" x14ac:dyDescent="0.25">
      <c r="A7" s="153" t="s">
        <v>57</v>
      </c>
      <c r="B7" s="210" t="s">
        <v>58</v>
      </c>
      <c r="C7" s="151" t="e">
        <f>SUM(#REF!,#REF!,#REF!,#REF!,#REF!)</f>
        <v>#REF!</v>
      </c>
      <c r="D7" s="152" t="e">
        <f>SUM(#REF!,#REF!,#REF!,#REF!,#REF!)</f>
        <v>#REF!</v>
      </c>
      <c r="E7" s="151" t="e">
        <f>SUM(#REF!,#REF!,#REF!,#REF!,#REF!)</f>
        <v>#REF!</v>
      </c>
      <c r="F7" s="151">
        <v>345295075</v>
      </c>
      <c r="G7" s="151"/>
      <c r="H7" s="151">
        <f>F7+G7</f>
        <v>345295075</v>
      </c>
      <c r="I7" s="151">
        <f>J7-H7</f>
        <v>-148979364</v>
      </c>
      <c r="J7" s="151">
        <v>196315711</v>
      </c>
      <c r="K7" s="151">
        <f>L7-J7</f>
        <v>327800</v>
      </c>
      <c r="L7" s="151">
        <v>196643511</v>
      </c>
      <c r="M7" s="151">
        <f t="shared" si="0"/>
        <v>-131167723</v>
      </c>
      <c r="N7" s="151">
        <v>65475788</v>
      </c>
      <c r="O7" s="393"/>
    </row>
    <row r="8" spans="1:339" s="91" customFormat="1" ht="15.75" x14ac:dyDescent="0.25">
      <c r="A8" s="194" t="s">
        <v>83</v>
      </c>
      <c r="B8" s="210" t="s">
        <v>93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>
        <f t="shared" si="0"/>
        <v>0</v>
      </c>
      <c r="N8" s="151"/>
      <c r="O8" s="393"/>
      <c r="P8" s="517"/>
      <c r="Q8" s="517"/>
      <c r="R8" s="517"/>
      <c r="S8" s="517"/>
      <c r="T8" s="517"/>
      <c r="U8" s="517"/>
      <c r="V8" s="517"/>
      <c r="W8" s="517"/>
      <c r="X8" s="517"/>
      <c r="Y8" s="517"/>
      <c r="Z8" s="517"/>
      <c r="AA8" s="517"/>
      <c r="AB8" s="517"/>
      <c r="AC8" s="517"/>
      <c r="AD8" s="517"/>
      <c r="AE8" s="517"/>
      <c r="AF8" s="517"/>
      <c r="AG8" s="517"/>
      <c r="AH8" s="517"/>
      <c r="AI8" s="517"/>
      <c r="AJ8" s="517"/>
      <c r="AK8" s="517"/>
      <c r="AL8" s="517"/>
      <c r="AM8" s="517"/>
      <c r="AN8" s="517"/>
      <c r="AO8" s="517"/>
      <c r="AP8" s="517"/>
      <c r="AQ8" s="517"/>
      <c r="AR8" s="517"/>
      <c r="AS8" s="517"/>
      <c r="AT8" s="517"/>
      <c r="AU8" s="517"/>
      <c r="AV8" s="517"/>
      <c r="AW8" s="517"/>
      <c r="AX8" s="517"/>
      <c r="AY8" s="517"/>
      <c r="AZ8" s="517"/>
      <c r="BA8" s="517"/>
      <c r="BB8" s="517"/>
      <c r="BC8" s="517"/>
      <c r="BD8" s="517"/>
      <c r="BE8" s="517"/>
      <c r="BF8" s="517"/>
      <c r="BG8" s="517"/>
      <c r="BH8" s="517"/>
      <c r="BI8" s="517"/>
      <c r="BJ8" s="517"/>
      <c r="BK8" s="517"/>
      <c r="BL8" s="517"/>
      <c r="BM8" s="517"/>
      <c r="BN8" s="517"/>
      <c r="BO8" s="517"/>
      <c r="BP8" s="517"/>
      <c r="BQ8" s="517"/>
      <c r="BR8" s="517"/>
      <c r="BS8" s="517"/>
      <c r="BT8" s="517"/>
      <c r="BU8" s="517"/>
      <c r="BV8" s="517"/>
      <c r="BW8" s="517"/>
      <c r="BX8" s="517"/>
      <c r="BY8" s="517"/>
      <c r="BZ8" s="517"/>
      <c r="CA8" s="517"/>
      <c r="CB8" s="517"/>
      <c r="CC8" s="517"/>
      <c r="CD8" s="517"/>
      <c r="CE8" s="517"/>
      <c r="CF8" s="517"/>
      <c r="CG8" s="517"/>
      <c r="CH8" s="517"/>
      <c r="CI8" s="517"/>
      <c r="CJ8" s="517"/>
      <c r="CK8" s="517"/>
      <c r="CL8" s="517"/>
      <c r="CM8" s="517"/>
      <c r="CN8" s="517"/>
      <c r="CO8" s="517"/>
      <c r="CP8" s="517"/>
      <c r="CQ8" s="517"/>
      <c r="CR8" s="517"/>
      <c r="CS8" s="517"/>
      <c r="CT8" s="517"/>
      <c r="CU8" s="517"/>
      <c r="CV8" s="517"/>
      <c r="CW8" s="517"/>
      <c r="CX8" s="517"/>
      <c r="CY8" s="517"/>
      <c r="CZ8" s="517"/>
      <c r="DA8" s="517"/>
      <c r="DB8" s="517"/>
      <c r="DC8" s="517"/>
      <c r="DD8" s="517"/>
      <c r="DE8" s="517"/>
      <c r="DF8" s="517"/>
      <c r="DG8" s="517"/>
      <c r="DH8" s="517"/>
      <c r="DI8" s="517"/>
      <c r="DJ8" s="517"/>
      <c r="DK8" s="517"/>
      <c r="DL8" s="517"/>
      <c r="DM8" s="517"/>
      <c r="DN8" s="517"/>
      <c r="DO8" s="517"/>
      <c r="DP8" s="517"/>
      <c r="DQ8" s="517"/>
      <c r="DR8" s="517"/>
      <c r="DS8" s="517"/>
      <c r="DT8" s="517"/>
      <c r="DU8" s="517"/>
      <c r="DV8" s="517"/>
      <c r="DW8" s="517"/>
      <c r="DX8" s="517"/>
      <c r="DY8" s="517"/>
      <c r="DZ8" s="517"/>
      <c r="EA8" s="517"/>
      <c r="EB8" s="517"/>
      <c r="EC8" s="517"/>
      <c r="ED8" s="517"/>
      <c r="EE8" s="517"/>
      <c r="EF8" s="517"/>
      <c r="EG8" s="517"/>
      <c r="EH8" s="517"/>
      <c r="EI8" s="517"/>
      <c r="EJ8" s="517"/>
      <c r="EK8" s="517"/>
      <c r="EL8" s="517"/>
      <c r="EM8" s="517"/>
      <c r="EN8" s="517"/>
      <c r="EO8" s="517"/>
      <c r="EP8" s="517"/>
      <c r="EQ8" s="517"/>
      <c r="ER8" s="517"/>
      <c r="ES8" s="517"/>
      <c r="ET8" s="517"/>
      <c r="EU8" s="517"/>
      <c r="EV8" s="517"/>
      <c r="EW8" s="517"/>
      <c r="EX8" s="517"/>
      <c r="EY8" s="517"/>
      <c r="EZ8" s="517"/>
      <c r="FA8" s="517"/>
      <c r="FB8" s="517"/>
      <c r="FC8" s="517"/>
      <c r="FD8" s="517"/>
      <c r="FE8" s="517"/>
      <c r="FF8" s="517"/>
      <c r="FG8" s="517"/>
      <c r="FH8" s="517"/>
      <c r="FI8" s="517"/>
      <c r="FJ8" s="517"/>
      <c r="FK8" s="517"/>
      <c r="FL8" s="517"/>
      <c r="FM8" s="517"/>
      <c r="FN8" s="517"/>
      <c r="FO8" s="517"/>
      <c r="FP8" s="517"/>
      <c r="FQ8" s="517"/>
      <c r="FR8" s="517"/>
      <c r="FS8" s="517"/>
      <c r="FT8" s="517"/>
      <c r="FU8" s="517"/>
      <c r="FV8" s="517"/>
      <c r="FW8" s="517"/>
      <c r="FX8" s="517"/>
      <c r="FY8" s="517"/>
      <c r="FZ8" s="517"/>
      <c r="GA8" s="517"/>
      <c r="GB8" s="517"/>
      <c r="GC8" s="517"/>
      <c r="GD8" s="517"/>
      <c r="GE8" s="517"/>
      <c r="GF8" s="517"/>
      <c r="GG8" s="517"/>
      <c r="GH8" s="517"/>
      <c r="GI8" s="517"/>
      <c r="GJ8" s="517"/>
      <c r="GK8" s="517"/>
      <c r="GL8" s="517"/>
      <c r="GM8" s="517"/>
      <c r="GN8" s="517"/>
      <c r="GO8" s="517"/>
      <c r="GP8" s="517"/>
      <c r="GQ8" s="517"/>
      <c r="GR8" s="517"/>
      <c r="GS8" s="517"/>
      <c r="GT8" s="517"/>
      <c r="GU8" s="517"/>
      <c r="GV8" s="517"/>
      <c r="GW8" s="517"/>
      <c r="GX8" s="517"/>
      <c r="GY8" s="517"/>
      <c r="GZ8" s="517"/>
      <c r="HA8" s="517"/>
      <c r="HB8" s="517"/>
      <c r="HC8" s="517"/>
      <c r="HD8" s="517"/>
      <c r="HE8" s="517"/>
      <c r="HF8" s="517"/>
      <c r="HG8" s="517"/>
      <c r="HH8" s="517"/>
      <c r="HI8" s="517"/>
      <c r="HJ8" s="517"/>
      <c r="HK8" s="517"/>
      <c r="HL8" s="517"/>
      <c r="HM8" s="517"/>
      <c r="HN8" s="517"/>
      <c r="HO8" s="517"/>
      <c r="HP8" s="517"/>
      <c r="HQ8" s="517"/>
      <c r="HR8" s="517"/>
      <c r="HS8" s="517"/>
      <c r="HT8" s="517"/>
      <c r="HU8" s="517"/>
      <c r="HV8" s="517"/>
      <c r="HW8" s="517"/>
      <c r="HX8" s="517"/>
      <c r="HY8" s="517"/>
      <c r="HZ8" s="517"/>
      <c r="IA8" s="517"/>
      <c r="IB8" s="517"/>
      <c r="IC8" s="517"/>
      <c r="ID8" s="517"/>
      <c r="IE8" s="517"/>
      <c r="IF8" s="517"/>
      <c r="IG8" s="517"/>
      <c r="IH8" s="517"/>
      <c r="II8" s="517"/>
      <c r="IJ8" s="517"/>
      <c r="IK8" s="517"/>
      <c r="IL8" s="517"/>
      <c r="IM8" s="517"/>
      <c r="IN8" s="517"/>
      <c r="IO8" s="517"/>
      <c r="IP8" s="517"/>
      <c r="IQ8" s="517"/>
      <c r="IR8" s="517"/>
      <c r="IS8" s="517"/>
      <c r="IT8" s="517"/>
      <c r="IU8" s="517"/>
      <c r="IV8" s="517"/>
      <c r="IW8" s="517"/>
      <c r="IX8" s="517"/>
      <c r="IY8" s="517"/>
      <c r="IZ8" s="517"/>
      <c r="JA8" s="517"/>
      <c r="JB8" s="517"/>
      <c r="JC8" s="517"/>
      <c r="JD8" s="517"/>
      <c r="JE8" s="517"/>
      <c r="JF8" s="517"/>
      <c r="JG8" s="517"/>
      <c r="JH8" s="517"/>
      <c r="JI8" s="517"/>
      <c r="JJ8" s="517"/>
      <c r="JK8" s="517"/>
      <c r="JL8" s="517"/>
      <c r="JM8" s="517"/>
      <c r="JN8" s="517"/>
      <c r="JO8" s="517"/>
      <c r="JP8" s="517"/>
      <c r="JQ8" s="517"/>
      <c r="JR8" s="517"/>
      <c r="JS8" s="517"/>
      <c r="JT8" s="517"/>
      <c r="JU8" s="517"/>
      <c r="JV8" s="517"/>
      <c r="JW8" s="517"/>
      <c r="JX8" s="517"/>
      <c r="JY8" s="517"/>
      <c r="JZ8" s="517"/>
      <c r="KA8" s="517"/>
      <c r="KB8" s="517"/>
      <c r="KC8" s="517"/>
      <c r="KD8" s="517"/>
      <c r="KE8" s="517"/>
      <c r="KF8" s="517"/>
      <c r="KG8" s="517"/>
      <c r="KH8" s="517"/>
      <c r="KI8" s="517"/>
      <c r="KJ8" s="517"/>
      <c r="KK8" s="517"/>
      <c r="KL8" s="517"/>
      <c r="KM8" s="517"/>
      <c r="KN8" s="517"/>
      <c r="KO8" s="517"/>
      <c r="KP8" s="517"/>
      <c r="KQ8" s="517"/>
      <c r="KR8" s="517"/>
      <c r="KS8" s="517"/>
      <c r="KT8" s="517"/>
      <c r="KU8" s="517"/>
      <c r="KV8" s="517"/>
      <c r="KW8" s="517"/>
      <c r="KX8" s="517"/>
      <c r="KY8" s="517"/>
      <c r="KZ8" s="517"/>
      <c r="LA8" s="517"/>
      <c r="LB8" s="517"/>
      <c r="LC8" s="517"/>
      <c r="LD8" s="517"/>
      <c r="LE8" s="517"/>
      <c r="LF8" s="517"/>
      <c r="LG8" s="517"/>
      <c r="LH8" s="517"/>
      <c r="LI8" s="517"/>
      <c r="LJ8" s="517"/>
      <c r="LK8" s="517"/>
      <c r="LL8" s="517"/>
      <c r="LM8" s="517"/>
      <c r="LN8" s="517"/>
      <c r="LO8" s="517"/>
      <c r="LP8" s="517"/>
      <c r="LQ8" s="517"/>
      <c r="LR8" s="517"/>
      <c r="LS8" s="517"/>
      <c r="LT8" s="517"/>
      <c r="LU8" s="517"/>
      <c r="LV8" s="517"/>
      <c r="LW8" s="517"/>
      <c r="LX8" s="517"/>
      <c r="LY8" s="517"/>
      <c r="LZ8" s="517"/>
      <c r="MA8" s="517"/>
    </row>
    <row r="9" spans="1:339" ht="15.75" x14ac:dyDescent="0.25">
      <c r="A9" s="195" t="s">
        <v>207</v>
      </c>
      <c r="B9" s="209" t="s">
        <v>208</v>
      </c>
      <c r="C9" s="154"/>
      <c r="D9" s="154"/>
      <c r="E9" s="154"/>
      <c r="F9" s="191">
        <v>1154965</v>
      </c>
      <c r="G9" s="191"/>
      <c r="H9" s="191">
        <f>F9+G9</f>
        <v>1154965</v>
      </c>
      <c r="I9" s="191">
        <f>J9-H9</f>
        <v>-27405</v>
      </c>
      <c r="J9" s="191">
        <v>1127560</v>
      </c>
      <c r="K9" s="191">
        <f t="shared" ref="K9:K22" si="1">L9-J9</f>
        <v>27405</v>
      </c>
      <c r="L9" s="191">
        <v>1154965</v>
      </c>
      <c r="M9" s="471">
        <f t="shared" si="0"/>
        <v>0</v>
      </c>
      <c r="N9" s="191">
        <v>1154965</v>
      </c>
      <c r="O9" s="393"/>
    </row>
    <row r="10" spans="1:339" ht="15.75" x14ac:dyDescent="0.25">
      <c r="A10" s="195" t="s">
        <v>84</v>
      </c>
      <c r="B10" s="209" t="s">
        <v>209</v>
      </c>
      <c r="C10" s="154"/>
      <c r="D10" s="154"/>
      <c r="E10" s="154"/>
      <c r="F10" s="191">
        <v>20895700</v>
      </c>
      <c r="G10" s="191"/>
      <c r="H10" s="191">
        <f t="shared" ref="H10:H11" si="2">F10+G10</f>
        <v>20895700</v>
      </c>
      <c r="I10" s="191">
        <f t="shared" ref="I10:I15" si="3">J10-H10</f>
        <v>1253300</v>
      </c>
      <c r="J10" s="191">
        <v>22149000</v>
      </c>
      <c r="K10" s="191">
        <f t="shared" si="1"/>
        <v>-177800</v>
      </c>
      <c r="L10" s="191">
        <v>21971200</v>
      </c>
      <c r="M10" s="471">
        <f t="shared" si="0"/>
        <v>-15830520</v>
      </c>
      <c r="N10" s="191">
        <v>6140680</v>
      </c>
      <c r="O10" s="393"/>
    </row>
    <row r="11" spans="1:339" ht="15.75" x14ac:dyDescent="0.25">
      <c r="A11" s="195" t="s">
        <v>85</v>
      </c>
      <c r="B11" s="209" t="s">
        <v>210</v>
      </c>
      <c r="C11" s="154"/>
      <c r="D11" s="154"/>
      <c r="E11" s="154"/>
      <c r="F11" s="191">
        <v>4200000</v>
      </c>
      <c r="G11" s="191"/>
      <c r="H11" s="191">
        <f t="shared" si="2"/>
        <v>4200000</v>
      </c>
      <c r="I11" s="191">
        <f t="shared" si="3"/>
        <v>500000</v>
      </c>
      <c r="J11" s="191">
        <v>4700000</v>
      </c>
      <c r="K11" s="191">
        <f t="shared" si="1"/>
        <v>0</v>
      </c>
      <c r="L11" s="191">
        <v>4700000</v>
      </c>
      <c r="M11" s="471">
        <f t="shared" si="0"/>
        <v>-512000</v>
      </c>
      <c r="N11" s="191">
        <v>4188000</v>
      </c>
      <c r="O11" s="393"/>
    </row>
    <row r="12" spans="1:339" ht="15.75" x14ac:dyDescent="0.25">
      <c r="A12" s="195" t="s">
        <v>211</v>
      </c>
      <c r="B12" s="209" t="s">
        <v>86</v>
      </c>
      <c r="C12" s="154"/>
      <c r="D12" s="154"/>
      <c r="E12" s="154"/>
      <c r="F12" s="191">
        <f>F13+F14</f>
        <v>20000000</v>
      </c>
      <c r="G12" s="191">
        <f>G13+G14</f>
        <v>199347</v>
      </c>
      <c r="H12" s="191">
        <f>H13+H14</f>
        <v>20199347</v>
      </c>
      <c r="I12" s="191">
        <f t="shared" si="3"/>
        <v>24250032</v>
      </c>
      <c r="J12" s="191">
        <f>J14+J13</f>
        <v>44449379</v>
      </c>
      <c r="K12" s="191">
        <f t="shared" si="1"/>
        <v>-186105</v>
      </c>
      <c r="L12" s="191">
        <f>L13+L14</f>
        <v>44263274</v>
      </c>
      <c r="M12" s="471">
        <f>SUM(N12-L12)</f>
        <v>207703592</v>
      </c>
      <c r="N12" s="191">
        <f>N13+N14</f>
        <v>251966866</v>
      </c>
      <c r="O12" s="393"/>
    </row>
    <row r="13" spans="1:339" ht="15.75" x14ac:dyDescent="0.25">
      <c r="A13" s="195" t="s">
        <v>217</v>
      </c>
      <c r="B13" s="209" t="s">
        <v>218</v>
      </c>
      <c r="C13" s="154"/>
      <c r="D13" s="154"/>
      <c r="E13" s="154"/>
      <c r="F13" s="191">
        <v>20000000</v>
      </c>
      <c r="G13" s="191">
        <v>199347</v>
      </c>
      <c r="H13" s="191">
        <f>F13+G13</f>
        <v>20199347</v>
      </c>
      <c r="I13" s="191">
        <f t="shared" si="3"/>
        <v>-15199347</v>
      </c>
      <c r="J13" s="191">
        <v>5000000</v>
      </c>
      <c r="K13" s="191">
        <f t="shared" si="1"/>
        <v>0</v>
      </c>
      <c r="L13" s="191">
        <v>5000000</v>
      </c>
      <c r="M13" s="471">
        <f t="shared" si="0"/>
        <v>0</v>
      </c>
      <c r="N13" s="191">
        <v>5000000</v>
      </c>
      <c r="O13" s="393"/>
    </row>
    <row r="14" spans="1:339" ht="15.75" x14ac:dyDescent="0.25">
      <c r="A14" s="195" t="s">
        <v>219</v>
      </c>
      <c r="B14" s="209" t="s">
        <v>224</v>
      </c>
      <c r="C14" s="154"/>
      <c r="D14" s="154"/>
      <c r="E14" s="154"/>
      <c r="F14" s="191">
        <f>F15+F16+F17+F18</f>
        <v>0</v>
      </c>
      <c r="G14" s="191"/>
      <c r="H14" s="191">
        <f>H15+H16+H17+H18</f>
        <v>0</v>
      </c>
      <c r="I14" s="191">
        <f>J14-H14</f>
        <v>39449379</v>
      </c>
      <c r="J14" s="191">
        <f>J15+J16+J17+J18</f>
        <v>39449379</v>
      </c>
      <c r="K14" s="191">
        <f t="shared" si="1"/>
        <v>-186105</v>
      </c>
      <c r="L14" s="191">
        <f>L15+L16+L17+L18</f>
        <v>39263274</v>
      </c>
      <c r="M14" s="471">
        <f t="shared" si="0"/>
        <v>207703592</v>
      </c>
      <c r="N14" s="191">
        <v>246966866</v>
      </c>
      <c r="O14" s="393"/>
    </row>
    <row r="15" spans="1:339" ht="15.75" x14ac:dyDescent="0.25">
      <c r="A15" s="195" t="s">
        <v>220</v>
      </c>
      <c r="B15" s="209" t="s">
        <v>225</v>
      </c>
      <c r="C15" s="154"/>
      <c r="D15" s="154"/>
      <c r="E15" s="154"/>
      <c r="F15" s="191"/>
      <c r="G15" s="191"/>
      <c r="H15" s="191">
        <f>F15+G15</f>
        <v>0</v>
      </c>
      <c r="I15" s="191">
        <f t="shared" si="3"/>
        <v>1414468</v>
      </c>
      <c r="J15" s="191">
        <v>1414468</v>
      </c>
      <c r="K15" s="191">
        <f t="shared" si="1"/>
        <v>0</v>
      </c>
      <c r="L15" s="191">
        <v>1414468</v>
      </c>
      <c r="M15" s="471">
        <f>SUM(N15-L15)</f>
        <v>-1414468</v>
      </c>
      <c r="N15" s="191"/>
      <c r="O15" s="393"/>
      <c r="P15" s="519"/>
    </row>
    <row r="16" spans="1:339" ht="15.75" x14ac:dyDescent="0.25">
      <c r="A16" s="195" t="s">
        <v>221</v>
      </c>
      <c r="B16" s="209" t="s">
        <v>226</v>
      </c>
      <c r="C16" s="154"/>
      <c r="D16" s="154"/>
      <c r="E16" s="154"/>
      <c r="F16" s="191"/>
      <c r="G16" s="191"/>
      <c r="H16" s="191">
        <f t="shared" ref="H16:H18" si="4">F16+G16</f>
        <v>0</v>
      </c>
      <c r="I16" s="191">
        <f t="shared" ref="I16:I18" si="5">J16-H16</f>
        <v>6633000</v>
      </c>
      <c r="J16" s="191">
        <v>6633000</v>
      </c>
      <c r="K16" s="191">
        <f t="shared" si="1"/>
        <v>0</v>
      </c>
      <c r="L16" s="191">
        <v>6633000</v>
      </c>
      <c r="M16" s="471">
        <f t="shared" si="0"/>
        <v>-6633000</v>
      </c>
      <c r="N16" s="191"/>
      <c r="O16" s="393"/>
      <c r="P16" s="519"/>
    </row>
    <row r="17" spans="1:339" ht="15.75" x14ac:dyDescent="0.25">
      <c r="A17" s="195" t="s">
        <v>222</v>
      </c>
      <c r="B17" s="209" t="s">
        <v>227</v>
      </c>
      <c r="C17" s="154"/>
      <c r="D17" s="154"/>
      <c r="E17" s="154"/>
      <c r="F17" s="191"/>
      <c r="G17" s="191"/>
      <c r="H17" s="191">
        <f t="shared" si="4"/>
        <v>0</v>
      </c>
      <c r="I17" s="191">
        <f t="shared" si="5"/>
        <v>17858989</v>
      </c>
      <c r="J17" s="191">
        <v>17858989</v>
      </c>
      <c r="K17" s="191">
        <f t="shared" si="1"/>
        <v>-186105</v>
      </c>
      <c r="L17" s="191">
        <v>17672884</v>
      </c>
      <c r="M17" s="471">
        <f t="shared" si="0"/>
        <v>-17672884</v>
      </c>
      <c r="N17" s="191"/>
      <c r="O17" s="393"/>
      <c r="P17" s="519"/>
    </row>
    <row r="18" spans="1:339" ht="15.75" x14ac:dyDescent="0.25">
      <c r="A18" s="195" t="s">
        <v>223</v>
      </c>
      <c r="B18" s="209" t="s">
        <v>228</v>
      </c>
      <c r="C18" s="154"/>
      <c r="D18" s="154"/>
      <c r="E18" s="154"/>
      <c r="F18" s="191"/>
      <c r="G18" s="191"/>
      <c r="H18" s="191">
        <f t="shared" si="4"/>
        <v>0</v>
      </c>
      <c r="I18" s="191">
        <f t="shared" si="5"/>
        <v>13542922</v>
      </c>
      <c r="J18" s="191">
        <v>13542922</v>
      </c>
      <c r="K18" s="191">
        <f t="shared" si="1"/>
        <v>0</v>
      </c>
      <c r="L18" s="191">
        <v>13542922</v>
      </c>
      <c r="M18" s="471">
        <f t="shared" si="0"/>
        <v>-13542922</v>
      </c>
      <c r="N18" s="191"/>
      <c r="O18" s="393"/>
      <c r="P18" s="519"/>
    </row>
    <row r="19" spans="1:339" ht="15.75" x14ac:dyDescent="0.25">
      <c r="A19" s="153" t="s">
        <v>87</v>
      </c>
      <c r="B19" s="210" t="s">
        <v>88</v>
      </c>
      <c r="C19" s="151">
        <f>SUM(C9:C12)</f>
        <v>0</v>
      </c>
      <c r="D19" s="151">
        <f>SUM(D9:D12)</f>
        <v>0</v>
      </c>
      <c r="E19" s="151">
        <f>SUM(E9:E12)</f>
        <v>0</v>
      </c>
      <c r="F19" s="151">
        <f>SUM(F9:F12)</f>
        <v>46250665</v>
      </c>
      <c r="G19" s="151">
        <f>SUM(G9:G12)</f>
        <v>199347</v>
      </c>
      <c r="H19" s="151">
        <f>H9+H10+H11+H12</f>
        <v>46450012</v>
      </c>
      <c r="I19" s="151">
        <f>I9+I10+I11+I12</f>
        <v>25975927</v>
      </c>
      <c r="J19" s="151">
        <f>J12+J11+J10+J9</f>
        <v>72425939</v>
      </c>
      <c r="K19" s="151">
        <f>L19-J19</f>
        <v>-336500</v>
      </c>
      <c r="L19" s="151">
        <f>L9+L10+L11+L12</f>
        <v>72089439</v>
      </c>
      <c r="M19" s="151">
        <f>SUM(M10:M12)</f>
        <v>191361072</v>
      </c>
      <c r="N19" s="151">
        <f>SUM(N9:N12)</f>
        <v>263450511</v>
      </c>
      <c r="O19" s="393">
        <v>4498000</v>
      </c>
    </row>
    <row r="20" spans="1:339" ht="15.75" x14ac:dyDescent="0.25">
      <c r="A20" s="153" t="s">
        <v>69</v>
      </c>
      <c r="B20" s="210" t="s">
        <v>94</v>
      </c>
      <c r="C20" s="151"/>
      <c r="D20" s="151"/>
      <c r="E20" s="151"/>
      <c r="F20" s="151">
        <v>43572733</v>
      </c>
      <c r="G20" s="151"/>
      <c r="H20" s="151">
        <f>F20+G20</f>
        <v>43572733</v>
      </c>
      <c r="I20" s="151">
        <f>J20-H20</f>
        <v>58909480</v>
      </c>
      <c r="J20" s="151">
        <v>102482213</v>
      </c>
      <c r="K20" s="151">
        <f t="shared" si="1"/>
        <v>0</v>
      </c>
      <c r="L20" s="151">
        <v>102482213</v>
      </c>
      <c r="M20" s="151">
        <f t="shared" ref="M20:M50" si="6">SUM(N20-L20)</f>
        <v>46282828</v>
      </c>
      <c r="N20" s="151">
        <v>148765041</v>
      </c>
      <c r="O20" s="393"/>
    </row>
    <row r="21" spans="1:339" ht="15.75" x14ac:dyDescent="0.25">
      <c r="A21" s="153" t="s">
        <v>75</v>
      </c>
      <c r="B21" s="210" t="s">
        <v>95</v>
      </c>
      <c r="C21" s="151"/>
      <c r="D21" s="151"/>
      <c r="E21" s="151"/>
      <c r="F21" s="151">
        <v>63134663</v>
      </c>
      <c r="G21" s="151"/>
      <c r="H21" s="151">
        <f>F21+G21</f>
        <v>63134663</v>
      </c>
      <c r="I21" s="151">
        <f>J21-H21</f>
        <v>-36469986</v>
      </c>
      <c r="J21" s="151">
        <v>26664677</v>
      </c>
      <c r="K21" s="151">
        <f t="shared" si="1"/>
        <v>0</v>
      </c>
      <c r="L21" s="151">
        <v>26664677</v>
      </c>
      <c r="M21" s="151">
        <f t="shared" si="6"/>
        <v>0</v>
      </c>
      <c r="N21" s="151">
        <v>26664677</v>
      </c>
      <c r="O21" s="393"/>
    </row>
    <row r="22" spans="1:339" ht="15.75" x14ac:dyDescent="0.25">
      <c r="A22" s="153" t="s">
        <v>77</v>
      </c>
      <c r="B22" s="210" t="s">
        <v>96</v>
      </c>
      <c r="C22" s="151" t="e">
        <f>SUM(#REF!)</f>
        <v>#REF!</v>
      </c>
      <c r="D22" s="151" t="e">
        <f>SUM(#REF!)</f>
        <v>#REF!</v>
      </c>
      <c r="E22" s="151" t="e">
        <f>SUM(#REF!)</f>
        <v>#REF!</v>
      </c>
      <c r="F22" s="151"/>
      <c r="G22" s="151"/>
      <c r="H22" s="151">
        <f t="shared" ref="H22" si="7">F22+G22</f>
        <v>0</v>
      </c>
      <c r="I22" s="151">
        <f>J22-H22</f>
        <v>0</v>
      </c>
      <c r="J22" s="151"/>
      <c r="K22" s="151">
        <f t="shared" si="1"/>
        <v>0</v>
      </c>
      <c r="L22" s="151"/>
      <c r="M22" s="151">
        <f t="shared" si="6"/>
        <v>5918770</v>
      </c>
      <c r="N22" s="151">
        <v>5918770</v>
      </c>
      <c r="O22" s="393"/>
    </row>
    <row r="23" spans="1:339" ht="15.75" x14ac:dyDescent="0.25">
      <c r="A23" s="153"/>
      <c r="B23" s="210" t="s">
        <v>97</v>
      </c>
      <c r="C23" s="151" t="e">
        <f>SUM(C5,C6,C7,C8,C19,C20,C21,C22)</f>
        <v>#REF!</v>
      </c>
      <c r="D23" s="151" t="e">
        <f>SUM(D5,D6,D7,D8,D19,D20,D21,D22)</f>
        <v>#REF!</v>
      </c>
      <c r="E23" s="151" t="e">
        <f>SUM(E5,E6,E7,E8,E19,E20,E21,E22)</f>
        <v>#REF!</v>
      </c>
      <c r="F23" s="151">
        <f>F5+F6+F7+F8+F19+F20+F21+F22</f>
        <v>586790401</v>
      </c>
      <c r="G23" s="151">
        <f>G5+G6+G7+G8+G19+G20+G21+G22</f>
        <v>199347</v>
      </c>
      <c r="H23" s="151">
        <f>H5+H6+H7+H8+H19+H20+H21+H22</f>
        <v>586989748</v>
      </c>
      <c r="I23" s="151">
        <f>I7+I5+I6+I8+I19+I20+I21+I22</f>
        <v>-100563943</v>
      </c>
      <c r="J23" s="151">
        <f>H23+I23</f>
        <v>486425805</v>
      </c>
      <c r="K23" s="151">
        <f>K5+K6+K7+K8+K19+K20+K21+K22</f>
        <v>-8700</v>
      </c>
      <c r="L23" s="151">
        <f>J23+K23</f>
        <v>486417105</v>
      </c>
      <c r="M23" s="151">
        <f>SUM(M5+M6+M7+M19+M21)</f>
        <v>60193349</v>
      </c>
      <c r="N23" s="151">
        <f>SUM(N5+N6+N7+N19+N20+N21+N22)</f>
        <v>605866455</v>
      </c>
      <c r="O23" s="393"/>
    </row>
    <row r="24" spans="1:339" ht="15.75" x14ac:dyDescent="0.25">
      <c r="A24" s="155" t="s">
        <v>156</v>
      </c>
      <c r="B24" s="212" t="s">
        <v>212</v>
      </c>
      <c r="C24" s="197"/>
      <c r="D24" s="198"/>
      <c r="E24" s="154"/>
      <c r="F24" s="193">
        <v>11824000</v>
      </c>
      <c r="G24" s="193"/>
      <c r="H24" s="193">
        <f>F24+G24</f>
        <v>11824000</v>
      </c>
      <c r="I24" s="193"/>
      <c r="J24" s="193">
        <f t="shared" ref="J24" si="8">H24+I24</f>
        <v>11824000</v>
      </c>
      <c r="K24" s="193"/>
      <c r="L24" s="193">
        <f>J24+K24</f>
        <v>11824000</v>
      </c>
      <c r="M24" s="471">
        <f t="shared" si="6"/>
        <v>0</v>
      </c>
      <c r="N24" s="193">
        <v>11824000</v>
      </c>
      <c r="O24" s="393"/>
    </row>
    <row r="25" spans="1:339" ht="15.75" x14ac:dyDescent="0.25">
      <c r="A25" s="155"/>
      <c r="B25" s="212"/>
      <c r="C25" s="197"/>
      <c r="D25" s="198"/>
      <c r="E25" s="154"/>
      <c r="F25" s="416">
        <f>F23+F24</f>
        <v>598614401</v>
      </c>
      <c r="G25" s="416">
        <f>G23+G24</f>
        <v>199347</v>
      </c>
      <c r="H25" s="416">
        <f>H23+H24</f>
        <v>598813748</v>
      </c>
      <c r="I25" s="416"/>
      <c r="J25" s="416">
        <f>H25+I25</f>
        <v>598813748</v>
      </c>
      <c r="K25" s="416"/>
      <c r="L25" s="473">
        <f>J25+K25</f>
        <v>598813748</v>
      </c>
      <c r="M25" s="473">
        <f t="shared" si="6"/>
        <v>18876707</v>
      </c>
      <c r="N25" s="416">
        <f>SUM(N23:N24)</f>
        <v>617690455</v>
      </c>
      <c r="O25" s="393"/>
    </row>
    <row r="26" spans="1:339" ht="15.75" x14ac:dyDescent="0.25">
      <c r="A26" s="155" t="s">
        <v>92</v>
      </c>
      <c r="B26" s="212" t="s">
        <v>213</v>
      </c>
      <c r="C26" s="197"/>
      <c r="D26" s="197"/>
      <c r="E26" s="197"/>
      <c r="F26" s="193">
        <v>187908604</v>
      </c>
      <c r="G26" s="191"/>
      <c r="H26" s="193">
        <f>F26+G26</f>
        <v>187908604</v>
      </c>
      <c r="I26" s="193">
        <f>J26-H26</f>
        <v>6680290</v>
      </c>
      <c r="J26" s="193">
        <v>194588894</v>
      </c>
      <c r="K26" s="193">
        <f>L26-J26</f>
        <v>8700</v>
      </c>
      <c r="L26" s="193">
        <v>194597594</v>
      </c>
      <c r="M26" s="471">
        <f t="shared" si="6"/>
        <v>-44836695</v>
      </c>
      <c r="N26" s="193">
        <v>149760899</v>
      </c>
      <c r="O26" s="409"/>
    </row>
    <row r="27" spans="1:339" s="102" customFormat="1" ht="15.75" x14ac:dyDescent="0.25">
      <c r="A27" s="337"/>
      <c r="B27" s="210" t="s">
        <v>119</v>
      </c>
      <c r="C27" s="151" t="e">
        <f>SUM(C23:C26)</f>
        <v>#REF!</v>
      </c>
      <c r="D27" s="151" t="e">
        <f>SUM(D23:D26)</f>
        <v>#REF!</v>
      </c>
      <c r="E27" s="151" t="e">
        <f>SUM(E23:E26)</f>
        <v>#REF!</v>
      </c>
      <c r="F27" s="151">
        <f>F23+F24+F26</f>
        <v>786523005</v>
      </c>
      <c r="G27" s="151">
        <f t="shared" ref="G27" si="9">G23+G24+G26</f>
        <v>199347</v>
      </c>
      <c r="H27" s="151">
        <f>H23+H24+H26</f>
        <v>786722352</v>
      </c>
      <c r="I27" s="151">
        <f>I23+I26+I24</f>
        <v>-93883653</v>
      </c>
      <c r="J27" s="151">
        <f>H27+I27</f>
        <v>692838699</v>
      </c>
      <c r="K27" s="151">
        <f>K23+K24+K25+K26</f>
        <v>0</v>
      </c>
      <c r="L27" s="151">
        <f>J27+K27</f>
        <v>692838699</v>
      </c>
      <c r="M27" s="151">
        <f t="shared" si="6"/>
        <v>74612655</v>
      </c>
      <c r="N27" s="151">
        <f>SUM(N25:N26)</f>
        <v>767451354</v>
      </c>
      <c r="O27" s="410">
        <f>O5+O6+O19+O14</f>
        <v>5791396</v>
      </c>
      <c r="P27" s="520"/>
      <c r="Q27" s="521"/>
      <c r="R27" s="518"/>
      <c r="S27" s="518"/>
      <c r="T27" s="518"/>
      <c r="U27" s="518"/>
      <c r="V27" s="518"/>
      <c r="W27" s="518"/>
      <c r="X27" s="518"/>
      <c r="Y27" s="518"/>
      <c r="Z27" s="518"/>
      <c r="AA27" s="518"/>
      <c r="AB27" s="518"/>
      <c r="AC27" s="518"/>
      <c r="AD27" s="518"/>
      <c r="AE27" s="518"/>
      <c r="AF27" s="518"/>
      <c r="AG27" s="518"/>
      <c r="AH27" s="518"/>
      <c r="AI27" s="518"/>
      <c r="AJ27" s="518"/>
      <c r="AK27" s="518"/>
      <c r="AL27" s="518"/>
      <c r="AM27" s="518"/>
      <c r="AN27" s="518"/>
      <c r="AO27" s="518"/>
      <c r="AP27" s="518"/>
      <c r="AQ27" s="518"/>
      <c r="AR27" s="518"/>
      <c r="AS27" s="518"/>
      <c r="AT27" s="518"/>
      <c r="AU27" s="518"/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18"/>
      <c r="BG27" s="518"/>
      <c r="BH27" s="518"/>
      <c r="BI27" s="518"/>
      <c r="BJ27" s="518"/>
      <c r="BK27" s="518"/>
      <c r="BL27" s="518"/>
      <c r="BM27" s="518"/>
      <c r="BN27" s="518"/>
      <c r="BO27" s="518"/>
      <c r="BP27" s="518"/>
      <c r="BQ27" s="518"/>
      <c r="BR27" s="518"/>
      <c r="BS27" s="518"/>
      <c r="BT27" s="518"/>
      <c r="BU27" s="518"/>
      <c r="BV27" s="518"/>
      <c r="BW27" s="518"/>
      <c r="BX27" s="518"/>
      <c r="BY27" s="518"/>
      <c r="BZ27" s="518"/>
      <c r="CA27" s="518"/>
      <c r="CB27" s="518"/>
      <c r="CC27" s="518"/>
      <c r="CD27" s="518"/>
      <c r="CE27" s="518"/>
      <c r="CF27" s="518"/>
      <c r="CG27" s="518"/>
      <c r="CH27" s="518"/>
      <c r="CI27" s="518"/>
      <c r="CJ27" s="518"/>
      <c r="CK27" s="518"/>
      <c r="CL27" s="518"/>
      <c r="CM27" s="518"/>
      <c r="CN27" s="518"/>
      <c r="CO27" s="518"/>
      <c r="CP27" s="518"/>
      <c r="CQ27" s="518"/>
      <c r="CR27" s="518"/>
      <c r="CS27" s="518"/>
      <c r="CT27" s="518"/>
      <c r="CU27" s="518"/>
      <c r="CV27" s="518"/>
      <c r="CW27" s="518"/>
      <c r="CX27" s="518"/>
      <c r="CY27" s="518"/>
      <c r="CZ27" s="518"/>
      <c r="DA27" s="518"/>
      <c r="DB27" s="518"/>
      <c r="DC27" s="518"/>
      <c r="DD27" s="518"/>
      <c r="DE27" s="518"/>
      <c r="DF27" s="518"/>
      <c r="DG27" s="518"/>
      <c r="DH27" s="518"/>
      <c r="DI27" s="518"/>
      <c r="DJ27" s="518"/>
      <c r="DK27" s="518"/>
      <c r="DL27" s="518"/>
      <c r="DM27" s="518"/>
      <c r="DN27" s="518"/>
      <c r="DO27" s="518"/>
      <c r="DP27" s="518"/>
      <c r="DQ27" s="518"/>
      <c r="DR27" s="518"/>
      <c r="DS27" s="518"/>
      <c r="DT27" s="518"/>
      <c r="DU27" s="518"/>
      <c r="DV27" s="518"/>
      <c r="DW27" s="518"/>
      <c r="DX27" s="518"/>
      <c r="DY27" s="518"/>
      <c r="DZ27" s="518"/>
      <c r="EA27" s="518"/>
      <c r="EB27" s="518"/>
      <c r="EC27" s="518"/>
      <c r="ED27" s="518"/>
      <c r="EE27" s="518"/>
      <c r="EF27" s="518"/>
      <c r="EG27" s="518"/>
      <c r="EH27" s="518"/>
      <c r="EI27" s="518"/>
      <c r="EJ27" s="518"/>
      <c r="EK27" s="518"/>
      <c r="EL27" s="518"/>
      <c r="EM27" s="518"/>
      <c r="EN27" s="518"/>
      <c r="EO27" s="518"/>
      <c r="EP27" s="518"/>
      <c r="EQ27" s="518"/>
      <c r="ER27" s="518"/>
      <c r="ES27" s="518"/>
      <c r="ET27" s="518"/>
      <c r="EU27" s="518"/>
      <c r="EV27" s="518"/>
      <c r="EW27" s="518"/>
      <c r="EX27" s="518"/>
      <c r="EY27" s="518"/>
      <c r="EZ27" s="518"/>
      <c r="FA27" s="518"/>
      <c r="FB27" s="518"/>
      <c r="FC27" s="518"/>
      <c r="FD27" s="518"/>
      <c r="FE27" s="518"/>
      <c r="FF27" s="518"/>
      <c r="FG27" s="518"/>
      <c r="FH27" s="518"/>
      <c r="FI27" s="518"/>
      <c r="FJ27" s="518"/>
      <c r="FK27" s="518"/>
      <c r="FL27" s="518"/>
      <c r="FM27" s="518"/>
      <c r="FN27" s="518"/>
      <c r="FO27" s="518"/>
      <c r="FP27" s="518"/>
      <c r="FQ27" s="518"/>
      <c r="FR27" s="518"/>
      <c r="FS27" s="518"/>
      <c r="FT27" s="518"/>
      <c r="FU27" s="518"/>
      <c r="FV27" s="518"/>
      <c r="FW27" s="518"/>
      <c r="FX27" s="518"/>
      <c r="FY27" s="518"/>
      <c r="FZ27" s="518"/>
      <c r="GA27" s="518"/>
      <c r="GB27" s="518"/>
      <c r="GC27" s="518"/>
      <c r="GD27" s="518"/>
      <c r="GE27" s="518"/>
      <c r="GF27" s="518"/>
      <c r="GG27" s="518"/>
      <c r="GH27" s="518"/>
      <c r="GI27" s="518"/>
      <c r="GJ27" s="518"/>
      <c r="GK27" s="518"/>
      <c r="GL27" s="518"/>
      <c r="GM27" s="518"/>
      <c r="GN27" s="518"/>
      <c r="GO27" s="518"/>
      <c r="GP27" s="518"/>
      <c r="GQ27" s="518"/>
      <c r="GR27" s="518"/>
      <c r="GS27" s="518"/>
      <c r="GT27" s="518"/>
      <c r="GU27" s="518"/>
      <c r="GV27" s="518"/>
      <c r="GW27" s="518"/>
      <c r="GX27" s="518"/>
      <c r="GY27" s="518"/>
      <c r="GZ27" s="518"/>
      <c r="HA27" s="518"/>
      <c r="HB27" s="518"/>
      <c r="HC27" s="518"/>
      <c r="HD27" s="518"/>
      <c r="HE27" s="518"/>
      <c r="HF27" s="518"/>
      <c r="HG27" s="518"/>
      <c r="HH27" s="518"/>
      <c r="HI27" s="518"/>
      <c r="HJ27" s="518"/>
      <c r="HK27" s="518"/>
      <c r="HL27" s="518"/>
      <c r="HM27" s="518"/>
      <c r="HN27" s="518"/>
      <c r="HO27" s="518"/>
      <c r="HP27" s="518"/>
      <c r="HQ27" s="518"/>
      <c r="HR27" s="518"/>
      <c r="HS27" s="518"/>
      <c r="HT27" s="518"/>
      <c r="HU27" s="518"/>
      <c r="HV27" s="518"/>
      <c r="HW27" s="518"/>
      <c r="HX27" s="518"/>
      <c r="HY27" s="518"/>
      <c r="HZ27" s="518"/>
      <c r="IA27" s="518"/>
      <c r="IB27" s="518"/>
      <c r="IC27" s="518"/>
      <c r="ID27" s="518"/>
      <c r="IE27" s="518"/>
      <c r="IF27" s="518"/>
      <c r="IG27" s="518"/>
      <c r="IH27" s="518"/>
      <c r="II27" s="518"/>
      <c r="IJ27" s="518"/>
      <c r="IK27" s="518"/>
      <c r="IL27" s="518"/>
      <c r="IM27" s="518"/>
      <c r="IN27" s="518"/>
      <c r="IO27" s="518"/>
      <c r="IP27" s="518"/>
      <c r="IQ27" s="518"/>
      <c r="IR27" s="518"/>
      <c r="IS27" s="518"/>
      <c r="IT27" s="518"/>
      <c r="IU27" s="518"/>
      <c r="IV27" s="518"/>
      <c r="IW27" s="518"/>
      <c r="IX27" s="518"/>
      <c r="IY27" s="518"/>
      <c r="IZ27" s="518"/>
      <c r="JA27" s="518"/>
      <c r="JB27" s="518"/>
      <c r="JC27" s="518"/>
      <c r="JD27" s="518"/>
      <c r="JE27" s="518"/>
      <c r="JF27" s="518"/>
      <c r="JG27" s="518"/>
      <c r="JH27" s="518"/>
      <c r="JI27" s="518"/>
      <c r="JJ27" s="518"/>
      <c r="JK27" s="518"/>
      <c r="JL27" s="518"/>
      <c r="JM27" s="518"/>
      <c r="JN27" s="518"/>
      <c r="JO27" s="518"/>
      <c r="JP27" s="518"/>
      <c r="JQ27" s="518"/>
      <c r="JR27" s="518"/>
      <c r="JS27" s="518"/>
      <c r="JT27" s="518"/>
      <c r="JU27" s="518"/>
      <c r="JV27" s="518"/>
      <c r="JW27" s="518"/>
      <c r="JX27" s="518"/>
      <c r="JY27" s="518"/>
      <c r="JZ27" s="518"/>
      <c r="KA27" s="518"/>
      <c r="KB27" s="518"/>
      <c r="KC27" s="518"/>
      <c r="KD27" s="518"/>
      <c r="KE27" s="518"/>
      <c r="KF27" s="518"/>
      <c r="KG27" s="518"/>
      <c r="KH27" s="518"/>
      <c r="KI27" s="518"/>
      <c r="KJ27" s="518"/>
      <c r="KK27" s="518"/>
      <c r="KL27" s="518"/>
      <c r="KM27" s="518"/>
      <c r="KN27" s="518"/>
      <c r="KO27" s="518"/>
      <c r="KP27" s="518"/>
      <c r="KQ27" s="518"/>
      <c r="KR27" s="518"/>
      <c r="KS27" s="518"/>
      <c r="KT27" s="518"/>
      <c r="KU27" s="518"/>
      <c r="KV27" s="518"/>
      <c r="KW27" s="518"/>
      <c r="KX27" s="518"/>
      <c r="KY27" s="518"/>
      <c r="KZ27" s="518"/>
      <c r="LA27" s="518"/>
      <c r="LB27" s="518"/>
      <c r="LC27" s="518"/>
      <c r="LD27" s="518"/>
      <c r="LE27" s="518"/>
      <c r="LF27" s="518"/>
      <c r="LG27" s="518"/>
      <c r="LH27" s="518"/>
      <c r="LI27" s="518"/>
      <c r="LJ27" s="518"/>
      <c r="LK27" s="518"/>
      <c r="LL27" s="518"/>
      <c r="LM27" s="518"/>
      <c r="LN27" s="518"/>
      <c r="LO27" s="518"/>
      <c r="LP27" s="518"/>
      <c r="LQ27" s="518"/>
      <c r="LR27" s="518"/>
      <c r="LS27" s="518"/>
      <c r="LT27" s="518"/>
      <c r="LU27" s="518"/>
      <c r="LV27" s="518"/>
      <c r="LW27" s="518"/>
      <c r="LX27" s="518"/>
      <c r="LY27" s="518"/>
      <c r="LZ27" s="518"/>
      <c r="MA27" s="518"/>
    </row>
    <row r="28" spans="1:339" s="103" customFormat="1" ht="15.75" x14ac:dyDescent="0.25">
      <c r="A28" s="412"/>
      <c r="B28" s="413"/>
      <c r="C28" s="411"/>
      <c r="D28" s="411"/>
      <c r="E28" s="411"/>
      <c r="F28" s="411"/>
      <c r="G28" s="411"/>
      <c r="H28" s="411"/>
      <c r="I28" s="411"/>
      <c r="J28" s="411"/>
      <c r="K28" s="411"/>
      <c r="L28" s="411"/>
      <c r="M28" s="472">
        <f t="shared" si="6"/>
        <v>0</v>
      </c>
      <c r="N28" s="411"/>
      <c r="O28" s="515"/>
      <c r="P28" s="517"/>
      <c r="Q28" s="517"/>
      <c r="R28" s="517"/>
      <c r="S28" s="517"/>
      <c r="T28" s="517"/>
      <c r="U28" s="517"/>
      <c r="V28" s="517"/>
      <c r="W28" s="517"/>
      <c r="X28" s="517"/>
      <c r="Y28" s="517"/>
      <c r="Z28" s="517"/>
      <c r="AA28" s="517"/>
      <c r="AB28" s="517"/>
      <c r="AC28" s="517"/>
      <c r="AD28" s="517"/>
      <c r="AE28" s="517"/>
      <c r="AF28" s="517"/>
      <c r="AG28" s="517"/>
      <c r="AH28" s="517"/>
      <c r="AI28" s="517"/>
      <c r="AJ28" s="517"/>
      <c r="AK28" s="517"/>
      <c r="AL28" s="517"/>
      <c r="AM28" s="517"/>
      <c r="AN28" s="517"/>
      <c r="AO28" s="517"/>
      <c r="AP28" s="517"/>
      <c r="AQ28" s="517"/>
      <c r="AR28" s="517"/>
      <c r="AS28" s="517"/>
      <c r="AT28" s="517"/>
      <c r="AU28" s="517"/>
      <c r="AV28" s="517"/>
      <c r="AW28" s="517"/>
      <c r="AX28" s="517"/>
      <c r="AY28" s="517"/>
      <c r="AZ28" s="517"/>
      <c r="BA28" s="517"/>
      <c r="BB28" s="517"/>
      <c r="BC28" s="517"/>
      <c r="BD28" s="517"/>
      <c r="BE28" s="517"/>
      <c r="BF28" s="517"/>
      <c r="BG28" s="517"/>
      <c r="BH28" s="517"/>
      <c r="BI28" s="517"/>
      <c r="BJ28" s="517"/>
      <c r="BK28" s="517"/>
      <c r="BL28" s="517"/>
      <c r="BM28" s="517"/>
      <c r="BN28" s="517"/>
      <c r="BO28" s="517"/>
      <c r="BP28" s="517"/>
      <c r="BQ28" s="517"/>
      <c r="BR28" s="517"/>
      <c r="BS28" s="517"/>
      <c r="BT28" s="517"/>
      <c r="BU28" s="517"/>
      <c r="BV28" s="517"/>
      <c r="BW28" s="517"/>
      <c r="BX28" s="517"/>
      <c r="BY28" s="517"/>
      <c r="BZ28" s="517"/>
      <c r="CA28" s="517"/>
      <c r="CB28" s="517"/>
      <c r="CC28" s="517"/>
      <c r="CD28" s="517"/>
      <c r="CE28" s="517"/>
      <c r="CF28" s="517"/>
      <c r="CG28" s="517"/>
      <c r="CH28" s="517"/>
      <c r="CI28" s="517"/>
      <c r="CJ28" s="517"/>
      <c r="CK28" s="517"/>
      <c r="CL28" s="517"/>
      <c r="CM28" s="517"/>
      <c r="CN28" s="517"/>
      <c r="CO28" s="517"/>
      <c r="CP28" s="517"/>
      <c r="CQ28" s="517"/>
      <c r="CR28" s="517"/>
      <c r="CS28" s="517"/>
      <c r="CT28" s="517"/>
      <c r="CU28" s="517"/>
      <c r="CV28" s="517"/>
      <c r="CW28" s="517"/>
      <c r="CX28" s="517"/>
      <c r="CY28" s="517"/>
      <c r="CZ28" s="517"/>
      <c r="DA28" s="517"/>
      <c r="DB28" s="517"/>
      <c r="DC28" s="517"/>
      <c r="DD28" s="517"/>
      <c r="DE28" s="517"/>
      <c r="DF28" s="517"/>
      <c r="DG28" s="517"/>
      <c r="DH28" s="517"/>
      <c r="DI28" s="517"/>
      <c r="DJ28" s="517"/>
      <c r="DK28" s="517"/>
      <c r="DL28" s="517"/>
      <c r="DM28" s="517"/>
      <c r="DN28" s="517"/>
      <c r="DO28" s="517"/>
      <c r="DP28" s="517"/>
      <c r="DQ28" s="517"/>
      <c r="DR28" s="517"/>
      <c r="DS28" s="517"/>
      <c r="DT28" s="517"/>
      <c r="DU28" s="517"/>
      <c r="DV28" s="517"/>
      <c r="DW28" s="517"/>
      <c r="DX28" s="517"/>
      <c r="DY28" s="517"/>
      <c r="DZ28" s="517"/>
      <c r="EA28" s="517"/>
      <c r="EB28" s="517"/>
      <c r="EC28" s="517"/>
      <c r="ED28" s="517"/>
      <c r="EE28" s="517"/>
      <c r="EF28" s="517"/>
      <c r="EG28" s="517"/>
      <c r="EH28" s="517"/>
      <c r="EI28" s="517"/>
      <c r="EJ28" s="517"/>
      <c r="EK28" s="517"/>
      <c r="EL28" s="517"/>
      <c r="EM28" s="517"/>
      <c r="EN28" s="517"/>
      <c r="EO28" s="517"/>
      <c r="EP28" s="517"/>
      <c r="EQ28" s="517"/>
      <c r="ER28" s="517"/>
      <c r="ES28" s="517"/>
      <c r="ET28" s="517"/>
      <c r="EU28" s="517"/>
      <c r="EV28" s="517"/>
      <c r="EW28" s="517"/>
      <c r="EX28" s="517"/>
      <c r="EY28" s="517"/>
      <c r="EZ28" s="517"/>
      <c r="FA28" s="517"/>
      <c r="FB28" s="517"/>
      <c r="FC28" s="517"/>
      <c r="FD28" s="517"/>
      <c r="FE28" s="517"/>
      <c r="FF28" s="517"/>
      <c r="FG28" s="517"/>
      <c r="FH28" s="517"/>
      <c r="FI28" s="517"/>
      <c r="FJ28" s="517"/>
      <c r="FK28" s="517"/>
      <c r="FL28" s="517"/>
      <c r="FM28" s="517"/>
      <c r="FN28" s="517"/>
      <c r="FO28" s="517"/>
      <c r="FP28" s="517"/>
      <c r="FQ28" s="517"/>
      <c r="FR28" s="517"/>
      <c r="FS28" s="517"/>
      <c r="FT28" s="517"/>
      <c r="FU28" s="517"/>
      <c r="FV28" s="517"/>
      <c r="FW28" s="517"/>
      <c r="FX28" s="517"/>
      <c r="FY28" s="517"/>
      <c r="FZ28" s="517"/>
      <c r="GA28" s="517"/>
      <c r="GB28" s="517"/>
      <c r="GC28" s="517"/>
      <c r="GD28" s="517"/>
      <c r="GE28" s="517"/>
      <c r="GF28" s="517"/>
      <c r="GG28" s="517"/>
      <c r="GH28" s="517"/>
      <c r="GI28" s="517"/>
      <c r="GJ28" s="517"/>
      <c r="GK28" s="517"/>
      <c r="GL28" s="517"/>
      <c r="GM28" s="517"/>
      <c r="GN28" s="517"/>
      <c r="GO28" s="517"/>
      <c r="GP28" s="517"/>
      <c r="GQ28" s="517"/>
      <c r="GR28" s="517"/>
      <c r="GS28" s="517"/>
      <c r="GT28" s="517"/>
      <c r="GU28" s="517"/>
      <c r="GV28" s="517"/>
      <c r="GW28" s="517"/>
      <c r="GX28" s="517"/>
      <c r="GY28" s="517"/>
      <c r="GZ28" s="517"/>
      <c r="HA28" s="517"/>
      <c r="HB28" s="517"/>
      <c r="HC28" s="517"/>
      <c r="HD28" s="517"/>
      <c r="HE28" s="517"/>
      <c r="HF28" s="517"/>
      <c r="HG28" s="517"/>
      <c r="HH28" s="517"/>
      <c r="HI28" s="517"/>
      <c r="HJ28" s="517"/>
      <c r="HK28" s="517"/>
      <c r="HL28" s="517"/>
      <c r="HM28" s="517"/>
      <c r="HN28" s="517"/>
      <c r="HO28" s="517"/>
      <c r="HP28" s="517"/>
      <c r="HQ28" s="517"/>
      <c r="HR28" s="517"/>
      <c r="HS28" s="517"/>
      <c r="HT28" s="517"/>
      <c r="HU28" s="517"/>
      <c r="HV28" s="517"/>
      <c r="HW28" s="517"/>
      <c r="HX28" s="517"/>
      <c r="HY28" s="517"/>
      <c r="HZ28" s="517"/>
      <c r="IA28" s="517"/>
      <c r="IB28" s="517"/>
      <c r="IC28" s="517"/>
      <c r="ID28" s="517"/>
      <c r="IE28" s="517"/>
      <c r="IF28" s="517"/>
      <c r="IG28" s="517"/>
      <c r="IH28" s="517"/>
      <c r="II28" s="517"/>
      <c r="IJ28" s="517"/>
      <c r="IK28" s="517"/>
      <c r="IL28" s="517"/>
      <c r="IM28" s="517"/>
      <c r="IN28" s="517"/>
      <c r="IO28" s="517"/>
      <c r="IP28" s="517"/>
      <c r="IQ28" s="517"/>
      <c r="IR28" s="517"/>
      <c r="IS28" s="517"/>
      <c r="IT28" s="517"/>
      <c r="IU28" s="517"/>
      <c r="IV28" s="517"/>
      <c r="IW28" s="517"/>
      <c r="IX28" s="517"/>
      <c r="IY28" s="517"/>
      <c r="IZ28" s="517"/>
      <c r="JA28" s="517"/>
      <c r="JB28" s="517"/>
      <c r="JC28" s="517"/>
      <c r="JD28" s="517"/>
      <c r="JE28" s="517"/>
      <c r="JF28" s="517"/>
      <c r="JG28" s="517"/>
      <c r="JH28" s="517"/>
      <c r="JI28" s="517"/>
      <c r="JJ28" s="517"/>
      <c r="JK28" s="517"/>
      <c r="JL28" s="517"/>
      <c r="JM28" s="517"/>
      <c r="JN28" s="517"/>
      <c r="JO28" s="517"/>
      <c r="JP28" s="517"/>
      <c r="JQ28" s="517"/>
      <c r="JR28" s="517"/>
      <c r="JS28" s="517"/>
      <c r="JT28" s="517"/>
      <c r="JU28" s="517"/>
      <c r="JV28" s="517"/>
      <c r="JW28" s="517"/>
      <c r="JX28" s="517"/>
      <c r="JY28" s="517"/>
      <c r="JZ28" s="517"/>
      <c r="KA28" s="517"/>
      <c r="KB28" s="517"/>
      <c r="KC28" s="517"/>
      <c r="KD28" s="517"/>
      <c r="KE28" s="517"/>
      <c r="KF28" s="517"/>
      <c r="KG28" s="517"/>
      <c r="KH28" s="517"/>
      <c r="KI28" s="517"/>
      <c r="KJ28" s="517"/>
      <c r="KK28" s="517"/>
      <c r="KL28" s="517"/>
      <c r="KM28" s="517"/>
      <c r="KN28" s="517"/>
      <c r="KO28" s="517"/>
      <c r="KP28" s="517"/>
      <c r="KQ28" s="517"/>
      <c r="KR28" s="517"/>
      <c r="KS28" s="517"/>
      <c r="KT28" s="517"/>
      <c r="KU28" s="517"/>
      <c r="KV28" s="517"/>
      <c r="KW28" s="517"/>
      <c r="KX28" s="517"/>
      <c r="KY28" s="517"/>
      <c r="KZ28" s="517"/>
      <c r="LA28" s="517"/>
      <c r="LB28" s="517"/>
      <c r="LC28" s="517"/>
      <c r="LD28" s="517"/>
      <c r="LE28" s="517"/>
      <c r="LF28" s="517"/>
      <c r="LG28" s="517"/>
      <c r="LH28" s="517"/>
      <c r="LI28" s="517"/>
      <c r="LJ28" s="517"/>
      <c r="LK28" s="517"/>
      <c r="LL28" s="517"/>
      <c r="LM28" s="517"/>
      <c r="LN28" s="517"/>
      <c r="LO28" s="517"/>
      <c r="LP28" s="517"/>
      <c r="LQ28" s="517"/>
      <c r="LR28" s="517"/>
      <c r="LS28" s="517"/>
      <c r="LT28" s="517"/>
      <c r="LU28" s="517"/>
      <c r="LV28" s="517"/>
      <c r="LW28" s="517"/>
      <c r="LX28" s="517"/>
      <c r="LY28" s="517"/>
      <c r="LZ28" s="517"/>
      <c r="MA28" s="517"/>
    </row>
    <row r="29" spans="1:339" s="98" customFormat="1" ht="15.75" x14ac:dyDescent="0.25">
      <c r="A29" s="155" t="s">
        <v>125</v>
      </c>
      <c r="B29" s="201" t="s">
        <v>130</v>
      </c>
      <c r="C29" s="154"/>
      <c r="D29" s="190"/>
      <c r="E29" s="154"/>
      <c r="F29" s="191">
        <v>295600000</v>
      </c>
      <c r="G29" s="191"/>
      <c r="H29" s="191">
        <f>F29+G29</f>
        <v>295600000</v>
      </c>
      <c r="I29" s="191">
        <f>J29-H29</f>
        <v>0</v>
      </c>
      <c r="J29" s="191">
        <v>295600000</v>
      </c>
      <c r="K29" s="191">
        <f>L29-J29</f>
        <v>0</v>
      </c>
      <c r="L29" s="191">
        <v>295600000</v>
      </c>
      <c r="M29" s="471">
        <f t="shared" si="6"/>
        <v>0</v>
      </c>
      <c r="N29" s="191">
        <v>295600000</v>
      </c>
      <c r="O29" s="393"/>
      <c r="P29" s="517"/>
      <c r="Q29" s="517"/>
      <c r="R29" s="517"/>
      <c r="S29" s="517"/>
      <c r="T29" s="517"/>
      <c r="U29" s="517"/>
      <c r="V29" s="517"/>
      <c r="W29" s="517"/>
      <c r="X29" s="517"/>
      <c r="Y29" s="517"/>
      <c r="Z29" s="517"/>
      <c r="AA29" s="517"/>
      <c r="AB29" s="517"/>
      <c r="AC29" s="517"/>
      <c r="AD29" s="517"/>
      <c r="AE29" s="517"/>
      <c r="AF29" s="517"/>
      <c r="AG29" s="517"/>
      <c r="AH29" s="517"/>
      <c r="AI29" s="517"/>
      <c r="AJ29" s="517"/>
      <c r="AK29" s="517"/>
      <c r="AL29" s="517"/>
      <c r="AM29" s="517"/>
      <c r="AN29" s="517"/>
      <c r="AO29" s="517"/>
      <c r="AP29" s="517"/>
      <c r="AQ29" s="517"/>
      <c r="AR29" s="517"/>
      <c r="AS29" s="517"/>
      <c r="AT29" s="517"/>
      <c r="AU29" s="517"/>
      <c r="AV29" s="517"/>
      <c r="AW29" s="517"/>
      <c r="AX29" s="517"/>
      <c r="AY29" s="517"/>
      <c r="AZ29" s="517"/>
      <c r="BA29" s="517"/>
      <c r="BB29" s="517"/>
      <c r="BC29" s="517"/>
      <c r="BD29" s="517"/>
      <c r="BE29" s="517"/>
      <c r="BF29" s="517"/>
      <c r="BG29" s="517"/>
      <c r="BH29" s="517"/>
      <c r="BI29" s="517"/>
      <c r="BJ29" s="517"/>
      <c r="BK29" s="517"/>
      <c r="BL29" s="517"/>
      <c r="BM29" s="517"/>
      <c r="BN29" s="517"/>
      <c r="BO29" s="517"/>
      <c r="BP29" s="517"/>
      <c r="BQ29" s="517"/>
      <c r="BR29" s="517"/>
      <c r="BS29" s="517"/>
      <c r="BT29" s="517"/>
      <c r="BU29" s="517"/>
      <c r="BV29" s="517"/>
      <c r="BW29" s="517"/>
      <c r="BX29" s="517"/>
      <c r="BY29" s="517"/>
      <c r="BZ29" s="517"/>
      <c r="CA29" s="517"/>
      <c r="CB29" s="517"/>
      <c r="CC29" s="517"/>
      <c r="CD29" s="517"/>
      <c r="CE29" s="517"/>
      <c r="CF29" s="517"/>
      <c r="CG29" s="517"/>
      <c r="CH29" s="517"/>
      <c r="CI29" s="517"/>
      <c r="CJ29" s="517"/>
      <c r="CK29" s="517"/>
      <c r="CL29" s="517"/>
      <c r="CM29" s="517"/>
      <c r="CN29" s="517"/>
      <c r="CO29" s="517"/>
      <c r="CP29" s="517"/>
      <c r="CQ29" s="517"/>
      <c r="CR29" s="517"/>
      <c r="CS29" s="517"/>
      <c r="CT29" s="517"/>
      <c r="CU29" s="517"/>
      <c r="CV29" s="517"/>
      <c r="CW29" s="517"/>
      <c r="CX29" s="517"/>
      <c r="CY29" s="517"/>
      <c r="CZ29" s="517"/>
      <c r="DA29" s="517"/>
      <c r="DB29" s="517"/>
      <c r="DC29" s="517"/>
      <c r="DD29" s="517"/>
      <c r="DE29" s="517"/>
      <c r="DF29" s="517"/>
      <c r="DG29" s="517"/>
      <c r="DH29" s="517"/>
      <c r="DI29" s="517"/>
      <c r="DJ29" s="517"/>
      <c r="DK29" s="517"/>
      <c r="DL29" s="517"/>
      <c r="DM29" s="517"/>
      <c r="DN29" s="517"/>
      <c r="DO29" s="517"/>
      <c r="DP29" s="517"/>
      <c r="DQ29" s="517"/>
      <c r="DR29" s="517"/>
      <c r="DS29" s="517"/>
      <c r="DT29" s="517"/>
      <c r="DU29" s="517"/>
      <c r="DV29" s="517"/>
      <c r="DW29" s="517"/>
      <c r="DX29" s="517"/>
      <c r="DY29" s="517"/>
      <c r="DZ29" s="517"/>
      <c r="EA29" s="517"/>
      <c r="EB29" s="517"/>
      <c r="EC29" s="517"/>
      <c r="ED29" s="517"/>
      <c r="EE29" s="517"/>
      <c r="EF29" s="517"/>
      <c r="EG29" s="517"/>
      <c r="EH29" s="517"/>
      <c r="EI29" s="517"/>
      <c r="EJ29" s="517"/>
      <c r="EK29" s="517"/>
      <c r="EL29" s="517"/>
      <c r="EM29" s="517"/>
      <c r="EN29" s="517"/>
      <c r="EO29" s="517"/>
      <c r="EP29" s="517"/>
      <c r="EQ29" s="517"/>
      <c r="ER29" s="517"/>
      <c r="ES29" s="517"/>
      <c r="ET29" s="517"/>
      <c r="EU29" s="517"/>
      <c r="EV29" s="517"/>
      <c r="EW29" s="517"/>
      <c r="EX29" s="517"/>
      <c r="EY29" s="517"/>
      <c r="EZ29" s="517"/>
      <c r="FA29" s="517"/>
      <c r="FB29" s="517"/>
      <c r="FC29" s="517"/>
      <c r="FD29" s="517"/>
      <c r="FE29" s="517"/>
      <c r="FF29" s="517"/>
      <c r="FG29" s="517"/>
      <c r="FH29" s="517"/>
      <c r="FI29" s="517"/>
      <c r="FJ29" s="517"/>
      <c r="FK29" s="517"/>
      <c r="FL29" s="517"/>
      <c r="FM29" s="517"/>
      <c r="FN29" s="517"/>
      <c r="FO29" s="517"/>
      <c r="FP29" s="517"/>
      <c r="FQ29" s="517"/>
      <c r="FR29" s="517"/>
      <c r="FS29" s="517"/>
      <c r="FT29" s="517"/>
      <c r="FU29" s="517"/>
      <c r="FV29" s="517"/>
      <c r="FW29" s="517"/>
      <c r="FX29" s="517"/>
      <c r="FY29" s="517"/>
      <c r="FZ29" s="517"/>
      <c r="GA29" s="517"/>
      <c r="GB29" s="517"/>
      <c r="GC29" s="517"/>
      <c r="GD29" s="517"/>
      <c r="GE29" s="517"/>
      <c r="GF29" s="517"/>
      <c r="GG29" s="517"/>
      <c r="GH29" s="517"/>
      <c r="GI29" s="517"/>
      <c r="GJ29" s="517"/>
      <c r="GK29" s="517"/>
      <c r="GL29" s="517"/>
      <c r="GM29" s="517"/>
      <c r="GN29" s="517"/>
      <c r="GO29" s="517"/>
      <c r="GP29" s="517"/>
      <c r="GQ29" s="517"/>
      <c r="GR29" s="517"/>
      <c r="GS29" s="517"/>
      <c r="GT29" s="517"/>
      <c r="GU29" s="517"/>
      <c r="GV29" s="517"/>
      <c r="GW29" s="517"/>
      <c r="GX29" s="517"/>
      <c r="GY29" s="517"/>
      <c r="GZ29" s="517"/>
      <c r="HA29" s="517"/>
      <c r="HB29" s="517"/>
      <c r="HC29" s="517"/>
      <c r="HD29" s="517"/>
      <c r="HE29" s="517"/>
      <c r="HF29" s="517"/>
      <c r="HG29" s="517"/>
      <c r="HH29" s="517"/>
      <c r="HI29" s="517"/>
      <c r="HJ29" s="517"/>
      <c r="HK29" s="517"/>
      <c r="HL29" s="517"/>
      <c r="HM29" s="517"/>
      <c r="HN29" s="517"/>
      <c r="HO29" s="517"/>
      <c r="HP29" s="517"/>
      <c r="HQ29" s="517"/>
      <c r="HR29" s="517"/>
      <c r="HS29" s="517"/>
      <c r="HT29" s="517"/>
      <c r="HU29" s="517"/>
      <c r="HV29" s="517"/>
      <c r="HW29" s="517"/>
      <c r="HX29" s="517"/>
      <c r="HY29" s="517"/>
      <c r="HZ29" s="517"/>
      <c r="IA29" s="517"/>
      <c r="IB29" s="517"/>
      <c r="IC29" s="517"/>
      <c r="ID29" s="517"/>
      <c r="IE29" s="517"/>
      <c r="IF29" s="517"/>
      <c r="IG29" s="517"/>
      <c r="IH29" s="517"/>
      <c r="II29" s="517"/>
      <c r="IJ29" s="517"/>
      <c r="IK29" s="517"/>
      <c r="IL29" s="517"/>
      <c r="IM29" s="517"/>
      <c r="IN29" s="517"/>
      <c r="IO29" s="517"/>
      <c r="IP29" s="517"/>
      <c r="IQ29" s="517"/>
      <c r="IR29" s="517"/>
      <c r="IS29" s="517"/>
      <c r="IT29" s="517"/>
      <c r="IU29" s="517"/>
      <c r="IV29" s="517"/>
      <c r="IW29" s="517"/>
      <c r="IX29" s="517"/>
      <c r="IY29" s="517"/>
      <c r="IZ29" s="517"/>
      <c r="JA29" s="517"/>
      <c r="JB29" s="517"/>
      <c r="JC29" s="517"/>
      <c r="JD29" s="517"/>
      <c r="JE29" s="517"/>
      <c r="JF29" s="517"/>
      <c r="JG29" s="517"/>
      <c r="JH29" s="517"/>
      <c r="JI29" s="517"/>
      <c r="JJ29" s="517"/>
      <c r="JK29" s="517"/>
      <c r="JL29" s="517"/>
      <c r="JM29" s="517"/>
      <c r="JN29" s="517"/>
      <c r="JO29" s="517"/>
      <c r="JP29" s="517"/>
      <c r="JQ29" s="517"/>
      <c r="JR29" s="517"/>
      <c r="JS29" s="517"/>
      <c r="JT29" s="517"/>
      <c r="JU29" s="517"/>
      <c r="JV29" s="517"/>
      <c r="JW29" s="517"/>
      <c r="JX29" s="517"/>
      <c r="JY29" s="517"/>
      <c r="JZ29" s="517"/>
      <c r="KA29" s="517"/>
      <c r="KB29" s="517"/>
      <c r="KC29" s="517"/>
      <c r="KD29" s="517"/>
      <c r="KE29" s="517"/>
      <c r="KF29" s="517"/>
      <c r="KG29" s="517"/>
      <c r="KH29" s="517"/>
      <c r="KI29" s="517"/>
      <c r="KJ29" s="517"/>
      <c r="KK29" s="517"/>
      <c r="KL29" s="517"/>
      <c r="KM29" s="517"/>
      <c r="KN29" s="517"/>
      <c r="KO29" s="517"/>
      <c r="KP29" s="517"/>
      <c r="KQ29" s="517"/>
      <c r="KR29" s="517"/>
      <c r="KS29" s="517"/>
      <c r="KT29" s="517"/>
      <c r="KU29" s="517"/>
      <c r="KV29" s="517"/>
      <c r="KW29" s="517"/>
      <c r="KX29" s="517"/>
      <c r="KY29" s="517"/>
      <c r="KZ29" s="517"/>
      <c r="LA29" s="517"/>
      <c r="LB29" s="517"/>
      <c r="LC29" s="517"/>
      <c r="LD29" s="517"/>
      <c r="LE29" s="517"/>
      <c r="LF29" s="517"/>
      <c r="LG29" s="517"/>
      <c r="LH29" s="517"/>
      <c r="LI29" s="517"/>
      <c r="LJ29" s="517"/>
      <c r="LK29" s="517"/>
      <c r="LL29" s="517"/>
      <c r="LM29" s="517"/>
      <c r="LN29" s="517"/>
      <c r="LO29" s="517"/>
      <c r="LP29" s="517"/>
      <c r="LQ29" s="517"/>
      <c r="LR29" s="517"/>
      <c r="LS29" s="517"/>
      <c r="LT29" s="517"/>
      <c r="LU29" s="517"/>
      <c r="LV29" s="517"/>
      <c r="LW29" s="517"/>
      <c r="LX29" s="517"/>
      <c r="LY29" s="517"/>
      <c r="LZ29" s="517"/>
      <c r="MA29" s="517"/>
    </row>
    <row r="30" spans="1:339" s="98" customFormat="1" ht="15.75" x14ac:dyDescent="0.25">
      <c r="A30" s="155" t="s">
        <v>129</v>
      </c>
      <c r="B30" s="209" t="s">
        <v>296</v>
      </c>
      <c r="C30" s="154"/>
      <c r="D30" s="190"/>
      <c r="E30" s="154"/>
      <c r="F30" s="191"/>
      <c r="G30" s="191"/>
      <c r="H30" s="191"/>
      <c r="I30" s="191"/>
      <c r="J30" s="191"/>
      <c r="K30" s="191"/>
      <c r="L30" s="191"/>
      <c r="M30" s="471">
        <f t="shared" si="6"/>
        <v>15976000</v>
      </c>
      <c r="N30" s="191">
        <v>15976000</v>
      </c>
      <c r="O30" s="393"/>
      <c r="P30" s="517"/>
      <c r="Q30" s="517"/>
      <c r="R30" s="517"/>
      <c r="S30" s="517"/>
      <c r="T30" s="517"/>
      <c r="U30" s="517"/>
      <c r="V30" s="517"/>
      <c r="W30" s="517"/>
      <c r="X30" s="517"/>
      <c r="Y30" s="517"/>
      <c r="Z30" s="517"/>
      <c r="AA30" s="517"/>
      <c r="AB30" s="517"/>
      <c r="AC30" s="517"/>
      <c r="AD30" s="517"/>
      <c r="AE30" s="517"/>
      <c r="AF30" s="517"/>
      <c r="AG30" s="517"/>
      <c r="AH30" s="517"/>
      <c r="AI30" s="517"/>
      <c r="AJ30" s="517"/>
      <c r="AK30" s="517"/>
      <c r="AL30" s="517"/>
      <c r="AM30" s="517"/>
      <c r="AN30" s="517"/>
      <c r="AO30" s="517"/>
      <c r="AP30" s="517"/>
      <c r="AQ30" s="517"/>
      <c r="AR30" s="517"/>
      <c r="AS30" s="517"/>
      <c r="AT30" s="517"/>
      <c r="AU30" s="517"/>
      <c r="AV30" s="517"/>
      <c r="AW30" s="517"/>
      <c r="AX30" s="517"/>
      <c r="AY30" s="517"/>
      <c r="AZ30" s="517"/>
      <c r="BA30" s="517"/>
      <c r="BB30" s="517"/>
      <c r="BC30" s="517"/>
      <c r="BD30" s="517"/>
      <c r="BE30" s="517"/>
      <c r="BF30" s="517"/>
      <c r="BG30" s="517"/>
      <c r="BH30" s="517"/>
      <c r="BI30" s="517"/>
      <c r="BJ30" s="517"/>
      <c r="BK30" s="517"/>
      <c r="BL30" s="517"/>
      <c r="BM30" s="517"/>
      <c r="BN30" s="517"/>
      <c r="BO30" s="517"/>
      <c r="BP30" s="517"/>
      <c r="BQ30" s="517"/>
      <c r="BR30" s="517"/>
      <c r="BS30" s="517"/>
      <c r="BT30" s="517"/>
      <c r="BU30" s="517"/>
      <c r="BV30" s="517"/>
      <c r="BW30" s="517"/>
      <c r="BX30" s="517"/>
      <c r="BY30" s="517"/>
      <c r="BZ30" s="517"/>
      <c r="CA30" s="517"/>
      <c r="CB30" s="517"/>
      <c r="CC30" s="517"/>
      <c r="CD30" s="517"/>
      <c r="CE30" s="517"/>
      <c r="CF30" s="517"/>
      <c r="CG30" s="517"/>
      <c r="CH30" s="517"/>
      <c r="CI30" s="517"/>
      <c r="CJ30" s="517"/>
      <c r="CK30" s="517"/>
      <c r="CL30" s="517"/>
      <c r="CM30" s="517"/>
      <c r="CN30" s="517"/>
      <c r="CO30" s="517"/>
      <c r="CP30" s="517"/>
      <c r="CQ30" s="517"/>
      <c r="CR30" s="517"/>
      <c r="CS30" s="517"/>
      <c r="CT30" s="517"/>
      <c r="CU30" s="517"/>
      <c r="CV30" s="517"/>
      <c r="CW30" s="517"/>
      <c r="CX30" s="517"/>
      <c r="CY30" s="517"/>
      <c r="CZ30" s="517"/>
      <c r="DA30" s="517"/>
      <c r="DB30" s="517"/>
      <c r="DC30" s="517"/>
      <c r="DD30" s="517"/>
      <c r="DE30" s="517"/>
      <c r="DF30" s="517"/>
      <c r="DG30" s="517"/>
      <c r="DH30" s="517"/>
      <c r="DI30" s="517"/>
      <c r="DJ30" s="517"/>
      <c r="DK30" s="517"/>
      <c r="DL30" s="517"/>
      <c r="DM30" s="517"/>
      <c r="DN30" s="517"/>
      <c r="DO30" s="517"/>
      <c r="DP30" s="517"/>
      <c r="DQ30" s="517"/>
      <c r="DR30" s="517"/>
      <c r="DS30" s="517"/>
      <c r="DT30" s="517"/>
      <c r="DU30" s="517"/>
      <c r="DV30" s="517"/>
      <c r="DW30" s="517"/>
      <c r="DX30" s="517"/>
      <c r="DY30" s="517"/>
      <c r="DZ30" s="517"/>
      <c r="EA30" s="517"/>
      <c r="EB30" s="517"/>
      <c r="EC30" s="517"/>
      <c r="ED30" s="517"/>
      <c r="EE30" s="517"/>
      <c r="EF30" s="517"/>
      <c r="EG30" s="517"/>
      <c r="EH30" s="517"/>
      <c r="EI30" s="517"/>
      <c r="EJ30" s="517"/>
      <c r="EK30" s="517"/>
      <c r="EL30" s="517"/>
      <c r="EM30" s="517"/>
      <c r="EN30" s="517"/>
      <c r="EO30" s="517"/>
      <c r="EP30" s="517"/>
      <c r="EQ30" s="517"/>
      <c r="ER30" s="517"/>
      <c r="ES30" s="517"/>
      <c r="ET30" s="517"/>
      <c r="EU30" s="517"/>
      <c r="EV30" s="517"/>
      <c r="EW30" s="517"/>
      <c r="EX30" s="517"/>
      <c r="EY30" s="517"/>
      <c r="EZ30" s="517"/>
      <c r="FA30" s="517"/>
      <c r="FB30" s="517"/>
      <c r="FC30" s="517"/>
      <c r="FD30" s="517"/>
      <c r="FE30" s="517"/>
      <c r="FF30" s="517"/>
      <c r="FG30" s="517"/>
      <c r="FH30" s="517"/>
      <c r="FI30" s="517"/>
      <c r="FJ30" s="517"/>
      <c r="FK30" s="517"/>
      <c r="FL30" s="517"/>
      <c r="FM30" s="517"/>
      <c r="FN30" s="517"/>
      <c r="FO30" s="517"/>
      <c r="FP30" s="517"/>
      <c r="FQ30" s="517"/>
      <c r="FR30" s="517"/>
      <c r="FS30" s="517"/>
      <c r="FT30" s="517"/>
      <c r="FU30" s="517"/>
      <c r="FV30" s="517"/>
      <c r="FW30" s="517"/>
      <c r="FX30" s="517"/>
      <c r="FY30" s="517"/>
      <c r="FZ30" s="517"/>
      <c r="GA30" s="517"/>
      <c r="GB30" s="517"/>
      <c r="GC30" s="517"/>
      <c r="GD30" s="517"/>
      <c r="GE30" s="517"/>
      <c r="GF30" s="517"/>
      <c r="GG30" s="517"/>
      <c r="GH30" s="517"/>
      <c r="GI30" s="517"/>
      <c r="GJ30" s="517"/>
      <c r="GK30" s="517"/>
      <c r="GL30" s="517"/>
      <c r="GM30" s="517"/>
      <c r="GN30" s="517"/>
      <c r="GO30" s="517"/>
      <c r="GP30" s="517"/>
      <c r="GQ30" s="517"/>
      <c r="GR30" s="517"/>
      <c r="GS30" s="517"/>
      <c r="GT30" s="517"/>
      <c r="GU30" s="517"/>
      <c r="GV30" s="517"/>
      <c r="GW30" s="517"/>
      <c r="GX30" s="517"/>
      <c r="GY30" s="517"/>
      <c r="GZ30" s="517"/>
      <c r="HA30" s="517"/>
      <c r="HB30" s="517"/>
      <c r="HC30" s="517"/>
      <c r="HD30" s="517"/>
      <c r="HE30" s="517"/>
      <c r="HF30" s="517"/>
      <c r="HG30" s="517"/>
      <c r="HH30" s="517"/>
      <c r="HI30" s="517"/>
      <c r="HJ30" s="517"/>
      <c r="HK30" s="517"/>
      <c r="HL30" s="517"/>
      <c r="HM30" s="517"/>
      <c r="HN30" s="517"/>
      <c r="HO30" s="517"/>
      <c r="HP30" s="517"/>
      <c r="HQ30" s="517"/>
      <c r="HR30" s="517"/>
      <c r="HS30" s="517"/>
      <c r="HT30" s="517"/>
      <c r="HU30" s="517"/>
      <c r="HV30" s="517"/>
      <c r="HW30" s="517"/>
      <c r="HX30" s="517"/>
      <c r="HY30" s="517"/>
      <c r="HZ30" s="517"/>
      <c r="IA30" s="517"/>
      <c r="IB30" s="517"/>
      <c r="IC30" s="517"/>
      <c r="ID30" s="517"/>
      <c r="IE30" s="517"/>
      <c r="IF30" s="517"/>
      <c r="IG30" s="517"/>
      <c r="IH30" s="517"/>
      <c r="II30" s="517"/>
      <c r="IJ30" s="517"/>
      <c r="IK30" s="517"/>
      <c r="IL30" s="517"/>
      <c r="IM30" s="517"/>
      <c r="IN30" s="517"/>
      <c r="IO30" s="517"/>
      <c r="IP30" s="517"/>
      <c r="IQ30" s="517"/>
      <c r="IR30" s="517"/>
      <c r="IS30" s="517"/>
      <c r="IT30" s="517"/>
      <c r="IU30" s="517"/>
      <c r="IV30" s="517"/>
      <c r="IW30" s="517"/>
      <c r="IX30" s="517"/>
      <c r="IY30" s="517"/>
      <c r="IZ30" s="517"/>
      <c r="JA30" s="517"/>
      <c r="JB30" s="517"/>
      <c r="JC30" s="517"/>
      <c r="JD30" s="517"/>
      <c r="JE30" s="517"/>
      <c r="JF30" s="517"/>
      <c r="JG30" s="517"/>
      <c r="JH30" s="517"/>
      <c r="JI30" s="517"/>
      <c r="JJ30" s="517"/>
      <c r="JK30" s="517"/>
      <c r="JL30" s="517"/>
      <c r="JM30" s="517"/>
      <c r="JN30" s="517"/>
      <c r="JO30" s="517"/>
      <c r="JP30" s="517"/>
      <c r="JQ30" s="517"/>
      <c r="JR30" s="517"/>
      <c r="JS30" s="517"/>
      <c r="JT30" s="517"/>
      <c r="JU30" s="517"/>
      <c r="JV30" s="517"/>
      <c r="JW30" s="517"/>
      <c r="JX30" s="517"/>
      <c r="JY30" s="517"/>
      <c r="JZ30" s="517"/>
      <c r="KA30" s="517"/>
      <c r="KB30" s="517"/>
      <c r="KC30" s="517"/>
      <c r="KD30" s="517"/>
      <c r="KE30" s="517"/>
      <c r="KF30" s="517"/>
      <c r="KG30" s="517"/>
      <c r="KH30" s="517"/>
      <c r="KI30" s="517"/>
      <c r="KJ30" s="517"/>
      <c r="KK30" s="517"/>
      <c r="KL30" s="517"/>
      <c r="KM30" s="517"/>
      <c r="KN30" s="517"/>
      <c r="KO30" s="517"/>
      <c r="KP30" s="517"/>
      <c r="KQ30" s="517"/>
      <c r="KR30" s="517"/>
      <c r="KS30" s="517"/>
      <c r="KT30" s="517"/>
      <c r="KU30" s="517"/>
      <c r="KV30" s="517"/>
      <c r="KW30" s="517"/>
      <c r="KX30" s="517"/>
      <c r="KY30" s="517"/>
      <c r="KZ30" s="517"/>
      <c r="LA30" s="517"/>
      <c r="LB30" s="517"/>
      <c r="LC30" s="517"/>
      <c r="LD30" s="517"/>
      <c r="LE30" s="517"/>
      <c r="LF30" s="517"/>
      <c r="LG30" s="517"/>
      <c r="LH30" s="517"/>
      <c r="LI30" s="517"/>
      <c r="LJ30" s="517"/>
      <c r="LK30" s="517"/>
      <c r="LL30" s="517"/>
      <c r="LM30" s="517"/>
      <c r="LN30" s="517"/>
      <c r="LO30" s="517"/>
      <c r="LP30" s="517"/>
      <c r="LQ30" s="517"/>
      <c r="LR30" s="517"/>
      <c r="LS30" s="517"/>
      <c r="LT30" s="517"/>
      <c r="LU30" s="517"/>
      <c r="LV30" s="517"/>
      <c r="LW30" s="517"/>
      <c r="LX30" s="517"/>
      <c r="LY30" s="517"/>
      <c r="LZ30" s="517"/>
      <c r="MA30" s="517"/>
    </row>
    <row r="31" spans="1:339" s="102" customFormat="1" ht="15.75" x14ac:dyDescent="0.25">
      <c r="A31" s="153" t="s">
        <v>102</v>
      </c>
      <c r="B31" s="210" t="s">
        <v>100</v>
      </c>
      <c r="C31" s="152">
        <f>SUM(C29:C29)</f>
        <v>0</v>
      </c>
      <c r="D31" s="151">
        <f>SUM(D29:D29)</f>
        <v>0</v>
      </c>
      <c r="E31" s="152">
        <f>SUM(E29:E29)</f>
        <v>0</v>
      </c>
      <c r="F31" s="151">
        <f>F29</f>
        <v>295600000</v>
      </c>
      <c r="G31" s="151">
        <f t="shared" ref="G31:H31" si="10">G29</f>
        <v>0</v>
      </c>
      <c r="H31" s="151">
        <f t="shared" si="10"/>
        <v>295600000</v>
      </c>
      <c r="I31" s="151">
        <f>I29</f>
        <v>0</v>
      </c>
      <c r="J31" s="199">
        <f>H31+I31</f>
        <v>295600000</v>
      </c>
      <c r="K31" s="199"/>
      <c r="L31" s="199">
        <f>J31+K31</f>
        <v>295600000</v>
      </c>
      <c r="M31" s="151">
        <f t="shared" si="6"/>
        <v>15976000</v>
      </c>
      <c r="N31" s="199">
        <f>N29+N30</f>
        <v>311576000</v>
      </c>
      <c r="O31" s="393"/>
      <c r="P31" s="518"/>
      <c r="Q31" s="518"/>
      <c r="R31" s="518"/>
      <c r="S31" s="518"/>
      <c r="T31" s="518"/>
      <c r="U31" s="518"/>
      <c r="V31" s="518"/>
      <c r="W31" s="518"/>
      <c r="X31" s="518"/>
      <c r="Y31" s="518"/>
      <c r="Z31" s="518"/>
      <c r="AA31" s="518"/>
      <c r="AB31" s="518"/>
      <c r="AC31" s="518"/>
      <c r="AD31" s="518"/>
      <c r="AE31" s="518"/>
      <c r="AF31" s="518"/>
      <c r="AG31" s="518"/>
      <c r="AH31" s="518"/>
      <c r="AI31" s="518"/>
      <c r="AJ31" s="518"/>
      <c r="AK31" s="518"/>
      <c r="AL31" s="518"/>
      <c r="AM31" s="518"/>
      <c r="AN31" s="518"/>
      <c r="AO31" s="518"/>
      <c r="AP31" s="518"/>
      <c r="AQ31" s="518"/>
      <c r="AR31" s="518"/>
      <c r="AS31" s="518"/>
      <c r="AT31" s="518"/>
      <c r="AU31" s="518"/>
      <c r="AV31" s="518"/>
      <c r="AW31" s="518"/>
      <c r="AX31" s="518"/>
      <c r="AY31" s="518"/>
      <c r="AZ31" s="518"/>
      <c r="BA31" s="518"/>
      <c r="BB31" s="518"/>
      <c r="BC31" s="518"/>
      <c r="BD31" s="518"/>
      <c r="BE31" s="518"/>
      <c r="BF31" s="518"/>
      <c r="BG31" s="518"/>
      <c r="BH31" s="518"/>
      <c r="BI31" s="518"/>
      <c r="BJ31" s="518"/>
      <c r="BK31" s="518"/>
      <c r="BL31" s="518"/>
      <c r="BM31" s="518"/>
      <c r="BN31" s="518"/>
      <c r="BO31" s="518"/>
      <c r="BP31" s="518"/>
      <c r="BQ31" s="518"/>
      <c r="BR31" s="518"/>
      <c r="BS31" s="518"/>
      <c r="BT31" s="518"/>
      <c r="BU31" s="518"/>
      <c r="BV31" s="518"/>
      <c r="BW31" s="518"/>
      <c r="BX31" s="518"/>
      <c r="BY31" s="518"/>
      <c r="BZ31" s="518"/>
      <c r="CA31" s="518"/>
      <c r="CB31" s="518"/>
      <c r="CC31" s="518"/>
      <c r="CD31" s="518"/>
      <c r="CE31" s="518"/>
      <c r="CF31" s="518"/>
      <c r="CG31" s="518"/>
      <c r="CH31" s="518"/>
      <c r="CI31" s="518"/>
      <c r="CJ31" s="518"/>
      <c r="CK31" s="518"/>
      <c r="CL31" s="518"/>
      <c r="CM31" s="518"/>
      <c r="CN31" s="518"/>
      <c r="CO31" s="518"/>
      <c r="CP31" s="518"/>
      <c r="CQ31" s="518"/>
      <c r="CR31" s="518"/>
      <c r="CS31" s="518"/>
      <c r="CT31" s="518"/>
      <c r="CU31" s="518"/>
      <c r="CV31" s="518"/>
      <c r="CW31" s="518"/>
      <c r="CX31" s="518"/>
      <c r="CY31" s="518"/>
      <c r="CZ31" s="518"/>
      <c r="DA31" s="518"/>
      <c r="DB31" s="518"/>
      <c r="DC31" s="518"/>
      <c r="DD31" s="518"/>
      <c r="DE31" s="518"/>
      <c r="DF31" s="518"/>
      <c r="DG31" s="518"/>
      <c r="DH31" s="518"/>
      <c r="DI31" s="518"/>
      <c r="DJ31" s="518"/>
      <c r="DK31" s="518"/>
      <c r="DL31" s="518"/>
      <c r="DM31" s="518"/>
      <c r="DN31" s="518"/>
      <c r="DO31" s="518"/>
      <c r="DP31" s="518"/>
      <c r="DQ31" s="518"/>
      <c r="DR31" s="518"/>
      <c r="DS31" s="518"/>
      <c r="DT31" s="518"/>
      <c r="DU31" s="518"/>
      <c r="DV31" s="518"/>
      <c r="DW31" s="518"/>
      <c r="DX31" s="518"/>
      <c r="DY31" s="518"/>
      <c r="DZ31" s="518"/>
      <c r="EA31" s="518"/>
      <c r="EB31" s="518"/>
      <c r="EC31" s="518"/>
      <c r="ED31" s="518"/>
      <c r="EE31" s="518"/>
      <c r="EF31" s="518"/>
      <c r="EG31" s="518"/>
      <c r="EH31" s="518"/>
      <c r="EI31" s="518"/>
      <c r="EJ31" s="518"/>
      <c r="EK31" s="518"/>
      <c r="EL31" s="518"/>
      <c r="EM31" s="518"/>
      <c r="EN31" s="518"/>
      <c r="EO31" s="518"/>
      <c r="EP31" s="518"/>
      <c r="EQ31" s="518"/>
      <c r="ER31" s="518"/>
      <c r="ES31" s="518"/>
      <c r="ET31" s="518"/>
      <c r="EU31" s="518"/>
      <c r="EV31" s="518"/>
      <c r="EW31" s="518"/>
      <c r="EX31" s="518"/>
      <c r="EY31" s="518"/>
      <c r="EZ31" s="518"/>
      <c r="FA31" s="518"/>
      <c r="FB31" s="518"/>
      <c r="FC31" s="518"/>
      <c r="FD31" s="518"/>
      <c r="FE31" s="518"/>
      <c r="FF31" s="518"/>
      <c r="FG31" s="518"/>
      <c r="FH31" s="518"/>
      <c r="FI31" s="518"/>
      <c r="FJ31" s="518"/>
      <c r="FK31" s="518"/>
      <c r="FL31" s="518"/>
      <c r="FM31" s="518"/>
      <c r="FN31" s="518"/>
      <c r="FO31" s="518"/>
      <c r="FP31" s="518"/>
      <c r="FQ31" s="518"/>
      <c r="FR31" s="518"/>
      <c r="FS31" s="518"/>
      <c r="FT31" s="518"/>
      <c r="FU31" s="518"/>
      <c r="FV31" s="518"/>
      <c r="FW31" s="518"/>
      <c r="FX31" s="518"/>
      <c r="FY31" s="518"/>
      <c r="FZ31" s="518"/>
      <c r="GA31" s="518"/>
      <c r="GB31" s="518"/>
      <c r="GC31" s="518"/>
      <c r="GD31" s="518"/>
      <c r="GE31" s="518"/>
      <c r="GF31" s="518"/>
      <c r="GG31" s="518"/>
      <c r="GH31" s="518"/>
      <c r="GI31" s="518"/>
      <c r="GJ31" s="518"/>
      <c r="GK31" s="518"/>
      <c r="GL31" s="518"/>
      <c r="GM31" s="518"/>
      <c r="GN31" s="518"/>
      <c r="GO31" s="518"/>
      <c r="GP31" s="518"/>
      <c r="GQ31" s="518"/>
      <c r="GR31" s="518"/>
      <c r="GS31" s="518"/>
      <c r="GT31" s="518"/>
      <c r="GU31" s="518"/>
      <c r="GV31" s="518"/>
      <c r="GW31" s="518"/>
      <c r="GX31" s="518"/>
      <c r="GY31" s="518"/>
      <c r="GZ31" s="518"/>
      <c r="HA31" s="518"/>
      <c r="HB31" s="518"/>
      <c r="HC31" s="518"/>
      <c r="HD31" s="518"/>
      <c r="HE31" s="518"/>
      <c r="HF31" s="518"/>
      <c r="HG31" s="518"/>
      <c r="HH31" s="518"/>
      <c r="HI31" s="518"/>
      <c r="HJ31" s="518"/>
      <c r="HK31" s="518"/>
      <c r="HL31" s="518"/>
      <c r="HM31" s="518"/>
      <c r="HN31" s="518"/>
      <c r="HO31" s="518"/>
      <c r="HP31" s="518"/>
      <c r="HQ31" s="518"/>
      <c r="HR31" s="518"/>
      <c r="HS31" s="518"/>
      <c r="HT31" s="518"/>
      <c r="HU31" s="518"/>
      <c r="HV31" s="518"/>
      <c r="HW31" s="518"/>
      <c r="HX31" s="518"/>
      <c r="HY31" s="518"/>
      <c r="HZ31" s="518"/>
      <c r="IA31" s="518"/>
      <c r="IB31" s="518"/>
      <c r="IC31" s="518"/>
      <c r="ID31" s="518"/>
      <c r="IE31" s="518"/>
      <c r="IF31" s="518"/>
      <c r="IG31" s="518"/>
      <c r="IH31" s="518"/>
      <c r="II31" s="518"/>
      <c r="IJ31" s="518"/>
      <c r="IK31" s="518"/>
      <c r="IL31" s="518"/>
      <c r="IM31" s="518"/>
      <c r="IN31" s="518"/>
      <c r="IO31" s="518"/>
      <c r="IP31" s="518"/>
      <c r="IQ31" s="518"/>
      <c r="IR31" s="518"/>
      <c r="IS31" s="518"/>
      <c r="IT31" s="518"/>
      <c r="IU31" s="518"/>
      <c r="IV31" s="518"/>
      <c r="IW31" s="518"/>
      <c r="IX31" s="518"/>
      <c r="IY31" s="518"/>
      <c r="IZ31" s="518"/>
      <c r="JA31" s="518"/>
      <c r="JB31" s="518"/>
      <c r="JC31" s="518"/>
      <c r="JD31" s="518"/>
      <c r="JE31" s="518"/>
      <c r="JF31" s="518"/>
      <c r="JG31" s="518"/>
      <c r="JH31" s="518"/>
      <c r="JI31" s="518"/>
      <c r="JJ31" s="518"/>
      <c r="JK31" s="518"/>
      <c r="JL31" s="518"/>
      <c r="JM31" s="518"/>
      <c r="JN31" s="518"/>
      <c r="JO31" s="518"/>
      <c r="JP31" s="518"/>
      <c r="JQ31" s="518"/>
      <c r="JR31" s="518"/>
      <c r="JS31" s="518"/>
      <c r="JT31" s="518"/>
      <c r="JU31" s="518"/>
      <c r="JV31" s="518"/>
      <c r="JW31" s="518"/>
      <c r="JX31" s="518"/>
      <c r="JY31" s="518"/>
      <c r="JZ31" s="518"/>
      <c r="KA31" s="518"/>
      <c r="KB31" s="518"/>
      <c r="KC31" s="518"/>
      <c r="KD31" s="518"/>
      <c r="KE31" s="518"/>
      <c r="KF31" s="518"/>
      <c r="KG31" s="518"/>
      <c r="KH31" s="518"/>
      <c r="KI31" s="518"/>
      <c r="KJ31" s="518"/>
      <c r="KK31" s="518"/>
      <c r="KL31" s="518"/>
      <c r="KM31" s="518"/>
      <c r="KN31" s="518"/>
      <c r="KO31" s="518"/>
      <c r="KP31" s="518"/>
      <c r="KQ31" s="518"/>
      <c r="KR31" s="518"/>
      <c r="KS31" s="518"/>
      <c r="KT31" s="518"/>
      <c r="KU31" s="518"/>
      <c r="KV31" s="518"/>
      <c r="KW31" s="518"/>
      <c r="KX31" s="518"/>
      <c r="KY31" s="518"/>
      <c r="KZ31" s="518"/>
      <c r="LA31" s="518"/>
      <c r="LB31" s="518"/>
      <c r="LC31" s="518"/>
      <c r="LD31" s="518"/>
      <c r="LE31" s="518"/>
      <c r="LF31" s="518"/>
      <c r="LG31" s="518"/>
      <c r="LH31" s="518"/>
      <c r="LI31" s="518"/>
      <c r="LJ31" s="518"/>
      <c r="LK31" s="518"/>
      <c r="LL31" s="518"/>
      <c r="LM31" s="518"/>
      <c r="LN31" s="518"/>
      <c r="LO31" s="518"/>
      <c r="LP31" s="518"/>
      <c r="LQ31" s="518"/>
      <c r="LR31" s="518"/>
      <c r="LS31" s="518"/>
      <c r="LT31" s="518"/>
      <c r="LU31" s="518"/>
      <c r="LV31" s="518"/>
      <c r="LW31" s="518"/>
      <c r="LX31" s="518"/>
      <c r="LY31" s="518"/>
      <c r="LZ31" s="518"/>
      <c r="MA31" s="518"/>
    </row>
    <row r="32" spans="1:339" s="102" customFormat="1" ht="15.75" x14ac:dyDescent="0.25">
      <c r="A32" s="153" t="s">
        <v>103</v>
      </c>
      <c r="B32" s="210" t="s">
        <v>215</v>
      </c>
      <c r="C32" s="152"/>
      <c r="D32" s="151"/>
      <c r="E32" s="152"/>
      <c r="F32" s="151">
        <v>215968807</v>
      </c>
      <c r="G32" s="151">
        <v>0</v>
      </c>
      <c r="H32" s="151">
        <f>F32+G32</f>
        <v>215968807</v>
      </c>
      <c r="I32" s="151">
        <f>J32-H32</f>
        <v>-169838441</v>
      </c>
      <c r="J32" s="151">
        <v>46130366</v>
      </c>
      <c r="K32" s="151">
        <f>L32-J32</f>
        <v>0</v>
      </c>
      <c r="L32" s="151">
        <v>46130366</v>
      </c>
      <c r="M32" s="151">
        <f t="shared" si="6"/>
        <v>33052368</v>
      </c>
      <c r="N32" s="151">
        <v>79182734</v>
      </c>
      <c r="O32" s="393"/>
      <c r="P32" s="518"/>
      <c r="Q32" s="518"/>
      <c r="R32" s="518"/>
      <c r="S32" s="518"/>
      <c r="T32" s="518"/>
      <c r="U32" s="518"/>
      <c r="V32" s="518"/>
      <c r="W32" s="518"/>
      <c r="X32" s="518"/>
      <c r="Y32" s="518"/>
      <c r="Z32" s="518"/>
      <c r="AA32" s="518"/>
      <c r="AB32" s="518"/>
      <c r="AC32" s="518"/>
      <c r="AD32" s="518"/>
      <c r="AE32" s="518"/>
      <c r="AF32" s="518"/>
      <c r="AG32" s="518"/>
      <c r="AH32" s="518"/>
      <c r="AI32" s="518"/>
      <c r="AJ32" s="518"/>
      <c r="AK32" s="518"/>
      <c r="AL32" s="518"/>
      <c r="AM32" s="518"/>
      <c r="AN32" s="518"/>
      <c r="AO32" s="518"/>
      <c r="AP32" s="518"/>
      <c r="AQ32" s="518"/>
      <c r="AR32" s="518"/>
      <c r="AS32" s="518"/>
      <c r="AT32" s="518"/>
      <c r="AU32" s="518"/>
      <c r="AV32" s="518"/>
      <c r="AW32" s="518"/>
      <c r="AX32" s="518"/>
      <c r="AY32" s="518"/>
      <c r="AZ32" s="518"/>
      <c r="BA32" s="518"/>
      <c r="BB32" s="518"/>
      <c r="BC32" s="518"/>
      <c r="BD32" s="518"/>
      <c r="BE32" s="518"/>
      <c r="BF32" s="518"/>
      <c r="BG32" s="518"/>
      <c r="BH32" s="518"/>
      <c r="BI32" s="518"/>
      <c r="BJ32" s="518"/>
      <c r="BK32" s="518"/>
      <c r="BL32" s="518"/>
      <c r="BM32" s="518"/>
      <c r="BN32" s="518"/>
      <c r="BO32" s="518"/>
      <c r="BP32" s="518"/>
      <c r="BQ32" s="518"/>
      <c r="BR32" s="518"/>
      <c r="BS32" s="518"/>
      <c r="BT32" s="518"/>
      <c r="BU32" s="518"/>
      <c r="BV32" s="518"/>
      <c r="BW32" s="518"/>
      <c r="BX32" s="518"/>
      <c r="BY32" s="518"/>
      <c r="BZ32" s="518"/>
      <c r="CA32" s="518"/>
      <c r="CB32" s="518"/>
      <c r="CC32" s="518"/>
      <c r="CD32" s="518"/>
      <c r="CE32" s="518"/>
      <c r="CF32" s="518"/>
      <c r="CG32" s="518"/>
      <c r="CH32" s="518"/>
      <c r="CI32" s="518"/>
      <c r="CJ32" s="518"/>
      <c r="CK32" s="518"/>
      <c r="CL32" s="518"/>
      <c r="CM32" s="518"/>
      <c r="CN32" s="518"/>
      <c r="CO32" s="518"/>
      <c r="CP32" s="518"/>
      <c r="CQ32" s="518"/>
      <c r="CR32" s="518"/>
      <c r="CS32" s="518"/>
      <c r="CT32" s="518"/>
      <c r="CU32" s="518"/>
      <c r="CV32" s="518"/>
      <c r="CW32" s="518"/>
      <c r="CX32" s="518"/>
      <c r="CY32" s="518"/>
      <c r="CZ32" s="518"/>
      <c r="DA32" s="518"/>
      <c r="DB32" s="518"/>
      <c r="DC32" s="518"/>
      <c r="DD32" s="518"/>
      <c r="DE32" s="518"/>
      <c r="DF32" s="518"/>
      <c r="DG32" s="518"/>
      <c r="DH32" s="518"/>
      <c r="DI32" s="518"/>
      <c r="DJ32" s="518"/>
      <c r="DK32" s="518"/>
      <c r="DL32" s="518"/>
      <c r="DM32" s="518"/>
      <c r="DN32" s="518"/>
      <c r="DO32" s="518"/>
      <c r="DP32" s="518"/>
      <c r="DQ32" s="518"/>
      <c r="DR32" s="518"/>
      <c r="DS32" s="518"/>
      <c r="DT32" s="518"/>
      <c r="DU32" s="518"/>
      <c r="DV32" s="518"/>
      <c r="DW32" s="518"/>
      <c r="DX32" s="518"/>
      <c r="DY32" s="518"/>
      <c r="DZ32" s="518"/>
      <c r="EA32" s="518"/>
      <c r="EB32" s="518"/>
      <c r="EC32" s="518"/>
      <c r="ED32" s="518"/>
      <c r="EE32" s="518"/>
      <c r="EF32" s="518"/>
      <c r="EG32" s="518"/>
      <c r="EH32" s="518"/>
      <c r="EI32" s="518"/>
      <c r="EJ32" s="518"/>
      <c r="EK32" s="518"/>
      <c r="EL32" s="518"/>
      <c r="EM32" s="518"/>
      <c r="EN32" s="518"/>
      <c r="EO32" s="518"/>
      <c r="EP32" s="518"/>
      <c r="EQ32" s="518"/>
      <c r="ER32" s="518"/>
      <c r="ES32" s="518"/>
      <c r="ET32" s="518"/>
      <c r="EU32" s="518"/>
      <c r="EV32" s="518"/>
      <c r="EW32" s="518"/>
      <c r="EX32" s="518"/>
      <c r="EY32" s="518"/>
      <c r="EZ32" s="518"/>
      <c r="FA32" s="518"/>
      <c r="FB32" s="518"/>
      <c r="FC32" s="518"/>
      <c r="FD32" s="518"/>
      <c r="FE32" s="518"/>
      <c r="FF32" s="518"/>
      <c r="FG32" s="518"/>
      <c r="FH32" s="518"/>
      <c r="FI32" s="518"/>
      <c r="FJ32" s="518"/>
      <c r="FK32" s="518"/>
      <c r="FL32" s="518"/>
      <c r="FM32" s="518"/>
      <c r="FN32" s="518"/>
      <c r="FO32" s="518"/>
      <c r="FP32" s="518"/>
      <c r="FQ32" s="518"/>
      <c r="FR32" s="518"/>
      <c r="FS32" s="518"/>
      <c r="FT32" s="518"/>
      <c r="FU32" s="518"/>
      <c r="FV32" s="518"/>
      <c r="FW32" s="518"/>
      <c r="FX32" s="518"/>
      <c r="FY32" s="518"/>
      <c r="FZ32" s="518"/>
      <c r="GA32" s="518"/>
      <c r="GB32" s="518"/>
      <c r="GC32" s="518"/>
      <c r="GD32" s="518"/>
      <c r="GE32" s="518"/>
      <c r="GF32" s="518"/>
      <c r="GG32" s="518"/>
      <c r="GH32" s="518"/>
      <c r="GI32" s="518"/>
      <c r="GJ32" s="518"/>
      <c r="GK32" s="518"/>
      <c r="GL32" s="518"/>
      <c r="GM32" s="518"/>
      <c r="GN32" s="518"/>
      <c r="GO32" s="518"/>
      <c r="GP32" s="518"/>
      <c r="GQ32" s="518"/>
      <c r="GR32" s="518"/>
      <c r="GS32" s="518"/>
      <c r="GT32" s="518"/>
      <c r="GU32" s="518"/>
      <c r="GV32" s="518"/>
      <c r="GW32" s="518"/>
      <c r="GX32" s="518"/>
      <c r="GY32" s="518"/>
      <c r="GZ32" s="518"/>
      <c r="HA32" s="518"/>
      <c r="HB32" s="518"/>
      <c r="HC32" s="518"/>
      <c r="HD32" s="518"/>
      <c r="HE32" s="518"/>
      <c r="HF32" s="518"/>
      <c r="HG32" s="518"/>
      <c r="HH32" s="518"/>
      <c r="HI32" s="518"/>
      <c r="HJ32" s="518"/>
      <c r="HK32" s="518"/>
      <c r="HL32" s="518"/>
      <c r="HM32" s="518"/>
      <c r="HN32" s="518"/>
      <c r="HO32" s="518"/>
      <c r="HP32" s="518"/>
      <c r="HQ32" s="518"/>
      <c r="HR32" s="518"/>
      <c r="HS32" s="518"/>
      <c r="HT32" s="518"/>
      <c r="HU32" s="518"/>
      <c r="HV32" s="518"/>
      <c r="HW32" s="518"/>
      <c r="HX32" s="518"/>
      <c r="HY32" s="518"/>
      <c r="HZ32" s="518"/>
      <c r="IA32" s="518"/>
      <c r="IB32" s="518"/>
      <c r="IC32" s="518"/>
      <c r="ID32" s="518"/>
      <c r="IE32" s="518"/>
      <c r="IF32" s="518"/>
      <c r="IG32" s="518"/>
      <c r="IH32" s="518"/>
      <c r="II32" s="518"/>
      <c r="IJ32" s="518"/>
      <c r="IK32" s="518"/>
      <c r="IL32" s="518"/>
      <c r="IM32" s="518"/>
      <c r="IN32" s="518"/>
      <c r="IO32" s="518"/>
      <c r="IP32" s="518"/>
      <c r="IQ32" s="518"/>
      <c r="IR32" s="518"/>
      <c r="IS32" s="518"/>
      <c r="IT32" s="518"/>
      <c r="IU32" s="518"/>
      <c r="IV32" s="518"/>
      <c r="IW32" s="518"/>
      <c r="IX32" s="518"/>
      <c r="IY32" s="518"/>
      <c r="IZ32" s="518"/>
      <c r="JA32" s="518"/>
      <c r="JB32" s="518"/>
      <c r="JC32" s="518"/>
      <c r="JD32" s="518"/>
      <c r="JE32" s="518"/>
      <c r="JF32" s="518"/>
      <c r="JG32" s="518"/>
      <c r="JH32" s="518"/>
      <c r="JI32" s="518"/>
      <c r="JJ32" s="518"/>
      <c r="JK32" s="518"/>
      <c r="JL32" s="518"/>
      <c r="JM32" s="518"/>
      <c r="JN32" s="518"/>
      <c r="JO32" s="518"/>
      <c r="JP32" s="518"/>
      <c r="JQ32" s="518"/>
      <c r="JR32" s="518"/>
      <c r="JS32" s="518"/>
      <c r="JT32" s="518"/>
      <c r="JU32" s="518"/>
      <c r="JV32" s="518"/>
      <c r="JW32" s="518"/>
      <c r="JX32" s="518"/>
      <c r="JY32" s="518"/>
      <c r="JZ32" s="518"/>
      <c r="KA32" s="518"/>
      <c r="KB32" s="518"/>
      <c r="KC32" s="518"/>
      <c r="KD32" s="518"/>
      <c r="KE32" s="518"/>
      <c r="KF32" s="518"/>
      <c r="KG32" s="518"/>
      <c r="KH32" s="518"/>
      <c r="KI32" s="518"/>
      <c r="KJ32" s="518"/>
      <c r="KK32" s="518"/>
      <c r="KL32" s="518"/>
      <c r="KM32" s="518"/>
      <c r="KN32" s="518"/>
      <c r="KO32" s="518"/>
      <c r="KP32" s="518"/>
      <c r="KQ32" s="518"/>
      <c r="KR32" s="518"/>
      <c r="KS32" s="518"/>
      <c r="KT32" s="518"/>
      <c r="KU32" s="518"/>
      <c r="KV32" s="518"/>
      <c r="KW32" s="518"/>
      <c r="KX32" s="518"/>
      <c r="KY32" s="518"/>
      <c r="KZ32" s="518"/>
      <c r="LA32" s="518"/>
      <c r="LB32" s="518"/>
      <c r="LC32" s="518"/>
      <c r="LD32" s="518"/>
      <c r="LE32" s="518"/>
      <c r="LF32" s="518"/>
      <c r="LG32" s="518"/>
      <c r="LH32" s="518"/>
      <c r="LI32" s="518"/>
      <c r="LJ32" s="518"/>
      <c r="LK32" s="518"/>
      <c r="LL32" s="518"/>
      <c r="LM32" s="518"/>
      <c r="LN32" s="518"/>
      <c r="LO32" s="518"/>
      <c r="LP32" s="518"/>
      <c r="LQ32" s="518"/>
      <c r="LR32" s="518"/>
      <c r="LS32" s="518"/>
      <c r="LT32" s="518"/>
      <c r="LU32" s="518"/>
      <c r="LV32" s="518"/>
      <c r="LW32" s="518"/>
      <c r="LX32" s="518"/>
      <c r="LY32" s="518"/>
      <c r="LZ32" s="518"/>
      <c r="MA32" s="518"/>
    </row>
    <row r="33" spans="1:339" ht="15.75" x14ac:dyDescent="0.25">
      <c r="A33" s="153" t="s">
        <v>99</v>
      </c>
      <c r="B33" s="210" t="s">
        <v>101</v>
      </c>
      <c r="C33" s="151" t="e">
        <f>SUM(#REF!,C31)</f>
        <v>#REF!</v>
      </c>
      <c r="D33" s="151" t="e">
        <f>SUM(#REF!,D31)</f>
        <v>#REF!</v>
      </c>
      <c r="E33" s="151" t="e">
        <f>SUM(#REF!,E31)</f>
        <v>#REF!</v>
      </c>
      <c r="F33" s="151">
        <f>F31+F32</f>
        <v>511568807</v>
      </c>
      <c r="G33" s="151">
        <f t="shared" ref="G33:H33" si="11">G31+G32</f>
        <v>0</v>
      </c>
      <c r="H33" s="151">
        <f t="shared" si="11"/>
        <v>511568807</v>
      </c>
      <c r="I33" s="151">
        <f>I31+I32</f>
        <v>-169838441</v>
      </c>
      <c r="J33" s="151">
        <f>H33+I33</f>
        <v>341730366</v>
      </c>
      <c r="K33" s="151">
        <f>K31+K32</f>
        <v>0</v>
      </c>
      <c r="L33" s="151">
        <f>J33+K33</f>
        <v>341730366</v>
      </c>
      <c r="M33" s="151">
        <f t="shared" si="6"/>
        <v>49028368</v>
      </c>
      <c r="N33" s="151">
        <f>SUM(N31:N32)</f>
        <v>390758734</v>
      </c>
      <c r="O33" s="393"/>
    </row>
    <row r="34" spans="1:339" ht="15.75" x14ac:dyDescent="0.25">
      <c r="A34" s="153" t="s">
        <v>104</v>
      </c>
      <c r="B34" s="210" t="s">
        <v>105</v>
      </c>
      <c r="C34" s="151" t="e">
        <f>SUM(#REF!,#REF!)</f>
        <v>#REF!</v>
      </c>
      <c r="D34" s="152" t="e">
        <f>SUM(#REF!,#REF!)</f>
        <v>#REF!</v>
      </c>
      <c r="E34" s="151" t="e">
        <f>SUM(#REF!,#REF!)</f>
        <v>#REF!</v>
      </c>
      <c r="F34" s="151"/>
      <c r="G34" s="151"/>
      <c r="H34" s="151">
        <f>F34+G34</f>
        <v>0</v>
      </c>
      <c r="I34" s="151"/>
      <c r="J34" s="151"/>
      <c r="K34" s="151">
        <f>L34-J34</f>
        <v>0</v>
      </c>
      <c r="L34" s="151"/>
      <c r="M34" s="151">
        <f t="shared" si="6"/>
        <v>0</v>
      </c>
      <c r="N34" s="151"/>
      <c r="O34" s="393"/>
    </row>
    <row r="35" spans="1:339" ht="15.75" x14ac:dyDescent="0.25">
      <c r="A35" s="153" t="s">
        <v>106</v>
      </c>
      <c r="B35" s="210" t="s">
        <v>107</v>
      </c>
      <c r="C35" s="152" t="e">
        <f>SUM(#REF!)</f>
        <v>#REF!</v>
      </c>
      <c r="D35" s="151" t="e">
        <f>SUM(#REF!)</f>
        <v>#REF!</v>
      </c>
      <c r="E35" s="152" t="e">
        <f>SUM(#REF!)</f>
        <v>#REF!</v>
      </c>
      <c r="F35" s="151"/>
      <c r="G35" s="151"/>
      <c r="H35" s="151"/>
      <c r="I35" s="151"/>
      <c r="J35" s="151"/>
      <c r="K35" s="151"/>
      <c r="L35" s="151"/>
      <c r="M35" s="151">
        <f t="shared" si="6"/>
        <v>0</v>
      </c>
      <c r="N35" s="151"/>
      <c r="O35" s="393"/>
    </row>
    <row r="36" spans="1:339" s="102" customFormat="1" ht="15.75" x14ac:dyDescent="0.25">
      <c r="A36" s="155" t="s">
        <v>110</v>
      </c>
      <c r="B36" s="209" t="s">
        <v>153</v>
      </c>
      <c r="C36" s="154"/>
      <c r="D36" s="190"/>
      <c r="E36" s="154"/>
      <c r="F36" s="191">
        <v>5780904</v>
      </c>
      <c r="G36" s="191"/>
      <c r="H36" s="191">
        <f>F36+G36</f>
        <v>5780904</v>
      </c>
      <c r="I36" s="191"/>
      <c r="J36" s="191">
        <f>H36+I36</f>
        <v>5780904</v>
      </c>
      <c r="K36" s="191">
        <f>L36-J36</f>
        <v>3600744</v>
      </c>
      <c r="L36" s="191">
        <v>9381648</v>
      </c>
      <c r="M36" s="471">
        <f t="shared" si="6"/>
        <v>-967203</v>
      </c>
      <c r="N36" s="191">
        <v>8414445</v>
      </c>
      <c r="O36" s="393">
        <v>5791396</v>
      </c>
      <c r="P36" s="518"/>
      <c r="Q36" s="518"/>
      <c r="R36" s="518"/>
      <c r="S36" s="518"/>
      <c r="T36" s="518"/>
      <c r="U36" s="518"/>
      <c r="V36" s="518"/>
      <c r="W36" s="518"/>
      <c r="X36" s="518"/>
      <c r="Y36" s="518"/>
      <c r="Z36" s="518"/>
      <c r="AA36" s="518"/>
      <c r="AB36" s="518"/>
      <c r="AC36" s="518"/>
      <c r="AD36" s="518"/>
      <c r="AE36" s="518"/>
      <c r="AF36" s="518"/>
      <c r="AG36" s="518"/>
      <c r="AH36" s="518"/>
      <c r="AI36" s="518"/>
      <c r="AJ36" s="518"/>
      <c r="AK36" s="518"/>
      <c r="AL36" s="518"/>
      <c r="AM36" s="518"/>
      <c r="AN36" s="518"/>
      <c r="AO36" s="518"/>
      <c r="AP36" s="518"/>
      <c r="AQ36" s="518"/>
      <c r="AR36" s="518"/>
      <c r="AS36" s="518"/>
      <c r="AT36" s="518"/>
      <c r="AU36" s="518"/>
      <c r="AV36" s="518"/>
      <c r="AW36" s="518"/>
      <c r="AX36" s="518"/>
      <c r="AY36" s="518"/>
      <c r="AZ36" s="518"/>
      <c r="BA36" s="518"/>
      <c r="BB36" s="518"/>
      <c r="BC36" s="518"/>
      <c r="BD36" s="518"/>
      <c r="BE36" s="518"/>
      <c r="BF36" s="518"/>
      <c r="BG36" s="518"/>
      <c r="BH36" s="518"/>
      <c r="BI36" s="518"/>
      <c r="BJ36" s="518"/>
      <c r="BK36" s="518"/>
      <c r="BL36" s="518"/>
      <c r="BM36" s="518"/>
      <c r="BN36" s="518"/>
      <c r="BO36" s="518"/>
      <c r="BP36" s="518"/>
      <c r="BQ36" s="518"/>
      <c r="BR36" s="518"/>
      <c r="BS36" s="518"/>
      <c r="BT36" s="518"/>
      <c r="BU36" s="518"/>
      <c r="BV36" s="518"/>
      <c r="BW36" s="518"/>
      <c r="BX36" s="518"/>
      <c r="BY36" s="518"/>
      <c r="BZ36" s="518"/>
      <c r="CA36" s="518"/>
      <c r="CB36" s="518"/>
      <c r="CC36" s="518"/>
      <c r="CD36" s="518"/>
      <c r="CE36" s="518"/>
      <c r="CF36" s="518"/>
      <c r="CG36" s="518"/>
      <c r="CH36" s="518"/>
      <c r="CI36" s="518"/>
      <c r="CJ36" s="518"/>
      <c r="CK36" s="518"/>
      <c r="CL36" s="518"/>
      <c r="CM36" s="518"/>
      <c r="CN36" s="518"/>
      <c r="CO36" s="518"/>
      <c r="CP36" s="518"/>
      <c r="CQ36" s="518"/>
      <c r="CR36" s="518"/>
      <c r="CS36" s="518"/>
      <c r="CT36" s="518"/>
      <c r="CU36" s="518"/>
      <c r="CV36" s="518"/>
      <c r="CW36" s="518"/>
      <c r="CX36" s="518"/>
      <c r="CY36" s="518"/>
      <c r="CZ36" s="518"/>
      <c r="DA36" s="518"/>
      <c r="DB36" s="518"/>
      <c r="DC36" s="518"/>
      <c r="DD36" s="518"/>
      <c r="DE36" s="518"/>
      <c r="DF36" s="518"/>
      <c r="DG36" s="518"/>
      <c r="DH36" s="518"/>
      <c r="DI36" s="518"/>
      <c r="DJ36" s="518"/>
      <c r="DK36" s="518"/>
      <c r="DL36" s="518"/>
      <c r="DM36" s="518"/>
      <c r="DN36" s="518"/>
      <c r="DO36" s="518"/>
      <c r="DP36" s="518"/>
      <c r="DQ36" s="518"/>
      <c r="DR36" s="518"/>
      <c r="DS36" s="518"/>
      <c r="DT36" s="518"/>
      <c r="DU36" s="518"/>
      <c r="DV36" s="518"/>
      <c r="DW36" s="518"/>
      <c r="DX36" s="518"/>
      <c r="DY36" s="518"/>
      <c r="DZ36" s="518"/>
      <c r="EA36" s="518"/>
      <c r="EB36" s="518"/>
      <c r="EC36" s="518"/>
      <c r="ED36" s="518"/>
      <c r="EE36" s="518"/>
      <c r="EF36" s="518"/>
      <c r="EG36" s="518"/>
      <c r="EH36" s="518"/>
      <c r="EI36" s="518"/>
      <c r="EJ36" s="518"/>
      <c r="EK36" s="518"/>
      <c r="EL36" s="518"/>
      <c r="EM36" s="518"/>
      <c r="EN36" s="518"/>
      <c r="EO36" s="518"/>
      <c r="EP36" s="518"/>
      <c r="EQ36" s="518"/>
      <c r="ER36" s="518"/>
      <c r="ES36" s="518"/>
      <c r="ET36" s="518"/>
      <c r="EU36" s="518"/>
      <c r="EV36" s="518"/>
      <c r="EW36" s="518"/>
      <c r="EX36" s="518"/>
      <c r="EY36" s="518"/>
      <c r="EZ36" s="518"/>
      <c r="FA36" s="518"/>
      <c r="FB36" s="518"/>
      <c r="FC36" s="518"/>
      <c r="FD36" s="518"/>
      <c r="FE36" s="518"/>
      <c r="FF36" s="518"/>
      <c r="FG36" s="518"/>
      <c r="FH36" s="518"/>
      <c r="FI36" s="518"/>
      <c r="FJ36" s="518"/>
      <c r="FK36" s="518"/>
      <c r="FL36" s="518"/>
      <c r="FM36" s="518"/>
      <c r="FN36" s="518"/>
      <c r="FO36" s="518"/>
      <c r="FP36" s="518"/>
      <c r="FQ36" s="518"/>
      <c r="FR36" s="518"/>
      <c r="FS36" s="518"/>
      <c r="FT36" s="518"/>
      <c r="FU36" s="518"/>
      <c r="FV36" s="518"/>
      <c r="FW36" s="518"/>
      <c r="FX36" s="518"/>
      <c r="FY36" s="518"/>
      <c r="FZ36" s="518"/>
      <c r="GA36" s="518"/>
      <c r="GB36" s="518"/>
      <c r="GC36" s="518"/>
      <c r="GD36" s="518"/>
      <c r="GE36" s="518"/>
      <c r="GF36" s="518"/>
      <c r="GG36" s="518"/>
      <c r="GH36" s="518"/>
      <c r="GI36" s="518"/>
      <c r="GJ36" s="518"/>
      <c r="GK36" s="518"/>
      <c r="GL36" s="518"/>
      <c r="GM36" s="518"/>
      <c r="GN36" s="518"/>
      <c r="GO36" s="518"/>
      <c r="GP36" s="518"/>
      <c r="GQ36" s="518"/>
      <c r="GR36" s="518"/>
      <c r="GS36" s="518"/>
      <c r="GT36" s="518"/>
      <c r="GU36" s="518"/>
      <c r="GV36" s="518"/>
      <c r="GW36" s="518"/>
      <c r="GX36" s="518"/>
      <c r="GY36" s="518"/>
      <c r="GZ36" s="518"/>
      <c r="HA36" s="518"/>
      <c r="HB36" s="518"/>
      <c r="HC36" s="518"/>
      <c r="HD36" s="518"/>
      <c r="HE36" s="518"/>
      <c r="HF36" s="518"/>
      <c r="HG36" s="518"/>
      <c r="HH36" s="518"/>
      <c r="HI36" s="518"/>
      <c r="HJ36" s="518"/>
      <c r="HK36" s="518"/>
      <c r="HL36" s="518"/>
      <c r="HM36" s="518"/>
      <c r="HN36" s="518"/>
      <c r="HO36" s="518"/>
      <c r="HP36" s="518"/>
      <c r="HQ36" s="518"/>
      <c r="HR36" s="518"/>
      <c r="HS36" s="518"/>
      <c r="HT36" s="518"/>
      <c r="HU36" s="518"/>
      <c r="HV36" s="518"/>
      <c r="HW36" s="518"/>
      <c r="HX36" s="518"/>
      <c r="HY36" s="518"/>
      <c r="HZ36" s="518"/>
      <c r="IA36" s="518"/>
      <c r="IB36" s="518"/>
      <c r="IC36" s="518"/>
      <c r="ID36" s="518"/>
      <c r="IE36" s="518"/>
      <c r="IF36" s="518"/>
      <c r="IG36" s="518"/>
      <c r="IH36" s="518"/>
      <c r="II36" s="518"/>
      <c r="IJ36" s="518"/>
      <c r="IK36" s="518"/>
      <c r="IL36" s="518"/>
      <c r="IM36" s="518"/>
      <c r="IN36" s="518"/>
      <c r="IO36" s="518"/>
      <c r="IP36" s="518"/>
      <c r="IQ36" s="518"/>
      <c r="IR36" s="518"/>
      <c r="IS36" s="518"/>
      <c r="IT36" s="518"/>
      <c r="IU36" s="518"/>
      <c r="IV36" s="518"/>
      <c r="IW36" s="518"/>
      <c r="IX36" s="518"/>
      <c r="IY36" s="518"/>
      <c r="IZ36" s="518"/>
      <c r="JA36" s="518"/>
      <c r="JB36" s="518"/>
      <c r="JC36" s="518"/>
      <c r="JD36" s="518"/>
      <c r="JE36" s="518"/>
      <c r="JF36" s="518"/>
      <c r="JG36" s="518"/>
      <c r="JH36" s="518"/>
      <c r="JI36" s="518"/>
      <c r="JJ36" s="518"/>
      <c r="JK36" s="518"/>
      <c r="JL36" s="518"/>
      <c r="JM36" s="518"/>
      <c r="JN36" s="518"/>
      <c r="JO36" s="518"/>
      <c r="JP36" s="518"/>
      <c r="JQ36" s="518"/>
      <c r="JR36" s="518"/>
      <c r="JS36" s="518"/>
      <c r="JT36" s="518"/>
      <c r="JU36" s="518"/>
      <c r="JV36" s="518"/>
      <c r="JW36" s="518"/>
      <c r="JX36" s="518"/>
      <c r="JY36" s="518"/>
      <c r="JZ36" s="518"/>
      <c r="KA36" s="518"/>
      <c r="KB36" s="518"/>
      <c r="KC36" s="518"/>
      <c r="KD36" s="518"/>
      <c r="KE36" s="518"/>
      <c r="KF36" s="518"/>
      <c r="KG36" s="518"/>
      <c r="KH36" s="518"/>
      <c r="KI36" s="518"/>
      <c r="KJ36" s="518"/>
      <c r="KK36" s="518"/>
      <c r="KL36" s="518"/>
      <c r="KM36" s="518"/>
      <c r="KN36" s="518"/>
      <c r="KO36" s="518"/>
      <c r="KP36" s="518"/>
      <c r="KQ36" s="518"/>
      <c r="KR36" s="518"/>
      <c r="KS36" s="518"/>
      <c r="KT36" s="518"/>
      <c r="KU36" s="518"/>
      <c r="KV36" s="518"/>
      <c r="KW36" s="518"/>
      <c r="KX36" s="518"/>
      <c r="KY36" s="518"/>
      <c r="KZ36" s="518"/>
      <c r="LA36" s="518"/>
      <c r="LB36" s="518"/>
      <c r="LC36" s="518"/>
      <c r="LD36" s="518"/>
      <c r="LE36" s="518"/>
      <c r="LF36" s="518"/>
      <c r="LG36" s="518"/>
      <c r="LH36" s="518"/>
      <c r="LI36" s="518"/>
      <c r="LJ36" s="518"/>
      <c r="LK36" s="518"/>
      <c r="LL36" s="518"/>
      <c r="LM36" s="518"/>
      <c r="LN36" s="518"/>
      <c r="LO36" s="518"/>
      <c r="LP36" s="518"/>
      <c r="LQ36" s="518"/>
      <c r="LR36" s="518"/>
      <c r="LS36" s="518"/>
      <c r="LT36" s="518"/>
      <c r="LU36" s="518"/>
      <c r="LV36" s="518"/>
      <c r="LW36" s="518"/>
      <c r="LX36" s="518"/>
      <c r="LY36" s="518"/>
      <c r="LZ36" s="518"/>
      <c r="MA36" s="518"/>
    </row>
    <row r="37" spans="1:339" ht="15.75" x14ac:dyDescent="0.25">
      <c r="A37" s="155" t="s">
        <v>277</v>
      </c>
      <c r="B37" s="209" t="s">
        <v>278</v>
      </c>
      <c r="C37" s="154"/>
      <c r="D37" s="190"/>
      <c r="E37" s="154"/>
      <c r="F37" s="191"/>
      <c r="G37" s="191">
        <v>61537</v>
      </c>
      <c r="H37" s="191">
        <f t="shared" ref="H37:H38" si="12">F37+G37</f>
        <v>61537</v>
      </c>
      <c r="I37" s="191"/>
      <c r="J37" s="191"/>
      <c r="K37" s="191">
        <f>L37-J37</f>
        <v>0</v>
      </c>
      <c r="L37" s="191"/>
      <c r="M37" s="471">
        <f t="shared" si="6"/>
        <v>0</v>
      </c>
      <c r="N37" s="191"/>
      <c r="O37" s="393"/>
    </row>
    <row r="38" spans="1:339" ht="15.75" x14ac:dyDescent="0.25">
      <c r="A38" s="155" t="s">
        <v>214</v>
      </c>
      <c r="B38" s="209" t="s">
        <v>111</v>
      </c>
      <c r="C38" s="154"/>
      <c r="D38" s="190"/>
      <c r="E38" s="154"/>
      <c r="F38" s="191">
        <v>6309650</v>
      </c>
      <c r="G38" s="191">
        <f>(-F38+147460)</f>
        <v>-6162190</v>
      </c>
      <c r="H38" s="191">
        <f t="shared" si="12"/>
        <v>147460</v>
      </c>
      <c r="I38" s="191"/>
      <c r="J38" s="191">
        <f>H38+I38</f>
        <v>147460</v>
      </c>
      <c r="K38" s="191">
        <f>L38-J38</f>
        <v>-137810</v>
      </c>
      <c r="L38" s="191">
        <v>9650</v>
      </c>
      <c r="M38" s="471">
        <f t="shared" si="6"/>
        <v>4534976</v>
      </c>
      <c r="N38" s="191">
        <v>4544626</v>
      </c>
      <c r="O38" s="393"/>
    </row>
    <row r="39" spans="1:339" s="91" customFormat="1" ht="15.75" x14ac:dyDescent="0.25">
      <c r="A39" s="153" t="s">
        <v>108</v>
      </c>
      <c r="B39" s="210" t="s">
        <v>109</v>
      </c>
      <c r="C39" s="152">
        <f t="shared" ref="C39:H39" si="13">SUM(C36:C38)</f>
        <v>0</v>
      </c>
      <c r="D39" s="151">
        <f t="shared" si="13"/>
        <v>0</v>
      </c>
      <c r="E39" s="152">
        <f t="shared" si="13"/>
        <v>0</v>
      </c>
      <c r="F39" s="151">
        <f t="shared" si="13"/>
        <v>12090554</v>
      </c>
      <c r="G39" s="151">
        <f t="shared" si="13"/>
        <v>-6100653</v>
      </c>
      <c r="H39" s="151">
        <f t="shared" si="13"/>
        <v>5989901</v>
      </c>
      <c r="I39" s="151">
        <f>I36+I37+I38</f>
        <v>0</v>
      </c>
      <c r="J39" s="151">
        <f>H39+I39</f>
        <v>5989901</v>
      </c>
      <c r="K39" s="151">
        <f>K36+K37+K38</f>
        <v>3462934</v>
      </c>
      <c r="L39" s="151">
        <f>J39+K39</f>
        <v>9452835</v>
      </c>
      <c r="M39" s="151">
        <f t="shared" si="6"/>
        <v>3506236</v>
      </c>
      <c r="N39" s="151">
        <f>SUM(N36:N38)</f>
        <v>12959071</v>
      </c>
      <c r="O39" s="393">
        <f>SUM(O36:O38)</f>
        <v>5791396</v>
      </c>
      <c r="P39" s="517"/>
      <c r="Q39" s="517"/>
      <c r="R39" s="517"/>
      <c r="S39" s="517"/>
      <c r="T39" s="517"/>
      <c r="U39" s="517"/>
      <c r="V39" s="517"/>
      <c r="W39" s="517"/>
      <c r="X39" s="517"/>
      <c r="Y39" s="517"/>
      <c r="Z39" s="517"/>
      <c r="AA39" s="517"/>
      <c r="AB39" s="517"/>
      <c r="AC39" s="517"/>
      <c r="AD39" s="517"/>
      <c r="AE39" s="517"/>
      <c r="AF39" s="517"/>
      <c r="AG39" s="517"/>
      <c r="AH39" s="517"/>
      <c r="AI39" s="517"/>
      <c r="AJ39" s="517"/>
      <c r="AK39" s="517"/>
      <c r="AL39" s="517"/>
      <c r="AM39" s="517"/>
      <c r="AN39" s="517"/>
      <c r="AO39" s="517"/>
      <c r="AP39" s="517"/>
      <c r="AQ39" s="517"/>
      <c r="AR39" s="517"/>
      <c r="AS39" s="517"/>
      <c r="AT39" s="517"/>
      <c r="AU39" s="517"/>
      <c r="AV39" s="517"/>
      <c r="AW39" s="517"/>
      <c r="AX39" s="517"/>
      <c r="AY39" s="517"/>
      <c r="AZ39" s="517"/>
      <c r="BA39" s="517"/>
      <c r="BB39" s="517"/>
      <c r="BC39" s="517"/>
      <c r="BD39" s="517"/>
      <c r="BE39" s="517"/>
      <c r="BF39" s="517"/>
      <c r="BG39" s="517"/>
      <c r="BH39" s="517"/>
      <c r="BI39" s="517"/>
      <c r="BJ39" s="517"/>
      <c r="BK39" s="517"/>
      <c r="BL39" s="517"/>
      <c r="BM39" s="517"/>
      <c r="BN39" s="517"/>
      <c r="BO39" s="517"/>
      <c r="BP39" s="517"/>
      <c r="BQ39" s="517"/>
      <c r="BR39" s="517"/>
      <c r="BS39" s="517"/>
      <c r="BT39" s="517"/>
      <c r="BU39" s="517"/>
      <c r="BV39" s="517"/>
      <c r="BW39" s="517"/>
      <c r="BX39" s="517"/>
      <c r="BY39" s="517"/>
      <c r="BZ39" s="517"/>
      <c r="CA39" s="517"/>
      <c r="CB39" s="517"/>
      <c r="CC39" s="517"/>
      <c r="CD39" s="517"/>
      <c r="CE39" s="517"/>
      <c r="CF39" s="517"/>
      <c r="CG39" s="517"/>
      <c r="CH39" s="517"/>
      <c r="CI39" s="517"/>
      <c r="CJ39" s="517"/>
      <c r="CK39" s="517"/>
      <c r="CL39" s="517"/>
      <c r="CM39" s="517"/>
      <c r="CN39" s="517"/>
      <c r="CO39" s="517"/>
      <c r="CP39" s="517"/>
      <c r="CQ39" s="517"/>
      <c r="CR39" s="517"/>
      <c r="CS39" s="517"/>
      <c r="CT39" s="517"/>
      <c r="CU39" s="517"/>
      <c r="CV39" s="517"/>
      <c r="CW39" s="517"/>
      <c r="CX39" s="517"/>
      <c r="CY39" s="517"/>
      <c r="CZ39" s="517"/>
      <c r="DA39" s="517"/>
      <c r="DB39" s="517"/>
      <c r="DC39" s="517"/>
      <c r="DD39" s="517"/>
      <c r="DE39" s="517"/>
      <c r="DF39" s="517"/>
      <c r="DG39" s="517"/>
      <c r="DH39" s="517"/>
      <c r="DI39" s="517"/>
      <c r="DJ39" s="517"/>
      <c r="DK39" s="517"/>
      <c r="DL39" s="517"/>
      <c r="DM39" s="517"/>
      <c r="DN39" s="517"/>
      <c r="DO39" s="517"/>
      <c r="DP39" s="517"/>
      <c r="DQ39" s="517"/>
      <c r="DR39" s="517"/>
      <c r="DS39" s="517"/>
      <c r="DT39" s="517"/>
      <c r="DU39" s="517"/>
      <c r="DV39" s="517"/>
      <c r="DW39" s="517"/>
      <c r="DX39" s="517"/>
      <c r="DY39" s="517"/>
      <c r="DZ39" s="517"/>
      <c r="EA39" s="517"/>
      <c r="EB39" s="517"/>
      <c r="EC39" s="517"/>
      <c r="ED39" s="517"/>
      <c r="EE39" s="517"/>
      <c r="EF39" s="517"/>
      <c r="EG39" s="517"/>
      <c r="EH39" s="517"/>
      <c r="EI39" s="517"/>
      <c r="EJ39" s="517"/>
      <c r="EK39" s="517"/>
      <c r="EL39" s="517"/>
      <c r="EM39" s="517"/>
      <c r="EN39" s="517"/>
      <c r="EO39" s="517"/>
      <c r="EP39" s="517"/>
      <c r="EQ39" s="517"/>
      <c r="ER39" s="517"/>
      <c r="ES39" s="517"/>
      <c r="ET39" s="517"/>
      <c r="EU39" s="517"/>
      <c r="EV39" s="517"/>
      <c r="EW39" s="517"/>
      <c r="EX39" s="517"/>
      <c r="EY39" s="517"/>
      <c r="EZ39" s="517"/>
      <c r="FA39" s="517"/>
      <c r="FB39" s="517"/>
      <c r="FC39" s="517"/>
      <c r="FD39" s="517"/>
      <c r="FE39" s="517"/>
      <c r="FF39" s="517"/>
      <c r="FG39" s="517"/>
      <c r="FH39" s="517"/>
      <c r="FI39" s="517"/>
      <c r="FJ39" s="517"/>
      <c r="FK39" s="517"/>
      <c r="FL39" s="517"/>
      <c r="FM39" s="517"/>
      <c r="FN39" s="517"/>
      <c r="FO39" s="517"/>
      <c r="FP39" s="517"/>
      <c r="FQ39" s="517"/>
      <c r="FR39" s="517"/>
      <c r="FS39" s="517"/>
      <c r="FT39" s="517"/>
      <c r="FU39" s="517"/>
      <c r="FV39" s="517"/>
      <c r="FW39" s="517"/>
      <c r="FX39" s="517"/>
      <c r="FY39" s="517"/>
      <c r="FZ39" s="517"/>
      <c r="GA39" s="517"/>
      <c r="GB39" s="517"/>
      <c r="GC39" s="517"/>
      <c r="GD39" s="517"/>
      <c r="GE39" s="517"/>
      <c r="GF39" s="517"/>
      <c r="GG39" s="517"/>
      <c r="GH39" s="517"/>
      <c r="GI39" s="517"/>
      <c r="GJ39" s="517"/>
      <c r="GK39" s="517"/>
      <c r="GL39" s="517"/>
      <c r="GM39" s="517"/>
      <c r="GN39" s="517"/>
      <c r="GO39" s="517"/>
      <c r="GP39" s="517"/>
      <c r="GQ39" s="517"/>
      <c r="GR39" s="517"/>
      <c r="GS39" s="517"/>
      <c r="GT39" s="517"/>
      <c r="GU39" s="517"/>
      <c r="GV39" s="517"/>
      <c r="GW39" s="517"/>
      <c r="GX39" s="517"/>
      <c r="GY39" s="517"/>
      <c r="GZ39" s="517"/>
      <c r="HA39" s="517"/>
      <c r="HB39" s="517"/>
      <c r="HC39" s="517"/>
      <c r="HD39" s="517"/>
      <c r="HE39" s="517"/>
      <c r="HF39" s="517"/>
      <c r="HG39" s="517"/>
      <c r="HH39" s="517"/>
      <c r="HI39" s="517"/>
      <c r="HJ39" s="517"/>
      <c r="HK39" s="517"/>
      <c r="HL39" s="517"/>
      <c r="HM39" s="517"/>
      <c r="HN39" s="517"/>
      <c r="HO39" s="517"/>
      <c r="HP39" s="517"/>
      <c r="HQ39" s="517"/>
      <c r="HR39" s="517"/>
      <c r="HS39" s="517"/>
      <c r="HT39" s="517"/>
      <c r="HU39" s="517"/>
      <c r="HV39" s="517"/>
      <c r="HW39" s="517"/>
      <c r="HX39" s="517"/>
      <c r="HY39" s="517"/>
      <c r="HZ39" s="517"/>
      <c r="IA39" s="517"/>
      <c r="IB39" s="517"/>
      <c r="IC39" s="517"/>
      <c r="ID39" s="517"/>
      <c r="IE39" s="517"/>
      <c r="IF39" s="517"/>
      <c r="IG39" s="517"/>
      <c r="IH39" s="517"/>
      <c r="II39" s="517"/>
      <c r="IJ39" s="517"/>
      <c r="IK39" s="517"/>
      <c r="IL39" s="517"/>
      <c r="IM39" s="517"/>
      <c r="IN39" s="517"/>
      <c r="IO39" s="517"/>
      <c r="IP39" s="517"/>
      <c r="IQ39" s="517"/>
      <c r="IR39" s="517"/>
      <c r="IS39" s="517"/>
      <c r="IT39" s="517"/>
      <c r="IU39" s="517"/>
      <c r="IV39" s="517"/>
      <c r="IW39" s="517"/>
      <c r="IX39" s="517"/>
      <c r="IY39" s="517"/>
      <c r="IZ39" s="517"/>
      <c r="JA39" s="517"/>
      <c r="JB39" s="517"/>
      <c r="JC39" s="517"/>
      <c r="JD39" s="517"/>
      <c r="JE39" s="517"/>
      <c r="JF39" s="517"/>
      <c r="JG39" s="517"/>
      <c r="JH39" s="517"/>
      <c r="JI39" s="517"/>
      <c r="JJ39" s="517"/>
      <c r="JK39" s="517"/>
      <c r="JL39" s="517"/>
      <c r="JM39" s="517"/>
      <c r="JN39" s="517"/>
      <c r="JO39" s="517"/>
      <c r="JP39" s="517"/>
      <c r="JQ39" s="517"/>
      <c r="JR39" s="517"/>
      <c r="JS39" s="517"/>
      <c r="JT39" s="517"/>
      <c r="JU39" s="517"/>
      <c r="JV39" s="517"/>
      <c r="JW39" s="517"/>
      <c r="JX39" s="517"/>
      <c r="JY39" s="517"/>
      <c r="JZ39" s="517"/>
      <c r="KA39" s="517"/>
      <c r="KB39" s="517"/>
      <c r="KC39" s="517"/>
      <c r="KD39" s="517"/>
      <c r="KE39" s="517"/>
      <c r="KF39" s="517"/>
      <c r="KG39" s="517"/>
      <c r="KH39" s="517"/>
      <c r="KI39" s="517"/>
      <c r="KJ39" s="517"/>
      <c r="KK39" s="517"/>
      <c r="KL39" s="517"/>
      <c r="KM39" s="517"/>
      <c r="KN39" s="517"/>
      <c r="KO39" s="517"/>
      <c r="KP39" s="517"/>
      <c r="KQ39" s="517"/>
      <c r="KR39" s="517"/>
      <c r="KS39" s="517"/>
      <c r="KT39" s="517"/>
      <c r="KU39" s="517"/>
      <c r="KV39" s="517"/>
      <c r="KW39" s="517"/>
      <c r="KX39" s="517"/>
      <c r="KY39" s="517"/>
      <c r="KZ39" s="517"/>
      <c r="LA39" s="517"/>
      <c r="LB39" s="517"/>
      <c r="LC39" s="517"/>
      <c r="LD39" s="517"/>
      <c r="LE39" s="517"/>
      <c r="LF39" s="517"/>
      <c r="LG39" s="517"/>
      <c r="LH39" s="517"/>
      <c r="LI39" s="517"/>
      <c r="LJ39" s="517"/>
      <c r="LK39" s="517"/>
      <c r="LL39" s="517"/>
      <c r="LM39" s="517"/>
      <c r="LN39" s="517"/>
      <c r="LO39" s="517"/>
      <c r="LP39" s="517"/>
      <c r="LQ39" s="517"/>
      <c r="LR39" s="517"/>
      <c r="LS39" s="517"/>
      <c r="LT39" s="517"/>
      <c r="LU39" s="517"/>
      <c r="LV39" s="517"/>
      <c r="LW39" s="517"/>
      <c r="LX39" s="517"/>
      <c r="LY39" s="517"/>
      <c r="LZ39" s="517"/>
      <c r="MA39" s="517"/>
    </row>
    <row r="40" spans="1:339" s="104" customFormat="1" ht="15.75" x14ac:dyDescent="0.25">
      <c r="A40" s="153" t="s">
        <v>112</v>
      </c>
      <c r="B40" s="210" t="s">
        <v>113</v>
      </c>
      <c r="C40" s="152" t="e">
        <f>SUM(#REF!)</f>
        <v>#REF!</v>
      </c>
      <c r="D40" s="151" t="e">
        <f>SUM(#REF!)</f>
        <v>#REF!</v>
      </c>
      <c r="E40" s="152" t="e">
        <f>SUM(#REF!)</f>
        <v>#REF!</v>
      </c>
      <c r="F40" s="151"/>
      <c r="G40" s="151"/>
      <c r="H40" s="151"/>
      <c r="I40" s="444"/>
      <c r="J40" s="444"/>
      <c r="K40" s="444"/>
      <c r="L40" s="444"/>
      <c r="M40" s="151">
        <f t="shared" si="6"/>
        <v>0</v>
      </c>
      <c r="N40" s="444"/>
      <c r="O40" s="393"/>
      <c r="P40" s="522"/>
      <c r="Q40" s="522"/>
      <c r="R40" s="522"/>
      <c r="S40" s="522"/>
      <c r="T40" s="522"/>
      <c r="U40" s="522"/>
      <c r="V40" s="522"/>
      <c r="W40" s="522"/>
      <c r="X40" s="522"/>
      <c r="Y40" s="522"/>
      <c r="Z40" s="522"/>
      <c r="AA40" s="522"/>
      <c r="AB40" s="522"/>
      <c r="AC40" s="522"/>
      <c r="AD40" s="522"/>
      <c r="AE40" s="522"/>
      <c r="AF40" s="522"/>
      <c r="AG40" s="522"/>
      <c r="AH40" s="522"/>
      <c r="AI40" s="522"/>
      <c r="AJ40" s="522"/>
      <c r="AK40" s="522"/>
      <c r="AL40" s="522"/>
      <c r="AM40" s="522"/>
      <c r="AN40" s="522"/>
      <c r="AO40" s="522"/>
      <c r="AP40" s="522"/>
      <c r="AQ40" s="522"/>
      <c r="AR40" s="522"/>
      <c r="AS40" s="522"/>
      <c r="AT40" s="522"/>
      <c r="AU40" s="522"/>
      <c r="AV40" s="522"/>
      <c r="AW40" s="522"/>
      <c r="AX40" s="522"/>
      <c r="AY40" s="522"/>
      <c r="AZ40" s="522"/>
      <c r="BA40" s="522"/>
      <c r="BB40" s="522"/>
      <c r="BC40" s="522"/>
      <c r="BD40" s="522"/>
      <c r="BE40" s="522"/>
      <c r="BF40" s="522"/>
      <c r="BG40" s="522"/>
      <c r="BH40" s="522"/>
      <c r="BI40" s="522"/>
      <c r="BJ40" s="522"/>
      <c r="BK40" s="522"/>
      <c r="BL40" s="522"/>
      <c r="BM40" s="522"/>
      <c r="BN40" s="522"/>
      <c r="BO40" s="522"/>
      <c r="BP40" s="522"/>
      <c r="BQ40" s="522"/>
      <c r="BR40" s="522"/>
      <c r="BS40" s="522"/>
      <c r="BT40" s="522"/>
      <c r="BU40" s="522"/>
      <c r="BV40" s="522"/>
      <c r="BW40" s="522"/>
      <c r="BX40" s="522"/>
      <c r="BY40" s="522"/>
      <c r="BZ40" s="522"/>
      <c r="CA40" s="522"/>
      <c r="CB40" s="522"/>
      <c r="CC40" s="522"/>
      <c r="CD40" s="522"/>
      <c r="CE40" s="522"/>
      <c r="CF40" s="522"/>
      <c r="CG40" s="522"/>
      <c r="CH40" s="522"/>
      <c r="CI40" s="522"/>
      <c r="CJ40" s="522"/>
      <c r="CK40" s="522"/>
      <c r="CL40" s="522"/>
      <c r="CM40" s="522"/>
      <c r="CN40" s="522"/>
      <c r="CO40" s="522"/>
      <c r="CP40" s="522"/>
      <c r="CQ40" s="522"/>
      <c r="CR40" s="522"/>
      <c r="CS40" s="522"/>
      <c r="CT40" s="522"/>
      <c r="CU40" s="522"/>
      <c r="CV40" s="522"/>
      <c r="CW40" s="522"/>
      <c r="CX40" s="522"/>
      <c r="CY40" s="522"/>
      <c r="CZ40" s="522"/>
      <c r="DA40" s="522"/>
      <c r="DB40" s="522"/>
      <c r="DC40" s="522"/>
      <c r="DD40" s="522"/>
      <c r="DE40" s="522"/>
      <c r="DF40" s="522"/>
      <c r="DG40" s="522"/>
      <c r="DH40" s="522"/>
      <c r="DI40" s="522"/>
      <c r="DJ40" s="522"/>
      <c r="DK40" s="522"/>
      <c r="DL40" s="522"/>
      <c r="DM40" s="522"/>
      <c r="DN40" s="522"/>
      <c r="DO40" s="522"/>
      <c r="DP40" s="522"/>
      <c r="DQ40" s="522"/>
      <c r="DR40" s="522"/>
      <c r="DS40" s="522"/>
      <c r="DT40" s="522"/>
      <c r="DU40" s="522"/>
      <c r="DV40" s="522"/>
      <c r="DW40" s="522"/>
      <c r="DX40" s="522"/>
      <c r="DY40" s="522"/>
      <c r="DZ40" s="522"/>
      <c r="EA40" s="522"/>
      <c r="EB40" s="522"/>
      <c r="EC40" s="522"/>
      <c r="ED40" s="522"/>
      <c r="EE40" s="522"/>
      <c r="EF40" s="522"/>
      <c r="EG40" s="523"/>
      <c r="EH40" s="523"/>
      <c r="EI40" s="523"/>
      <c r="EJ40" s="523"/>
      <c r="EK40" s="523"/>
      <c r="EL40" s="523"/>
      <c r="EM40" s="523"/>
      <c r="EN40" s="523"/>
      <c r="EO40" s="523"/>
      <c r="EP40" s="523"/>
      <c r="EQ40" s="523"/>
      <c r="ER40" s="523"/>
      <c r="ES40" s="523"/>
      <c r="ET40" s="523"/>
      <c r="EU40" s="523"/>
      <c r="EV40" s="523"/>
      <c r="EW40" s="523"/>
      <c r="EX40" s="523"/>
      <c r="EY40" s="523"/>
      <c r="EZ40" s="523"/>
      <c r="FA40" s="523"/>
      <c r="FB40" s="523"/>
      <c r="FC40" s="523"/>
      <c r="FD40" s="523"/>
      <c r="FE40" s="523"/>
      <c r="FF40" s="523"/>
      <c r="FG40" s="523"/>
      <c r="FH40" s="523"/>
      <c r="FI40" s="523"/>
      <c r="FJ40" s="523"/>
      <c r="FK40" s="523"/>
      <c r="FL40" s="523"/>
      <c r="FM40" s="523"/>
      <c r="FN40" s="523"/>
      <c r="FO40" s="523"/>
      <c r="FP40" s="523"/>
      <c r="FQ40" s="523"/>
      <c r="FR40" s="523"/>
      <c r="FS40" s="523"/>
      <c r="FT40" s="523"/>
      <c r="FU40" s="523"/>
      <c r="FV40" s="523"/>
      <c r="FW40" s="523"/>
      <c r="FX40" s="523"/>
      <c r="FY40" s="523"/>
      <c r="FZ40" s="523"/>
      <c r="GA40" s="523"/>
      <c r="GB40" s="523"/>
      <c r="GC40" s="523"/>
      <c r="GD40" s="523"/>
      <c r="GE40" s="523"/>
      <c r="GF40" s="523"/>
      <c r="GG40" s="523"/>
      <c r="GH40" s="523"/>
      <c r="GI40" s="523"/>
      <c r="GJ40" s="523"/>
      <c r="GK40" s="523"/>
      <c r="GL40" s="523"/>
      <c r="GM40" s="523"/>
      <c r="GN40" s="523"/>
      <c r="GO40" s="523"/>
      <c r="GP40" s="523"/>
      <c r="GQ40" s="523"/>
      <c r="GR40" s="523"/>
      <c r="GS40" s="523"/>
      <c r="GT40" s="523"/>
      <c r="GU40" s="523"/>
      <c r="GV40" s="523"/>
      <c r="GW40" s="523"/>
      <c r="GX40" s="523"/>
      <c r="GY40" s="523"/>
      <c r="GZ40" s="523"/>
      <c r="HA40" s="523"/>
      <c r="HB40" s="523"/>
      <c r="HC40" s="523"/>
      <c r="HD40" s="523"/>
      <c r="HE40" s="523"/>
      <c r="HF40" s="523"/>
      <c r="HG40" s="523"/>
      <c r="HH40" s="523"/>
      <c r="HI40" s="523"/>
      <c r="HJ40" s="523"/>
      <c r="HK40" s="523"/>
      <c r="HL40" s="523"/>
      <c r="HM40" s="523"/>
      <c r="HN40" s="523"/>
      <c r="HO40" s="523"/>
      <c r="HP40" s="523"/>
      <c r="HQ40" s="523"/>
      <c r="HR40" s="523"/>
      <c r="HS40" s="523"/>
      <c r="HT40" s="523"/>
      <c r="HU40" s="523"/>
      <c r="HV40" s="523"/>
      <c r="HW40" s="523"/>
      <c r="HX40" s="523"/>
      <c r="HY40" s="523"/>
      <c r="HZ40" s="523"/>
      <c r="IA40" s="523"/>
      <c r="IB40" s="523"/>
      <c r="IC40" s="523"/>
      <c r="ID40" s="523"/>
      <c r="IE40" s="523"/>
      <c r="IF40" s="523"/>
      <c r="IG40" s="523"/>
      <c r="IH40" s="523"/>
      <c r="II40" s="523"/>
      <c r="IJ40" s="523"/>
      <c r="IK40" s="523"/>
      <c r="IL40" s="523"/>
      <c r="IM40" s="523"/>
      <c r="IN40" s="523"/>
      <c r="IO40" s="523"/>
      <c r="IP40" s="523"/>
      <c r="IQ40" s="523"/>
      <c r="IR40" s="523"/>
      <c r="IS40" s="523"/>
      <c r="IT40" s="523"/>
      <c r="IU40" s="523"/>
      <c r="IV40" s="523"/>
      <c r="IW40" s="523"/>
      <c r="IX40" s="523"/>
      <c r="IY40" s="523"/>
      <c r="IZ40" s="523"/>
      <c r="JA40" s="523"/>
      <c r="JB40" s="523"/>
      <c r="JC40" s="523"/>
      <c r="JD40" s="523"/>
      <c r="JE40" s="523"/>
      <c r="JF40" s="523"/>
      <c r="JG40" s="523"/>
      <c r="JH40" s="523"/>
      <c r="JI40" s="523"/>
      <c r="JJ40" s="523"/>
      <c r="JK40" s="523"/>
      <c r="JL40" s="523"/>
      <c r="JM40" s="523"/>
      <c r="JN40" s="523"/>
      <c r="JO40" s="523"/>
      <c r="JP40" s="523"/>
      <c r="JQ40" s="523"/>
      <c r="JR40" s="523"/>
      <c r="JS40" s="523"/>
      <c r="JT40" s="523"/>
      <c r="JU40" s="523"/>
      <c r="JV40" s="523"/>
      <c r="JW40" s="523"/>
      <c r="JX40" s="523"/>
      <c r="JY40" s="523"/>
      <c r="JZ40" s="523"/>
      <c r="KA40" s="523"/>
      <c r="KB40" s="523"/>
      <c r="KC40" s="523"/>
      <c r="KD40" s="523"/>
      <c r="KE40" s="523"/>
      <c r="KF40" s="523"/>
      <c r="KG40" s="523"/>
      <c r="KH40" s="523"/>
      <c r="KI40" s="523"/>
      <c r="KJ40" s="523"/>
      <c r="KK40" s="523"/>
      <c r="KL40" s="523"/>
      <c r="KM40" s="523"/>
      <c r="KN40" s="523"/>
      <c r="KO40" s="523"/>
      <c r="KP40" s="523"/>
      <c r="KQ40" s="523"/>
      <c r="KR40" s="523"/>
      <c r="KS40" s="523"/>
      <c r="KT40" s="523"/>
      <c r="KU40" s="523"/>
      <c r="KV40" s="523"/>
      <c r="KW40" s="523"/>
      <c r="KX40" s="523"/>
      <c r="KY40" s="523"/>
      <c r="KZ40" s="523"/>
      <c r="LA40" s="523"/>
      <c r="LB40" s="523"/>
      <c r="LC40" s="523"/>
      <c r="LD40" s="523"/>
      <c r="LE40" s="523"/>
      <c r="LF40" s="523"/>
      <c r="LG40" s="523"/>
      <c r="LH40" s="523"/>
      <c r="LI40" s="523"/>
      <c r="LJ40" s="523"/>
      <c r="LK40" s="523"/>
      <c r="LL40" s="523"/>
      <c r="LM40" s="523"/>
      <c r="LN40" s="523"/>
      <c r="LO40" s="523"/>
      <c r="LP40" s="523"/>
      <c r="LQ40" s="523"/>
      <c r="LR40" s="523"/>
      <c r="LS40" s="523"/>
      <c r="LT40" s="523"/>
      <c r="LU40" s="523"/>
      <c r="LV40" s="523"/>
      <c r="LW40" s="523"/>
      <c r="LX40" s="523"/>
      <c r="LY40" s="523"/>
      <c r="LZ40" s="523"/>
      <c r="MA40" s="523"/>
    </row>
    <row r="41" spans="1:339" s="104" customFormat="1" ht="15.75" x14ac:dyDescent="0.25">
      <c r="A41" s="155" t="s">
        <v>170</v>
      </c>
      <c r="B41" s="209" t="s">
        <v>114</v>
      </c>
      <c r="C41" s="154"/>
      <c r="D41" s="190"/>
      <c r="E41" s="154"/>
      <c r="F41" s="191">
        <v>6693750</v>
      </c>
      <c r="G41" s="191"/>
      <c r="H41" s="191">
        <f>F41+G41</f>
        <v>6693750</v>
      </c>
      <c r="I41" s="445"/>
      <c r="J41" s="445">
        <v>6693750</v>
      </c>
      <c r="K41" s="445">
        <f>L41-J41</f>
        <v>0</v>
      </c>
      <c r="L41" s="445">
        <v>6693750</v>
      </c>
      <c r="M41" s="471">
        <f t="shared" si="6"/>
        <v>3137937</v>
      </c>
      <c r="N41" s="445">
        <v>9831687</v>
      </c>
      <c r="O41" s="393"/>
      <c r="P41" s="522"/>
      <c r="Q41" s="522"/>
      <c r="R41" s="522"/>
      <c r="S41" s="522"/>
      <c r="T41" s="522"/>
      <c r="U41" s="522"/>
      <c r="V41" s="522"/>
      <c r="W41" s="522"/>
      <c r="X41" s="522"/>
      <c r="Y41" s="522"/>
      <c r="Z41" s="522"/>
      <c r="AA41" s="522"/>
      <c r="AB41" s="522"/>
      <c r="AC41" s="522"/>
      <c r="AD41" s="522"/>
      <c r="AE41" s="522"/>
      <c r="AF41" s="522"/>
      <c r="AG41" s="522"/>
      <c r="AH41" s="522"/>
      <c r="AI41" s="522"/>
      <c r="AJ41" s="522"/>
      <c r="AK41" s="522"/>
      <c r="AL41" s="522"/>
      <c r="AM41" s="522"/>
      <c r="AN41" s="522"/>
      <c r="AO41" s="522"/>
      <c r="AP41" s="522"/>
      <c r="AQ41" s="522"/>
      <c r="AR41" s="522"/>
      <c r="AS41" s="522"/>
      <c r="AT41" s="522"/>
      <c r="AU41" s="522"/>
      <c r="AV41" s="522"/>
      <c r="AW41" s="522"/>
      <c r="AX41" s="522"/>
      <c r="AY41" s="522"/>
      <c r="AZ41" s="522"/>
      <c r="BA41" s="522"/>
      <c r="BB41" s="522"/>
      <c r="BC41" s="522"/>
      <c r="BD41" s="522"/>
      <c r="BE41" s="522"/>
      <c r="BF41" s="522"/>
      <c r="BG41" s="522"/>
      <c r="BH41" s="522"/>
      <c r="BI41" s="522"/>
      <c r="BJ41" s="522"/>
      <c r="BK41" s="522"/>
      <c r="BL41" s="522"/>
      <c r="BM41" s="522"/>
      <c r="BN41" s="522"/>
      <c r="BO41" s="522"/>
      <c r="BP41" s="522"/>
      <c r="BQ41" s="522"/>
      <c r="BR41" s="522"/>
      <c r="BS41" s="522"/>
      <c r="BT41" s="522"/>
      <c r="BU41" s="522"/>
      <c r="BV41" s="522"/>
      <c r="BW41" s="522"/>
      <c r="BX41" s="522"/>
      <c r="BY41" s="522"/>
      <c r="BZ41" s="522"/>
      <c r="CA41" s="522"/>
      <c r="CB41" s="522"/>
      <c r="CC41" s="522"/>
      <c r="CD41" s="522"/>
      <c r="CE41" s="522"/>
      <c r="CF41" s="522"/>
      <c r="CG41" s="522"/>
      <c r="CH41" s="522"/>
      <c r="CI41" s="522"/>
      <c r="CJ41" s="522"/>
      <c r="CK41" s="522"/>
      <c r="CL41" s="522"/>
      <c r="CM41" s="522"/>
      <c r="CN41" s="522"/>
      <c r="CO41" s="522"/>
      <c r="CP41" s="522"/>
      <c r="CQ41" s="522"/>
      <c r="CR41" s="522"/>
      <c r="CS41" s="522"/>
      <c r="CT41" s="522"/>
      <c r="CU41" s="522"/>
      <c r="CV41" s="522"/>
      <c r="CW41" s="522"/>
      <c r="CX41" s="522"/>
      <c r="CY41" s="522"/>
      <c r="CZ41" s="522"/>
      <c r="DA41" s="522"/>
      <c r="DB41" s="522"/>
      <c r="DC41" s="522"/>
      <c r="DD41" s="522"/>
      <c r="DE41" s="522"/>
      <c r="DF41" s="522"/>
      <c r="DG41" s="522"/>
      <c r="DH41" s="522"/>
      <c r="DI41" s="522"/>
      <c r="DJ41" s="522"/>
      <c r="DK41" s="522"/>
      <c r="DL41" s="522"/>
      <c r="DM41" s="522"/>
      <c r="DN41" s="522"/>
      <c r="DO41" s="522"/>
      <c r="DP41" s="522"/>
      <c r="DQ41" s="522"/>
      <c r="DR41" s="522"/>
      <c r="DS41" s="522"/>
      <c r="DT41" s="522"/>
      <c r="DU41" s="522"/>
      <c r="DV41" s="522"/>
      <c r="DW41" s="522"/>
      <c r="DX41" s="522"/>
      <c r="DY41" s="522"/>
      <c r="DZ41" s="522"/>
      <c r="EA41" s="522"/>
      <c r="EB41" s="522"/>
      <c r="EC41" s="522"/>
      <c r="ED41" s="522"/>
      <c r="EE41" s="522"/>
      <c r="EF41" s="522"/>
      <c r="EG41" s="523"/>
      <c r="EH41" s="523"/>
      <c r="EI41" s="523"/>
      <c r="EJ41" s="523"/>
      <c r="EK41" s="523"/>
      <c r="EL41" s="523"/>
      <c r="EM41" s="523"/>
      <c r="EN41" s="523"/>
      <c r="EO41" s="523"/>
      <c r="EP41" s="523"/>
      <c r="EQ41" s="523"/>
      <c r="ER41" s="523"/>
      <c r="ES41" s="523"/>
      <c r="ET41" s="523"/>
      <c r="EU41" s="523"/>
      <c r="EV41" s="523"/>
      <c r="EW41" s="523"/>
      <c r="EX41" s="523"/>
      <c r="EY41" s="523"/>
      <c r="EZ41" s="523"/>
      <c r="FA41" s="523"/>
      <c r="FB41" s="523"/>
      <c r="FC41" s="523"/>
      <c r="FD41" s="523"/>
      <c r="FE41" s="523"/>
      <c r="FF41" s="523"/>
      <c r="FG41" s="523"/>
      <c r="FH41" s="523"/>
      <c r="FI41" s="523"/>
      <c r="FJ41" s="523"/>
      <c r="FK41" s="523"/>
      <c r="FL41" s="523"/>
      <c r="FM41" s="523"/>
      <c r="FN41" s="523"/>
      <c r="FO41" s="523"/>
      <c r="FP41" s="523"/>
      <c r="FQ41" s="523"/>
      <c r="FR41" s="523"/>
      <c r="FS41" s="523"/>
      <c r="FT41" s="523"/>
      <c r="FU41" s="523"/>
      <c r="FV41" s="523"/>
      <c r="FW41" s="523"/>
      <c r="FX41" s="523"/>
      <c r="FY41" s="523"/>
      <c r="FZ41" s="523"/>
      <c r="GA41" s="523"/>
      <c r="GB41" s="523"/>
      <c r="GC41" s="523"/>
      <c r="GD41" s="523"/>
      <c r="GE41" s="523"/>
      <c r="GF41" s="523"/>
      <c r="GG41" s="523"/>
      <c r="GH41" s="523"/>
      <c r="GI41" s="523"/>
      <c r="GJ41" s="523"/>
      <c r="GK41" s="523"/>
      <c r="GL41" s="523"/>
      <c r="GM41" s="523"/>
      <c r="GN41" s="523"/>
      <c r="GO41" s="523"/>
      <c r="GP41" s="523"/>
      <c r="GQ41" s="523"/>
      <c r="GR41" s="523"/>
      <c r="GS41" s="523"/>
      <c r="GT41" s="523"/>
      <c r="GU41" s="523"/>
      <c r="GV41" s="523"/>
      <c r="GW41" s="523"/>
      <c r="GX41" s="523"/>
      <c r="GY41" s="523"/>
      <c r="GZ41" s="523"/>
      <c r="HA41" s="523"/>
      <c r="HB41" s="523"/>
      <c r="HC41" s="523"/>
      <c r="HD41" s="523"/>
      <c r="HE41" s="523"/>
      <c r="HF41" s="523"/>
      <c r="HG41" s="523"/>
      <c r="HH41" s="523"/>
      <c r="HI41" s="523"/>
      <c r="HJ41" s="523"/>
      <c r="HK41" s="523"/>
      <c r="HL41" s="523"/>
      <c r="HM41" s="523"/>
      <c r="HN41" s="523"/>
      <c r="HO41" s="523"/>
      <c r="HP41" s="523"/>
      <c r="HQ41" s="523"/>
      <c r="HR41" s="523"/>
      <c r="HS41" s="523"/>
      <c r="HT41" s="523"/>
      <c r="HU41" s="523"/>
      <c r="HV41" s="523"/>
      <c r="HW41" s="523"/>
      <c r="HX41" s="523"/>
      <c r="HY41" s="523"/>
      <c r="HZ41" s="523"/>
      <c r="IA41" s="523"/>
      <c r="IB41" s="523"/>
      <c r="IC41" s="523"/>
      <c r="ID41" s="523"/>
      <c r="IE41" s="523"/>
      <c r="IF41" s="523"/>
      <c r="IG41" s="523"/>
      <c r="IH41" s="523"/>
      <c r="II41" s="523"/>
      <c r="IJ41" s="523"/>
      <c r="IK41" s="523"/>
      <c r="IL41" s="523"/>
      <c r="IM41" s="523"/>
      <c r="IN41" s="523"/>
      <c r="IO41" s="523"/>
      <c r="IP41" s="523"/>
      <c r="IQ41" s="523"/>
      <c r="IR41" s="523"/>
      <c r="IS41" s="523"/>
      <c r="IT41" s="523"/>
      <c r="IU41" s="523"/>
      <c r="IV41" s="523"/>
      <c r="IW41" s="523"/>
      <c r="IX41" s="523"/>
      <c r="IY41" s="523"/>
      <c r="IZ41" s="523"/>
      <c r="JA41" s="523"/>
      <c r="JB41" s="523"/>
      <c r="JC41" s="523"/>
      <c r="JD41" s="523"/>
      <c r="JE41" s="523"/>
      <c r="JF41" s="523"/>
      <c r="JG41" s="523"/>
      <c r="JH41" s="523"/>
      <c r="JI41" s="523"/>
      <c r="JJ41" s="523"/>
      <c r="JK41" s="523"/>
      <c r="JL41" s="523"/>
      <c r="JM41" s="523"/>
      <c r="JN41" s="523"/>
      <c r="JO41" s="523"/>
      <c r="JP41" s="523"/>
      <c r="JQ41" s="523"/>
      <c r="JR41" s="523"/>
      <c r="JS41" s="523"/>
      <c r="JT41" s="523"/>
      <c r="JU41" s="523"/>
      <c r="JV41" s="523"/>
      <c r="JW41" s="523"/>
      <c r="JX41" s="523"/>
      <c r="JY41" s="523"/>
      <c r="JZ41" s="523"/>
      <c r="KA41" s="523"/>
      <c r="KB41" s="523"/>
      <c r="KC41" s="523"/>
      <c r="KD41" s="523"/>
      <c r="KE41" s="523"/>
      <c r="KF41" s="523"/>
      <c r="KG41" s="523"/>
      <c r="KH41" s="523"/>
      <c r="KI41" s="523"/>
      <c r="KJ41" s="523"/>
      <c r="KK41" s="523"/>
      <c r="KL41" s="523"/>
      <c r="KM41" s="523"/>
      <c r="KN41" s="523"/>
      <c r="KO41" s="523"/>
      <c r="KP41" s="523"/>
      <c r="KQ41" s="523"/>
      <c r="KR41" s="523"/>
      <c r="KS41" s="523"/>
      <c r="KT41" s="523"/>
      <c r="KU41" s="523"/>
      <c r="KV41" s="523"/>
      <c r="KW41" s="523"/>
      <c r="KX41" s="523"/>
      <c r="KY41" s="523"/>
      <c r="KZ41" s="523"/>
      <c r="LA41" s="523"/>
      <c r="LB41" s="523"/>
      <c r="LC41" s="523"/>
      <c r="LD41" s="523"/>
      <c r="LE41" s="523"/>
      <c r="LF41" s="523"/>
      <c r="LG41" s="523"/>
      <c r="LH41" s="523"/>
      <c r="LI41" s="523"/>
      <c r="LJ41" s="523"/>
      <c r="LK41" s="523"/>
      <c r="LL41" s="523"/>
      <c r="LM41" s="523"/>
      <c r="LN41" s="523"/>
      <c r="LO41" s="523"/>
      <c r="LP41" s="523"/>
      <c r="LQ41" s="523"/>
      <c r="LR41" s="523"/>
      <c r="LS41" s="523"/>
      <c r="LT41" s="523"/>
      <c r="LU41" s="523"/>
      <c r="LV41" s="523"/>
      <c r="LW41" s="523"/>
      <c r="LX41" s="523"/>
      <c r="LY41" s="523"/>
      <c r="LZ41" s="523"/>
      <c r="MA41" s="523"/>
    </row>
    <row r="42" spans="1:339" s="104" customFormat="1" ht="18.75" customHeight="1" x14ac:dyDescent="0.25">
      <c r="A42" s="153" t="s">
        <v>115</v>
      </c>
      <c r="B42" s="210" t="s">
        <v>118</v>
      </c>
      <c r="C42" s="152">
        <f>SUM(C41:C41)</f>
        <v>0</v>
      </c>
      <c r="D42" s="151">
        <f>SUM(D41:D41)</f>
        <v>0</v>
      </c>
      <c r="E42" s="152">
        <f>SUM(E41:E41)</f>
        <v>0</v>
      </c>
      <c r="F42" s="151">
        <f>SUM(F41:F41)</f>
        <v>6693750</v>
      </c>
      <c r="G42" s="151"/>
      <c r="H42" s="151">
        <f>H41</f>
        <v>6693750</v>
      </c>
      <c r="I42" s="444"/>
      <c r="J42" s="444">
        <f>H42+I42</f>
        <v>6693750</v>
      </c>
      <c r="K42" s="444">
        <f>K41</f>
        <v>0</v>
      </c>
      <c r="L42" s="444">
        <f>J42+K42</f>
        <v>6693750</v>
      </c>
      <c r="M42" s="151">
        <f t="shared" si="6"/>
        <v>3137937</v>
      </c>
      <c r="N42" s="444">
        <f>SUM(N41)</f>
        <v>9831687</v>
      </c>
      <c r="O42" s="393"/>
      <c r="P42" s="522"/>
      <c r="Q42" s="522"/>
      <c r="R42" s="522"/>
      <c r="S42" s="522"/>
      <c r="T42" s="522"/>
      <c r="U42" s="522"/>
      <c r="V42" s="522"/>
      <c r="W42" s="522"/>
      <c r="X42" s="522"/>
      <c r="Y42" s="522"/>
      <c r="Z42" s="522"/>
      <c r="AA42" s="522"/>
      <c r="AB42" s="522"/>
      <c r="AC42" s="522"/>
      <c r="AD42" s="522"/>
      <c r="AE42" s="522"/>
      <c r="AF42" s="522"/>
      <c r="AG42" s="522"/>
      <c r="AH42" s="522"/>
      <c r="AI42" s="522"/>
      <c r="AJ42" s="522"/>
      <c r="AK42" s="522"/>
      <c r="AL42" s="522"/>
      <c r="AM42" s="522"/>
      <c r="AN42" s="522"/>
      <c r="AO42" s="522"/>
      <c r="AP42" s="522"/>
      <c r="AQ42" s="522"/>
      <c r="AR42" s="522"/>
      <c r="AS42" s="522"/>
      <c r="AT42" s="522"/>
      <c r="AU42" s="522"/>
      <c r="AV42" s="522"/>
      <c r="AW42" s="522"/>
      <c r="AX42" s="522"/>
      <c r="AY42" s="522"/>
      <c r="AZ42" s="522"/>
      <c r="BA42" s="522"/>
      <c r="BB42" s="522"/>
      <c r="BC42" s="522"/>
      <c r="BD42" s="522"/>
      <c r="BE42" s="522"/>
      <c r="BF42" s="522"/>
      <c r="BG42" s="522"/>
      <c r="BH42" s="522"/>
      <c r="BI42" s="522"/>
      <c r="BJ42" s="522"/>
      <c r="BK42" s="522"/>
      <c r="BL42" s="522"/>
      <c r="BM42" s="522"/>
      <c r="BN42" s="522"/>
      <c r="BO42" s="522"/>
      <c r="BP42" s="522"/>
      <c r="BQ42" s="522"/>
      <c r="BR42" s="522"/>
      <c r="BS42" s="522"/>
      <c r="BT42" s="522"/>
      <c r="BU42" s="522"/>
      <c r="BV42" s="522"/>
      <c r="BW42" s="522"/>
      <c r="BX42" s="522"/>
      <c r="BY42" s="522"/>
      <c r="BZ42" s="522"/>
      <c r="CA42" s="522"/>
      <c r="CB42" s="522"/>
      <c r="CC42" s="522"/>
      <c r="CD42" s="522"/>
      <c r="CE42" s="522"/>
      <c r="CF42" s="522"/>
      <c r="CG42" s="522"/>
      <c r="CH42" s="522"/>
      <c r="CI42" s="522"/>
      <c r="CJ42" s="522"/>
      <c r="CK42" s="522"/>
      <c r="CL42" s="522"/>
      <c r="CM42" s="522"/>
      <c r="CN42" s="522"/>
      <c r="CO42" s="522"/>
      <c r="CP42" s="522"/>
      <c r="CQ42" s="522"/>
      <c r="CR42" s="522"/>
      <c r="CS42" s="522"/>
      <c r="CT42" s="522"/>
      <c r="CU42" s="522"/>
      <c r="CV42" s="522"/>
      <c r="CW42" s="522"/>
      <c r="CX42" s="522"/>
      <c r="CY42" s="522"/>
      <c r="CZ42" s="522"/>
      <c r="DA42" s="522"/>
      <c r="DB42" s="522"/>
      <c r="DC42" s="522"/>
      <c r="DD42" s="522"/>
      <c r="DE42" s="522"/>
      <c r="DF42" s="522"/>
      <c r="DG42" s="522"/>
      <c r="DH42" s="522"/>
      <c r="DI42" s="522"/>
      <c r="DJ42" s="522"/>
      <c r="DK42" s="522"/>
      <c r="DL42" s="522"/>
      <c r="DM42" s="522"/>
      <c r="DN42" s="522"/>
      <c r="DO42" s="522"/>
      <c r="DP42" s="522"/>
      <c r="DQ42" s="522"/>
      <c r="DR42" s="522"/>
      <c r="DS42" s="522"/>
      <c r="DT42" s="522"/>
      <c r="DU42" s="522"/>
      <c r="DV42" s="522"/>
      <c r="DW42" s="522"/>
      <c r="DX42" s="522"/>
      <c r="DY42" s="522"/>
      <c r="DZ42" s="522"/>
      <c r="EA42" s="522"/>
      <c r="EB42" s="522"/>
      <c r="EC42" s="522"/>
      <c r="ED42" s="522"/>
      <c r="EE42" s="522"/>
      <c r="EF42" s="522"/>
      <c r="EG42" s="523"/>
      <c r="EH42" s="523"/>
      <c r="EI42" s="523"/>
      <c r="EJ42" s="523"/>
      <c r="EK42" s="523"/>
      <c r="EL42" s="523"/>
      <c r="EM42" s="523"/>
      <c r="EN42" s="523"/>
      <c r="EO42" s="523"/>
      <c r="EP42" s="523"/>
      <c r="EQ42" s="523"/>
      <c r="ER42" s="523"/>
      <c r="ES42" s="523"/>
      <c r="ET42" s="523"/>
      <c r="EU42" s="523"/>
      <c r="EV42" s="523"/>
      <c r="EW42" s="523"/>
      <c r="EX42" s="523"/>
      <c r="EY42" s="523"/>
      <c r="EZ42" s="523"/>
      <c r="FA42" s="523"/>
      <c r="FB42" s="523"/>
      <c r="FC42" s="523"/>
      <c r="FD42" s="523"/>
      <c r="FE42" s="523"/>
      <c r="FF42" s="523"/>
      <c r="FG42" s="523"/>
      <c r="FH42" s="523"/>
      <c r="FI42" s="523"/>
      <c r="FJ42" s="523"/>
      <c r="FK42" s="523"/>
      <c r="FL42" s="523"/>
      <c r="FM42" s="523"/>
      <c r="FN42" s="523"/>
      <c r="FO42" s="523"/>
      <c r="FP42" s="523"/>
      <c r="FQ42" s="523"/>
      <c r="FR42" s="523"/>
      <c r="FS42" s="523"/>
      <c r="FT42" s="523"/>
      <c r="FU42" s="523"/>
      <c r="FV42" s="523"/>
      <c r="FW42" s="523"/>
      <c r="FX42" s="523"/>
      <c r="FY42" s="523"/>
      <c r="FZ42" s="523"/>
      <c r="GA42" s="523"/>
      <c r="GB42" s="523"/>
      <c r="GC42" s="523"/>
      <c r="GD42" s="523"/>
      <c r="GE42" s="523"/>
      <c r="GF42" s="523"/>
      <c r="GG42" s="523"/>
      <c r="GH42" s="523"/>
      <c r="GI42" s="523"/>
      <c r="GJ42" s="523"/>
      <c r="GK42" s="523"/>
      <c r="GL42" s="523"/>
      <c r="GM42" s="523"/>
      <c r="GN42" s="523"/>
      <c r="GO42" s="523"/>
      <c r="GP42" s="523"/>
      <c r="GQ42" s="523"/>
      <c r="GR42" s="523"/>
      <c r="GS42" s="523"/>
      <c r="GT42" s="523"/>
      <c r="GU42" s="523"/>
      <c r="GV42" s="523"/>
      <c r="GW42" s="523"/>
      <c r="GX42" s="523"/>
      <c r="GY42" s="523"/>
      <c r="GZ42" s="523"/>
      <c r="HA42" s="523"/>
      <c r="HB42" s="523"/>
      <c r="HC42" s="523"/>
      <c r="HD42" s="523"/>
      <c r="HE42" s="523"/>
      <c r="HF42" s="523"/>
      <c r="HG42" s="523"/>
      <c r="HH42" s="523"/>
      <c r="HI42" s="523"/>
      <c r="HJ42" s="523"/>
      <c r="HK42" s="523"/>
      <c r="HL42" s="523"/>
      <c r="HM42" s="523"/>
      <c r="HN42" s="523"/>
      <c r="HO42" s="523"/>
      <c r="HP42" s="523"/>
      <c r="HQ42" s="523"/>
      <c r="HR42" s="523"/>
      <c r="HS42" s="523"/>
      <c r="HT42" s="523"/>
      <c r="HU42" s="523"/>
      <c r="HV42" s="523"/>
      <c r="HW42" s="523"/>
      <c r="HX42" s="523"/>
      <c r="HY42" s="523"/>
      <c r="HZ42" s="523"/>
      <c r="IA42" s="523"/>
      <c r="IB42" s="523"/>
      <c r="IC42" s="523"/>
      <c r="ID42" s="523"/>
      <c r="IE42" s="523"/>
      <c r="IF42" s="523"/>
      <c r="IG42" s="523"/>
      <c r="IH42" s="523"/>
      <c r="II42" s="523"/>
      <c r="IJ42" s="523"/>
      <c r="IK42" s="523"/>
      <c r="IL42" s="523"/>
      <c r="IM42" s="523"/>
      <c r="IN42" s="523"/>
      <c r="IO42" s="523"/>
      <c r="IP42" s="523"/>
      <c r="IQ42" s="523"/>
      <c r="IR42" s="523"/>
      <c r="IS42" s="523"/>
      <c r="IT42" s="523"/>
      <c r="IU42" s="523"/>
      <c r="IV42" s="523"/>
      <c r="IW42" s="523"/>
      <c r="IX42" s="523"/>
      <c r="IY42" s="523"/>
      <c r="IZ42" s="523"/>
      <c r="JA42" s="523"/>
      <c r="JB42" s="523"/>
      <c r="JC42" s="523"/>
      <c r="JD42" s="523"/>
      <c r="JE42" s="523"/>
      <c r="JF42" s="523"/>
      <c r="JG42" s="523"/>
      <c r="JH42" s="523"/>
      <c r="JI42" s="523"/>
      <c r="JJ42" s="523"/>
      <c r="JK42" s="523"/>
      <c r="JL42" s="523"/>
      <c r="JM42" s="523"/>
      <c r="JN42" s="523"/>
      <c r="JO42" s="523"/>
      <c r="JP42" s="523"/>
      <c r="JQ42" s="523"/>
      <c r="JR42" s="523"/>
      <c r="JS42" s="523"/>
      <c r="JT42" s="523"/>
      <c r="JU42" s="523"/>
      <c r="JV42" s="523"/>
      <c r="JW42" s="523"/>
      <c r="JX42" s="523"/>
      <c r="JY42" s="523"/>
      <c r="JZ42" s="523"/>
      <c r="KA42" s="523"/>
      <c r="KB42" s="523"/>
      <c r="KC42" s="523"/>
      <c r="KD42" s="523"/>
      <c r="KE42" s="523"/>
      <c r="KF42" s="523"/>
      <c r="KG42" s="523"/>
      <c r="KH42" s="523"/>
      <c r="KI42" s="523"/>
      <c r="KJ42" s="523"/>
      <c r="KK42" s="523"/>
      <c r="KL42" s="523"/>
      <c r="KM42" s="523"/>
      <c r="KN42" s="523"/>
      <c r="KO42" s="523"/>
      <c r="KP42" s="523"/>
      <c r="KQ42" s="523"/>
      <c r="KR42" s="523"/>
      <c r="KS42" s="523"/>
      <c r="KT42" s="523"/>
      <c r="KU42" s="523"/>
      <c r="KV42" s="523"/>
      <c r="KW42" s="523"/>
      <c r="KX42" s="523"/>
      <c r="KY42" s="523"/>
      <c r="KZ42" s="523"/>
      <c r="LA42" s="523"/>
      <c r="LB42" s="523"/>
      <c r="LC42" s="523"/>
      <c r="LD42" s="523"/>
      <c r="LE42" s="523"/>
      <c r="LF42" s="523"/>
      <c r="LG42" s="523"/>
      <c r="LH42" s="523"/>
      <c r="LI42" s="523"/>
      <c r="LJ42" s="523"/>
      <c r="LK42" s="523"/>
      <c r="LL42" s="523"/>
      <c r="LM42" s="523"/>
      <c r="LN42" s="523"/>
      <c r="LO42" s="523"/>
      <c r="LP42" s="523"/>
      <c r="LQ42" s="523"/>
      <c r="LR42" s="523"/>
      <c r="LS42" s="523"/>
      <c r="LT42" s="523"/>
      <c r="LU42" s="523"/>
      <c r="LV42" s="523"/>
      <c r="LW42" s="523"/>
      <c r="LX42" s="523"/>
      <c r="LY42" s="523"/>
      <c r="LZ42" s="523"/>
      <c r="MA42" s="523"/>
    </row>
    <row r="43" spans="1:339" s="104" customFormat="1" ht="15.75" x14ac:dyDescent="0.25">
      <c r="A43" s="153" t="s">
        <v>116</v>
      </c>
      <c r="B43" s="210" t="s">
        <v>117</v>
      </c>
      <c r="C43" s="152" t="e">
        <f>SUM(#REF!)</f>
        <v>#REF!</v>
      </c>
      <c r="D43" s="151" t="e">
        <f>SUM(#REF!)</f>
        <v>#REF!</v>
      </c>
      <c r="E43" s="152" t="e">
        <f>SUM(#REF!)</f>
        <v>#REF!</v>
      </c>
      <c r="F43" s="151"/>
      <c r="G43" s="151"/>
      <c r="H43" s="151"/>
      <c r="I43" s="444"/>
      <c r="J43" s="444"/>
      <c r="K43" s="444"/>
      <c r="L43" s="444"/>
      <c r="M43" s="151">
        <f t="shared" si="6"/>
        <v>0</v>
      </c>
      <c r="N43" s="444"/>
      <c r="O43" s="393"/>
      <c r="P43" s="522"/>
      <c r="Q43" s="522"/>
      <c r="R43" s="522"/>
      <c r="S43" s="522"/>
      <c r="T43" s="522"/>
      <c r="U43" s="522"/>
      <c r="V43" s="522"/>
      <c r="W43" s="522"/>
      <c r="X43" s="522"/>
      <c r="Y43" s="522"/>
      <c r="Z43" s="522"/>
      <c r="AA43" s="522"/>
      <c r="AB43" s="522"/>
      <c r="AC43" s="522"/>
      <c r="AD43" s="522"/>
      <c r="AE43" s="522"/>
      <c r="AF43" s="522"/>
      <c r="AG43" s="522"/>
      <c r="AH43" s="522"/>
      <c r="AI43" s="522"/>
      <c r="AJ43" s="522"/>
      <c r="AK43" s="522"/>
      <c r="AL43" s="522"/>
      <c r="AM43" s="522"/>
      <c r="AN43" s="522"/>
      <c r="AO43" s="522"/>
      <c r="AP43" s="522"/>
      <c r="AQ43" s="522"/>
      <c r="AR43" s="522"/>
      <c r="AS43" s="522"/>
      <c r="AT43" s="522"/>
      <c r="AU43" s="522"/>
      <c r="AV43" s="522"/>
      <c r="AW43" s="522"/>
      <c r="AX43" s="522"/>
      <c r="AY43" s="522"/>
      <c r="AZ43" s="522"/>
      <c r="BA43" s="522"/>
      <c r="BB43" s="522"/>
      <c r="BC43" s="522"/>
      <c r="BD43" s="522"/>
      <c r="BE43" s="522"/>
      <c r="BF43" s="522"/>
      <c r="BG43" s="522"/>
      <c r="BH43" s="522"/>
      <c r="BI43" s="522"/>
      <c r="BJ43" s="522"/>
      <c r="BK43" s="522"/>
      <c r="BL43" s="522"/>
      <c r="BM43" s="522"/>
      <c r="BN43" s="522"/>
      <c r="BO43" s="522"/>
      <c r="BP43" s="522"/>
      <c r="BQ43" s="522"/>
      <c r="BR43" s="522"/>
      <c r="BS43" s="522"/>
      <c r="BT43" s="522"/>
      <c r="BU43" s="522"/>
      <c r="BV43" s="522"/>
      <c r="BW43" s="522"/>
      <c r="BX43" s="522"/>
      <c r="BY43" s="522"/>
      <c r="BZ43" s="522"/>
      <c r="CA43" s="522"/>
      <c r="CB43" s="522"/>
      <c r="CC43" s="522"/>
      <c r="CD43" s="522"/>
      <c r="CE43" s="522"/>
      <c r="CF43" s="522"/>
      <c r="CG43" s="522"/>
      <c r="CH43" s="522"/>
      <c r="CI43" s="522"/>
      <c r="CJ43" s="522"/>
      <c r="CK43" s="522"/>
      <c r="CL43" s="522"/>
      <c r="CM43" s="522"/>
      <c r="CN43" s="522"/>
      <c r="CO43" s="522"/>
      <c r="CP43" s="522"/>
      <c r="CQ43" s="522"/>
      <c r="CR43" s="522"/>
      <c r="CS43" s="522"/>
      <c r="CT43" s="522"/>
      <c r="CU43" s="522"/>
      <c r="CV43" s="522"/>
      <c r="CW43" s="522"/>
      <c r="CX43" s="522"/>
      <c r="CY43" s="522"/>
      <c r="CZ43" s="522"/>
      <c r="DA43" s="522"/>
      <c r="DB43" s="522"/>
      <c r="DC43" s="522"/>
      <c r="DD43" s="522"/>
      <c r="DE43" s="522"/>
      <c r="DF43" s="522"/>
      <c r="DG43" s="522"/>
      <c r="DH43" s="522"/>
      <c r="DI43" s="522"/>
      <c r="DJ43" s="522"/>
      <c r="DK43" s="522"/>
      <c r="DL43" s="522"/>
      <c r="DM43" s="522"/>
      <c r="DN43" s="522"/>
      <c r="DO43" s="522"/>
      <c r="DP43" s="522"/>
      <c r="DQ43" s="522"/>
      <c r="DR43" s="522"/>
      <c r="DS43" s="522"/>
      <c r="DT43" s="522"/>
      <c r="DU43" s="522"/>
      <c r="DV43" s="522"/>
      <c r="DW43" s="522"/>
      <c r="DX43" s="522"/>
      <c r="DY43" s="522"/>
      <c r="DZ43" s="522"/>
      <c r="EA43" s="522"/>
      <c r="EB43" s="522"/>
      <c r="EC43" s="522"/>
      <c r="ED43" s="522"/>
      <c r="EE43" s="522"/>
      <c r="EF43" s="522"/>
      <c r="EG43" s="523"/>
      <c r="EH43" s="523"/>
      <c r="EI43" s="523"/>
      <c r="EJ43" s="523"/>
      <c r="EK43" s="523"/>
      <c r="EL43" s="523"/>
      <c r="EM43" s="523"/>
      <c r="EN43" s="523"/>
      <c r="EO43" s="523"/>
      <c r="EP43" s="523"/>
      <c r="EQ43" s="523"/>
      <c r="ER43" s="523"/>
      <c r="ES43" s="523"/>
      <c r="ET43" s="523"/>
      <c r="EU43" s="523"/>
      <c r="EV43" s="523"/>
      <c r="EW43" s="523"/>
      <c r="EX43" s="523"/>
      <c r="EY43" s="523"/>
      <c r="EZ43" s="523"/>
      <c r="FA43" s="523"/>
      <c r="FB43" s="523"/>
      <c r="FC43" s="523"/>
      <c r="FD43" s="523"/>
      <c r="FE43" s="523"/>
      <c r="FF43" s="523"/>
      <c r="FG43" s="523"/>
      <c r="FH43" s="523"/>
      <c r="FI43" s="523"/>
      <c r="FJ43" s="523"/>
      <c r="FK43" s="523"/>
      <c r="FL43" s="523"/>
      <c r="FM43" s="523"/>
      <c r="FN43" s="523"/>
      <c r="FO43" s="523"/>
      <c r="FP43" s="523"/>
      <c r="FQ43" s="523"/>
      <c r="FR43" s="523"/>
      <c r="FS43" s="523"/>
      <c r="FT43" s="523"/>
      <c r="FU43" s="523"/>
      <c r="FV43" s="523"/>
      <c r="FW43" s="523"/>
      <c r="FX43" s="523"/>
      <c r="FY43" s="523"/>
      <c r="FZ43" s="523"/>
      <c r="GA43" s="523"/>
      <c r="GB43" s="523"/>
      <c r="GC43" s="523"/>
      <c r="GD43" s="523"/>
      <c r="GE43" s="523"/>
      <c r="GF43" s="523"/>
      <c r="GG43" s="523"/>
      <c r="GH43" s="523"/>
      <c r="GI43" s="523"/>
      <c r="GJ43" s="523"/>
      <c r="GK43" s="523"/>
      <c r="GL43" s="523"/>
      <c r="GM43" s="523"/>
      <c r="GN43" s="523"/>
      <c r="GO43" s="523"/>
      <c r="GP43" s="523"/>
      <c r="GQ43" s="523"/>
      <c r="GR43" s="523"/>
      <c r="GS43" s="523"/>
      <c r="GT43" s="523"/>
      <c r="GU43" s="523"/>
      <c r="GV43" s="523"/>
      <c r="GW43" s="523"/>
      <c r="GX43" s="523"/>
      <c r="GY43" s="523"/>
      <c r="GZ43" s="523"/>
      <c r="HA43" s="523"/>
      <c r="HB43" s="523"/>
      <c r="HC43" s="523"/>
      <c r="HD43" s="523"/>
      <c r="HE43" s="523"/>
      <c r="HF43" s="523"/>
      <c r="HG43" s="523"/>
      <c r="HH43" s="523"/>
      <c r="HI43" s="523"/>
      <c r="HJ43" s="523"/>
      <c r="HK43" s="523"/>
      <c r="HL43" s="523"/>
      <c r="HM43" s="523"/>
      <c r="HN43" s="523"/>
      <c r="HO43" s="523"/>
      <c r="HP43" s="523"/>
      <c r="HQ43" s="523"/>
      <c r="HR43" s="523"/>
      <c r="HS43" s="523"/>
      <c r="HT43" s="523"/>
      <c r="HU43" s="523"/>
      <c r="HV43" s="523"/>
      <c r="HW43" s="523"/>
      <c r="HX43" s="523"/>
      <c r="HY43" s="523"/>
      <c r="HZ43" s="523"/>
      <c r="IA43" s="523"/>
      <c r="IB43" s="523"/>
      <c r="IC43" s="523"/>
      <c r="ID43" s="523"/>
      <c r="IE43" s="523"/>
      <c r="IF43" s="523"/>
      <c r="IG43" s="523"/>
      <c r="IH43" s="523"/>
      <c r="II43" s="523"/>
      <c r="IJ43" s="523"/>
      <c r="IK43" s="523"/>
      <c r="IL43" s="523"/>
      <c r="IM43" s="523"/>
      <c r="IN43" s="523"/>
      <c r="IO43" s="523"/>
      <c r="IP43" s="523"/>
      <c r="IQ43" s="523"/>
      <c r="IR43" s="523"/>
      <c r="IS43" s="523"/>
      <c r="IT43" s="523"/>
      <c r="IU43" s="523"/>
      <c r="IV43" s="523"/>
      <c r="IW43" s="523"/>
      <c r="IX43" s="523"/>
      <c r="IY43" s="523"/>
      <c r="IZ43" s="523"/>
      <c r="JA43" s="523"/>
      <c r="JB43" s="523"/>
      <c r="JC43" s="523"/>
      <c r="JD43" s="523"/>
      <c r="JE43" s="523"/>
      <c r="JF43" s="523"/>
      <c r="JG43" s="523"/>
      <c r="JH43" s="523"/>
      <c r="JI43" s="523"/>
      <c r="JJ43" s="523"/>
      <c r="JK43" s="523"/>
      <c r="JL43" s="523"/>
      <c r="JM43" s="523"/>
      <c r="JN43" s="523"/>
      <c r="JO43" s="523"/>
      <c r="JP43" s="523"/>
      <c r="JQ43" s="523"/>
      <c r="JR43" s="523"/>
      <c r="JS43" s="523"/>
      <c r="JT43" s="523"/>
      <c r="JU43" s="523"/>
      <c r="JV43" s="523"/>
      <c r="JW43" s="523"/>
      <c r="JX43" s="523"/>
      <c r="JY43" s="523"/>
      <c r="JZ43" s="523"/>
      <c r="KA43" s="523"/>
      <c r="KB43" s="523"/>
      <c r="KC43" s="523"/>
      <c r="KD43" s="523"/>
      <c r="KE43" s="523"/>
      <c r="KF43" s="523"/>
      <c r="KG43" s="523"/>
      <c r="KH43" s="523"/>
      <c r="KI43" s="523"/>
      <c r="KJ43" s="523"/>
      <c r="KK43" s="523"/>
      <c r="KL43" s="523"/>
      <c r="KM43" s="523"/>
      <c r="KN43" s="523"/>
      <c r="KO43" s="523"/>
      <c r="KP43" s="523"/>
      <c r="KQ43" s="523"/>
      <c r="KR43" s="523"/>
      <c r="KS43" s="523"/>
      <c r="KT43" s="523"/>
      <c r="KU43" s="523"/>
      <c r="KV43" s="523"/>
      <c r="KW43" s="523"/>
      <c r="KX43" s="523"/>
      <c r="KY43" s="523"/>
      <c r="KZ43" s="523"/>
      <c r="LA43" s="523"/>
      <c r="LB43" s="523"/>
      <c r="LC43" s="523"/>
      <c r="LD43" s="523"/>
      <c r="LE43" s="523"/>
      <c r="LF43" s="523"/>
      <c r="LG43" s="523"/>
      <c r="LH43" s="523"/>
      <c r="LI43" s="523"/>
      <c r="LJ43" s="523"/>
      <c r="LK43" s="523"/>
      <c r="LL43" s="523"/>
      <c r="LM43" s="523"/>
      <c r="LN43" s="523"/>
      <c r="LO43" s="523"/>
      <c r="LP43" s="523"/>
      <c r="LQ43" s="523"/>
      <c r="LR43" s="523"/>
      <c r="LS43" s="523"/>
      <c r="LT43" s="523"/>
      <c r="LU43" s="523"/>
      <c r="LV43" s="523"/>
      <c r="LW43" s="523"/>
      <c r="LX43" s="523"/>
      <c r="LY43" s="523"/>
      <c r="LZ43" s="523"/>
      <c r="MA43" s="523"/>
    </row>
    <row r="44" spans="1:339" s="92" customFormat="1" ht="15.75" x14ac:dyDescent="0.25">
      <c r="A44" s="337"/>
      <c r="B44" s="210" t="s">
        <v>20</v>
      </c>
      <c r="C44" s="151" t="e">
        <f t="shared" ref="C44:G44" si="14">SUM(C33,C34,C35,C39,C40,C42,C43)</f>
        <v>#REF!</v>
      </c>
      <c r="D44" s="152" t="e">
        <f t="shared" si="14"/>
        <v>#REF!</v>
      </c>
      <c r="E44" s="151" t="e">
        <f t="shared" si="14"/>
        <v>#REF!</v>
      </c>
      <c r="F44" s="151">
        <f t="shared" si="14"/>
        <v>530353111</v>
      </c>
      <c r="G44" s="151">
        <f t="shared" si="14"/>
        <v>-6100653</v>
      </c>
      <c r="H44" s="151">
        <f>SUM(H33,H34,H35,H39,H40,H42,H43)</f>
        <v>524252458</v>
      </c>
      <c r="I44" s="444">
        <f>I33+I34+I39+I40+I42+I43</f>
        <v>-169838441</v>
      </c>
      <c r="J44" s="444">
        <f>H44+I44</f>
        <v>354414017</v>
      </c>
      <c r="K44" s="444">
        <f>K33+K34+K35+K39+K40+K42+K43</f>
        <v>3462934</v>
      </c>
      <c r="L44" s="444">
        <f>J44+K44</f>
        <v>357876951</v>
      </c>
      <c r="M44" s="151">
        <f t="shared" si="6"/>
        <v>55672541</v>
      </c>
      <c r="N44" s="444">
        <f>SUM(N33+N34+N39+N42)</f>
        <v>413549492</v>
      </c>
      <c r="O44" s="393"/>
      <c r="P44" s="524"/>
      <c r="Q44" s="524"/>
      <c r="R44" s="524"/>
      <c r="S44" s="524"/>
      <c r="T44" s="524"/>
      <c r="U44" s="524"/>
      <c r="V44" s="524"/>
      <c r="W44" s="524"/>
      <c r="X44" s="524"/>
      <c r="Y44" s="524"/>
      <c r="Z44" s="524"/>
      <c r="AA44" s="524"/>
      <c r="AB44" s="524"/>
      <c r="AC44" s="524"/>
      <c r="AD44" s="524"/>
      <c r="AE44" s="524"/>
      <c r="AF44" s="524"/>
      <c r="AG44" s="524"/>
      <c r="AH44" s="524"/>
      <c r="AI44" s="524"/>
      <c r="AJ44" s="524"/>
      <c r="AK44" s="524"/>
      <c r="AL44" s="524"/>
      <c r="AM44" s="524"/>
      <c r="AN44" s="524"/>
      <c r="AO44" s="524"/>
      <c r="AP44" s="524"/>
      <c r="AQ44" s="524"/>
      <c r="AR44" s="524"/>
      <c r="AS44" s="524"/>
      <c r="AT44" s="524"/>
      <c r="AU44" s="524"/>
      <c r="AV44" s="524"/>
      <c r="AW44" s="524"/>
      <c r="AX44" s="524"/>
      <c r="AY44" s="524"/>
      <c r="AZ44" s="524"/>
      <c r="BA44" s="524"/>
      <c r="BB44" s="524"/>
      <c r="BC44" s="524"/>
      <c r="BD44" s="524"/>
      <c r="BE44" s="524"/>
      <c r="BF44" s="524"/>
      <c r="BG44" s="524"/>
      <c r="BH44" s="524"/>
      <c r="BI44" s="524"/>
      <c r="BJ44" s="524"/>
      <c r="BK44" s="524"/>
      <c r="BL44" s="524"/>
      <c r="BM44" s="524"/>
      <c r="BN44" s="524"/>
      <c r="BO44" s="524"/>
      <c r="BP44" s="524"/>
      <c r="BQ44" s="524"/>
      <c r="BR44" s="524"/>
      <c r="BS44" s="524"/>
      <c r="BT44" s="524"/>
      <c r="BU44" s="524"/>
      <c r="BV44" s="524"/>
      <c r="BW44" s="524"/>
      <c r="BX44" s="524"/>
      <c r="BY44" s="524"/>
      <c r="BZ44" s="524"/>
      <c r="CA44" s="524"/>
      <c r="CB44" s="524"/>
      <c r="CC44" s="524"/>
      <c r="CD44" s="524"/>
      <c r="CE44" s="524"/>
      <c r="CF44" s="524"/>
      <c r="CG44" s="524"/>
      <c r="CH44" s="524"/>
      <c r="CI44" s="524"/>
      <c r="CJ44" s="524"/>
      <c r="CK44" s="524"/>
      <c r="CL44" s="524"/>
      <c r="CM44" s="524"/>
      <c r="CN44" s="524"/>
      <c r="CO44" s="524"/>
      <c r="CP44" s="524"/>
      <c r="CQ44" s="524"/>
      <c r="CR44" s="524"/>
      <c r="CS44" s="524"/>
      <c r="CT44" s="524"/>
      <c r="CU44" s="524"/>
      <c r="CV44" s="524"/>
      <c r="CW44" s="524"/>
      <c r="CX44" s="524"/>
      <c r="CY44" s="524"/>
      <c r="CZ44" s="524"/>
      <c r="DA44" s="524"/>
      <c r="DB44" s="524"/>
      <c r="DC44" s="524"/>
      <c r="DD44" s="524"/>
      <c r="DE44" s="524"/>
      <c r="DF44" s="524"/>
      <c r="DG44" s="524"/>
      <c r="DH44" s="524"/>
      <c r="DI44" s="524"/>
      <c r="DJ44" s="524"/>
      <c r="DK44" s="524"/>
      <c r="DL44" s="524"/>
      <c r="DM44" s="524"/>
      <c r="DN44" s="524"/>
      <c r="DO44" s="524"/>
      <c r="DP44" s="524"/>
      <c r="DQ44" s="524"/>
      <c r="DR44" s="524"/>
      <c r="DS44" s="524"/>
      <c r="DT44" s="524"/>
      <c r="DU44" s="524"/>
      <c r="DV44" s="524"/>
      <c r="DW44" s="524"/>
      <c r="DX44" s="524"/>
      <c r="DY44" s="524"/>
      <c r="DZ44" s="524"/>
      <c r="EA44" s="524"/>
      <c r="EB44" s="524"/>
      <c r="EC44" s="524"/>
      <c r="ED44" s="524"/>
      <c r="EE44" s="524"/>
      <c r="EF44" s="524"/>
      <c r="EG44" s="525"/>
      <c r="EH44" s="525"/>
      <c r="EI44" s="525"/>
      <c r="EJ44" s="525"/>
      <c r="EK44" s="525"/>
      <c r="EL44" s="525"/>
      <c r="EM44" s="525"/>
      <c r="EN44" s="525"/>
      <c r="EO44" s="525"/>
      <c r="EP44" s="525"/>
      <c r="EQ44" s="525"/>
      <c r="ER44" s="525"/>
      <c r="ES44" s="525"/>
      <c r="ET44" s="525"/>
      <c r="EU44" s="525"/>
      <c r="EV44" s="525"/>
      <c r="EW44" s="525"/>
      <c r="EX44" s="525"/>
      <c r="EY44" s="525"/>
      <c r="EZ44" s="525"/>
      <c r="FA44" s="525"/>
      <c r="FB44" s="525"/>
      <c r="FC44" s="525"/>
      <c r="FD44" s="525"/>
      <c r="FE44" s="525"/>
      <c r="FF44" s="525"/>
      <c r="FG44" s="525"/>
      <c r="FH44" s="525"/>
      <c r="FI44" s="525"/>
      <c r="FJ44" s="525"/>
      <c r="FK44" s="525"/>
      <c r="FL44" s="525"/>
      <c r="FM44" s="525"/>
      <c r="FN44" s="525"/>
      <c r="FO44" s="525"/>
      <c r="FP44" s="525"/>
      <c r="FQ44" s="525"/>
      <c r="FR44" s="525"/>
      <c r="FS44" s="525"/>
      <c r="FT44" s="525"/>
      <c r="FU44" s="525"/>
      <c r="FV44" s="525"/>
      <c r="FW44" s="525"/>
      <c r="FX44" s="525"/>
      <c r="FY44" s="525"/>
      <c r="FZ44" s="525"/>
      <c r="GA44" s="525"/>
      <c r="GB44" s="525"/>
      <c r="GC44" s="525"/>
      <c r="GD44" s="525"/>
      <c r="GE44" s="525"/>
      <c r="GF44" s="525"/>
      <c r="GG44" s="525"/>
      <c r="GH44" s="525"/>
      <c r="GI44" s="525"/>
      <c r="GJ44" s="525"/>
      <c r="GK44" s="525"/>
      <c r="GL44" s="525"/>
      <c r="GM44" s="525"/>
      <c r="GN44" s="525"/>
      <c r="GO44" s="525"/>
      <c r="GP44" s="525"/>
      <c r="GQ44" s="525"/>
      <c r="GR44" s="525"/>
      <c r="GS44" s="525"/>
      <c r="GT44" s="525"/>
      <c r="GU44" s="525"/>
      <c r="GV44" s="525"/>
      <c r="GW44" s="525"/>
      <c r="GX44" s="525"/>
      <c r="GY44" s="525"/>
      <c r="GZ44" s="525"/>
      <c r="HA44" s="525"/>
      <c r="HB44" s="525"/>
      <c r="HC44" s="525"/>
      <c r="HD44" s="525"/>
      <c r="HE44" s="525"/>
      <c r="HF44" s="525"/>
      <c r="HG44" s="525"/>
      <c r="HH44" s="525"/>
      <c r="HI44" s="525"/>
      <c r="HJ44" s="525"/>
      <c r="HK44" s="525"/>
      <c r="HL44" s="525"/>
      <c r="HM44" s="525"/>
      <c r="HN44" s="525"/>
      <c r="HO44" s="525"/>
      <c r="HP44" s="525"/>
      <c r="HQ44" s="525"/>
      <c r="HR44" s="525"/>
      <c r="HS44" s="525"/>
      <c r="HT44" s="525"/>
      <c r="HU44" s="525"/>
      <c r="HV44" s="525"/>
      <c r="HW44" s="525"/>
      <c r="HX44" s="525"/>
      <c r="HY44" s="525"/>
      <c r="HZ44" s="525"/>
      <c r="IA44" s="525"/>
      <c r="IB44" s="525"/>
      <c r="IC44" s="525"/>
      <c r="ID44" s="525"/>
      <c r="IE44" s="525"/>
      <c r="IF44" s="525"/>
      <c r="IG44" s="525"/>
      <c r="IH44" s="525"/>
      <c r="II44" s="525"/>
      <c r="IJ44" s="525"/>
      <c r="IK44" s="525"/>
      <c r="IL44" s="525"/>
      <c r="IM44" s="525"/>
      <c r="IN44" s="525"/>
      <c r="IO44" s="525"/>
      <c r="IP44" s="525"/>
      <c r="IQ44" s="525"/>
      <c r="IR44" s="525"/>
      <c r="IS44" s="525"/>
      <c r="IT44" s="525"/>
      <c r="IU44" s="525"/>
      <c r="IV44" s="525"/>
      <c r="IW44" s="525"/>
      <c r="IX44" s="525"/>
      <c r="IY44" s="525"/>
      <c r="IZ44" s="525"/>
      <c r="JA44" s="525"/>
      <c r="JB44" s="525"/>
      <c r="JC44" s="525"/>
      <c r="JD44" s="525"/>
      <c r="JE44" s="525"/>
      <c r="JF44" s="525"/>
      <c r="JG44" s="525"/>
      <c r="JH44" s="525"/>
      <c r="JI44" s="525"/>
      <c r="JJ44" s="525"/>
      <c r="JK44" s="525"/>
      <c r="JL44" s="525"/>
      <c r="JM44" s="525"/>
      <c r="JN44" s="525"/>
      <c r="JO44" s="525"/>
      <c r="JP44" s="525"/>
      <c r="JQ44" s="525"/>
      <c r="JR44" s="525"/>
      <c r="JS44" s="525"/>
      <c r="JT44" s="525"/>
      <c r="JU44" s="525"/>
      <c r="JV44" s="525"/>
      <c r="JW44" s="525"/>
      <c r="JX44" s="525"/>
      <c r="JY44" s="525"/>
      <c r="JZ44" s="525"/>
      <c r="KA44" s="525"/>
      <c r="KB44" s="525"/>
      <c r="KC44" s="525"/>
      <c r="KD44" s="525"/>
      <c r="KE44" s="525"/>
      <c r="KF44" s="525"/>
      <c r="KG44" s="525"/>
      <c r="KH44" s="525"/>
      <c r="KI44" s="525"/>
      <c r="KJ44" s="525"/>
      <c r="KK44" s="525"/>
      <c r="KL44" s="525"/>
      <c r="KM44" s="525"/>
      <c r="KN44" s="525"/>
      <c r="KO44" s="525"/>
      <c r="KP44" s="525"/>
      <c r="KQ44" s="525"/>
      <c r="KR44" s="525"/>
      <c r="KS44" s="525"/>
      <c r="KT44" s="525"/>
      <c r="KU44" s="525"/>
      <c r="KV44" s="525"/>
      <c r="KW44" s="525"/>
      <c r="KX44" s="525"/>
      <c r="KY44" s="525"/>
      <c r="KZ44" s="525"/>
      <c r="LA44" s="525"/>
      <c r="LB44" s="525"/>
      <c r="LC44" s="525"/>
      <c r="LD44" s="525"/>
      <c r="LE44" s="525"/>
      <c r="LF44" s="525"/>
      <c r="LG44" s="525"/>
      <c r="LH44" s="525"/>
      <c r="LI44" s="525"/>
      <c r="LJ44" s="525"/>
      <c r="LK44" s="525"/>
      <c r="LL44" s="525"/>
      <c r="LM44" s="525"/>
      <c r="LN44" s="525"/>
      <c r="LO44" s="525"/>
      <c r="LP44" s="525"/>
      <c r="LQ44" s="525"/>
      <c r="LR44" s="525"/>
      <c r="LS44" s="525"/>
      <c r="LT44" s="525"/>
      <c r="LU44" s="525"/>
      <c r="LV44" s="525"/>
      <c r="LW44" s="525"/>
      <c r="LX44" s="525"/>
      <c r="LY44" s="525"/>
      <c r="LZ44" s="525"/>
      <c r="MA44" s="525"/>
    </row>
    <row r="45" spans="1:339" s="92" customFormat="1" ht="15.75" x14ac:dyDescent="0.25">
      <c r="A45" s="155" t="s">
        <v>121</v>
      </c>
      <c r="B45" s="212" t="s">
        <v>216</v>
      </c>
      <c r="C45" s="282"/>
      <c r="D45" s="283"/>
      <c r="E45" s="282"/>
      <c r="F45" s="193">
        <f>F46+F47</f>
        <v>256169894</v>
      </c>
      <c r="G45" s="193">
        <v>6300000</v>
      </c>
      <c r="H45" s="193">
        <f>F45+G45</f>
        <v>262469894</v>
      </c>
      <c r="I45" s="446"/>
      <c r="J45" s="446">
        <f>H45+I45</f>
        <v>262469894</v>
      </c>
      <c r="K45" s="446">
        <f>L45-J45</f>
        <v>0</v>
      </c>
      <c r="L45" s="446">
        <f>L46+L47</f>
        <v>262469894</v>
      </c>
      <c r="M45" s="471">
        <f t="shared" si="6"/>
        <v>79607968</v>
      </c>
      <c r="N45" s="446">
        <f>N46+N47</f>
        <v>342077862</v>
      </c>
      <c r="O45" s="393"/>
      <c r="P45" s="524"/>
      <c r="Q45" s="524"/>
      <c r="R45" s="524"/>
      <c r="S45" s="524"/>
      <c r="T45" s="524"/>
      <c r="U45" s="524"/>
      <c r="V45" s="524"/>
      <c r="W45" s="524"/>
      <c r="X45" s="524"/>
      <c r="Y45" s="524"/>
      <c r="Z45" s="524"/>
      <c r="AA45" s="524"/>
      <c r="AB45" s="524"/>
      <c r="AC45" s="524"/>
      <c r="AD45" s="524"/>
      <c r="AE45" s="524"/>
      <c r="AF45" s="524"/>
      <c r="AG45" s="524"/>
      <c r="AH45" s="524"/>
      <c r="AI45" s="524"/>
      <c r="AJ45" s="524"/>
      <c r="AK45" s="524"/>
      <c r="AL45" s="524"/>
      <c r="AM45" s="524"/>
      <c r="AN45" s="524"/>
      <c r="AO45" s="524"/>
      <c r="AP45" s="524"/>
      <c r="AQ45" s="524"/>
      <c r="AR45" s="524"/>
      <c r="AS45" s="524"/>
      <c r="AT45" s="524"/>
      <c r="AU45" s="524"/>
      <c r="AV45" s="524"/>
      <c r="AW45" s="524"/>
      <c r="AX45" s="524"/>
      <c r="AY45" s="524"/>
      <c r="AZ45" s="524"/>
      <c r="BA45" s="524"/>
      <c r="BB45" s="524"/>
      <c r="BC45" s="524"/>
      <c r="BD45" s="524"/>
      <c r="BE45" s="524"/>
      <c r="BF45" s="524"/>
      <c r="BG45" s="524"/>
      <c r="BH45" s="524"/>
      <c r="BI45" s="524"/>
      <c r="BJ45" s="524"/>
      <c r="BK45" s="524"/>
      <c r="BL45" s="524"/>
      <c r="BM45" s="524"/>
      <c r="BN45" s="524"/>
      <c r="BO45" s="524"/>
      <c r="BP45" s="524"/>
      <c r="BQ45" s="524"/>
      <c r="BR45" s="524"/>
      <c r="BS45" s="524"/>
      <c r="BT45" s="524"/>
      <c r="BU45" s="524"/>
      <c r="BV45" s="524"/>
      <c r="BW45" s="524"/>
      <c r="BX45" s="524"/>
      <c r="BY45" s="524"/>
      <c r="BZ45" s="524"/>
      <c r="CA45" s="524"/>
      <c r="CB45" s="524"/>
      <c r="CC45" s="524"/>
      <c r="CD45" s="524"/>
      <c r="CE45" s="524"/>
      <c r="CF45" s="524"/>
      <c r="CG45" s="524"/>
      <c r="CH45" s="524"/>
      <c r="CI45" s="524"/>
      <c r="CJ45" s="524"/>
      <c r="CK45" s="524"/>
      <c r="CL45" s="524"/>
      <c r="CM45" s="524"/>
      <c r="CN45" s="524"/>
      <c r="CO45" s="524"/>
      <c r="CP45" s="524"/>
      <c r="CQ45" s="524"/>
      <c r="CR45" s="524"/>
      <c r="CS45" s="524"/>
      <c r="CT45" s="524"/>
      <c r="CU45" s="524"/>
      <c r="CV45" s="524"/>
      <c r="CW45" s="524"/>
      <c r="CX45" s="524"/>
      <c r="CY45" s="524"/>
      <c r="CZ45" s="524"/>
      <c r="DA45" s="524"/>
      <c r="DB45" s="524"/>
      <c r="DC45" s="524"/>
      <c r="DD45" s="524"/>
      <c r="DE45" s="524"/>
      <c r="DF45" s="524"/>
      <c r="DG45" s="524"/>
      <c r="DH45" s="524"/>
      <c r="DI45" s="524"/>
      <c r="DJ45" s="524"/>
      <c r="DK45" s="524"/>
      <c r="DL45" s="524"/>
      <c r="DM45" s="524"/>
      <c r="DN45" s="524"/>
      <c r="DO45" s="524"/>
      <c r="DP45" s="524"/>
      <c r="DQ45" s="524"/>
      <c r="DR45" s="524"/>
      <c r="DS45" s="524"/>
      <c r="DT45" s="524"/>
      <c r="DU45" s="524"/>
      <c r="DV45" s="524"/>
      <c r="DW45" s="524"/>
      <c r="DX45" s="524"/>
      <c r="DY45" s="524"/>
      <c r="DZ45" s="524"/>
      <c r="EA45" s="524"/>
      <c r="EB45" s="524"/>
      <c r="EC45" s="524"/>
      <c r="ED45" s="524"/>
      <c r="EE45" s="524"/>
      <c r="EF45" s="524"/>
      <c r="EG45" s="525"/>
      <c r="EH45" s="525"/>
      <c r="EI45" s="525"/>
      <c r="EJ45" s="525"/>
      <c r="EK45" s="525"/>
      <c r="EL45" s="525"/>
      <c r="EM45" s="525"/>
      <c r="EN45" s="525"/>
      <c r="EO45" s="525"/>
      <c r="EP45" s="525"/>
      <c r="EQ45" s="525"/>
      <c r="ER45" s="525"/>
      <c r="ES45" s="525"/>
      <c r="ET45" s="525"/>
      <c r="EU45" s="525"/>
      <c r="EV45" s="525"/>
      <c r="EW45" s="525"/>
      <c r="EX45" s="525"/>
      <c r="EY45" s="525"/>
      <c r="EZ45" s="525"/>
      <c r="FA45" s="525"/>
      <c r="FB45" s="525"/>
      <c r="FC45" s="525"/>
      <c r="FD45" s="525"/>
      <c r="FE45" s="525"/>
      <c r="FF45" s="525"/>
      <c r="FG45" s="525"/>
      <c r="FH45" s="525"/>
      <c r="FI45" s="525"/>
      <c r="FJ45" s="525"/>
      <c r="FK45" s="525"/>
      <c r="FL45" s="525"/>
      <c r="FM45" s="525"/>
      <c r="FN45" s="525"/>
      <c r="FO45" s="525"/>
      <c r="FP45" s="525"/>
      <c r="FQ45" s="525"/>
      <c r="FR45" s="525"/>
      <c r="FS45" s="525"/>
      <c r="FT45" s="525"/>
      <c r="FU45" s="525"/>
      <c r="FV45" s="525"/>
      <c r="FW45" s="525"/>
      <c r="FX45" s="525"/>
      <c r="FY45" s="525"/>
      <c r="FZ45" s="525"/>
      <c r="GA45" s="525"/>
      <c r="GB45" s="525"/>
      <c r="GC45" s="525"/>
      <c r="GD45" s="525"/>
      <c r="GE45" s="525"/>
      <c r="GF45" s="525"/>
      <c r="GG45" s="525"/>
      <c r="GH45" s="525"/>
      <c r="GI45" s="525"/>
      <c r="GJ45" s="525"/>
      <c r="GK45" s="525"/>
      <c r="GL45" s="525"/>
      <c r="GM45" s="525"/>
      <c r="GN45" s="525"/>
      <c r="GO45" s="525"/>
      <c r="GP45" s="525"/>
      <c r="GQ45" s="525"/>
      <c r="GR45" s="525"/>
      <c r="GS45" s="525"/>
      <c r="GT45" s="525"/>
      <c r="GU45" s="525"/>
      <c r="GV45" s="525"/>
      <c r="GW45" s="525"/>
      <c r="GX45" s="525"/>
      <c r="GY45" s="525"/>
      <c r="GZ45" s="525"/>
      <c r="HA45" s="525"/>
      <c r="HB45" s="525"/>
      <c r="HC45" s="525"/>
      <c r="HD45" s="525"/>
      <c r="HE45" s="525"/>
      <c r="HF45" s="525"/>
      <c r="HG45" s="525"/>
      <c r="HH45" s="525"/>
      <c r="HI45" s="525"/>
      <c r="HJ45" s="525"/>
      <c r="HK45" s="525"/>
      <c r="HL45" s="525"/>
      <c r="HM45" s="525"/>
      <c r="HN45" s="525"/>
      <c r="HO45" s="525"/>
      <c r="HP45" s="525"/>
      <c r="HQ45" s="525"/>
      <c r="HR45" s="525"/>
      <c r="HS45" s="525"/>
      <c r="HT45" s="525"/>
      <c r="HU45" s="525"/>
      <c r="HV45" s="525"/>
      <c r="HW45" s="525"/>
      <c r="HX45" s="525"/>
      <c r="HY45" s="525"/>
      <c r="HZ45" s="525"/>
      <c r="IA45" s="525"/>
      <c r="IB45" s="525"/>
      <c r="IC45" s="525"/>
      <c r="ID45" s="525"/>
      <c r="IE45" s="525"/>
      <c r="IF45" s="525"/>
      <c r="IG45" s="525"/>
      <c r="IH45" s="525"/>
      <c r="II45" s="525"/>
      <c r="IJ45" s="525"/>
      <c r="IK45" s="525"/>
      <c r="IL45" s="525"/>
      <c r="IM45" s="525"/>
      <c r="IN45" s="525"/>
      <c r="IO45" s="525"/>
      <c r="IP45" s="525"/>
      <c r="IQ45" s="525"/>
      <c r="IR45" s="525"/>
      <c r="IS45" s="525"/>
      <c r="IT45" s="525"/>
      <c r="IU45" s="525"/>
      <c r="IV45" s="525"/>
      <c r="IW45" s="525"/>
      <c r="IX45" s="525"/>
      <c r="IY45" s="525"/>
      <c r="IZ45" s="525"/>
      <c r="JA45" s="525"/>
      <c r="JB45" s="525"/>
      <c r="JC45" s="525"/>
      <c r="JD45" s="525"/>
      <c r="JE45" s="525"/>
      <c r="JF45" s="525"/>
      <c r="JG45" s="525"/>
      <c r="JH45" s="525"/>
      <c r="JI45" s="525"/>
      <c r="JJ45" s="525"/>
      <c r="JK45" s="525"/>
      <c r="JL45" s="525"/>
      <c r="JM45" s="525"/>
      <c r="JN45" s="525"/>
      <c r="JO45" s="525"/>
      <c r="JP45" s="525"/>
      <c r="JQ45" s="525"/>
      <c r="JR45" s="525"/>
      <c r="JS45" s="525"/>
      <c r="JT45" s="525"/>
      <c r="JU45" s="525"/>
      <c r="JV45" s="525"/>
      <c r="JW45" s="525"/>
      <c r="JX45" s="525"/>
      <c r="JY45" s="525"/>
      <c r="JZ45" s="525"/>
      <c r="KA45" s="525"/>
      <c r="KB45" s="525"/>
      <c r="KC45" s="525"/>
      <c r="KD45" s="525"/>
      <c r="KE45" s="525"/>
      <c r="KF45" s="525"/>
      <c r="KG45" s="525"/>
      <c r="KH45" s="525"/>
      <c r="KI45" s="525"/>
      <c r="KJ45" s="525"/>
      <c r="KK45" s="525"/>
      <c r="KL45" s="525"/>
      <c r="KM45" s="525"/>
      <c r="KN45" s="525"/>
      <c r="KO45" s="525"/>
      <c r="KP45" s="525"/>
      <c r="KQ45" s="525"/>
      <c r="KR45" s="525"/>
      <c r="KS45" s="525"/>
      <c r="KT45" s="525"/>
      <c r="KU45" s="525"/>
      <c r="KV45" s="525"/>
      <c r="KW45" s="525"/>
      <c r="KX45" s="525"/>
      <c r="KY45" s="525"/>
      <c r="KZ45" s="525"/>
      <c r="LA45" s="525"/>
      <c r="LB45" s="525"/>
      <c r="LC45" s="525"/>
      <c r="LD45" s="525"/>
      <c r="LE45" s="525"/>
      <c r="LF45" s="525"/>
      <c r="LG45" s="525"/>
      <c r="LH45" s="525"/>
      <c r="LI45" s="525"/>
      <c r="LJ45" s="525"/>
      <c r="LK45" s="525"/>
      <c r="LL45" s="525"/>
      <c r="LM45" s="525"/>
      <c r="LN45" s="525"/>
      <c r="LO45" s="525"/>
      <c r="LP45" s="525"/>
      <c r="LQ45" s="525"/>
      <c r="LR45" s="525"/>
      <c r="LS45" s="525"/>
      <c r="LT45" s="525"/>
      <c r="LU45" s="525"/>
      <c r="LV45" s="525"/>
      <c r="LW45" s="525"/>
      <c r="LX45" s="525"/>
      <c r="LY45" s="525"/>
      <c r="LZ45" s="525"/>
      <c r="MA45" s="525"/>
    </row>
    <row r="46" spans="1:339" s="426" customFormat="1" ht="15.75" x14ac:dyDescent="0.25">
      <c r="A46" s="155"/>
      <c r="B46" s="19" t="s">
        <v>273</v>
      </c>
      <c r="C46" s="282"/>
      <c r="D46" s="283"/>
      <c r="E46" s="282"/>
      <c r="F46" s="434">
        <v>256169894</v>
      </c>
      <c r="G46" s="434">
        <v>6300000</v>
      </c>
      <c r="H46" s="434">
        <f>F46+G46</f>
        <v>262469894</v>
      </c>
      <c r="I46" s="447"/>
      <c r="J46" s="447">
        <f>H46+I46</f>
        <v>262469894</v>
      </c>
      <c r="K46" s="446"/>
      <c r="L46" s="446">
        <f>J46+K46</f>
        <v>262469894</v>
      </c>
      <c r="M46" s="471">
        <f t="shared" si="6"/>
        <v>-50699851</v>
      </c>
      <c r="N46" s="446">
        <v>211770043</v>
      </c>
      <c r="O46" s="393"/>
      <c r="P46" s="524"/>
      <c r="Q46" s="524"/>
      <c r="R46" s="524"/>
      <c r="S46" s="524"/>
      <c r="T46" s="524"/>
      <c r="U46" s="524"/>
      <c r="V46" s="524"/>
      <c r="W46" s="524"/>
      <c r="X46" s="524"/>
      <c r="Y46" s="524"/>
      <c r="Z46" s="524"/>
      <c r="AA46" s="524"/>
      <c r="AB46" s="524"/>
      <c r="AC46" s="524"/>
      <c r="AD46" s="524"/>
      <c r="AE46" s="524"/>
      <c r="AF46" s="524"/>
      <c r="AG46" s="524"/>
      <c r="AH46" s="524"/>
      <c r="AI46" s="524"/>
      <c r="AJ46" s="524"/>
      <c r="AK46" s="524"/>
      <c r="AL46" s="524"/>
      <c r="AM46" s="524"/>
      <c r="AN46" s="524"/>
      <c r="AO46" s="524"/>
      <c r="AP46" s="524"/>
      <c r="AQ46" s="524"/>
      <c r="AR46" s="524"/>
      <c r="AS46" s="524"/>
      <c r="AT46" s="524"/>
      <c r="AU46" s="524"/>
      <c r="AV46" s="524"/>
      <c r="AW46" s="524"/>
      <c r="AX46" s="524"/>
      <c r="AY46" s="524"/>
      <c r="AZ46" s="524"/>
      <c r="BA46" s="524"/>
      <c r="BB46" s="524"/>
      <c r="BC46" s="524"/>
      <c r="BD46" s="524"/>
      <c r="BE46" s="524"/>
      <c r="BF46" s="524"/>
      <c r="BG46" s="524"/>
      <c r="BH46" s="524"/>
      <c r="BI46" s="524"/>
      <c r="BJ46" s="524"/>
      <c r="BK46" s="524"/>
      <c r="BL46" s="524"/>
      <c r="BM46" s="524"/>
      <c r="BN46" s="524"/>
      <c r="BO46" s="524"/>
      <c r="BP46" s="524"/>
      <c r="BQ46" s="524"/>
      <c r="BR46" s="524"/>
      <c r="BS46" s="524"/>
      <c r="BT46" s="524"/>
      <c r="BU46" s="524"/>
      <c r="BV46" s="524"/>
      <c r="BW46" s="524"/>
      <c r="BX46" s="524"/>
      <c r="BY46" s="524"/>
      <c r="BZ46" s="524"/>
      <c r="CA46" s="524"/>
      <c r="CB46" s="524"/>
      <c r="CC46" s="524"/>
      <c r="CD46" s="524"/>
      <c r="CE46" s="524"/>
      <c r="CF46" s="524"/>
      <c r="CG46" s="524"/>
      <c r="CH46" s="524"/>
      <c r="CI46" s="524"/>
      <c r="CJ46" s="524"/>
      <c r="CK46" s="524"/>
      <c r="CL46" s="524"/>
      <c r="CM46" s="524"/>
      <c r="CN46" s="524"/>
      <c r="CO46" s="524"/>
      <c r="CP46" s="524"/>
      <c r="CQ46" s="524"/>
      <c r="CR46" s="524"/>
      <c r="CS46" s="524"/>
      <c r="CT46" s="524"/>
      <c r="CU46" s="524"/>
      <c r="CV46" s="524"/>
      <c r="CW46" s="524"/>
      <c r="CX46" s="524"/>
      <c r="CY46" s="524"/>
      <c r="CZ46" s="524"/>
      <c r="DA46" s="524"/>
      <c r="DB46" s="524"/>
      <c r="DC46" s="524"/>
      <c r="DD46" s="524"/>
      <c r="DE46" s="524"/>
      <c r="DF46" s="524"/>
      <c r="DG46" s="524"/>
      <c r="DH46" s="524"/>
      <c r="DI46" s="524"/>
      <c r="DJ46" s="524"/>
      <c r="DK46" s="524"/>
      <c r="DL46" s="524"/>
      <c r="DM46" s="524"/>
      <c r="DN46" s="524"/>
      <c r="DO46" s="524"/>
      <c r="DP46" s="524"/>
      <c r="DQ46" s="524"/>
      <c r="DR46" s="524"/>
      <c r="DS46" s="524"/>
      <c r="DT46" s="524"/>
      <c r="DU46" s="524"/>
      <c r="DV46" s="524"/>
      <c r="DW46" s="524"/>
      <c r="DX46" s="524"/>
      <c r="DY46" s="524"/>
      <c r="DZ46" s="524"/>
      <c r="EA46" s="524"/>
      <c r="EB46" s="524"/>
      <c r="EC46" s="524"/>
      <c r="ED46" s="524"/>
      <c r="EE46" s="524"/>
      <c r="EF46" s="524"/>
      <c r="EG46" s="524"/>
      <c r="EH46" s="524"/>
      <c r="EI46" s="524"/>
      <c r="EJ46" s="524"/>
      <c r="EK46" s="524"/>
      <c r="EL46" s="524"/>
      <c r="EM46" s="524"/>
      <c r="EN46" s="524"/>
      <c r="EO46" s="524"/>
      <c r="EP46" s="524"/>
      <c r="EQ46" s="524"/>
      <c r="ER46" s="524"/>
      <c r="ES46" s="524"/>
      <c r="ET46" s="524"/>
      <c r="EU46" s="524"/>
      <c r="EV46" s="524"/>
      <c r="EW46" s="524"/>
      <c r="EX46" s="524"/>
      <c r="EY46" s="524"/>
      <c r="EZ46" s="524"/>
      <c r="FA46" s="524"/>
      <c r="FB46" s="524"/>
      <c r="FC46" s="524"/>
      <c r="FD46" s="524"/>
      <c r="FE46" s="524"/>
      <c r="FF46" s="524"/>
      <c r="FG46" s="524"/>
      <c r="FH46" s="524"/>
      <c r="FI46" s="524"/>
      <c r="FJ46" s="524"/>
      <c r="FK46" s="524"/>
      <c r="FL46" s="524"/>
      <c r="FM46" s="524"/>
      <c r="FN46" s="524"/>
      <c r="FO46" s="524"/>
      <c r="FP46" s="524"/>
      <c r="FQ46" s="524"/>
      <c r="FR46" s="524"/>
      <c r="FS46" s="524"/>
      <c r="FT46" s="524"/>
      <c r="FU46" s="524"/>
      <c r="FV46" s="524"/>
      <c r="FW46" s="524"/>
      <c r="FX46" s="524"/>
      <c r="FY46" s="524"/>
      <c r="FZ46" s="524"/>
      <c r="GA46" s="524"/>
      <c r="GB46" s="524"/>
      <c r="GC46" s="524"/>
      <c r="GD46" s="524"/>
      <c r="GE46" s="524"/>
      <c r="GF46" s="524"/>
      <c r="GG46" s="524"/>
      <c r="GH46" s="524"/>
      <c r="GI46" s="524"/>
      <c r="GJ46" s="524"/>
      <c r="GK46" s="524"/>
      <c r="GL46" s="524"/>
      <c r="GM46" s="524"/>
      <c r="GN46" s="524"/>
      <c r="GO46" s="524"/>
      <c r="GP46" s="524"/>
      <c r="GQ46" s="524"/>
      <c r="GR46" s="524"/>
      <c r="GS46" s="524"/>
      <c r="GT46" s="524"/>
      <c r="GU46" s="524"/>
      <c r="GV46" s="524"/>
      <c r="GW46" s="524"/>
      <c r="GX46" s="524"/>
      <c r="GY46" s="524"/>
      <c r="GZ46" s="524"/>
      <c r="HA46" s="524"/>
      <c r="HB46" s="524"/>
      <c r="HC46" s="524"/>
      <c r="HD46" s="524"/>
      <c r="HE46" s="524"/>
      <c r="HF46" s="524"/>
      <c r="HG46" s="524"/>
      <c r="HH46" s="524"/>
      <c r="HI46" s="524"/>
      <c r="HJ46" s="524"/>
      <c r="HK46" s="524"/>
      <c r="HL46" s="524"/>
      <c r="HM46" s="524"/>
      <c r="HN46" s="524"/>
      <c r="HO46" s="524"/>
      <c r="HP46" s="524"/>
      <c r="HQ46" s="524"/>
      <c r="HR46" s="524"/>
      <c r="HS46" s="524"/>
      <c r="HT46" s="524"/>
      <c r="HU46" s="524"/>
      <c r="HV46" s="524"/>
      <c r="HW46" s="524"/>
      <c r="HX46" s="524"/>
      <c r="HY46" s="524"/>
      <c r="HZ46" s="524"/>
      <c r="IA46" s="524"/>
      <c r="IB46" s="524"/>
      <c r="IC46" s="524"/>
      <c r="ID46" s="524"/>
      <c r="IE46" s="524"/>
      <c r="IF46" s="524"/>
      <c r="IG46" s="524"/>
      <c r="IH46" s="524"/>
      <c r="II46" s="524"/>
      <c r="IJ46" s="524"/>
      <c r="IK46" s="524"/>
      <c r="IL46" s="524"/>
      <c r="IM46" s="524"/>
      <c r="IN46" s="524"/>
      <c r="IO46" s="524"/>
      <c r="IP46" s="524"/>
      <c r="IQ46" s="524"/>
      <c r="IR46" s="524"/>
      <c r="IS46" s="524"/>
      <c r="IT46" s="524"/>
      <c r="IU46" s="524"/>
      <c r="IV46" s="524"/>
      <c r="IW46" s="524"/>
      <c r="IX46" s="524"/>
      <c r="IY46" s="524"/>
      <c r="IZ46" s="524"/>
      <c r="JA46" s="524"/>
      <c r="JB46" s="524"/>
      <c r="JC46" s="524"/>
      <c r="JD46" s="524"/>
      <c r="JE46" s="524"/>
      <c r="JF46" s="524"/>
      <c r="JG46" s="524"/>
      <c r="JH46" s="524"/>
      <c r="JI46" s="524"/>
      <c r="JJ46" s="524"/>
      <c r="JK46" s="524"/>
      <c r="JL46" s="524"/>
      <c r="JM46" s="524"/>
      <c r="JN46" s="524"/>
      <c r="JO46" s="524"/>
      <c r="JP46" s="524"/>
      <c r="JQ46" s="524"/>
      <c r="JR46" s="524"/>
      <c r="JS46" s="524"/>
      <c r="JT46" s="524"/>
      <c r="JU46" s="524"/>
      <c r="JV46" s="524"/>
      <c r="JW46" s="524"/>
      <c r="JX46" s="524"/>
      <c r="JY46" s="524"/>
      <c r="JZ46" s="524"/>
      <c r="KA46" s="524"/>
      <c r="KB46" s="524"/>
      <c r="KC46" s="524"/>
      <c r="KD46" s="524"/>
      <c r="KE46" s="524"/>
      <c r="KF46" s="524"/>
      <c r="KG46" s="524"/>
      <c r="KH46" s="524"/>
      <c r="KI46" s="524"/>
      <c r="KJ46" s="524"/>
      <c r="KK46" s="524"/>
      <c r="KL46" s="524"/>
      <c r="KM46" s="524"/>
      <c r="KN46" s="524"/>
      <c r="KO46" s="524"/>
      <c r="KP46" s="524"/>
      <c r="KQ46" s="524"/>
      <c r="KR46" s="524"/>
      <c r="KS46" s="524"/>
      <c r="KT46" s="524"/>
      <c r="KU46" s="524"/>
      <c r="KV46" s="524"/>
      <c r="KW46" s="524"/>
      <c r="KX46" s="524"/>
      <c r="KY46" s="524"/>
      <c r="KZ46" s="524"/>
      <c r="LA46" s="524"/>
      <c r="LB46" s="524"/>
      <c r="LC46" s="524"/>
      <c r="LD46" s="524"/>
      <c r="LE46" s="524"/>
      <c r="LF46" s="524"/>
      <c r="LG46" s="524"/>
      <c r="LH46" s="524"/>
      <c r="LI46" s="524"/>
      <c r="LJ46" s="524"/>
      <c r="LK46" s="524"/>
      <c r="LL46" s="524"/>
      <c r="LM46" s="524"/>
      <c r="LN46" s="524"/>
      <c r="LO46" s="524"/>
      <c r="LP46" s="524"/>
      <c r="LQ46" s="524"/>
      <c r="LR46" s="524"/>
      <c r="LS46" s="524"/>
      <c r="LT46" s="524"/>
      <c r="LU46" s="524"/>
      <c r="LV46" s="524"/>
      <c r="LW46" s="524"/>
      <c r="LX46" s="524"/>
      <c r="LY46" s="524"/>
      <c r="LZ46" s="524"/>
      <c r="MA46" s="524"/>
    </row>
    <row r="47" spans="1:339" s="426" customFormat="1" ht="15.75" x14ac:dyDescent="0.25">
      <c r="A47" s="155"/>
      <c r="B47" s="19" t="s">
        <v>274</v>
      </c>
      <c r="C47" s="282"/>
      <c r="D47" s="283"/>
      <c r="E47" s="282"/>
      <c r="F47" s="434"/>
      <c r="G47" s="434"/>
      <c r="H47" s="434">
        <f>F47+G47</f>
        <v>0</v>
      </c>
      <c r="I47" s="447"/>
      <c r="J47" s="447">
        <f t="shared" ref="J47" si="15">H47+I47</f>
        <v>0</v>
      </c>
      <c r="K47" s="446"/>
      <c r="L47" s="446">
        <f>J47+K47</f>
        <v>0</v>
      </c>
      <c r="M47" s="471">
        <f t="shared" si="6"/>
        <v>130307819</v>
      </c>
      <c r="N47" s="446">
        <v>130307819</v>
      </c>
      <c r="O47" s="393"/>
      <c r="P47" s="524"/>
      <c r="Q47" s="524"/>
      <c r="R47" s="524"/>
      <c r="S47" s="524"/>
      <c r="T47" s="524"/>
      <c r="U47" s="524"/>
      <c r="V47" s="524"/>
      <c r="W47" s="524"/>
      <c r="X47" s="524"/>
      <c r="Y47" s="524"/>
      <c r="Z47" s="524"/>
      <c r="AA47" s="524"/>
      <c r="AB47" s="524"/>
      <c r="AC47" s="524"/>
      <c r="AD47" s="524"/>
      <c r="AE47" s="524"/>
      <c r="AF47" s="524"/>
      <c r="AG47" s="524"/>
      <c r="AH47" s="524"/>
      <c r="AI47" s="524"/>
      <c r="AJ47" s="524"/>
      <c r="AK47" s="524"/>
      <c r="AL47" s="524"/>
      <c r="AM47" s="524"/>
      <c r="AN47" s="524"/>
      <c r="AO47" s="524"/>
      <c r="AP47" s="524"/>
      <c r="AQ47" s="524"/>
      <c r="AR47" s="524"/>
      <c r="AS47" s="524"/>
      <c r="AT47" s="524"/>
      <c r="AU47" s="524"/>
      <c r="AV47" s="524"/>
      <c r="AW47" s="524"/>
      <c r="AX47" s="524"/>
      <c r="AY47" s="524"/>
      <c r="AZ47" s="524"/>
      <c r="BA47" s="524"/>
      <c r="BB47" s="524"/>
      <c r="BC47" s="524"/>
      <c r="BD47" s="524"/>
      <c r="BE47" s="524"/>
      <c r="BF47" s="524"/>
      <c r="BG47" s="524"/>
      <c r="BH47" s="524"/>
      <c r="BI47" s="524"/>
      <c r="BJ47" s="524"/>
      <c r="BK47" s="524"/>
      <c r="BL47" s="524"/>
      <c r="BM47" s="524"/>
      <c r="BN47" s="524"/>
      <c r="BO47" s="524"/>
      <c r="BP47" s="524"/>
      <c r="BQ47" s="524"/>
      <c r="BR47" s="524"/>
      <c r="BS47" s="524"/>
      <c r="BT47" s="524"/>
      <c r="BU47" s="524"/>
      <c r="BV47" s="524"/>
      <c r="BW47" s="524"/>
      <c r="BX47" s="524"/>
      <c r="BY47" s="524"/>
      <c r="BZ47" s="524"/>
      <c r="CA47" s="524"/>
      <c r="CB47" s="524"/>
      <c r="CC47" s="524"/>
      <c r="CD47" s="524"/>
      <c r="CE47" s="524"/>
      <c r="CF47" s="524"/>
      <c r="CG47" s="524"/>
      <c r="CH47" s="524"/>
      <c r="CI47" s="524"/>
      <c r="CJ47" s="524"/>
      <c r="CK47" s="524"/>
      <c r="CL47" s="524"/>
      <c r="CM47" s="524"/>
      <c r="CN47" s="524"/>
      <c r="CO47" s="524"/>
      <c r="CP47" s="524"/>
      <c r="CQ47" s="524"/>
      <c r="CR47" s="524"/>
      <c r="CS47" s="524"/>
      <c r="CT47" s="524"/>
      <c r="CU47" s="524"/>
      <c r="CV47" s="524"/>
      <c r="CW47" s="524"/>
      <c r="CX47" s="524"/>
      <c r="CY47" s="524"/>
      <c r="CZ47" s="524"/>
      <c r="DA47" s="524"/>
      <c r="DB47" s="524"/>
      <c r="DC47" s="524"/>
      <c r="DD47" s="524"/>
      <c r="DE47" s="524"/>
      <c r="DF47" s="524"/>
      <c r="DG47" s="524"/>
      <c r="DH47" s="524"/>
      <c r="DI47" s="524"/>
      <c r="DJ47" s="524"/>
      <c r="DK47" s="524"/>
      <c r="DL47" s="524"/>
      <c r="DM47" s="524"/>
      <c r="DN47" s="524"/>
      <c r="DO47" s="524"/>
      <c r="DP47" s="524"/>
      <c r="DQ47" s="524"/>
      <c r="DR47" s="524"/>
      <c r="DS47" s="524"/>
      <c r="DT47" s="524"/>
      <c r="DU47" s="524"/>
      <c r="DV47" s="524"/>
      <c r="DW47" s="524"/>
      <c r="DX47" s="524"/>
      <c r="DY47" s="524"/>
      <c r="DZ47" s="524"/>
      <c r="EA47" s="524"/>
      <c r="EB47" s="524"/>
      <c r="EC47" s="524"/>
      <c r="ED47" s="524"/>
      <c r="EE47" s="524"/>
      <c r="EF47" s="524"/>
      <c r="EG47" s="524"/>
      <c r="EH47" s="524"/>
      <c r="EI47" s="524"/>
      <c r="EJ47" s="524"/>
      <c r="EK47" s="524"/>
      <c r="EL47" s="524"/>
      <c r="EM47" s="524"/>
      <c r="EN47" s="524"/>
      <c r="EO47" s="524"/>
      <c r="EP47" s="524"/>
      <c r="EQ47" s="524"/>
      <c r="ER47" s="524"/>
      <c r="ES47" s="524"/>
      <c r="ET47" s="524"/>
      <c r="EU47" s="524"/>
      <c r="EV47" s="524"/>
      <c r="EW47" s="524"/>
      <c r="EX47" s="524"/>
      <c r="EY47" s="524"/>
      <c r="EZ47" s="524"/>
      <c r="FA47" s="524"/>
      <c r="FB47" s="524"/>
      <c r="FC47" s="524"/>
      <c r="FD47" s="524"/>
      <c r="FE47" s="524"/>
      <c r="FF47" s="524"/>
      <c r="FG47" s="524"/>
      <c r="FH47" s="524"/>
      <c r="FI47" s="524"/>
      <c r="FJ47" s="524"/>
      <c r="FK47" s="524"/>
      <c r="FL47" s="524"/>
      <c r="FM47" s="524"/>
      <c r="FN47" s="524"/>
      <c r="FO47" s="524"/>
      <c r="FP47" s="524"/>
      <c r="FQ47" s="524"/>
      <c r="FR47" s="524"/>
      <c r="FS47" s="524"/>
      <c r="FT47" s="524"/>
      <c r="FU47" s="524"/>
      <c r="FV47" s="524"/>
      <c r="FW47" s="524"/>
      <c r="FX47" s="524"/>
      <c r="FY47" s="524"/>
      <c r="FZ47" s="524"/>
      <c r="GA47" s="524"/>
      <c r="GB47" s="524"/>
      <c r="GC47" s="524"/>
      <c r="GD47" s="524"/>
      <c r="GE47" s="524"/>
      <c r="GF47" s="524"/>
      <c r="GG47" s="524"/>
      <c r="GH47" s="524"/>
      <c r="GI47" s="524"/>
      <c r="GJ47" s="524"/>
      <c r="GK47" s="524"/>
      <c r="GL47" s="524"/>
      <c r="GM47" s="524"/>
      <c r="GN47" s="524"/>
      <c r="GO47" s="524"/>
      <c r="GP47" s="524"/>
      <c r="GQ47" s="524"/>
      <c r="GR47" s="524"/>
      <c r="GS47" s="524"/>
      <c r="GT47" s="524"/>
      <c r="GU47" s="524"/>
      <c r="GV47" s="524"/>
      <c r="GW47" s="524"/>
      <c r="GX47" s="524"/>
      <c r="GY47" s="524"/>
      <c r="GZ47" s="524"/>
      <c r="HA47" s="524"/>
      <c r="HB47" s="524"/>
      <c r="HC47" s="524"/>
      <c r="HD47" s="524"/>
      <c r="HE47" s="524"/>
      <c r="HF47" s="524"/>
      <c r="HG47" s="524"/>
      <c r="HH47" s="524"/>
      <c r="HI47" s="524"/>
      <c r="HJ47" s="524"/>
      <c r="HK47" s="524"/>
      <c r="HL47" s="524"/>
      <c r="HM47" s="524"/>
      <c r="HN47" s="524"/>
      <c r="HO47" s="524"/>
      <c r="HP47" s="524"/>
      <c r="HQ47" s="524"/>
      <c r="HR47" s="524"/>
      <c r="HS47" s="524"/>
      <c r="HT47" s="524"/>
      <c r="HU47" s="524"/>
      <c r="HV47" s="524"/>
      <c r="HW47" s="524"/>
      <c r="HX47" s="524"/>
      <c r="HY47" s="524"/>
      <c r="HZ47" s="524"/>
      <c r="IA47" s="524"/>
      <c r="IB47" s="524"/>
      <c r="IC47" s="524"/>
      <c r="ID47" s="524"/>
      <c r="IE47" s="524"/>
      <c r="IF47" s="524"/>
      <c r="IG47" s="524"/>
      <c r="IH47" s="524"/>
      <c r="II47" s="524"/>
      <c r="IJ47" s="524"/>
      <c r="IK47" s="524"/>
      <c r="IL47" s="524"/>
      <c r="IM47" s="524"/>
      <c r="IN47" s="524"/>
      <c r="IO47" s="524"/>
      <c r="IP47" s="524"/>
      <c r="IQ47" s="524"/>
      <c r="IR47" s="524"/>
      <c r="IS47" s="524"/>
      <c r="IT47" s="524"/>
      <c r="IU47" s="524"/>
      <c r="IV47" s="524"/>
      <c r="IW47" s="524"/>
      <c r="IX47" s="524"/>
      <c r="IY47" s="524"/>
      <c r="IZ47" s="524"/>
      <c r="JA47" s="524"/>
      <c r="JB47" s="524"/>
      <c r="JC47" s="524"/>
      <c r="JD47" s="524"/>
      <c r="JE47" s="524"/>
      <c r="JF47" s="524"/>
      <c r="JG47" s="524"/>
      <c r="JH47" s="524"/>
      <c r="JI47" s="524"/>
      <c r="JJ47" s="524"/>
      <c r="JK47" s="524"/>
      <c r="JL47" s="524"/>
      <c r="JM47" s="524"/>
      <c r="JN47" s="524"/>
      <c r="JO47" s="524"/>
      <c r="JP47" s="524"/>
      <c r="JQ47" s="524"/>
      <c r="JR47" s="524"/>
      <c r="JS47" s="524"/>
      <c r="JT47" s="524"/>
      <c r="JU47" s="524"/>
      <c r="JV47" s="524"/>
      <c r="JW47" s="524"/>
      <c r="JX47" s="524"/>
      <c r="JY47" s="524"/>
      <c r="JZ47" s="524"/>
      <c r="KA47" s="524"/>
      <c r="KB47" s="524"/>
      <c r="KC47" s="524"/>
      <c r="KD47" s="524"/>
      <c r="KE47" s="524"/>
      <c r="KF47" s="524"/>
      <c r="KG47" s="524"/>
      <c r="KH47" s="524"/>
      <c r="KI47" s="524"/>
      <c r="KJ47" s="524"/>
      <c r="KK47" s="524"/>
      <c r="KL47" s="524"/>
      <c r="KM47" s="524"/>
      <c r="KN47" s="524"/>
      <c r="KO47" s="524"/>
      <c r="KP47" s="524"/>
      <c r="KQ47" s="524"/>
      <c r="KR47" s="524"/>
      <c r="KS47" s="524"/>
      <c r="KT47" s="524"/>
      <c r="KU47" s="524"/>
      <c r="KV47" s="524"/>
      <c r="KW47" s="524"/>
      <c r="KX47" s="524"/>
      <c r="KY47" s="524"/>
      <c r="KZ47" s="524"/>
      <c r="LA47" s="524"/>
      <c r="LB47" s="524"/>
      <c r="LC47" s="524"/>
      <c r="LD47" s="524"/>
      <c r="LE47" s="524"/>
      <c r="LF47" s="524"/>
      <c r="LG47" s="524"/>
      <c r="LH47" s="524"/>
      <c r="LI47" s="524"/>
      <c r="LJ47" s="524"/>
      <c r="LK47" s="524"/>
      <c r="LL47" s="524"/>
      <c r="LM47" s="524"/>
      <c r="LN47" s="524"/>
      <c r="LO47" s="524"/>
      <c r="LP47" s="524"/>
      <c r="LQ47" s="524"/>
      <c r="LR47" s="524"/>
      <c r="LS47" s="524"/>
      <c r="LT47" s="524"/>
      <c r="LU47" s="524"/>
      <c r="LV47" s="524"/>
      <c r="LW47" s="524"/>
      <c r="LX47" s="524"/>
      <c r="LY47" s="524"/>
      <c r="LZ47" s="524"/>
      <c r="MA47" s="524"/>
    </row>
    <row r="48" spans="1:339" s="426" customFormat="1" ht="15.75" x14ac:dyDescent="0.25">
      <c r="A48" s="155" t="s">
        <v>297</v>
      </c>
      <c r="B48" s="212" t="s">
        <v>298</v>
      </c>
      <c r="C48" s="282"/>
      <c r="D48" s="283"/>
      <c r="E48" s="282"/>
      <c r="F48" s="193"/>
      <c r="G48" s="193"/>
      <c r="H48" s="193"/>
      <c r="I48" s="446"/>
      <c r="J48" s="446"/>
      <c r="K48" s="446"/>
      <c r="L48" s="446"/>
      <c r="M48" s="471">
        <f t="shared" si="6"/>
        <v>11824000</v>
      </c>
      <c r="N48" s="446">
        <v>11824000</v>
      </c>
      <c r="O48" s="393"/>
      <c r="P48" s="524"/>
      <c r="Q48" s="524"/>
      <c r="R48" s="524"/>
      <c r="S48" s="524"/>
      <c r="T48" s="524"/>
      <c r="U48" s="524"/>
      <c r="V48" s="524"/>
      <c r="W48" s="524"/>
      <c r="X48" s="524"/>
      <c r="Y48" s="524"/>
      <c r="Z48" s="524"/>
      <c r="AA48" s="524"/>
      <c r="AB48" s="524"/>
      <c r="AC48" s="524"/>
      <c r="AD48" s="524"/>
      <c r="AE48" s="524"/>
      <c r="AF48" s="524"/>
      <c r="AG48" s="524"/>
      <c r="AH48" s="524"/>
      <c r="AI48" s="524"/>
      <c r="AJ48" s="524"/>
      <c r="AK48" s="524"/>
      <c r="AL48" s="524"/>
      <c r="AM48" s="524"/>
      <c r="AN48" s="524"/>
      <c r="AO48" s="524"/>
      <c r="AP48" s="524"/>
      <c r="AQ48" s="524"/>
      <c r="AR48" s="524"/>
      <c r="AS48" s="524"/>
      <c r="AT48" s="524"/>
      <c r="AU48" s="524"/>
      <c r="AV48" s="524"/>
      <c r="AW48" s="524"/>
      <c r="AX48" s="524"/>
      <c r="AY48" s="524"/>
      <c r="AZ48" s="524"/>
      <c r="BA48" s="524"/>
      <c r="BB48" s="524"/>
      <c r="BC48" s="524"/>
      <c r="BD48" s="524"/>
      <c r="BE48" s="524"/>
      <c r="BF48" s="524"/>
      <c r="BG48" s="524"/>
      <c r="BH48" s="524"/>
      <c r="BI48" s="524"/>
      <c r="BJ48" s="524"/>
      <c r="BK48" s="524"/>
      <c r="BL48" s="524"/>
      <c r="BM48" s="524"/>
      <c r="BN48" s="524"/>
      <c r="BO48" s="524"/>
      <c r="BP48" s="524"/>
      <c r="BQ48" s="524"/>
      <c r="BR48" s="524"/>
      <c r="BS48" s="524"/>
      <c r="BT48" s="524"/>
      <c r="BU48" s="524"/>
      <c r="BV48" s="524"/>
      <c r="BW48" s="524"/>
      <c r="BX48" s="524"/>
      <c r="BY48" s="524"/>
      <c r="BZ48" s="524"/>
      <c r="CA48" s="524"/>
      <c r="CB48" s="524"/>
      <c r="CC48" s="524"/>
      <c r="CD48" s="524"/>
      <c r="CE48" s="524"/>
      <c r="CF48" s="524"/>
      <c r="CG48" s="524"/>
      <c r="CH48" s="524"/>
      <c r="CI48" s="524"/>
      <c r="CJ48" s="524"/>
      <c r="CK48" s="524"/>
      <c r="CL48" s="524"/>
      <c r="CM48" s="524"/>
      <c r="CN48" s="524"/>
      <c r="CO48" s="524"/>
      <c r="CP48" s="524"/>
      <c r="CQ48" s="524"/>
      <c r="CR48" s="524"/>
      <c r="CS48" s="524"/>
      <c r="CT48" s="524"/>
      <c r="CU48" s="524"/>
      <c r="CV48" s="524"/>
      <c r="CW48" s="524"/>
      <c r="CX48" s="524"/>
      <c r="CY48" s="524"/>
      <c r="CZ48" s="524"/>
      <c r="DA48" s="524"/>
      <c r="DB48" s="524"/>
      <c r="DC48" s="524"/>
      <c r="DD48" s="524"/>
      <c r="DE48" s="524"/>
      <c r="DF48" s="524"/>
      <c r="DG48" s="524"/>
      <c r="DH48" s="524"/>
      <c r="DI48" s="524"/>
      <c r="DJ48" s="524"/>
      <c r="DK48" s="524"/>
      <c r="DL48" s="524"/>
      <c r="DM48" s="524"/>
      <c r="DN48" s="524"/>
      <c r="DO48" s="524"/>
      <c r="DP48" s="524"/>
      <c r="DQ48" s="524"/>
      <c r="DR48" s="524"/>
      <c r="DS48" s="524"/>
      <c r="DT48" s="524"/>
      <c r="DU48" s="524"/>
      <c r="DV48" s="524"/>
      <c r="DW48" s="524"/>
      <c r="DX48" s="524"/>
      <c r="DY48" s="524"/>
      <c r="DZ48" s="524"/>
      <c r="EA48" s="524"/>
      <c r="EB48" s="524"/>
      <c r="EC48" s="524"/>
      <c r="ED48" s="524"/>
      <c r="EE48" s="524"/>
      <c r="EF48" s="524"/>
      <c r="EG48" s="524"/>
      <c r="EH48" s="524"/>
      <c r="EI48" s="524"/>
      <c r="EJ48" s="524"/>
      <c r="EK48" s="524"/>
      <c r="EL48" s="524"/>
      <c r="EM48" s="524"/>
      <c r="EN48" s="524"/>
      <c r="EO48" s="524"/>
      <c r="EP48" s="524"/>
      <c r="EQ48" s="524"/>
      <c r="ER48" s="524"/>
      <c r="ES48" s="524"/>
      <c r="ET48" s="524"/>
      <c r="EU48" s="524"/>
      <c r="EV48" s="524"/>
      <c r="EW48" s="524"/>
      <c r="EX48" s="524"/>
      <c r="EY48" s="524"/>
      <c r="EZ48" s="524"/>
      <c r="FA48" s="524"/>
      <c r="FB48" s="524"/>
      <c r="FC48" s="524"/>
      <c r="FD48" s="524"/>
      <c r="FE48" s="524"/>
      <c r="FF48" s="524"/>
      <c r="FG48" s="524"/>
      <c r="FH48" s="524"/>
      <c r="FI48" s="524"/>
      <c r="FJ48" s="524"/>
      <c r="FK48" s="524"/>
      <c r="FL48" s="524"/>
      <c r="FM48" s="524"/>
      <c r="FN48" s="524"/>
      <c r="FO48" s="524"/>
      <c r="FP48" s="524"/>
      <c r="FQ48" s="524"/>
      <c r="FR48" s="524"/>
      <c r="FS48" s="524"/>
      <c r="FT48" s="524"/>
      <c r="FU48" s="524"/>
      <c r="FV48" s="524"/>
      <c r="FW48" s="524"/>
      <c r="FX48" s="524"/>
      <c r="FY48" s="524"/>
      <c r="FZ48" s="524"/>
      <c r="GA48" s="524"/>
      <c r="GB48" s="524"/>
      <c r="GC48" s="524"/>
      <c r="GD48" s="524"/>
      <c r="GE48" s="524"/>
      <c r="GF48" s="524"/>
      <c r="GG48" s="524"/>
      <c r="GH48" s="524"/>
      <c r="GI48" s="524"/>
      <c r="GJ48" s="524"/>
      <c r="GK48" s="524"/>
      <c r="GL48" s="524"/>
      <c r="GM48" s="524"/>
      <c r="GN48" s="524"/>
      <c r="GO48" s="524"/>
      <c r="GP48" s="524"/>
      <c r="GQ48" s="524"/>
      <c r="GR48" s="524"/>
      <c r="GS48" s="524"/>
      <c r="GT48" s="524"/>
      <c r="GU48" s="524"/>
      <c r="GV48" s="524"/>
      <c r="GW48" s="524"/>
      <c r="GX48" s="524"/>
      <c r="GY48" s="524"/>
      <c r="GZ48" s="524"/>
      <c r="HA48" s="524"/>
      <c r="HB48" s="524"/>
      <c r="HC48" s="524"/>
      <c r="HD48" s="524"/>
      <c r="HE48" s="524"/>
      <c r="HF48" s="524"/>
      <c r="HG48" s="524"/>
      <c r="HH48" s="524"/>
      <c r="HI48" s="524"/>
      <c r="HJ48" s="524"/>
      <c r="HK48" s="524"/>
      <c r="HL48" s="524"/>
      <c r="HM48" s="524"/>
      <c r="HN48" s="524"/>
      <c r="HO48" s="524"/>
      <c r="HP48" s="524"/>
      <c r="HQ48" s="524"/>
      <c r="HR48" s="524"/>
      <c r="HS48" s="524"/>
      <c r="HT48" s="524"/>
      <c r="HU48" s="524"/>
      <c r="HV48" s="524"/>
      <c r="HW48" s="524"/>
      <c r="HX48" s="524"/>
      <c r="HY48" s="524"/>
      <c r="HZ48" s="524"/>
      <c r="IA48" s="524"/>
      <c r="IB48" s="524"/>
      <c r="IC48" s="524"/>
      <c r="ID48" s="524"/>
      <c r="IE48" s="524"/>
      <c r="IF48" s="524"/>
      <c r="IG48" s="524"/>
      <c r="IH48" s="524"/>
      <c r="II48" s="524"/>
      <c r="IJ48" s="524"/>
      <c r="IK48" s="524"/>
      <c r="IL48" s="524"/>
      <c r="IM48" s="524"/>
      <c r="IN48" s="524"/>
      <c r="IO48" s="524"/>
      <c r="IP48" s="524"/>
      <c r="IQ48" s="524"/>
      <c r="IR48" s="524"/>
      <c r="IS48" s="524"/>
      <c r="IT48" s="524"/>
      <c r="IU48" s="524"/>
      <c r="IV48" s="524"/>
      <c r="IW48" s="524"/>
      <c r="IX48" s="524"/>
      <c r="IY48" s="524"/>
      <c r="IZ48" s="524"/>
      <c r="JA48" s="524"/>
      <c r="JB48" s="524"/>
      <c r="JC48" s="524"/>
      <c r="JD48" s="524"/>
      <c r="JE48" s="524"/>
      <c r="JF48" s="524"/>
      <c r="JG48" s="524"/>
      <c r="JH48" s="524"/>
      <c r="JI48" s="524"/>
      <c r="JJ48" s="524"/>
      <c r="JK48" s="524"/>
      <c r="JL48" s="524"/>
      <c r="JM48" s="524"/>
      <c r="JN48" s="524"/>
      <c r="JO48" s="524"/>
      <c r="JP48" s="524"/>
      <c r="JQ48" s="524"/>
      <c r="JR48" s="524"/>
      <c r="JS48" s="524"/>
      <c r="JT48" s="524"/>
      <c r="JU48" s="524"/>
      <c r="JV48" s="524"/>
      <c r="JW48" s="524"/>
      <c r="JX48" s="524"/>
      <c r="JY48" s="524"/>
      <c r="JZ48" s="524"/>
      <c r="KA48" s="524"/>
      <c r="KB48" s="524"/>
      <c r="KC48" s="524"/>
      <c r="KD48" s="524"/>
      <c r="KE48" s="524"/>
      <c r="KF48" s="524"/>
      <c r="KG48" s="524"/>
      <c r="KH48" s="524"/>
      <c r="KI48" s="524"/>
      <c r="KJ48" s="524"/>
      <c r="KK48" s="524"/>
      <c r="KL48" s="524"/>
      <c r="KM48" s="524"/>
      <c r="KN48" s="524"/>
      <c r="KO48" s="524"/>
      <c r="KP48" s="524"/>
      <c r="KQ48" s="524"/>
      <c r="KR48" s="524"/>
      <c r="KS48" s="524"/>
      <c r="KT48" s="524"/>
      <c r="KU48" s="524"/>
      <c r="KV48" s="524"/>
      <c r="KW48" s="524"/>
      <c r="KX48" s="524"/>
      <c r="KY48" s="524"/>
      <c r="KZ48" s="524"/>
      <c r="LA48" s="524"/>
      <c r="LB48" s="524"/>
      <c r="LC48" s="524"/>
      <c r="LD48" s="524"/>
      <c r="LE48" s="524"/>
      <c r="LF48" s="524"/>
      <c r="LG48" s="524"/>
      <c r="LH48" s="524"/>
      <c r="LI48" s="524"/>
      <c r="LJ48" s="524"/>
      <c r="LK48" s="524"/>
      <c r="LL48" s="524"/>
      <c r="LM48" s="524"/>
      <c r="LN48" s="524"/>
      <c r="LO48" s="524"/>
      <c r="LP48" s="524"/>
      <c r="LQ48" s="524"/>
      <c r="LR48" s="524"/>
      <c r="LS48" s="524"/>
      <c r="LT48" s="524"/>
      <c r="LU48" s="524"/>
      <c r="LV48" s="524"/>
      <c r="LW48" s="524"/>
      <c r="LX48" s="524"/>
      <c r="LY48" s="524"/>
      <c r="LZ48" s="524"/>
      <c r="MA48" s="524"/>
    </row>
    <row r="49" spans="1:17" ht="15.75" x14ac:dyDescent="0.25">
      <c r="A49" s="155" t="s">
        <v>122</v>
      </c>
      <c r="B49" s="212" t="s">
        <v>19</v>
      </c>
      <c r="C49" s="282"/>
      <c r="D49" s="283"/>
      <c r="E49" s="282"/>
      <c r="F49" s="193"/>
      <c r="G49" s="193"/>
      <c r="H49" s="193">
        <f>F49+G49</f>
        <v>0</v>
      </c>
      <c r="I49" s="446"/>
      <c r="J49" s="446"/>
      <c r="K49" s="446"/>
      <c r="L49" s="446"/>
      <c r="M49" s="471">
        <f t="shared" si="6"/>
        <v>0</v>
      </c>
      <c r="N49" s="446"/>
      <c r="O49" s="393"/>
    </row>
    <row r="50" spans="1:17" ht="15.75" x14ac:dyDescent="0.25">
      <c r="A50" s="337"/>
      <c r="B50" s="210" t="s">
        <v>120</v>
      </c>
      <c r="C50" s="151" t="e">
        <f>SUM(C44:C49)</f>
        <v>#REF!</v>
      </c>
      <c r="D50" s="151" t="e">
        <f>SUM(D44:D49)</f>
        <v>#REF!</v>
      </c>
      <c r="E50" s="151" t="e">
        <f>SUM(E44:E49)</f>
        <v>#REF!</v>
      </c>
      <c r="F50" s="151">
        <f>SUM(F44:F45)</f>
        <v>786523005</v>
      </c>
      <c r="G50" s="151">
        <f t="shared" ref="G50" si="16">SUM(G44:G45)</f>
        <v>199347</v>
      </c>
      <c r="H50" s="151">
        <f>SUM(H44:H45)</f>
        <v>786722352</v>
      </c>
      <c r="I50" s="151">
        <f>I44+I45+I46+I47</f>
        <v>-169838441</v>
      </c>
      <c r="J50" s="151">
        <f>H50+I50</f>
        <v>616883911</v>
      </c>
      <c r="K50" s="151">
        <f>K44+K45+K46+K47</f>
        <v>3462934</v>
      </c>
      <c r="L50" s="151">
        <f>J50+K50</f>
        <v>620346845</v>
      </c>
      <c r="M50" s="151">
        <f t="shared" si="6"/>
        <v>147104509</v>
      </c>
      <c r="N50" s="151">
        <f>SUM(N44:N45)+N48</f>
        <v>767451354</v>
      </c>
      <c r="O50" s="393">
        <f>O39+O45</f>
        <v>5791396</v>
      </c>
      <c r="P50" s="520"/>
      <c r="Q50" s="521"/>
    </row>
    <row r="51" spans="1:17" ht="15.75" x14ac:dyDescent="0.25">
      <c r="A51" s="221"/>
      <c r="B51" s="407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516"/>
    </row>
    <row r="52" spans="1:17" ht="18.75" x14ac:dyDescent="0.3">
      <c r="A52" s="57"/>
      <c r="B52" s="213" t="s">
        <v>48</v>
      </c>
      <c r="C52" s="84"/>
      <c r="D52" s="85"/>
      <c r="E52" s="84"/>
      <c r="F52" s="108">
        <f>Létszám!E2</f>
        <v>4</v>
      </c>
      <c r="G52" s="108"/>
      <c r="H52" s="108">
        <v>4</v>
      </c>
      <c r="I52" s="108"/>
      <c r="J52" s="108">
        <v>4</v>
      </c>
      <c r="K52" s="108"/>
      <c r="L52" s="108">
        <v>4</v>
      </c>
      <c r="M52" s="108"/>
      <c r="N52" s="108">
        <v>4</v>
      </c>
      <c r="O52" s="394"/>
    </row>
    <row r="53" spans="1:17" x14ac:dyDescent="0.2">
      <c r="A53" s="94"/>
      <c r="B53" s="215"/>
      <c r="C53" s="23"/>
      <c r="D53" s="95"/>
      <c r="E53" s="96"/>
      <c r="F53" s="97"/>
      <c r="G53" s="97"/>
      <c r="H53" s="97"/>
      <c r="I53" s="97"/>
      <c r="J53" s="97"/>
      <c r="K53" s="97"/>
      <c r="L53" s="97"/>
      <c r="M53" s="97"/>
      <c r="N53" s="97"/>
    </row>
    <row r="54" spans="1:17" x14ac:dyDescent="0.2">
      <c r="A54" s="94"/>
      <c r="B54" s="215"/>
      <c r="C54" s="24"/>
      <c r="D54" s="22"/>
      <c r="E54" s="96"/>
      <c r="F54" s="24"/>
      <c r="G54" s="24"/>
      <c r="H54" s="24"/>
      <c r="I54" s="97"/>
      <c r="J54" s="97"/>
      <c r="K54" s="97"/>
      <c r="L54" s="97"/>
      <c r="M54" s="24"/>
      <c r="N54" s="24"/>
    </row>
    <row r="55" spans="1:17" x14ac:dyDescent="0.2">
      <c r="A55" s="94"/>
      <c r="B55" s="215"/>
      <c r="C55" s="22"/>
      <c r="D55" s="22"/>
      <c r="E55" s="96"/>
      <c r="F55" s="97"/>
      <c r="G55" s="97"/>
      <c r="H55" s="97"/>
      <c r="I55" s="97"/>
      <c r="J55" s="97"/>
      <c r="K55" s="97"/>
      <c r="L55" s="97"/>
      <c r="M55" s="97"/>
      <c r="N55" s="97"/>
    </row>
    <row r="56" spans="1:17" x14ac:dyDescent="0.2">
      <c r="A56" s="94"/>
      <c r="B56" s="216"/>
      <c r="C56" s="116"/>
      <c r="D56" s="116"/>
      <c r="E56" s="24"/>
      <c r="F56" s="96"/>
      <c r="G56" s="96"/>
      <c r="H56" s="96"/>
      <c r="I56" s="96"/>
      <c r="J56" s="96"/>
      <c r="K56" s="96"/>
      <c r="L56" s="96"/>
      <c r="M56" s="96"/>
      <c r="N56" s="96"/>
    </row>
    <row r="57" spans="1:17" x14ac:dyDescent="0.2">
      <c r="A57" s="94"/>
      <c r="B57" s="217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</row>
    <row r="58" spans="1:17" x14ac:dyDescent="0.2">
      <c r="A58" s="94"/>
      <c r="B58" s="217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</row>
    <row r="59" spans="1:17" x14ac:dyDescent="0.2">
      <c r="A59" s="94"/>
      <c r="B59" s="217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</row>
    <row r="60" spans="1:17" x14ac:dyDescent="0.2">
      <c r="A60" s="94"/>
      <c r="B60" s="217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</row>
    <row r="61" spans="1:17" x14ac:dyDescent="0.2">
      <c r="A61" s="94"/>
      <c r="B61" s="217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</row>
    <row r="62" spans="1:17" x14ac:dyDescent="0.2">
      <c r="A62" s="94"/>
      <c r="B62" s="217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</row>
    <row r="63" spans="1:17" x14ac:dyDescent="0.2">
      <c r="A63" s="94"/>
      <c r="B63" s="217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</row>
    <row r="64" spans="1:17" x14ac:dyDescent="0.2">
      <c r="A64" s="94"/>
      <c r="B64" s="217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</row>
    <row r="65" spans="1:14" x14ac:dyDescent="0.2">
      <c r="A65" s="94"/>
      <c r="B65" s="217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</row>
    <row r="66" spans="1:14" x14ac:dyDescent="0.2">
      <c r="A66" s="94"/>
      <c r="B66" s="217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</row>
    <row r="67" spans="1:14" x14ac:dyDescent="0.2">
      <c r="A67" s="94"/>
      <c r="B67" s="217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</row>
  </sheetData>
  <mergeCells count="1">
    <mergeCell ref="A1:A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0" orientation="landscape" r:id="rId1"/>
  <headerFooter alignWithMargins="0">
    <oddHeader>&amp;C&amp;"Times,Félkövér"&amp;14Győr-Moson-Sopron Megyei Önkormányzat
2021 évi bevételei és kiadásai&amp;R&amp;"Times,Normál"&amp;12 7. számú melléklet</oddHeader>
  </headerFooter>
  <rowBreaks count="1" manualBreakCount="1">
    <brk id="58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Munka19">
    <tabColor rgb="FFFFFF00"/>
  </sheetPr>
  <dimension ref="A1:CB51"/>
  <sheetViews>
    <sheetView topLeftCell="A9" zoomScale="75" zoomScaleNormal="75" workbookViewId="0">
      <selection activeCell="H51" sqref="H51"/>
    </sheetView>
  </sheetViews>
  <sheetFormatPr defaultRowHeight="12.75" x14ac:dyDescent="0.2"/>
  <cols>
    <col min="1" max="1" width="7.140625" customWidth="1"/>
    <col min="2" max="2" width="59.140625" customWidth="1"/>
    <col min="3" max="3" width="14.28515625" hidden="1" customWidth="1"/>
    <col min="4" max="4" width="12.140625" hidden="1" customWidth="1"/>
    <col min="5" max="5" width="4.5703125" hidden="1" customWidth="1"/>
    <col min="6" max="6" width="20" customWidth="1"/>
    <col min="7" max="7" width="16.85546875" style="117" customWidth="1"/>
    <col min="8" max="8" width="21.28515625" style="117" customWidth="1"/>
    <col min="9" max="9" width="19.42578125" style="117" hidden="1" customWidth="1"/>
    <col min="10" max="10" width="20.85546875" style="117" hidden="1" customWidth="1"/>
    <col min="11" max="11" width="20.140625" style="117" hidden="1" customWidth="1"/>
    <col min="12" max="12" width="20.85546875" style="117" hidden="1" customWidth="1"/>
    <col min="13" max="13" width="17.140625" style="117" hidden="1" customWidth="1"/>
    <col min="14" max="14" width="20.85546875" style="117" hidden="1" customWidth="1"/>
    <col min="15" max="15" width="11.5703125" customWidth="1"/>
    <col min="18" max="18" width="12.140625" customWidth="1"/>
  </cols>
  <sheetData>
    <row r="1" spans="1:32" ht="20.25" customHeight="1" x14ac:dyDescent="0.25">
      <c r="A1" s="623" t="s">
        <v>89</v>
      </c>
      <c r="B1" s="182"/>
      <c r="C1" s="627" t="s">
        <v>10</v>
      </c>
      <c r="D1" s="627"/>
      <c r="E1" s="627"/>
      <c r="F1" s="183"/>
      <c r="G1" s="183"/>
      <c r="H1" s="183"/>
      <c r="I1" s="183"/>
      <c r="J1" s="183"/>
      <c r="K1" s="183"/>
      <c r="L1" s="183"/>
      <c r="M1" s="183"/>
      <c r="N1" s="183"/>
      <c r="O1" s="406" t="s">
        <v>46</v>
      </c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</row>
    <row r="2" spans="1:32" ht="15.75" x14ac:dyDescent="0.25">
      <c r="A2" s="624"/>
      <c r="B2" s="184" t="s">
        <v>134</v>
      </c>
      <c r="C2" s="627"/>
      <c r="D2" s="627"/>
      <c r="E2" s="627"/>
      <c r="F2" s="185" t="s">
        <v>301</v>
      </c>
      <c r="G2" s="185" t="str">
        <f>F2</f>
        <v xml:space="preserve">2021. évi </v>
      </c>
      <c r="H2" s="185" t="str">
        <f>F2</f>
        <v xml:space="preserve">2021. évi </v>
      </c>
      <c r="I2" s="185" t="s">
        <v>287</v>
      </c>
      <c r="J2" s="185" t="s">
        <v>286</v>
      </c>
      <c r="K2" s="185" t="s">
        <v>287</v>
      </c>
      <c r="L2" s="185" t="s">
        <v>287</v>
      </c>
      <c r="M2" s="185" t="s">
        <v>287</v>
      </c>
      <c r="N2" s="185" t="s">
        <v>287</v>
      </c>
      <c r="O2" s="404" t="s">
        <v>49</v>
      </c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</row>
    <row r="3" spans="1:32" ht="15.75" x14ac:dyDescent="0.25">
      <c r="A3" s="624"/>
      <c r="B3" s="186"/>
      <c r="C3" s="627" t="s">
        <v>80</v>
      </c>
      <c r="D3" s="627"/>
      <c r="E3" s="627" t="s">
        <v>17</v>
      </c>
      <c r="F3" s="185" t="s">
        <v>18</v>
      </c>
      <c r="G3" s="185" t="s">
        <v>204</v>
      </c>
      <c r="H3" s="185" t="s">
        <v>206</v>
      </c>
      <c r="I3" s="185" t="s">
        <v>279</v>
      </c>
      <c r="J3" s="185" t="s">
        <v>279</v>
      </c>
      <c r="K3" s="185" t="s">
        <v>282</v>
      </c>
      <c r="L3" s="185" t="s">
        <v>281</v>
      </c>
      <c r="M3" s="185" t="s">
        <v>284</v>
      </c>
      <c r="N3" s="185" t="s">
        <v>283</v>
      </c>
      <c r="O3" s="404" t="s">
        <v>50</v>
      </c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</row>
    <row r="4" spans="1:32" ht="15.75" x14ac:dyDescent="0.25">
      <c r="A4" s="625"/>
      <c r="B4" s="187"/>
      <c r="C4" s="147" t="s">
        <v>90</v>
      </c>
      <c r="D4" s="148" t="s">
        <v>91</v>
      </c>
      <c r="E4" s="627"/>
      <c r="F4" s="188"/>
      <c r="G4" s="189" t="s">
        <v>205</v>
      </c>
      <c r="H4" s="189" t="s">
        <v>205</v>
      </c>
      <c r="I4" s="448">
        <v>44012</v>
      </c>
      <c r="J4" s="448">
        <v>44012</v>
      </c>
      <c r="K4" s="448">
        <v>44104</v>
      </c>
      <c r="L4" s="448">
        <v>44104</v>
      </c>
      <c r="M4" s="448">
        <v>44196</v>
      </c>
      <c r="N4" s="448">
        <v>44196</v>
      </c>
      <c r="O4" s="405" t="s">
        <v>51</v>
      </c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</row>
    <row r="5" spans="1:32" ht="15.75" x14ac:dyDescent="0.25">
      <c r="A5" s="153" t="s">
        <v>53</v>
      </c>
      <c r="B5" s="150" t="s">
        <v>56</v>
      </c>
      <c r="C5" s="151" t="e">
        <f>SUM(#REF!,#REF!)</f>
        <v>#REF!</v>
      </c>
      <c r="D5" s="152" t="e">
        <f>SUM(#REF!,#REF!)</f>
        <v>#REF!</v>
      </c>
      <c r="E5" s="151" t="e">
        <f>SUM(#REF!,#REF!)</f>
        <v>#REF!</v>
      </c>
      <c r="F5" s="151">
        <v>143355536</v>
      </c>
      <c r="G5" s="151"/>
      <c r="H5" s="151">
        <f>F5+G5</f>
        <v>143355536</v>
      </c>
      <c r="I5" s="151">
        <f>J5-H5</f>
        <v>-2333100</v>
      </c>
      <c r="J5" s="151">
        <v>141022436</v>
      </c>
      <c r="K5" s="151">
        <f>L5-J5</f>
        <v>-215</v>
      </c>
      <c r="L5" s="151">
        <v>141022221</v>
      </c>
      <c r="M5" s="151">
        <f>SUM(N5-L5)</f>
        <v>80215</v>
      </c>
      <c r="N5" s="151">
        <v>141102436</v>
      </c>
      <c r="O5" s="387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</row>
    <row r="6" spans="1:32" ht="15.75" x14ac:dyDescent="0.25">
      <c r="A6" s="153" t="s">
        <v>54</v>
      </c>
      <c r="B6" s="192" t="s">
        <v>55</v>
      </c>
      <c r="C6" s="152" t="e">
        <f>SUM(#REF!)</f>
        <v>#REF!</v>
      </c>
      <c r="D6" s="151" t="e">
        <f>SUM(#REF!)</f>
        <v>#REF!</v>
      </c>
      <c r="E6" s="152" t="e">
        <f>SUM(#REF!)</f>
        <v>#REF!</v>
      </c>
      <c r="F6" s="151">
        <v>21673725</v>
      </c>
      <c r="G6" s="151"/>
      <c r="H6" s="151">
        <f>F6+G6</f>
        <v>21673725</v>
      </c>
      <c r="I6" s="151">
        <f>J6-H6</f>
        <v>3470777</v>
      </c>
      <c r="J6" s="151">
        <v>25144502</v>
      </c>
      <c r="K6" s="151">
        <f>L6-J6</f>
        <v>215</v>
      </c>
      <c r="L6" s="151">
        <v>25144717</v>
      </c>
      <c r="M6" s="151">
        <f t="shared" ref="M6:M48" si="0">SUM(N6-L6)</f>
        <v>10945</v>
      </c>
      <c r="N6" s="151">
        <v>25155662</v>
      </c>
      <c r="O6" s="387"/>
      <c r="P6" s="626"/>
      <c r="Q6" s="605"/>
      <c r="R6" s="605"/>
      <c r="S6" s="605"/>
      <c r="T6" s="605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</row>
    <row r="7" spans="1:32" ht="15.75" x14ac:dyDescent="0.25">
      <c r="A7" s="153" t="s">
        <v>57</v>
      </c>
      <c r="B7" s="150" t="s">
        <v>58</v>
      </c>
      <c r="C7" s="151" t="e">
        <f>SUM(#REF!,#REF!,#REF!,#REF!,#REF!)</f>
        <v>#REF!</v>
      </c>
      <c r="D7" s="152" t="e">
        <f>SUM(#REF!,#REF!,#REF!,#REF!,#REF!)</f>
        <v>#REF!</v>
      </c>
      <c r="E7" s="151" t="e">
        <f>SUM(#REF!,#REF!,#REF!,#REF!,#REF!)</f>
        <v>#REF!</v>
      </c>
      <c r="F7" s="151">
        <v>33327882</v>
      </c>
      <c r="G7" s="151">
        <f>33664847-F7</f>
        <v>336965</v>
      </c>
      <c r="H7" s="151">
        <f>F7+G7</f>
        <v>33664847</v>
      </c>
      <c r="I7" s="151">
        <f>J7-H7</f>
        <v>-70318</v>
      </c>
      <c r="J7" s="151">
        <v>33594529</v>
      </c>
      <c r="K7" s="151">
        <f>L7-J7</f>
        <v>8700</v>
      </c>
      <c r="L7" s="151">
        <v>33603229</v>
      </c>
      <c r="M7" s="151">
        <f t="shared" si="0"/>
        <v>-1223477</v>
      </c>
      <c r="N7" s="151">
        <v>32379752</v>
      </c>
      <c r="O7" s="387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</row>
    <row r="8" spans="1:32" ht="15.75" x14ac:dyDescent="0.25">
      <c r="A8" s="194" t="s">
        <v>83</v>
      </c>
      <c r="B8" s="150" t="s">
        <v>93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>
        <f t="shared" si="0"/>
        <v>0</v>
      </c>
      <c r="N8" s="151"/>
      <c r="O8" s="387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</row>
    <row r="9" spans="1:32" ht="15.75" x14ac:dyDescent="0.25">
      <c r="A9" s="195" t="s">
        <v>207</v>
      </c>
      <c r="B9" s="149" t="s">
        <v>208</v>
      </c>
      <c r="C9" s="154"/>
      <c r="D9" s="154"/>
      <c r="E9" s="154"/>
      <c r="F9" s="191"/>
      <c r="G9" s="191"/>
      <c r="H9" s="191"/>
      <c r="I9" s="191"/>
      <c r="J9" s="191"/>
      <c r="K9" s="191"/>
      <c r="L9" s="191"/>
      <c r="M9" s="193">
        <f t="shared" si="0"/>
        <v>0</v>
      </c>
      <c r="N9" s="191"/>
      <c r="O9" s="387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</row>
    <row r="10" spans="1:32" ht="15.75" x14ac:dyDescent="0.25">
      <c r="A10" s="195" t="s">
        <v>84</v>
      </c>
      <c r="B10" s="149" t="s">
        <v>209</v>
      </c>
      <c r="C10" s="154"/>
      <c r="D10" s="154"/>
      <c r="E10" s="154"/>
      <c r="F10" s="191"/>
      <c r="G10" s="191"/>
      <c r="H10" s="191"/>
      <c r="I10" s="191">
        <f>J10-H10</f>
        <v>1071791</v>
      </c>
      <c r="J10" s="191">
        <v>1071791</v>
      </c>
      <c r="K10" s="191">
        <f>L10-J10</f>
        <v>0</v>
      </c>
      <c r="L10" s="191">
        <v>1071791</v>
      </c>
      <c r="M10" s="193">
        <f t="shared" si="0"/>
        <v>0</v>
      </c>
      <c r="N10" s="191">
        <v>1071791</v>
      </c>
      <c r="O10" s="387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</row>
    <row r="11" spans="1:32" ht="15.75" x14ac:dyDescent="0.25">
      <c r="A11" s="195" t="s">
        <v>85</v>
      </c>
      <c r="B11" s="149" t="s">
        <v>210</v>
      </c>
      <c r="C11" s="154"/>
      <c r="D11" s="154"/>
      <c r="E11" s="154"/>
      <c r="F11" s="191"/>
      <c r="G11" s="191"/>
      <c r="H11" s="191"/>
      <c r="I11" s="191"/>
      <c r="J11" s="191"/>
      <c r="K11" s="191"/>
      <c r="L11" s="191"/>
      <c r="M11" s="193">
        <f t="shared" si="0"/>
        <v>0</v>
      </c>
      <c r="N11" s="191"/>
      <c r="O11" s="387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</row>
    <row r="12" spans="1:32" ht="15.75" x14ac:dyDescent="0.25">
      <c r="A12" s="195" t="s">
        <v>211</v>
      </c>
      <c r="B12" s="149" t="s">
        <v>86</v>
      </c>
      <c r="C12" s="154"/>
      <c r="D12" s="154"/>
      <c r="E12" s="154"/>
      <c r="F12" s="191"/>
      <c r="G12" s="191"/>
      <c r="H12" s="191"/>
      <c r="I12" s="191"/>
      <c r="J12" s="191"/>
      <c r="K12" s="191"/>
      <c r="L12" s="191"/>
      <c r="M12" s="193">
        <f t="shared" si="0"/>
        <v>0</v>
      </c>
      <c r="N12" s="191"/>
      <c r="O12" s="387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</row>
    <row r="13" spans="1:32" ht="15.75" x14ac:dyDescent="0.25">
      <c r="A13" s="153" t="s">
        <v>87</v>
      </c>
      <c r="B13" s="150" t="s">
        <v>88</v>
      </c>
      <c r="C13" s="151">
        <f>SUM(C9:C12)</f>
        <v>0</v>
      </c>
      <c r="D13" s="151">
        <f>SUM(D9:D12)</f>
        <v>0</v>
      </c>
      <c r="E13" s="151">
        <f>SUM(E9:E12)</f>
        <v>0</v>
      </c>
      <c r="F13" s="151">
        <f>SUM(F9:F12)</f>
        <v>0</v>
      </c>
      <c r="G13" s="151"/>
      <c r="H13" s="151"/>
      <c r="I13" s="151">
        <f>I9+I10+I11+I12</f>
        <v>1071791</v>
      </c>
      <c r="J13" s="151">
        <f>H13+I13</f>
        <v>1071791</v>
      </c>
      <c r="K13" s="151">
        <f>K9+K10+K11+K12</f>
        <v>0</v>
      </c>
      <c r="L13" s="151">
        <f>L9+L10+L11+L12</f>
        <v>1071791</v>
      </c>
      <c r="M13" s="151">
        <f t="shared" si="0"/>
        <v>0</v>
      </c>
      <c r="N13" s="151">
        <f t="shared" ref="N13" si="1">N9+N10+N11+N12</f>
        <v>1071791</v>
      </c>
      <c r="O13" s="387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</row>
    <row r="14" spans="1:32" ht="15.75" x14ac:dyDescent="0.25">
      <c r="A14" s="153" t="s">
        <v>69</v>
      </c>
      <c r="B14" s="150" t="s">
        <v>94</v>
      </c>
      <c r="C14" s="151"/>
      <c r="D14" s="151"/>
      <c r="E14" s="151"/>
      <c r="F14" s="151">
        <v>3000000</v>
      </c>
      <c r="G14" s="151"/>
      <c r="H14" s="151">
        <f>F14+G14</f>
        <v>3000000</v>
      </c>
      <c r="I14" s="151">
        <f>J14-H14</f>
        <v>-971298</v>
      </c>
      <c r="J14" s="151">
        <v>2028702</v>
      </c>
      <c r="K14" s="151"/>
      <c r="L14" s="151">
        <v>2028702</v>
      </c>
      <c r="M14" s="151">
        <f t="shared" si="0"/>
        <v>1428698</v>
      </c>
      <c r="N14" s="151">
        <v>3457400</v>
      </c>
      <c r="O14" s="387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</row>
    <row r="15" spans="1:32" ht="15.75" x14ac:dyDescent="0.25">
      <c r="A15" s="153" t="s">
        <v>75</v>
      </c>
      <c r="B15" s="150" t="s">
        <v>95</v>
      </c>
      <c r="C15" s="151"/>
      <c r="D15" s="151"/>
      <c r="E15" s="151"/>
      <c r="F15" s="151">
        <v>3000000</v>
      </c>
      <c r="G15" s="151"/>
      <c r="H15" s="151">
        <f>F15+G15</f>
        <v>3000000</v>
      </c>
      <c r="I15" s="151"/>
      <c r="J15" s="151"/>
      <c r="K15" s="151"/>
      <c r="L15" s="151"/>
      <c r="M15" s="151">
        <f t="shared" si="0"/>
        <v>0</v>
      </c>
      <c r="N15" s="151"/>
      <c r="O15" s="387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</row>
    <row r="16" spans="1:32" ht="15.75" x14ac:dyDescent="0.25">
      <c r="A16" s="153" t="s">
        <v>77</v>
      </c>
      <c r="B16" s="150" t="s">
        <v>96</v>
      </c>
      <c r="C16" s="151" t="e">
        <f>SUM(#REF!)</f>
        <v>#REF!</v>
      </c>
      <c r="D16" s="151" t="e">
        <f>SUM(#REF!)</f>
        <v>#REF!</v>
      </c>
      <c r="E16" s="151" t="e">
        <f>SUM(#REF!)</f>
        <v>#REF!</v>
      </c>
      <c r="F16" s="151"/>
      <c r="G16" s="151"/>
      <c r="H16" s="151"/>
      <c r="I16" s="151"/>
      <c r="J16" s="151"/>
      <c r="K16" s="151"/>
      <c r="L16" s="151"/>
      <c r="M16" s="151">
        <f t="shared" si="0"/>
        <v>0</v>
      </c>
      <c r="N16" s="151"/>
      <c r="O16" s="387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</row>
    <row r="17" spans="1:80" ht="15.75" x14ac:dyDescent="0.25">
      <c r="A17" s="153"/>
      <c r="B17" s="150" t="s">
        <v>97</v>
      </c>
      <c r="C17" s="151" t="e">
        <f>SUM(C5,C6,C7,C8,C13,C14,C15,C16)</f>
        <v>#REF!</v>
      </c>
      <c r="D17" s="151" t="e">
        <f>SUM(D5,D6,D7,D8,D13,D14,D15,D16)</f>
        <v>#REF!</v>
      </c>
      <c r="E17" s="151" t="e">
        <f>SUM(E5,E6,E7,E8,E13,E14,E15,E16)</f>
        <v>#REF!</v>
      </c>
      <c r="F17" s="151">
        <f>F5+F6+F7+F8+F13+F14+F15+F16</f>
        <v>204357143</v>
      </c>
      <c r="G17" s="151">
        <f>G5+G6+G7+G8+G13+G14+G15+G16</f>
        <v>336965</v>
      </c>
      <c r="H17" s="151">
        <f>H5+H6+H7+H8+H13+H14+H15+H16</f>
        <v>204694108</v>
      </c>
      <c r="I17" s="151">
        <f>I5+I6+I7+I8+I13+I14+I15+I16</f>
        <v>1167852</v>
      </c>
      <c r="J17" s="151">
        <f>H17+I17</f>
        <v>205861960</v>
      </c>
      <c r="K17" s="151">
        <f>K5+K6+K7+K13+K14+K15+K16</f>
        <v>8700</v>
      </c>
      <c r="L17" s="151">
        <f>J17+K17</f>
        <v>205870660</v>
      </c>
      <c r="M17" s="151">
        <f>SUM(N17-L17)</f>
        <v>-2703619</v>
      </c>
      <c r="N17" s="151">
        <f>SUM(N5+N6+N7+N13+N14+N16)</f>
        <v>203167041</v>
      </c>
      <c r="O17" s="387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</row>
    <row r="18" spans="1:80" ht="15.75" x14ac:dyDescent="0.25">
      <c r="A18" s="155" t="s">
        <v>156</v>
      </c>
      <c r="B18" s="196" t="s">
        <v>212</v>
      </c>
      <c r="C18" s="197"/>
      <c r="D18" s="198"/>
      <c r="E18" s="154"/>
      <c r="F18" s="193"/>
      <c r="G18" s="193"/>
      <c r="H18" s="193"/>
      <c r="I18" s="193"/>
      <c r="J18" s="193"/>
      <c r="K18" s="193"/>
      <c r="L18" s="193"/>
      <c r="M18" s="193">
        <f t="shared" si="0"/>
        <v>0</v>
      </c>
      <c r="N18" s="193"/>
      <c r="O18" s="387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</row>
    <row r="19" spans="1:80" ht="15.75" x14ac:dyDescent="0.25">
      <c r="A19" s="155" t="s">
        <v>92</v>
      </c>
      <c r="B19" s="19" t="s">
        <v>213</v>
      </c>
      <c r="C19" s="203"/>
      <c r="D19" s="203"/>
      <c r="E19" s="203"/>
      <c r="F19" s="204"/>
      <c r="G19" s="204"/>
      <c r="H19" s="204"/>
      <c r="I19" s="204"/>
      <c r="J19" s="204"/>
      <c r="K19" s="204"/>
      <c r="L19" s="204"/>
      <c r="M19" s="193">
        <f t="shared" si="0"/>
        <v>0</v>
      </c>
      <c r="N19" s="204"/>
      <c r="O19" s="38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</row>
    <row r="20" spans="1:80" ht="15.75" x14ac:dyDescent="0.25">
      <c r="A20" s="482"/>
      <c r="B20" s="32" t="s">
        <v>119</v>
      </c>
      <c r="C20" s="68" t="e">
        <f>SUM(C17:C19)</f>
        <v>#REF!</v>
      </c>
      <c r="D20" s="68" t="e">
        <f>SUM(D17:D19)</f>
        <v>#REF!</v>
      </c>
      <c r="E20" s="68" t="e">
        <f>SUM(E17:E19)</f>
        <v>#REF!</v>
      </c>
      <c r="F20" s="68">
        <f>F17</f>
        <v>204357143</v>
      </c>
      <c r="G20" s="68">
        <f t="shared" ref="G20" si="2">G17</f>
        <v>336965</v>
      </c>
      <c r="H20" s="68">
        <f>H17</f>
        <v>204694108</v>
      </c>
      <c r="I20" s="68">
        <f>I17+I18+I19</f>
        <v>1167852</v>
      </c>
      <c r="J20" s="68">
        <f>H20+I20</f>
        <v>205861960</v>
      </c>
      <c r="K20" s="68">
        <f>K17+K18+K19</f>
        <v>8700</v>
      </c>
      <c r="L20" s="68">
        <f>J20+K20</f>
        <v>205870660</v>
      </c>
      <c r="M20" s="151">
        <f>SUM(N20-L20)</f>
        <v>-2703619</v>
      </c>
      <c r="N20" s="68">
        <f>SUM(N17:N19)</f>
        <v>203167041</v>
      </c>
      <c r="O20" s="391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</row>
    <row r="21" spans="1:80" ht="18.75" x14ac:dyDescent="0.3">
      <c r="A21" s="48"/>
      <c r="B21" s="49"/>
      <c r="C21" s="70"/>
      <c r="D21" s="70"/>
      <c r="E21" s="70"/>
      <c r="F21" s="71"/>
      <c r="G21" s="71"/>
      <c r="H21" s="71"/>
      <c r="I21" s="71"/>
      <c r="J21" s="71"/>
      <c r="K21" s="71"/>
      <c r="L21" s="468"/>
      <c r="M21" s="481">
        <f t="shared" si="0"/>
        <v>0</v>
      </c>
      <c r="N21" s="71"/>
      <c r="O21" s="389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</row>
    <row r="22" spans="1:80" ht="18.75" x14ac:dyDescent="0.3">
      <c r="A22" s="6" t="s">
        <v>125</v>
      </c>
      <c r="B22" s="2" t="s">
        <v>130</v>
      </c>
      <c r="C22" s="63"/>
      <c r="D22" s="64"/>
      <c r="E22" s="63"/>
      <c r="F22" s="143"/>
      <c r="G22" s="143"/>
      <c r="H22" s="143"/>
      <c r="I22" s="143"/>
      <c r="J22" s="143"/>
      <c r="K22" s="143"/>
      <c r="L22" s="143"/>
      <c r="M22" s="193">
        <f t="shared" si="0"/>
        <v>0</v>
      </c>
      <c r="N22" s="143"/>
      <c r="O22" s="390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</row>
    <row r="23" spans="1:80" ht="18.75" hidden="1" x14ac:dyDescent="0.3">
      <c r="A23" s="6" t="s">
        <v>126</v>
      </c>
      <c r="B23" s="17" t="s">
        <v>131</v>
      </c>
      <c r="C23" s="63"/>
      <c r="D23" s="64"/>
      <c r="E23" s="63"/>
      <c r="F23" s="143"/>
      <c r="G23" s="143"/>
      <c r="H23" s="143"/>
      <c r="I23" s="143"/>
      <c r="J23" s="143"/>
      <c r="K23" s="143"/>
      <c r="L23" s="143"/>
      <c r="M23" s="151">
        <f t="shared" si="0"/>
        <v>0</v>
      </c>
      <c r="N23" s="143"/>
      <c r="O23" s="390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</row>
    <row r="24" spans="1:80" ht="18.75" hidden="1" x14ac:dyDescent="0.3">
      <c r="A24" s="6" t="s">
        <v>127</v>
      </c>
      <c r="B24" s="17" t="s">
        <v>132</v>
      </c>
      <c r="C24" s="63"/>
      <c r="D24" s="64"/>
      <c r="E24" s="63"/>
      <c r="F24" s="143"/>
      <c r="G24" s="143"/>
      <c r="H24" s="143"/>
      <c r="I24" s="143"/>
      <c r="J24" s="143"/>
      <c r="K24" s="143"/>
      <c r="L24" s="143"/>
      <c r="M24" s="151">
        <f t="shared" si="0"/>
        <v>0</v>
      </c>
      <c r="N24" s="143"/>
      <c r="O24" s="390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</row>
    <row r="25" spans="1:80" ht="18.75" hidden="1" x14ac:dyDescent="0.3">
      <c r="A25" s="6" t="s">
        <v>128</v>
      </c>
      <c r="B25" s="17" t="s">
        <v>133</v>
      </c>
      <c r="C25" s="63"/>
      <c r="D25" s="64"/>
      <c r="E25" s="63"/>
      <c r="F25" s="143"/>
      <c r="G25" s="143"/>
      <c r="H25" s="143"/>
      <c r="I25" s="143"/>
      <c r="J25" s="143"/>
      <c r="K25" s="143"/>
      <c r="L25" s="143"/>
      <c r="M25" s="151">
        <f t="shared" si="0"/>
        <v>0</v>
      </c>
      <c r="N25" s="143"/>
      <c r="O25" s="390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</row>
    <row r="26" spans="1:80" s="98" customFormat="1" ht="15.75" x14ac:dyDescent="0.25">
      <c r="A26" s="155" t="s">
        <v>129</v>
      </c>
      <c r="B26" s="209" t="s">
        <v>296</v>
      </c>
      <c r="C26" s="154"/>
      <c r="D26" s="190"/>
      <c r="E26" s="154"/>
      <c r="F26" s="191"/>
      <c r="G26" s="191"/>
      <c r="H26" s="191"/>
      <c r="I26" s="191"/>
      <c r="J26" s="191"/>
      <c r="K26" s="191"/>
      <c r="L26" s="191"/>
      <c r="M26" s="471">
        <f t="shared" si="0"/>
        <v>0</v>
      </c>
      <c r="N26" s="191"/>
      <c r="O26" s="39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23"/>
      <c r="BA26" s="223"/>
      <c r="BB26" s="223"/>
      <c r="BC26" s="223"/>
      <c r="BD26" s="223"/>
      <c r="BE26" s="223"/>
      <c r="BF26" s="223"/>
      <c r="BG26" s="223"/>
      <c r="BH26" s="223"/>
      <c r="BI26" s="223"/>
      <c r="BJ26" s="223"/>
      <c r="BK26" s="223"/>
      <c r="BL26" s="223"/>
      <c r="BM26" s="223"/>
      <c r="BN26" s="223"/>
      <c r="BO26" s="223"/>
      <c r="BP26" s="223"/>
      <c r="BQ26" s="223"/>
      <c r="BR26" s="223"/>
      <c r="BS26" s="223"/>
      <c r="BT26" s="223"/>
      <c r="BU26" s="223"/>
      <c r="BV26" s="223"/>
      <c r="BW26" s="223"/>
      <c r="BX26" s="223"/>
      <c r="BY26" s="223"/>
      <c r="BZ26" s="223"/>
      <c r="CA26" s="223"/>
      <c r="CB26" s="223"/>
    </row>
    <row r="27" spans="1:80" ht="18.75" x14ac:dyDescent="0.3">
      <c r="A27" s="30" t="s">
        <v>102</v>
      </c>
      <c r="B27" s="32" t="s">
        <v>100</v>
      </c>
      <c r="C27" s="65">
        <f>SUM(C22:C25)</f>
        <v>0</v>
      </c>
      <c r="D27" s="66">
        <f>SUM(D22:D25)</f>
        <v>0</v>
      </c>
      <c r="E27" s="65">
        <f>SUM(E22:E25)</f>
        <v>0</v>
      </c>
      <c r="F27" s="67">
        <f>F22</f>
        <v>0</v>
      </c>
      <c r="G27" s="67">
        <f t="shared" ref="G27:H27" si="3">G22</f>
        <v>0</v>
      </c>
      <c r="H27" s="67">
        <f t="shared" si="3"/>
        <v>0</v>
      </c>
      <c r="I27" s="67"/>
      <c r="J27" s="67"/>
      <c r="K27" s="67"/>
      <c r="L27" s="67"/>
      <c r="M27" s="151">
        <f t="shared" si="0"/>
        <v>0</v>
      </c>
      <c r="N27" s="67"/>
      <c r="O27" s="390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</row>
    <row r="28" spans="1:80" s="117" customFormat="1" ht="18.75" x14ac:dyDescent="0.3">
      <c r="A28" s="30" t="s">
        <v>103</v>
      </c>
      <c r="B28" s="32" t="s">
        <v>215</v>
      </c>
      <c r="C28" s="65"/>
      <c r="D28" s="66"/>
      <c r="E28" s="65"/>
      <c r="F28" s="67">
        <v>0</v>
      </c>
      <c r="G28" s="67"/>
      <c r="H28" s="67">
        <f>F28+G28</f>
        <v>0</v>
      </c>
      <c r="I28" s="67">
        <f>J28-H28</f>
        <v>277800</v>
      </c>
      <c r="J28" s="67">
        <v>277800</v>
      </c>
      <c r="K28" s="67">
        <f>L28-J28</f>
        <v>0</v>
      </c>
      <c r="L28" s="67">
        <v>277800</v>
      </c>
      <c r="M28" s="151">
        <f>SUM(N28-L28)</f>
        <v>48269293</v>
      </c>
      <c r="N28" s="67">
        <v>48547093</v>
      </c>
      <c r="O28" s="390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</row>
    <row r="29" spans="1:80" ht="18.75" x14ac:dyDescent="0.3">
      <c r="A29" s="36" t="s">
        <v>99</v>
      </c>
      <c r="B29" s="34" t="s">
        <v>101</v>
      </c>
      <c r="C29" s="68" t="e">
        <f>SUM(#REF!,C27)</f>
        <v>#REF!</v>
      </c>
      <c r="D29" s="68" t="e">
        <f>SUM(#REF!,D27)</f>
        <v>#REF!</v>
      </c>
      <c r="E29" s="68" t="e">
        <f>SUM(#REF!,E27)</f>
        <v>#REF!</v>
      </c>
      <c r="F29" s="67">
        <f>F27+F28</f>
        <v>0</v>
      </c>
      <c r="G29" s="67">
        <f t="shared" ref="G29:H29" si="4">G27+G28</f>
        <v>0</v>
      </c>
      <c r="H29" s="67">
        <f t="shared" si="4"/>
        <v>0</v>
      </c>
      <c r="I29" s="67"/>
      <c r="J29" s="67">
        <f>J27+J28</f>
        <v>277800</v>
      </c>
      <c r="K29" s="67"/>
      <c r="L29" s="67">
        <v>277800</v>
      </c>
      <c r="M29" s="151">
        <f>SUM(N29-L29)</f>
        <v>48269293</v>
      </c>
      <c r="N29" s="67">
        <f>N28</f>
        <v>48547093</v>
      </c>
      <c r="O29" s="390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</row>
    <row r="30" spans="1:80" ht="18.75" x14ac:dyDescent="0.3">
      <c r="A30" s="36" t="s">
        <v>104</v>
      </c>
      <c r="B30" s="34" t="s">
        <v>105</v>
      </c>
      <c r="C30" s="68" t="e">
        <f>SUM(#REF!,#REF!)</f>
        <v>#REF!</v>
      </c>
      <c r="D30" s="69" t="e">
        <f>SUM(#REF!,#REF!)</f>
        <v>#REF!</v>
      </c>
      <c r="E30" s="68" t="e">
        <f>SUM(#REF!,#REF!)</f>
        <v>#REF!</v>
      </c>
      <c r="F30" s="67"/>
      <c r="G30" s="67"/>
      <c r="H30" s="67"/>
      <c r="I30" s="67"/>
      <c r="J30" s="67"/>
      <c r="K30" s="67"/>
      <c r="L30" s="67"/>
      <c r="M30" s="151">
        <f t="shared" si="0"/>
        <v>0</v>
      </c>
      <c r="N30" s="67"/>
      <c r="O30" s="391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</row>
    <row r="31" spans="1:80" ht="18.75" x14ac:dyDescent="0.3">
      <c r="A31" s="36" t="s">
        <v>106</v>
      </c>
      <c r="B31" s="34" t="s">
        <v>107</v>
      </c>
      <c r="C31" s="69" t="e">
        <f>SUM(#REF!)</f>
        <v>#REF!</v>
      </c>
      <c r="D31" s="68" t="e">
        <f>SUM(#REF!)</f>
        <v>#REF!</v>
      </c>
      <c r="E31" s="69" t="e">
        <f>SUM(#REF!)</f>
        <v>#REF!</v>
      </c>
      <c r="F31" s="67"/>
      <c r="G31" s="67"/>
      <c r="H31" s="67"/>
      <c r="I31" s="67"/>
      <c r="J31" s="67"/>
      <c r="K31" s="67"/>
      <c r="L31" s="67"/>
      <c r="M31" s="151">
        <f t="shared" si="0"/>
        <v>0</v>
      </c>
      <c r="N31" s="67"/>
      <c r="O31" s="390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</row>
    <row r="32" spans="1:80" ht="18.75" x14ac:dyDescent="0.3">
      <c r="A32" s="1" t="s">
        <v>110</v>
      </c>
      <c r="B32" s="17" t="s">
        <v>153</v>
      </c>
      <c r="C32" s="63"/>
      <c r="D32" s="64"/>
      <c r="E32" s="63"/>
      <c r="F32" s="146">
        <v>4290976</v>
      </c>
      <c r="G32" s="146"/>
      <c r="H32" s="146">
        <f>F32+G32</f>
        <v>4290976</v>
      </c>
      <c r="I32" s="146"/>
      <c r="J32" s="146">
        <f>H32</f>
        <v>4290976</v>
      </c>
      <c r="K32" s="146">
        <f>L32-J32</f>
        <v>1636964</v>
      </c>
      <c r="L32" s="146">
        <v>5927940</v>
      </c>
      <c r="M32" s="193">
        <f t="shared" si="0"/>
        <v>-3154905</v>
      </c>
      <c r="N32" s="146">
        <v>2773035</v>
      </c>
      <c r="O32" s="390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</row>
    <row r="33" spans="1:32" s="117" customFormat="1" ht="18.75" x14ac:dyDescent="0.3">
      <c r="A33" s="1" t="s">
        <v>277</v>
      </c>
      <c r="B33" s="17" t="s">
        <v>278</v>
      </c>
      <c r="C33" s="63"/>
      <c r="D33" s="64"/>
      <c r="E33" s="63"/>
      <c r="F33" s="146"/>
      <c r="G33" s="146">
        <v>269688</v>
      </c>
      <c r="H33" s="146">
        <f t="shared" ref="H33:H34" si="5">F33+G33</f>
        <v>269688</v>
      </c>
      <c r="I33" s="146"/>
      <c r="J33" s="146"/>
      <c r="K33" s="146"/>
      <c r="L33" s="146"/>
      <c r="M33" s="193">
        <f t="shared" si="0"/>
        <v>0</v>
      </c>
      <c r="N33" s="146"/>
      <c r="O33" s="390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</row>
    <row r="34" spans="1:32" ht="18.75" x14ac:dyDescent="0.3">
      <c r="A34" s="1" t="s">
        <v>214</v>
      </c>
      <c r="B34" s="17" t="s">
        <v>111</v>
      </c>
      <c r="C34" s="63"/>
      <c r="D34" s="64"/>
      <c r="E34" s="63"/>
      <c r="F34" s="146"/>
      <c r="G34" s="146">
        <v>67277</v>
      </c>
      <c r="H34" s="146">
        <f t="shared" si="5"/>
        <v>67277</v>
      </c>
      <c r="I34" s="146"/>
      <c r="J34" s="146">
        <f>H34+I34</f>
        <v>67277</v>
      </c>
      <c r="K34" s="146">
        <f>L34-J34</f>
        <v>-67277</v>
      </c>
      <c r="L34" s="146"/>
      <c r="M34" s="193">
        <f t="shared" si="0"/>
        <v>17339</v>
      </c>
      <c r="N34" s="146">
        <v>17339</v>
      </c>
      <c r="O34" s="390"/>
      <c r="P34" s="626"/>
      <c r="Q34" s="605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</row>
    <row r="35" spans="1:32" ht="18.75" x14ac:dyDescent="0.3">
      <c r="A35" s="36" t="s">
        <v>108</v>
      </c>
      <c r="B35" s="34" t="s">
        <v>109</v>
      </c>
      <c r="C35" s="69">
        <f>SUM(C32:C34)</f>
        <v>0</v>
      </c>
      <c r="D35" s="68">
        <f>SUM(D32:D34)</f>
        <v>0</v>
      </c>
      <c r="E35" s="69">
        <f>SUM(E32:E34)</f>
        <v>0</v>
      </c>
      <c r="F35" s="67">
        <f>SUM(F32:F34)</f>
        <v>4290976</v>
      </c>
      <c r="G35" s="67">
        <f t="shared" ref="G35:H35" si="6">SUM(G32:G34)</f>
        <v>336965</v>
      </c>
      <c r="H35" s="67">
        <f t="shared" si="6"/>
        <v>4627941</v>
      </c>
      <c r="I35" s="67">
        <f>I32+I33+I34</f>
        <v>0</v>
      </c>
      <c r="J35" s="67">
        <f>H35+I35</f>
        <v>4627941</v>
      </c>
      <c r="K35" s="67">
        <f>K32+K33+K34</f>
        <v>1569687</v>
      </c>
      <c r="L35" s="67">
        <f>J35+K35</f>
        <v>6197628</v>
      </c>
      <c r="M35" s="151">
        <f t="shared" si="0"/>
        <v>-3407254</v>
      </c>
      <c r="N35" s="67">
        <f>SUM(N32:N34)</f>
        <v>2790374</v>
      </c>
      <c r="O35" s="390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</row>
    <row r="36" spans="1:32" s="117" customFormat="1" ht="18.75" x14ac:dyDescent="0.3">
      <c r="A36" s="540" t="s">
        <v>302</v>
      </c>
      <c r="B36" s="541" t="s">
        <v>303</v>
      </c>
      <c r="C36" s="538"/>
      <c r="D36" s="538"/>
      <c r="E36" s="538"/>
      <c r="F36" s="539">
        <v>800000</v>
      </c>
      <c r="G36" s="539"/>
      <c r="H36" s="539">
        <f>F36+G36</f>
        <v>800000</v>
      </c>
      <c r="I36" s="67"/>
      <c r="J36" s="67"/>
      <c r="K36" s="67"/>
      <c r="L36" s="67"/>
      <c r="M36" s="151"/>
      <c r="N36" s="67"/>
      <c r="O36" s="390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</row>
    <row r="37" spans="1:32" ht="18.75" x14ac:dyDescent="0.3">
      <c r="A37" s="36" t="s">
        <v>112</v>
      </c>
      <c r="B37" s="34" t="s">
        <v>113</v>
      </c>
      <c r="C37" s="69" t="e">
        <f>SUM(#REF!)</f>
        <v>#REF!</v>
      </c>
      <c r="D37" s="68" t="e">
        <f>SUM(#REF!)</f>
        <v>#REF!</v>
      </c>
      <c r="E37" s="69" t="e">
        <f>SUM(#REF!)</f>
        <v>#REF!</v>
      </c>
      <c r="F37" s="67">
        <f>F36</f>
        <v>800000</v>
      </c>
      <c r="G37" s="67">
        <f t="shared" ref="G37:H37" si="7">G36</f>
        <v>0</v>
      </c>
      <c r="H37" s="67">
        <f t="shared" si="7"/>
        <v>800000</v>
      </c>
      <c r="I37" s="67"/>
      <c r="J37" s="67"/>
      <c r="K37" s="67"/>
      <c r="L37" s="67"/>
      <c r="M37" s="151">
        <f t="shared" si="0"/>
        <v>0</v>
      </c>
      <c r="N37" s="67"/>
      <c r="O37" s="390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</row>
    <row r="38" spans="1:32" ht="15.75" x14ac:dyDescent="0.25">
      <c r="A38" s="1" t="s">
        <v>170</v>
      </c>
      <c r="B38" s="17" t="s">
        <v>114</v>
      </c>
      <c r="C38" s="63"/>
      <c r="D38" s="64"/>
      <c r="E38" s="63"/>
      <c r="F38" s="145"/>
      <c r="G38" s="145"/>
      <c r="H38" s="145"/>
      <c r="I38" s="145"/>
      <c r="J38" s="145"/>
      <c r="K38" s="145"/>
      <c r="L38" s="145"/>
      <c r="M38" s="193">
        <f t="shared" si="0"/>
        <v>0</v>
      </c>
      <c r="N38" s="145"/>
      <c r="O38" s="390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</row>
    <row r="39" spans="1:32" ht="18.75" x14ac:dyDescent="0.3">
      <c r="A39" s="36" t="s">
        <v>115</v>
      </c>
      <c r="B39" s="34" t="s">
        <v>118</v>
      </c>
      <c r="C39" s="69">
        <f>SUM(C38:C38)</f>
        <v>0</v>
      </c>
      <c r="D39" s="68">
        <f>SUM(D38:D38)</f>
        <v>0</v>
      </c>
      <c r="E39" s="69">
        <f>SUM(E38:E38)</f>
        <v>0</v>
      </c>
      <c r="F39" s="67">
        <f>SUM(F38:F38)</f>
        <v>0</v>
      </c>
      <c r="G39" s="67"/>
      <c r="H39" s="67"/>
      <c r="I39" s="67"/>
      <c r="J39" s="67"/>
      <c r="K39" s="67"/>
      <c r="L39" s="67"/>
      <c r="M39" s="151">
        <f t="shared" si="0"/>
        <v>0</v>
      </c>
      <c r="N39" s="67"/>
      <c r="O39" s="390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</row>
    <row r="40" spans="1:32" ht="18.75" x14ac:dyDescent="0.3">
      <c r="A40" s="36" t="s">
        <v>116</v>
      </c>
      <c r="B40" s="34" t="s">
        <v>117</v>
      </c>
      <c r="C40" s="69" t="e">
        <f>SUM(#REF!)</f>
        <v>#REF!</v>
      </c>
      <c r="D40" s="68" t="e">
        <f>SUM(#REF!)</f>
        <v>#REF!</v>
      </c>
      <c r="E40" s="69" t="e">
        <f>SUM(#REF!)</f>
        <v>#REF!</v>
      </c>
      <c r="F40" s="67"/>
      <c r="G40" s="67"/>
      <c r="H40" s="67"/>
      <c r="I40" s="67"/>
      <c r="J40" s="67"/>
      <c r="K40" s="67"/>
      <c r="L40" s="67"/>
      <c r="M40" s="151">
        <f t="shared" si="0"/>
        <v>0</v>
      </c>
      <c r="N40" s="67"/>
      <c r="O40" s="390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</row>
    <row r="41" spans="1:32" ht="18.75" x14ac:dyDescent="0.3">
      <c r="A41" s="44"/>
      <c r="B41" s="34" t="s">
        <v>20</v>
      </c>
      <c r="C41" s="68" t="e">
        <f t="shared" ref="C41:H41" si="8">SUM(C29,C30,C31,C35,C37,C39,C40)</f>
        <v>#REF!</v>
      </c>
      <c r="D41" s="69" t="e">
        <f t="shared" si="8"/>
        <v>#REF!</v>
      </c>
      <c r="E41" s="68" t="e">
        <f t="shared" si="8"/>
        <v>#REF!</v>
      </c>
      <c r="F41" s="67">
        <f t="shared" si="8"/>
        <v>5090976</v>
      </c>
      <c r="G41" s="67">
        <f t="shared" si="8"/>
        <v>336965</v>
      </c>
      <c r="H41" s="67">
        <f t="shared" si="8"/>
        <v>5427941</v>
      </c>
      <c r="I41" s="67">
        <f>I27+I28+I29+I30+I31+I35+I37+I39+I40</f>
        <v>277800</v>
      </c>
      <c r="J41" s="67">
        <f>H41+I41</f>
        <v>5705741</v>
      </c>
      <c r="K41" s="67">
        <f>K28+K35</f>
        <v>1569687</v>
      </c>
      <c r="L41" s="67">
        <f>L28+L35</f>
        <v>6475428</v>
      </c>
      <c r="M41" s="151">
        <f t="shared" si="0"/>
        <v>44862039</v>
      </c>
      <c r="N41" s="67">
        <f>SUM(N28+N35)</f>
        <v>51337467</v>
      </c>
      <c r="O41" s="391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</row>
    <row r="42" spans="1:32" ht="18.75" x14ac:dyDescent="0.3">
      <c r="A42" s="3" t="s">
        <v>121</v>
      </c>
      <c r="B42" s="19" t="s">
        <v>216</v>
      </c>
      <c r="C42" s="72"/>
      <c r="D42" s="73"/>
      <c r="E42" s="72"/>
      <c r="F42" s="144">
        <f>F43+F44</f>
        <v>11357563</v>
      </c>
      <c r="G42" s="144"/>
      <c r="H42" s="144">
        <f>F42+G42</f>
        <v>11357563</v>
      </c>
      <c r="I42" s="144"/>
      <c r="J42" s="144">
        <f>H42+I42</f>
        <v>11357563</v>
      </c>
      <c r="K42" s="144"/>
      <c r="L42" s="144">
        <f>L43</f>
        <v>2067326</v>
      </c>
      <c r="M42" s="193">
        <f t="shared" si="0"/>
        <v>1349</v>
      </c>
      <c r="N42" s="144">
        <f>N43</f>
        <v>2068675</v>
      </c>
      <c r="O42" s="390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</row>
    <row r="43" spans="1:32" s="117" customFormat="1" ht="18.75" x14ac:dyDescent="0.3">
      <c r="A43" s="3"/>
      <c r="B43" s="19" t="s">
        <v>273</v>
      </c>
      <c r="C43" s="72"/>
      <c r="D43" s="73"/>
      <c r="E43" s="72"/>
      <c r="F43" s="433">
        <v>11357563</v>
      </c>
      <c r="G43" s="433"/>
      <c r="H43" s="433">
        <f>F43+G43</f>
        <v>11357563</v>
      </c>
      <c r="I43" s="433"/>
      <c r="J43" s="433">
        <f>H43+I43</f>
        <v>11357563</v>
      </c>
      <c r="K43" s="433">
        <f>L43-J43</f>
        <v>-9290237</v>
      </c>
      <c r="L43" s="433">
        <v>2067326</v>
      </c>
      <c r="M43" s="193">
        <f t="shared" si="0"/>
        <v>1349</v>
      </c>
      <c r="N43" s="433">
        <v>2068675</v>
      </c>
      <c r="O43" s="390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228"/>
      <c r="AF43" s="228"/>
    </row>
    <row r="44" spans="1:32" s="117" customFormat="1" ht="18.75" x14ac:dyDescent="0.3">
      <c r="A44" s="3"/>
      <c r="B44" s="19" t="s">
        <v>274</v>
      </c>
      <c r="C44" s="72"/>
      <c r="D44" s="73"/>
      <c r="E44" s="72"/>
      <c r="F44" s="433"/>
      <c r="G44" s="433"/>
      <c r="H44" s="433"/>
      <c r="I44" s="433"/>
      <c r="J44" s="433"/>
      <c r="K44" s="433"/>
      <c r="L44" s="433"/>
      <c r="M44" s="193">
        <f t="shared" si="0"/>
        <v>0</v>
      </c>
      <c r="N44" s="433"/>
      <c r="O44" s="390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  <c r="AA44" s="228"/>
      <c r="AB44" s="228"/>
      <c r="AC44" s="228"/>
      <c r="AD44" s="228"/>
      <c r="AE44" s="228"/>
      <c r="AF44" s="228"/>
    </row>
    <row r="45" spans="1:32" s="117" customFormat="1" ht="18.75" x14ac:dyDescent="0.3">
      <c r="A45" s="3"/>
      <c r="B45" s="19"/>
      <c r="C45" s="72"/>
      <c r="D45" s="73"/>
      <c r="E45" s="72"/>
      <c r="F45" s="417">
        <f>F41+F42</f>
        <v>16448539</v>
      </c>
      <c r="G45" s="417">
        <f t="shared" ref="G45" si="9">G41+G42</f>
        <v>336965</v>
      </c>
      <c r="H45" s="417">
        <f>H41+H42</f>
        <v>16785504</v>
      </c>
      <c r="I45" s="417">
        <f>I41+I42</f>
        <v>277800</v>
      </c>
      <c r="J45" s="417">
        <f>H45+I45</f>
        <v>17063304</v>
      </c>
      <c r="K45" s="417">
        <f>K41+K42</f>
        <v>1569687</v>
      </c>
      <c r="L45" s="417">
        <f>J45+K45</f>
        <v>18632991</v>
      </c>
      <c r="M45" s="151">
        <f t="shared" si="0"/>
        <v>34773151</v>
      </c>
      <c r="N45" s="417">
        <f>SUM(N28+N35+N42)</f>
        <v>53406142</v>
      </c>
      <c r="O45" s="390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28"/>
      <c r="AD45" s="228"/>
      <c r="AE45" s="228"/>
      <c r="AF45" s="228"/>
    </row>
    <row r="46" spans="1:32" s="426" customFormat="1" ht="15.75" x14ac:dyDescent="0.25">
      <c r="A46" s="155" t="s">
        <v>297</v>
      </c>
      <c r="B46" s="212" t="s">
        <v>298</v>
      </c>
      <c r="C46" s="282"/>
      <c r="D46" s="283"/>
      <c r="E46" s="282"/>
      <c r="F46" s="193"/>
      <c r="G46" s="193"/>
      <c r="H46" s="193"/>
      <c r="I46" s="446"/>
      <c r="J46" s="446"/>
      <c r="K46" s="446"/>
      <c r="L46" s="446"/>
      <c r="M46" s="471">
        <f t="shared" si="0"/>
        <v>0</v>
      </c>
      <c r="N46" s="446"/>
      <c r="O46" s="393"/>
      <c r="P46" s="435"/>
      <c r="Q46" s="435"/>
      <c r="R46" s="435"/>
      <c r="S46" s="435"/>
      <c r="T46" s="435"/>
      <c r="U46" s="435"/>
      <c r="V46" s="435"/>
      <c r="W46" s="435"/>
      <c r="X46" s="435"/>
    </row>
    <row r="47" spans="1:32" ht="18.75" x14ac:dyDescent="0.3">
      <c r="A47" s="3" t="s">
        <v>122</v>
      </c>
      <c r="B47" s="19" t="s">
        <v>19</v>
      </c>
      <c r="C47" s="72"/>
      <c r="D47" s="73"/>
      <c r="E47" s="72"/>
      <c r="F47" s="144">
        <v>187908604</v>
      </c>
      <c r="G47" s="144"/>
      <c r="H47" s="144">
        <f>F47+G47</f>
        <v>187908604</v>
      </c>
      <c r="I47" s="144">
        <f>J47-H47</f>
        <v>6680290</v>
      </c>
      <c r="J47" s="144">
        <v>194588894</v>
      </c>
      <c r="K47" s="144">
        <f>L47-J47</f>
        <v>8700</v>
      </c>
      <c r="L47" s="144">
        <v>194597594</v>
      </c>
      <c r="M47" s="193">
        <f t="shared" si="0"/>
        <v>-44836695</v>
      </c>
      <c r="N47" s="144">
        <v>149760899</v>
      </c>
      <c r="O47" s="390"/>
      <c r="P47" s="626"/>
      <c r="Q47" s="605"/>
      <c r="R47" s="605"/>
      <c r="S47" s="605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</row>
    <row r="48" spans="1:32" ht="18.75" x14ac:dyDescent="0.3">
      <c r="A48" s="45"/>
      <c r="B48" s="34" t="s">
        <v>120</v>
      </c>
      <c r="C48" s="68" t="e">
        <f>SUM(C41:C47)</f>
        <v>#REF!</v>
      </c>
      <c r="D48" s="68" t="e">
        <f>SUM(D41:D47)</f>
        <v>#REF!</v>
      </c>
      <c r="E48" s="68" t="e">
        <f>SUM(E41:E47)</f>
        <v>#REF!</v>
      </c>
      <c r="F48" s="67">
        <f>F45+F47</f>
        <v>204357143</v>
      </c>
      <c r="G48" s="67">
        <f>SUM(G45:G47)</f>
        <v>336965</v>
      </c>
      <c r="H48" s="67">
        <f>H45+H47</f>
        <v>204694108</v>
      </c>
      <c r="I48" s="67">
        <f>I45+I47</f>
        <v>6958090</v>
      </c>
      <c r="J48" s="67">
        <f>H48+I48</f>
        <v>211652198</v>
      </c>
      <c r="K48" s="67">
        <f>K45+K47</f>
        <v>1578387</v>
      </c>
      <c r="L48" s="67">
        <f>L45+L47</f>
        <v>213230585</v>
      </c>
      <c r="M48" s="151">
        <f t="shared" si="0"/>
        <v>-10063544</v>
      </c>
      <c r="N48" s="67">
        <f>SUM(N45:N47)</f>
        <v>203167041</v>
      </c>
      <c r="O48" s="390"/>
    </row>
    <row r="49" spans="1:15" ht="15" x14ac:dyDescent="0.2">
      <c r="C49" s="46"/>
      <c r="D49" s="46"/>
      <c r="E49" s="46"/>
      <c r="O49" s="392"/>
    </row>
    <row r="50" spans="1:15" ht="18.75" x14ac:dyDescent="0.3">
      <c r="A50" s="57"/>
      <c r="B50" s="58" t="s">
        <v>48</v>
      </c>
      <c r="C50" s="84"/>
      <c r="D50" s="85"/>
      <c r="E50" s="84"/>
      <c r="F50" s="108">
        <f>Létszám!E5</f>
        <v>24</v>
      </c>
      <c r="G50" s="108"/>
      <c r="H50" s="108">
        <v>24</v>
      </c>
      <c r="I50" s="108"/>
      <c r="J50" s="108">
        <v>25</v>
      </c>
      <c r="K50" s="108"/>
      <c r="L50" s="108">
        <v>24</v>
      </c>
      <c r="M50" s="108"/>
      <c r="N50" s="108">
        <v>24</v>
      </c>
      <c r="O50" s="390"/>
    </row>
    <row r="51" spans="1:15" x14ac:dyDescent="0.2">
      <c r="O51" s="395"/>
    </row>
  </sheetData>
  <mergeCells count="7">
    <mergeCell ref="P34:Q34"/>
    <mergeCell ref="P47:S47"/>
    <mergeCell ref="P6:T6"/>
    <mergeCell ref="E3:E4"/>
    <mergeCell ref="A1:A4"/>
    <mergeCell ref="C1:E2"/>
    <mergeCell ref="C3:D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0" orientation="landscape" r:id="rId1"/>
  <headerFooter alignWithMargins="0">
    <oddHeader>&amp;C&amp;"Times,Félkövér"&amp;14Győr-Moson-Sopron Megyei Önkormányzati Hivatal
2021. évi bevételei és kiadásai&amp;R&amp;"Times New Roman,Normál"&amp;12 8.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4</vt:i4>
      </vt:variant>
    </vt:vector>
  </HeadingPairs>
  <TitlesOfParts>
    <vt:vector size="17" baseType="lpstr">
      <vt:lpstr>Ktvetési mérleg</vt:lpstr>
      <vt:lpstr>Műk-felh.mérleg</vt:lpstr>
      <vt:lpstr>Bevétel össz.</vt:lpstr>
      <vt:lpstr>Kiadás ktgvszervenként</vt:lpstr>
      <vt:lpstr>Állami</vt:lpstr>
      <vt:lpstr>Ber.-felú.</vt:lpstr>
      <vt:lpstr>Pénze.átadás</vt:lpstr>
      <vt:lpstr>Önkormányzat</vt:lpstr>
      <vt:lpstr>Hivatal</vt:lpstr>
      <vt:lpstr>Ei. felh.terv</vt:lpstr>
      <vt:lpstr>Létszám</vt:lpstr>
      <vt:lpstr>Gördülő</vt:lpstr>
      <vt:lpstr>EU</vt:lpstr>
      <vt:lpstr>Állami!Nyomtatási_terület</vt:lpstr>
      <vt:lpstr>'Ber.-felú.'!Nyomtatási_terület</vt:lpstr>
      <vt:lpstr>'Ei. felh.terv'!Nyomtatási_terület</vt:lpstr>
      <vt:lpstr>Pénze.átadás!Nyomtatási_terület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Kovacs Julia</cp:lastModifiedBy>
  <cp:lastPrinted>2021-06-08T07:47:25Z</cp:lastPrinted>
  <dcterms:created xsi:type="dcterms:W3CDTF">1997-01-17T14:02:09Z</dcterms:created>
  <dcterms:modified xsi:type="dcterms:W3CDTF">2021-06-08T07:48:27Z</dcterms:modified>
</cp:coreProperties>
</file>