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6230" yWindow="32760" windowWidth="12660" windowHeight="11760" tabRatio="968" activeTab="5"/>
  </bookViews>
  <sheets>
    <sheet name="Z_1.1.sz.mell." sheetId="1" r:id="rId1"/>
    <sheet name="Z_1.2.sz.mell." sheetId="142" r:id="rId2"/>
    <sheet name="Z_2.1.sz.mell" sheetId="73" r:id="rId3"/>
    <sheet name="Z_2.2.sz.mell" sheetId="61" r:id="rId4"/>
    <sheet name="Z_3.sz.mell." sheetId="63" r:id="rId5"/>
    <sheet name="Z_4.sz.mell." sheetId="64" r:id="rId6"/>
    <sheet name="Z_6.1.sz.mell" sheetId="3" r:id="rId7"/>
    <sheet name="Z_6.1.1.sz.mell" sheetId="133" r:id="rId8"/>
    <sheet name="Z_6.2.sz.mell" sheetId="79" r:id="rId9"/>
    <sheet name="Z_6.2.1.sz.mell" sheetId="138" r:id="rId10"/>
    <sheet name="Z_6.2.2.sz.mell" sheetId="137" r:id="rId11"/>
    <sheet name="Z_6.2.3.sz.mell" sheetId="136" r:id="rId12"/>
    <sheet name="Z_7.sz.mell" sheetId="211" r:id="rId13"/>
    <sheet name="Z_1.tájékoztató_t." sheetId="197" r:id="rId14"/>
    <sheet name="Z_6.tájékoztató_t." sheetId="202" r:id="rId15"/>
    <sheet name="Z_8.tájékoztató_t." sheetId="207" r:id="rId16"/>
    <sheet name="Z_9.tájékoztató_t." sheetId="208" r:id="rId17"/>
  </sheets>
  <definedNames>
    <definedName name="_xlnm.Print_Titles" localSheetId="7">Z_6.1.1.sz.mell!$1:$6</definedName>
    <definedName name="_xlnm.Print_Titles" localSheetId="6">Z_6.1.sz.mell!$1:$6</definedName>
    <definedName name="_xlnm.Print_Titles" localSheetId="9">Z_6.2.1.sz.mell!$1:$6</definedName>
    <definedName name="_xlnm.Print_Titles" localSheetId="10">Z_6.2.2.sz.mell!$1:$6</definedName>
    <definedName name="_xlnm.Print_Titles" localSheetId="11">Z_6.2.3.sz.mell!$1:$6</definedName>
    <definedName name="_xlnm.Print_Titles" localSheetId="8">Z_6.2.sz.mell!$1:$6</definedName>
    <definedName name="_xlnm.Print_Area" localSheetId="0">Z_1.1.sz.mell.!$A$1:$D$166</definedName>
    <definedName name="_xlnm.Print_Area" localSheetId="1">Z_1.2.sz.mell.!$A$1:$D$166</definedName>
    <definedName name="_xlnm.Print_Area" localSheetId="13">Z_1.tájékoztató_t.!$A$1:$D$155</definedName>
  </definedNames>
  <calcPr calcId="145621"/>
</workbook>
</file>

<file path=xl/calcChain.xml><?xml version="1.0" encoding="utf-8"?>
<calcChain xmlns="http://schemas.openxmlformats.org/spreadsheetml/2006/main">
  <c r="E25" i="63" l="1"/>
  <c r="E26" i="64"/>
  <c r="D96" i="197"/>
  <c r="D38" i="197"/>
  <c r="E39" i="211"/>
  <c r="E38" i="211"/>
  <c r="E37" i="211"/>
  <c r="E36" i="211"/>
  <c r="E35" i="211"/>
  <c r="E34" i="211"/>
  <c r="E33" i="211"/>
  <c r="E32" i="211"/>
  <c r="E31" i="211"/>
  <c r="E30" i="211"/>
  <c r="E29" i="211"/>
  <c r="E28" i="211"/>
  <c r="E27" i="211"/>
  <c r="E26" i="211"/>
  <c r="E25" i="211"/>
  <c r="E24" i="211"/>
  <c r="E23" i="211"/>
  <c r="E22" i="211"/>
  <c r="E21" i="211"/>
  <c r="E20" i="211"/>
  <c r="E19" i="211"/>
  <c r="E18" i="211"/>
  <c r="E17" i="211"/>
  <c r="E16" i="211"/>
  <c r="E15" i="211"/>
  <c r="E14" i="211"/>
  <c r="E13" i="211"/>
  <c r="E12" i="211"/>
  <c r="E11" i="211"/>
  <c r="E10" i="211"/>
  <c r="E9" i="211"/>
  <c r="G25" i="64"/>
  <c r="G24" i="64"/>
  <c r="G23" i="64"/>
  <c r="G22" i="64"/>
  <c r="G21" i="64"/>
  <c r="G20" i="64"/>
  <c r="G16" i="64"/>
  <c r="G15" i="64"/>
  <c r="G14" i="64"/>
  <c r="G13" i="64"/>
  <c r="G12" i="64"/>
  <c r="G8" i="64"/>
  <c r="G7" i="64"/>
  <c r="G24" i="63"/>
  <c r="G23" i="63"/>
  <c r="G22" i="63"/>
  <c r="G21" i="63"/>
  <c r="G20" i="63"/>
  <c r="G19" i="63"/>
  <c r="G18" i="63"/>
  <c r="G17" i="63"/>
  <c r="G16" i="63"/>
  <c r="G15" i="63"/>
  <c r="G9" i="63"/>
  <c r="B35" i="133"/>
  <c r="B34" i="133"/>
  <c r="B33" i="133"/>
  <c r="B32" i="133"/>
  <c r="B31" i="133"/>
  <c r="B30" i="133"/>
  <c r="B31" i="3"/>
  <c r="B32" i="3"/>
  <c r="B33" i="3"/>
  <c r="B34" i="3"/>
  <c r="B35" i="3"/>
  <c r="B36" i="3"/>
  <c r="B30" i="3"/>
  <c r="B34" i="142"/>
  <c r="B35" i="142"/>
  <c r="B36" i="142"/>
  <c r="B37" i="142"/>
  <c r="B38" i="142"/>
  <c r="B39" i="142"/>
  <c r="B33" i="142"/>
  <c r="D18" i="73"/>
  <c r="C18" i="73"/>
  <c r="D25" i="73"/>
  <c r="C25" i="73"/>
  <c r="G40" i="211"/>
  <c r="F40" i="211"/>
  <c r="D40" i="211"/>
  <c r="C40" i="211"/>
  <c r="C13" i="208"/>
  <c r="E23" i="207"/>
  <c r="D23" i="207"/>
  <c r="D41" i="202"/>
  <c r="D146" i="197"/>
  <c r="C146" i="197"/>
  <c r="D141" i="197"/>
  <c r="C141" i="197"/>
  <c r="D136" i="197"/>
  <c r="C136" i="197"/>
  <c r="D132" i="197"/>
  <c r="C132" i="197"/>
  <c r="D117" i="197"/>
  <c r="C117" i="197"/>
  <c r="C96" i="197"/>
  <c r="D83" i="197"/>
  <c r="C83" i="197"/>
  <c r="D79" i="197"/>
  <c r="C79" i="197"/>
  <c r="D76" i="197"/>
  <c r="C76" i="197"/>
  <c r="D71" i="197"/>
  <c r="C71" i="197"/>
  <c r="D67" i="197"/>
  <c r="C67" i="197"/>
  <c r="D61" i="197"/>
  <c r="C61" i="197"/>
  <c r="D56" i="197"/>
  <c r="C56" i="197"/>
  <c r="D50" i="197"/>
  <c r="C50" i="197"/>
  <c r="C38" i="197"/>
  <c r="D30" i="197"/>
  <c r="C30" i="197"/>
  <c r="D23" i="197"/>
  <c r="C23" i="197"/>
  <c r="D16" i="197"/>
  <c r="C16" i="197"/>
  <c r="D9" i="197"/>
  <c r="C9" i="197"/>
  <c r="D152" i="142"/>
  <c r="C152" i="142"/>
  <c r="D147" i="142"/>
  <c r="C147" i="142"/>
  <c r="D140" i="142"/>
  <c r="C140" i="142"/>
  <c r="D136" i="142"/>
  <c r="D160" i="142" s="1"/>
  <c r="D161" i="142" s="1"/>
  <c r="C136" i="142"/>
  <c r="C160" i="142" s="1"/>
  <c r="D121" i="142"/>
  <c r="C121" i="142"/>
  <c r="D100" i="142"/>
  <c r="C100" i="142"/>
  <c r="D85" i="142"/>
  <c r="C85" i="142"/>
  <c r="D81" i="142"/>
  <c r="C81" i="142"/>
  <c r="D78" i="142"/>
  <c r="C78" i="142"/>
  <c r="D73" i="142"/>
  <c r="C73" i="142"/>
  <c r="D69" i="142"/>
  <c r="D92" i="142" s="1"/>
  <c r="D166" i="142" s="1"/>
  <c r="C69" i="142"/>
  <c r="D63" i="142"/>
  <c r="C63" i="142"/>
  <c r="D58" i="142"/>
  <c r="C58" i="142"/>
  <c r="D52" i="142"/>
  <c r="C52" i="142"/>
  <c r="D40" i="142"/>
  <c r="C40" i="142"/>
  <c r="D32" i="142"/>
  <c r="C32" i="142"/>
  <c r="D25" i="142"/>
  <c r="C25" i="142"/>
  <c r="D18" i="142"/>
  <c r="C18" i="142"/>
  <c r="D11" i="142"/>
  <c r="C11" i="142"/>
  <c r="C24" i="61"/>
  <c r="D29" i="133"/>
  <c r="C29" i="133"/>
  <c r="D29" i="3"/>
  <c r="C29" i="3"/>
  <c r="D52" i="138"/>
  <c r="C52" i="138"/>
  <c r="D46" i="138"/>
  <c r="C46" i="138"/>
  <c r="D38" i="138"/>
  <c r="C38" i="138"/>
  <c r="D31" i="138"/>
  <c r="C31" i="138"/>
  <c r="D26" i="138"/>
  <c r="C26" i="138"/>
  <c r="D20" i="138"/>
  <c r="C20" i="138"/>
  <c r="D8" i="138"/>
  <c r="D37" i="138" s="1"/>
  <c r="D42" i="138" s="1"/>
  <c r="C8" i="138"/>
  <c r="C37" i="138" s="1"/>
  <c r="C42" i="138" s="1"/>
  <c r="D52" i="137"/>
  <c r="C52" i="137"/>
  <c r="D46" i="137"/>
  <c r="C46" i="137"/>
  <c r="D38" i="137"/>
  <c r="C38" i="137"/>
  <c r="D31" i="137"/>
  <c r="C31" i="137"/>
  <c r="D26" i="137"/>
  <c r="C26" i="137"/>
  <c r="D20" i="137"/>
  <c r="C20" i="137"/>
  <c r="D8" i="137"/>
  <c r="C8" i="137"/>
  <c r="C37" i="137" s="1"/>
  <c r="C42" i="137" s="1"/>
  <c r="D52" i="136"/>
  <c r="C52" i="136"/>
  <c r="D46" i="136"/>
  <c r="D58" i="136"/>
  <c r="C46" i="136"/>
  <c r="D38" i="136"/>
  <c r="C38" i="136"/>
  <c r="D31" i="136"/>
  <c r="C31" i="136"/>
  <c r="D26" i="136"/>
  <c r="C26" i="136"/>
  <c r="D20" i="136"/>
  <c r="C20" i="136"/>
  <c r="D8" i="136"/>
  <c r="C8" i="136"/>
  <c r="D46" i="79"/>
  <c r="D52" i="79"/>
  <c r="D8" i="79"/>
  <c r="D20" i="79"/>
  <c r="D26" i="79"/>
  <c r="D37" i="79" s="1"/>
  <c r="D42" i="79" s="1"/>
  <c r="D59" i="79" s="1"/>
  <c r="D31" i="79"/>
  <c r="D38" i="79"/>
  <c r="D146" i="133"/>
  <c r="C146" i="133"/>
  <c r="D140" i="133"/>
  <c r="C140" i="133"/>
  <c r="D133" i="133"/>
  <c r="D154" i="133" s="1"/>
  <c r="C133" i="133"/>
  <c r="D129" i="133"/>
  <c r="C129" i="133"/>
  <c r="D114" i="133"/>
  <c r="C114" i="133"/>
  <c r="C128" i="133" s="1"/>
  <c r="D93" i="133"/>
  <c r="C93" i="133"/>
  <c r="D82" i="133"/>
  <c r="C82" i="133"/>
  <c r="D78" i="133"/>
  <c r="C78" i="133"/>
  <c r="D75" i="133"/>
  <c r="C75" i="133"/>
  <c r="D70" i="133"/>
  <c r="C70" i="133"/>
  <c r="D66" i="133"/>
  <c r="C66" i="133"/>
  <c r="C89" i="133" s="1"/>
  <c r="D60" i="133"/>
  <c r="C60" i="133"/>
  <c r="D55" i="133"/>
  <c r="C55" i="133"/>
  <c r="D49" i="133"/>
  <c r="C49" i="133"/>
  <c r="D37" i="133"/>
  <c r="C37" i="133"/>
  <c r="D22" i="133"/>
  <c r="C22" i="133"/>
  <c r="D15" i="133"/>
  <c r="C15" i="133"/>
  <c r="C65" i="133" s="1"/>
  <c r="C90" i="133" s="1"/>
  <c r="D8" i="133"/>
  <c r="C8" i="133"/>
  <c r="D93" i="3"/>
  <c r="D114" i="3"/>
  <c r="D128" i="3" s="1"/>
  <c r="D155" i="3" s="1"/>
  <c r="D129" i="3"/>
  <c r="D133" i="3"/>
  <c r="D140" i="3"/>
  <c r="D146" i="3"/>
  <c r="D8" i="3"/>
  <c r="D15" i="3"/>
  <c r="D65" i="3" s="1"/>
  <c r="D90" i="3" s="1"/>
  <c r="D156" i="3" s="1"/>
  <c r="D22" i="3"/>
  <c r="D37" i="3"/>
  <c r="D49" i="3"/>
  <c r="D55" i="3"/>
  <c r="D60" i="3"/>
  <c r="D66" i="3"/>
  <c r="D70" i="3"/>
  <c r="D75" i="3"/>
  <c r="D78" i="3"/>
  <c r="D82" i="3"/>
  <c r="G17" i="61"/>
  <c r="G31" i="61" s="1"/>
  <c r="G30" i="61"/>
  <c r="D17" i="61"/>
  <c r="D18" i="61"/>
  <c r="D24" i="61"/>
  <c r="G18" i="73"/>
  <c r="G31" i="73" s="1"/>
  <c r="G29" i="73"/>
  <c r="D19" i="73"/>
  <c r="D29" i="73" s="1"/>
  <c r="D30" i="73" s="1"/>
  <c r="D100" i="1"/>
  <c r="D121" i="1"/>
  <c r="D136" i="1"/>
  <c r="D140" i="1"/>
  <c r="D147" i="1"/>
  <c r="D152" i="1"/>
  <c r="D11" i="1"/>
  <c r="D18" i="1"/>
  <c r="D25" i="1"/>
  <c r="D32" i="1"/>
  <c r="D68" i="1" s="1"/>
  <c r="D40" i="1"/>
  <c r="D52" i="1"/>
  <c r="D58" i="1"/>
  <c r="D63" i="1"/>
  <c r="D69" i="1"/>
  <c r="D73" i="1"/>
  <c r="D78" i="1"/>
  <c r="D81" i="1"/>
  <c r="D85" i="1"/>
  <c r="C140" i="3"/>
  <c r="C26" i="79"/>
  <c r="C146" i="3"/>
  <c r="C133" i="3"/>
  <c r="C93" i="3"/>
  <c r="F29" i="73"/>
  <c r="C152" i="1"/>
  <c r="C140" i="1"/>
  <c r="C100" i="1"/>
  <c r="C32" i="1"/>
  <c r="C52" i="79"/>
  <c r="C38" i="79"/>
  <c r="C31" i="79"/>
  <c r="C20" i="79"/>
  <c r="C129" i="3"/>
  <c r="C114" i="3"/>
  <c r="C82" i="3"/>
  <c r="C78" i="3"/>
  <c r="C75" i="3"/>
  <c r="C70" i="3"/>
  <c r="C66" i="3"/>
  <c r="C60" i="3"/>
  <c r="C55" i="3"/>
  <c r="C49" i="3"/>
  <c r="C37" i="3"/>
  <c r="C22" i="3"/>
  <c r="C15" i="3"/>
  <c r="C65" i="3" s="1"/>
  <c r="C8" i="3"/>
  <c r="F17" i="61"/>
  <c r="C17" i="61"/>
  <c r="C32" i="61" s="1"/>
  <c r="C147" i="1"/>
  <c r="C136" i="1"/>
  <c r="C121" i="1"/>
  <c r="C85" i="1"/>
  <c r="C81" i="1"/>
  <c r="C78" i="1"/>
  <c r="C73" i="1"/>
  <c r="C69" i="1"/>
  <c r="C63" i="1"/>
  <c r="C58" i="1"/>
  <c r="C52" i="1"/>
  <c r="C40" i="1"/>
  <c r="C25" i="1"/>
  <c r="C18" i="1"/>
  <c r="C11" i="1"/>
  <c r="F30" i="61"/>
  <c r="C18" i="61"/>
  <c r="C30" i="61"/>
  <c r="F18" i="73"/>
  <c r="C19" i="73"/>
  <c r="C29" i="73"/>
  <c r="C46" i="79"/>
  <c r="C8" i="79"/>
  <c r="C37" i="79" s="1"/>
  <c r="C42" i="79" s="1"/>
  <c r="B26" i="64"/>
  <c r="D26" i="64"/>
  <c r="F26" i="64"/>
  <c r="G25" i="63"/>
  <c r="B25" i="63"/>
  <c r="D25" i="63"/>
  <c r="F25" i="63"/>
  <c r="D58" i="79"/>
  <c r="G26" i="64"/>
  <c r="D135" i="142"/>
  <c r="B13" i="208"/>
  <c r="B7" i="208"/>
  <c r="D93" i="197"/>
  <c r="C93" i="197"/>
  <c r="C4" i="73"/>
  <c r="F4" i="73" s="1"/>
  <c r="D68" i="142"/>
  <c r="D93" i="142" s="1"/>
  <c r="D89" i="3"/>
  <c r="C92" i="142"/>
  <c r="D66" i="197"/>
  <c r="C89" i="197"/>
  <c r="D4" i="61"/>
  <c r="G4" i="61" s="1"/>
  <c r="C160" i="1"/>
  <c r="C68" i="142"/>
  <c r="C93" i="142" s="1"/>
  <c r="A1" i="211"/>
  <c r="D154" i="197"/>
  <c r="D154" i="3"/>
  <c r="C128" i="3"/>
  <c r="C89" i="3"/>
  <c r="D128" i="133"/>
  <c r="D89" i="133"/>
  <c r="D65" i="133"/>
  <c r="D58" i="137"/>
  <c r="C58" i="137"/>
  <c r="D37" i="137"/>
  <c r="D42" i="137"/>
  <c r="D59" i="137" s="1"/>
  <c r="D58" i="138"/>
  <c r="D59" i="138" s="1"/>
  <c r="D37" i="136"/>
  <c r="D42" i="136" s="1"/>
  <c r="D59" i="136" s="1"/>
  <c r="F32" i="61"/>
  <c r="G32" i="61"/>
  <c r="F31" i="73"/>
  <c r="E40" i="211"/>
  <c r="D160" i="1"/>
  <c r="D161" i="1" s="1"/>
  <c r="D135" i="1"/>
  <c r="C135" i="1"/>
  <c r="D92" i="1"/>
  <c r="D166" i="1" s="1"/>
  <c r="C92" i="1"/>
  <c r="C166" i="1" s="1"/>
  <c r="C68" i="1"/>
  <c r="C165" i="1" s="1"/>
  <c r="C166" i="142"/>
  <c r="C135" i="142"/>
  <c r="C161" i="142" s="1"/>
  <c r="D165" i="142"/>
  <c r="C165" i="142"/>
  <c r="D131" i="197" l="1"/>
  <c r="C131" i="197"/>
  <c r="C66" i="197"/>
  <c r="C90" i="197" s="1"/>
  <c r="D89" i="197"/>
  <c r="D90" i="197" s="1"/>
  <c r="D156" i="197" s="1"/>
  <c r="D155" i="197"/>
  <c r="C154" i="197"/>
  <c r="C155" i="197" s="1"/>
  <c r="C37" i="136"/>
  <c r="C42" i="136" s="1"/>
  <c r="C59" i="136" s="1"/>
  <c r="C58" i="136"/>
  <c r="C59" i="137"/>
  <c r="C58" i="138"/>
  <c r="C59" i="138" s="1"/>
  <c r="C58" i="79"/>
  <c r="C59" i="79" s="1"/>
  <c r="D155" i="133"/>
  <c r="C154" i="133"/>
  <c r="C155" i="133" s="1"/>
  <c r="C156" i="133" s="1"/>
  <c r="D90" i="133"/>
  <c r="D156" i="133" s="1"/>
  <c r="C155" i="3"/>
  <c r="C90" i="3"/>
  <c r="C154" i="3"/>
  <c r="F31" i="61"/>
  <c r="D30" i="61"/>
  <c r="C31" i="61"/>
  <c r="F33" i="61" s="1"/>
  <c r="D32" i="61"/>
  <c r="D31" i="61"/>
  <c r="D31" i="73"/>
  <c r="C31" i="73"/>
  <c r="G30" i="73"/>
  <c r="F30" i="73"/>
  <c r="D32" i="73"/>
  <c r="C30" i="73"/>
  <c r="D162" i="142"/>
  <c r="C162" i="142"/>
  <c r="D93" i="1"/>
  <c r="D162" i="1" s="1"/>
  <c r="D165" i="1"/>
  <c r="C161" i="1"/>
  <c r="D4" i="73"/>
  <c r="G4" i="73" s="1"/>
  <c r="C4" i="61"/>
  <c r="F4" i="61" s="1"/>
  <c r="C93" i="1"/>
  <c r="G32" i="73"/>
  <c r="C156" i="3" l="1"/>
  <c r="C33" i="61"/>
  <c r="G33" i="61"/>
  <c r="D33" i="61"/>
  <c r="C32" i="73"/>
  <c r="F32" i="73"/>
  <c r="G4" i="64"/>
  <c r="C162" i="1"/>
</calcChain>
</file>

<file path=xl/sharedStrings.xml><?xml version="1.0" encoding="utf-8"?>
<sst xmlns="http://schemas.openxmlformats.org/spreadsheetml/2006/main" count="2378" uniqueCount="548">
  <si>
    <t>Vállalkozási maradvány igénybevétele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</si>
  <si>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</si>
  <si>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</si>
  <si>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</si>
  <si>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</si>
  <si>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</si>
  <si>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</si>
  <si>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</si>
  <si>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</si>
  <si>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</si>
  <si>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</si>
  <si>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</si>
  <si>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</si>
  <si>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</si>
  <si>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</si>
  <si>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</si>
  <si>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</si>
  <si>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</si>
  <si>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</si>
  <si>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</si>
  <si>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</si>
  <si>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</si>
  <si>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</si>
  <si>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</si>
  <si>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</si>
  <si>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</si>
  <si>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</si>
  <si>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</si>
  <si>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</si>
  <si>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</si>
  <si>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</si>
  <si>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</si>
  <si>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</si>
  <si>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</si>
  <si>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</si>
  <si>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</si>
  <si>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</si>
  <si>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Összesen:</t>
  </si>
  <si>
    <t>Bevételek</t>
  </si>
  <si>
    <t>Kiadások</t>
  </si>
  <si>
    <t>Egyéb fejlesztési célú kiadások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</si>
  <si>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</si>
  <si>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</si>
  <si>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</si>
  <si>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</si>
  <si>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</si>
  <si>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</si>
  <si>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</si>
  <si>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</si>
  <si>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</si>
  <si>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</si>
  <si>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</si>
  <si>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</si>
  <si>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</si>
  <si>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</si>
  <si>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</si>
  <si>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</si>
  <si>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</si>
  <si>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</si>
  <si>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</si>
  <si>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</si>
  <si>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</si>
  <si>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</si>
  <si>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</si>
  <si>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</si>
  <si>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</si>
  <si>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</si>
  <si>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</si>
  <si>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</si>
  <si>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</si>
  <si>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</si>
  <si>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</si>
  <si>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</si>
  <si>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</si>
  <si>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</si>
  <si>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</si>
  <si>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</si>
  <si>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</si>
  <si>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</si>
  <si>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</si>
  <si>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</si>
  <si>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</si>
  <si>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</si>
  <si>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</si>
  <si>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</si>
  <si>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</si>
  <si>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</si>
  <si>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</si>
  <si>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</si>
  <si>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</si>
  <si>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</si>
  <si>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</si>
  <si>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</si>
  <si>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</si>
  <si>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</si>
  <si>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</si>
  <si>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</si>
  <si>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</si>
  <si>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</si>
  <si>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</si>
  <si>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</si>
  <si>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</si>
  <si>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</si>
  <si>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</si>
  <si>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</si>
  <si>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</si>
  <si>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</si>
  <si>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</si>
  <si>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</si>
  <si>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</si>
  <si>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</si>
  <si>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</si>
  <si>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</si>
  <si>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</si>
  <si>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</si>
  <si>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</si>
  <si>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</si>
  <si>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</si>
  <si>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</si>
  <si>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</si>
  <si>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</si>
  <si>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</si>
  <si>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</si>
  <si>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</si>
  <si>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</si>
  <si>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</si>
  <si>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</si>
  <si>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</si>
  <si>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</si>
  <si>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</si>
  <si>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</si>
  <si>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</si>
  <si>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</si>
  <si>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</si>
  <si>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</si>
  <si>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</si>
  <si>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</si>
  <si>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</si>
  <si>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</si>
  <si>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</si>
  <si>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</si>
  <si>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</si>
  <si>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</si>
  <si>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</si>
  <si>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</si>
  <si>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</si>
  <si>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</si>
  <si>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</si>
  <si>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</si>
  <si>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</si>
  <si>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</si>
  <si>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</si>
  <si>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</si>
  <si>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</si>
  <si>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</si>
  <si>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</si>
  <si>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</si>
  <si>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</si>
  <si>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</si>
  <si>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</si>
  <si>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</si>
  <si>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</si>
  <si>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</si>
  <si>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</si>
  <si>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</si>
  <si>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</si>
  <si>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</si>
  <si>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</si>
  <si>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</si>
  <si>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</si>
  <si>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</si>
  <si>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</si>
  <si>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</si>
  <si>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</si>
  <si>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</si>
  <si>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</si>
  <si>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</si>
  <si>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</si>
  <si>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</si>
  <si>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</si>
  <si>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</si>
  <si>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</si>
  <si>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</si>
  <si>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</si>
  <si>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</si>
  <si>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</si>
  <si>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</si>
  <si>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</si>
  <si>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</si>
  <si>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</si>
  <si>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</si>
  <si>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</si>
  <si>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</si>
  <si>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</si>
  <si>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</si>
  <si>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</si>
  <si>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</si>
  <si>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</si>
  <si>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</si>
  <si>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</si>
  <si>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</si>
  <si>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</si>
  <si>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</si>
  <si>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</si>
  <si>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</si>
  <si>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</si>
  <si>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</si>
  <si>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</si>
  <si>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</si>
  <si>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</si>
  <si>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</si>
  <si>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</si>
  <si>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</si>
  <si>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</si>
  <si>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</si>
  <si>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</si>
  <si>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</si>
  <si>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</si>
  <si>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</si>
  <si>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</si>
  <si>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</si>
  <si>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</si>
  <si>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</si>
  <si>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</si>
  <si>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</si>
  <si>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</si>
  <si>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</si>
  <si>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</si>
  <si>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</si>
  <si>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</si>
  <si>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</si>
  <si>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</si>
  <si>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</si>
  <si>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</si>
  <si>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</si>
  <si>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</si>
  <si>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</si>
  <si>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</si>
  <si>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</si>
  <si>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</si>
  <si>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</si>
  <si>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</si>
  <si>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</si>
  <si>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</si>
  <si>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</si>
  <si>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</si>
  <si>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</si>
  <si>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</si>
  <si>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</si>
  <si>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</si>
  <si>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</si>
  <si>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</si>
  <si>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</si>
  <si>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</si>
  <si>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</si>
  <si>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</si>
  <si>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</si>
  <si>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</si>
  <si>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</si>
  <si>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</si>
  <si>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</si>
  <si>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</si>
  <si>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Értékpapírok bevételei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</si>
  <si>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</si>
  <si>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</si>
  <si>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</si>
  <si>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</si>
  <si>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</si>
  <si>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</si>
  <si>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</si>
  <si>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</si>
  <si>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</si>
  <si>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</si>
  <si>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</si>
  <si>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</si>
  <si>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</si>
  <si>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</si>
  <si>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</si>
  <si>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</si>
  <si>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</si>
  <si>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</si>
  <si>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</si>
  <si>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</si>
  <si>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</si>
  <si>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</si>
  <si>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</si>
  <si>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</si>
  <si>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</si>
  <si>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</si>
  <si>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</si>
  <si>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</si>
  <si>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</si>
  <si>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</si>
  <si>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</si>
  <si>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</si>
  <si>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</si>
  <si>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</si>
  <si>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</si>
  <si>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</si>
  <si>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</si>
  <si>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</si>
  <si>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</si>
  <si>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</si>
  <si>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</si>
  <si>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</si>
  <si>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</si>
  <si>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</si>
  <si>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</si>
  <si>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</si>
  <si>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</si>
  <si>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</si>
  <si>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</si>
  <si>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</si>
  <si>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</si>
  <si>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</si>
  <si>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</si>
  <si>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</si>
  <si>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</si>
  <si>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</si>
  <si>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</si>
  <si>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</si>
  <si>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</si>
  <si>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</si>
  <si>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</si>
  <si>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</si>
  <si>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</si>
  <si>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</si>
  <si>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</si>
  <si>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</si>
  <si>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</si>
  <si>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</si>
  <si>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</si>
  <si>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</si>
  <si>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</si>
  <si>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</si>
  <si>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</si>
  <si>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</si>
  <si>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</si>
  <si>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</si>
  <si>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</si>
  <si>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</si>
  <si>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</si>
  <si>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</si>
  <si>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</si>
  <si>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</si>
  <si>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</si>
  <si>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</si>
  <si>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</si>
  <si>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</si>
  <si>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</si>
  <si>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</si>
  <si>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</si>
  <si>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</si>
  <si>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</si>
  <si>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</si>
  <si>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</si>
  <si>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</si>
  <si>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</si>
  <si>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</si>
  <si>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</si>
  <si>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BEVÉTEL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</si>
  <si>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</si>
  <si>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</si>
  <si>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</si>
  <si>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</si>
  <si>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</si>
  <si>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</si>
  <si>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</si>
  <si>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</si>
  <si>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</si>
  <si>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</si>
  <si>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</si>
  <si>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</si>
  <si>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</si>
  <si>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</si>
  <si>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</si>
  <si>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</si>
  <si>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</si>
  <si>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</si>
  <si>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</si>
  <si>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</si>
  <si>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</si>
  <si>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</si>
  <si>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</si>
  <si>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</si>
  <si>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</si>
  <si>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</si>
  <si>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</si>
  <si>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</si>
  <si>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</si>
  <si>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</si>
  <si>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</si>
  <si>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Módosított
előirányzat</t>
  </si>
  <si>
    <t>Kiadási jogcím</t>
  </si>
  <si>
    <t>Hitel-, kölcsöntörlesztés államházt-on kívülre (4.1. + … + 4.3.)</t>
  </si>
  <si>
    <t xml:space="preserve">F </t>
  </si>
  <si>
    <t>G=(D+F)</t>
  </si>
  <si>
    <t>Eredeti előirányzat</t>
  </si>
  <si>
    <t>Módosított előirányzat</t>
  </si>
  <si>
    <t>Költségvetési szerv</t>
  </si>
  <si>
    <t>Közhatalmi bevételek (4.1.+…+4.7.)</t>
  </si>
  <si>
    <t>Építményadó</t>
  </si>
  <si>
    <t>Iparűzési adó</t>
  </si>
  <si>
    <t>Talajterhelési díj</t>
  </si>
  <si>
    <t>4.5.</t>
  </si>
  <si>
    <t>4.6.</t>
  </si>
  <si>
    <t>4.7.</t>
  </si>
  <si>
    <t>Kamatbevételek és más nyereségjellegű bevételek</t>
  </si>
  <si>
    <t>Kiemelt előirányzat, előirányzat megnevezése</t>
  </si>
  <si>
    <t>Tényleges állományi létszám előirányzat (fő)</t>
  </si>
  <si>
    <t>Közfoglalkoztatottak tényleges állományi létszáma (fő)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</si>
  <si>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</si>
  <si>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</si>
  <si>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</si>
  <si>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</si>
  <si>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</si>
  <si>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>Beruházási (felhalmozási) kiadások előirányzata és teljesítése beruházásonként</t>
  </si>
  <si>
    <t>Felújítási kiadások előirányzata és teljesítése felújításonként</t>
  </si>
  <si>
    <t>Közhatalmi bevételek (4.1.+...+4.7.)</t>
  </si>
  <si>
    <t>Működési bevételek (5.1.+…+ 5.10.)</t>
  </si>
  <si>
    <t>Működési célú visszatérítendő támogatások kölcsönök visszatér. ÁH-n kívülről</t>
  </si>
  <si>
    <t>Felhalm. célú visszatérítendő támogatások kölcsönök visszatér. ÁH-n kívülről</t>
  </si>
  <si>
    <t>Hitel-, kölcsönfelvétel államháztartáson kívülről  (10.1.+…+10.3.)</t>
  </si>
  <si>
    <t>Lejötött betétek megszüntetése</t>
  </si>
  <si>
    <t>FINANSZÍROZÁSI BEVÉTELEK ÖSSZESEN: (10. + … +15.)</t>
  </si>
  <si>
    <t>KÖLTSÉGVETÉSI ÉS FINANSZÍROZÁSI BEVÉTELEK ÖSSZESEN: (9+16)</t>
  </si>
  <si>
    <t>Forgatási célú belföldi értékpapírok beváltása</t>
  </si>
  <si>
    <t>Befektetési célú belföldi értékpapírok beváltása</t>
  </si>
  <si>
    <t xml:space="preserve">Pénzeszközök betétként elhelyezése 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</si>
  <si>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</si>
  <si>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</si>
  <si>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</si>
  <si>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>Támogatott szervezet neve</t>
  </si>
  <si>
    <t>Támogatás célja</t>
  </si>
  <si>
    <t>Tervezett 
(E Ft)</t>
  </si>
  <si>
    <t>29.</t>
  </si>
  <si>
    <t>30.</t>
  </si>
  <si>
    <t>31.</t>
  </si>
  <si>
    <t>32.</t>
  </si>
  <si>
    <t>33.</t>
  </si>
  <si>
    <t>Sorszám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</si>
  <si>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</si>
  <si>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</si>
  <si>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</si>
  <si>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</si>
  <si>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</si>
  <si>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</si>
  <si>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(Ft )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</si>
  <si>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</si>
  <si>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</si>
  <si>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Bevételek   ( + )</t>
  </si>
  <si>
    <t>Kiadások    ( - )</t>
  </si>
  <si>
    <t>Egyéb korrekciós tételek (+,-)</t>
  </si>
  <si>
    <t>K I M U T A T Á S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</si>
  <si>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</si>
  <si>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</si>
  <si>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</si>
  <si>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</si>
  <si>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</si>
  <si>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</si>
  <si>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</si>
  <si>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2"/>
        <charset val="238"/>
      </rPr>
      <t>-D</t>
    </r>
    <r>
      <rPr>
        <b/>
        <sz val="8"/>
        <rFont val="Times New Roman CE"/>
        <family val="1"/>
        <charset val="238"/>
      </rPr>
      <t>)</t>
    </r>
  </si>
  <si>
    <t>KÖLTSÉGVETÉSI SZERVEK MARADVÁNYÁNAK ALAKULÁSA</t>
  </si>
  <si>
    <t>Forintban!</t>
  </si>
  <si>
    <t>KÖTELEZŐ FELADATOK PÉNZÜGYI MÉRLEGE</t>
  </si>
  <si>
    <t xml:space="preserve">Hiány külső finanszírozásának bevételei (21.+…+23.) </t>
  </si>
  <si>
    <t>Hiány belső finanszírozásának bevételei (15.+…+19. )</t>
  </si>
  <si>
    <t>Működési célú finanszírozási kiadások összesen (13.+...+23.)</t>
  </si>
  <si>
    <t>Működési célú finanszírozási bevételek összesen (14.+20.)</t>
  </si>
  <si>
    <t>Telekadó</t>
  </si>
  <si>
    <t>Kommunális adó</t>
  </si>
  <si>
    <t xml:space="preserve">Idegenforgalmi adó </t>
  </si>
  <si>
    <t>Idegenforgalmi adó</t>
  </si>
  <si>
    <t xml:space="preserve">Talajterhelési díj </t>
  </si>
  <si>
    <t>Rövid lejáratú  hitelek, kölcsönök felvétele</t>
  </si>
  <si>
    <t>Felhalmozási költségvetés kiadásai (2.1.+2.3.+2.5.)</t>
  </si>
  <si>
    <t>Belföldi értékpapírok kiadásai (5.1. + … + 5.4.)</t>
  </si>
  <si>
    <t>Külföldi finanszírozás kiadásai (7.1. + … + 7.4.)</t>
  </si>
  <si>
    <t>7.5</t>
  </si>
  <si>
    <t>Egerszalók Község Önkormányzata</t>
  </si>
  <si>
    <t>Intézmények</t>
  </si>
  <si>
    <t>Egerszalóki Faluház</t>
  </si>
  <si>
    <t>Közös Hivatal</t>
  </si>
  <si>
    <t>Egyéb közhatalmi bevételek</t>
  </si>
  <si>
    <t>Egyéb közhatalmi bevétel</t>
  </si>
  <si>
    <t>Egerszalóki Gyógyforrást Üzemeltető Kft</t>
  </si>
  <si>
    <t>Egerszalóki Polgárőr Egyesület</t>
  </si>
  <si>
    <t>Szalókiak Baráti Köre</t>
  </si>
  <si>
    <t>Egerszalóki Sportegyesület</t>
  </si>
  <si>
    <t>Egerszalóki Turizmus Egyesület</t>
  </si>
  <si>
    <t>Egerszalóki Nyugdíjas Klub Egyesület</t>
  </si>
  <si>
    <t>Romák Egerszalókért Egyesület</t>
  </si>
  <si>
    <t>Egerszalóki Öregfiúk Sport Egyesület</t>
  </si>
  <si>
    <t>Egerszalóki Borvirág Férfi Kórus</t>
  </si>
  <si>
    <t>Tekergő Népzenei Egyesület</t>
  </si>
  <si>
    <t>Gyógyvizek Völgye TDM Egyesület</t>
  </si>
  <si>
    <t>Katolikus Egyház</t>
  </si>
  <si>
    <t>Egerszalóki Református Misszió</t>
  </si>
  <si>
    <t>Egerszalóki Többsincs Néptánc Egyesület</t>
  </si>
  <si>
    <t>Egerszalóki Teniszklub Egyesület</t>
  </si>
  <si>
    <t>Galamb és Kisállattenyésztők Egyesülete</t>
  </si>
  <si>
    <t>Hegyközség (jégkárelhárítás )</t>
  </si>
  <si>
    <t>működési támogatás</t>
  </si>
  <si>
    <t>Egerszalóki Közös Hivatal</t>
  </si>
  <si>
    <t>Szivárvány Óvoda</t>
  </si>
  <si>
    <t>Államháztart.belüli megelőlegzés</t>
  </si>
  <si>
    <t>Likviditási célú hitelek,kölcsönök törlesztése</t>
  </si>
  <si>
    <t>Közösségi épület kazáncsere</t>
  </si>
  <si>
    <t>Felhasználás 2020.12.31-ig</t>
  </si>
  <si>
    <t>Kossuth u.7.alatti ing.felúj.(idősök napközi otthona kialakítása )</t>
  </si>
  <si>
    <t>Parkosítás,közterületi bútor vásárlás</t>
  </si>
  <si>
    <t>Közösségi pince helyiség kialakítása,rendezvényhelyszín létr.Piac</t>
  </si>
  <si>
    <t>Térfigyelő kamerarendszer bővítése</t>
  </si>
  <si>
    <t>Közvilágítás bővítése napelemes lámpatestekkel (kb.8.db )</t>
  </si>
  <si>
    <t>Öreghegyi út,Béke út aszfaltozás</t>
  </si>
  <si>
    <t>Kristálydomb és Bérc utca  gyalogos összekötése</t>
  </si>
  <si>
    <t>Csapadékvíz elvezetés kiépítése (Ady út )</t>
  </si>
  <si>
    <t>Kossuth u-Sáfrány út gyaloghíd építése</t>
  </si>
  <si>
    <t xml:space="preserve">Belső út javítások,kátyúzás (aszfaltozás ) </t>
  </si>
  <si>
    <t>Sportpálya öntözőrendszere</t>
  </si>
  <si>
    <t>Kistelepülések járda építésének anyagtámogatása</t>
  </si>
  <si>
    <t xml:space="preserve">Felhasználás 2020.12.31-ig </t>
  </si>
  <si>
    <t>Egerszalók központjának turisztikai célú fejlesztése</t>
  </si>
  <si>
    <t>Külterületi helyi közutak fejlesztése (gép beszerzés )</t>
  </si>
  <si>
    <t xml:space="preserve">Helyi termékértékesítést szolgáló piacok fejlesztése </t>
  </si>
  <si>
    <t>Vis maior (barlang lakások )</t>
  </si>
  <si>
    <t>Kistelepülések járda építésének ,felújításának anyagtám.</t>
  </si>
  <si>
    <t>Temető fejlesztése</t>
  </si>
  <si>
    <t>Közösségi terek funkcionális kialakítása,fejlesztése</t>
  </si>
  <si>
    <t>Kisértékű tárgyieszköz (buszváró )</t>
  </si>
  <si>
    <t>2020. év</t>
  </si>
  <si>
    <t>1. melléklet</t>
  </si>
  <si>
    <t>Ft</t>
  </si>
  <si>
    <t>Egerszalók Községi Önkormányzat 2020. évi zárszámadásának pénzügyi mérlege</t>
  </si>
  <si>
    <t>Egerszalók Községi Önkormányzat 2020. évi zárszámadás</t>
  </si>
  <si>
    <t>2020.év</t>
  </si>
  <si>
    <t xml:space="preserve">2020.évi </t>
  </si>
  <si>
    <t>2020.évi módosított előirányzat</t>
  </si>
  <si>
    <t>teljesítés 2020.01.01-12.31</t>
  </si>
  <si>
    <t>Összes teljesítés 2020.12.31-ig</t>
  </si>
  <si>
    <t>Teljesítés 2020.01.01-12.31</t>
  </si>
  <si>
    <t>Egereszalók Község Önkormányzata</t>
  </si>
  <si>
    <t>Egerszalók Községi Önkormányzat</t>
  </si>
  <si>
    <t>Egerszalóki Szivárvány Óvoda</t>
  </si>
  <si>
    <t>2020.évi zárszámadásának pénzügyi mérlege</t>
  </si>
  <si>
    <t>2020.évi tény</t>
  </si>
  <si>
    <t>A 2020. évi céljelleggel juttatatt támogatások felhasználásáról</t>
  </si>
  <si>
    <t>Egerszalók Községi Önkormányzat tulajdonában álló gazdálkodó szervezetek működéséből származó kötelezettségek és részesedések alakulása 2020.évben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</si>
</sst>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#__"/>
  </numFmts>
  <fonts count="47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11"/>
      <name val="Times New Roman CE"/>
      <charset val="238"/>
    </font>
    <font>
      <sz val="10"/>
      <name val="Times New Roman CE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8"/>
      <name val="Times New Roman CE"/>
      <family val="1"/>
      <charset val="238"/>
    </font>
    <font>
      <sz val="10"/>
      <name val="Wingdings"/>
      <charset val="2"/>
    </font>
    <font>
      <sz val="10"/>
      <color indexed="8"/>
      <name val="Times New Roman"/>
      <family val="1"/>
      <charset val="238"/>
    </font>
    <font>
      <b/>
      <sz val="8"/>
      <name val="Arial"/>
      <family val="2"/>
      <charset val="238"/>
    </font>
    <font>
      <sz val="10"/>
      <color rgb="FFFF0000"/>
      <name val="Times New Roman CE"/>
      <charset val="238"/>
    </font>
    <font>
      <sz val="12"/>
      <color rgb="FFFF0000"/>
      <name val="Times New Roman CE"/>
      <charset val="238"/>
    </font>
    <font>
      <b/>
      <sz val="14"/>
      <color rgb="FFFF0000"/>
      <name val="Times New Roman CE"/>
      <charset val="238"/>
    </font>
  </fonts>
  <fills count="5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65"/>
        <bgColor indexed="64"/>
      </patternFill>
    </fill>
    <fill>
      <patternFill patternType="gray125">
        <bgColor indexed="47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9" fontId="14" fillId="0" borderId="0" applyFont="0" applyFill="0" applyBorder="0" applyAlignment="0" applyProtection="0"/>
  </cellStyleXfs>
  <cellXfs count="475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6" applyFont="1" applyFill="1" applyBorder="1" applyAlignment="1" applyProtection="1">
      <alignment horizontal="center" vertical="center" wrapText="1"/>
    </xf>
    <xf numFmtId="0" fontId="6" fillId="0" borderId="0" xfId="6" applyFont="1" applyFill="1" applyBorder="1" applyAlignment="1" applyProtection="1">
      <alignment vertical="center" wrapText="1"/>
    </xf>
    <xf numFmtId="0" fontId="17" fillId="0" borderId="1" xfId="6" applyFont="1" applyFill="1" applyBorder="1" applyAlignment="1" applyProtection="1">
      <alignment horizontal="left" vertical="center" wrapText="1" indent="1"/>
    </xf>
    <xf numFmtId="0" fontId="17" fillId="0" borderId="2" xfId="6" applyFont="1" applyFill="1" applyBorder="1" applyAlignment="1" applyProtection="1">
      <alignment horizontal="left" vertical="center" wrapText="1" indent="1"/>
    </xf>
    <xf numFmtId="0" fontId="17" fillId="0" borderId="3" xfId="6" applyFont="1" applyFill="1" applyBorder="1" applyAlignment="1" applyProtection="1">
      <alignment horizontal="left" vertical="center" wrapText="1" indent="1"/>
    </xf>
    <xf numFmtId="0" fontId="17" fillId="0" borderId="4" xfId="6" applyFont="1" applyFill="1" applyBorder="1" applyAlignment="1" applyProtection="1">
      <alignment horizontal="left" vertical="center" wrapText="1" indent="1"/>
    </xf>
    <xf numFmtId="0" fontId="17" fillId="0" borderId="5" xfId="6" applyFont="1" applyFill="1" applyBorder="1" applyAlignment="1" applyProtection="1">
      <alignment horizontal="left" vertical="center" wrapText="1" indent="1"/>
    </xf>
    <xf numFmtId="0" fontId="17" fillId="0" borderId="6" xfId="6" applyFont="1" applyFill="1" applyBorder="1" applyAlignment="1" applyProtection="1">
      <alignment horizontal="left" vertical="center" wrapText="1" indent="1"/>
    </xf>
    <xf numFmtId="49" fontId="17" fillId="0" borderId="7" xfId="6" applyNumberFormat="1" applyFont="1" applyFill="1" applyBorder="1" applyAlignment="1" applyProtection="1">
      <alignment horizontal="left" vertical="center" wrapText="1" indent="1"/>
    </xf>
    <xf numFmtId="49" fontId="17" fillId="0" borderId="8" xfId="6" applyNumberFormat="1" applyFont="1" applyFill="1" applyBorder="1" applyAlignment="1" applyProtection="1">
      <alignment horizontal="left" vertical="center" wrapText="1" indent="1"/>
    </xf>
    <xf numFmtId="49" fontId="17" fillId="0" borderId="9" xfId="6" applyNumberFormat="1" applyFont="1" applyFill="1" applyBorder="1" applyAlignment="1" applyProtection="1">
      <alignment horizontal="left" vertical="center" wrapText="1" indent="1"/>
    </xf>
    <xf numFmtId="49" fontId="17" fillId="0" borderId="10" xfId="6" applyNumberFormat="1" applyFont="1" applyFill="1" applyBorder="1" applyAlignment="1" applyProtection="1">
      <alignment horizontal="left" vertical="center" wrapText="1" indent="1"/>
    </xf>
    <xf numFmtId="49" fontId="17" fillId="0" borderId="11" xfId="6" applyNumberFormat="1" applyFont="1" applyFill="1" applyBorder="1" applyAlignment="1" applyProtection="1">
      <alignment horizontal="left" vertical="center" wrapText="1" indent="1"/>
    </xf>
    <xf numFmtId="49" fontId="17" fillId="0" borderId="12" xfId="6" applyNumberFormat="1" applyFont="1" applyFill="1" applyBorder="1" applyAlignment="1" applyProtection="1">
      <alignment horizontal="left" vertical="center" wrapText="1" indent="1"/>
    </xf>
    <xf numFmtId="0" fontId="17" fillId="0" borderId="0" xfId="6" applyFont="1" applyFill="1" applyBorder="1" applyAlignment="1" applyProtection="1">
      <alignment horizontal="left" vertical="center" wrapText="1" indent="1"/>
    </xf>
    <xf numFmtId="0" fontId="16" fillId="0" borderId="13" xfId="6" applyFont="1" applyFill="1" applyBorder="1" applyAlignment="1" applyProtection="1">
      <alignment horizontal="left" vertical="center" wrapText="1" indent="1"/>
    </xf>
    <xf numFmtId="0" fontId="16" fillId="0" borderId="14" xfId="6" applyFont="1" applyFill="1" applyBorder="1" applyAlignment="1" applyProtection="1">
      <alignment horizontal="left" vertical="center" wrapText="1" indent="1"/>
    </xf>
    <xf numFmtId="0" fontId="16" fillId="0" borderId="15" xfId="6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6" applyFont="1" applyFill="1" applyBorder="1" applyAlignment="1" applyProtection="1">
      <alignment vertical="center" wrapText="1"/>
    </xf>
    <xf numFmtId="0" fontId="16" fillId="0" borderId="16" xfId="6" applyFont="1" applyFill="1" applyBorder="1" applyAlignment="1" applyProtection="1">
      <alignment vertical="center" wrapText="1"/>
    </xf>
    <xf numFmtId="0" fontId="16" fillId="0" borderId="13" xfId="6" applyFont="1" applyFill="1" applyBorder="1" applyAlignment="1" applyProtection="1">
      <alignment horizontal="center" vertical="center" wrapText="1"/>
    </xf>
    <xf numFmtId="0" fontId="16" fillId="0" borderId="14" xfId="6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164" fontId="0" fillId="0" borderId="0" xfId="0" applyNumberFormat="1" applyFill="1" applyAlignment="1" applyProtection="1">
      <alignment vertical="center" wrapText="1"/>
    </xf>
    <xf numFmtId="164" fontId="17" fillId="0" borderId="17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19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5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" xfId="0" applyNumberFormat="1" applyFont="1" applyFill="1" applyBorder="1" applyAlignment="1" applyProtection="1">
      <alignment vertical="center" wrapText="1"/>
      <protection locked="0"/>
    </xf>
    <xf numFmtId="164" fontId="15" fillId="0" borderId="17" xfId="0" applyNumberFormat="1" applyFont="1" applyFill="1" applyBorder="1" applyAlignment="1" applyProtection="1">
      <alignment vertical="center" wrapText="1"/>
    </xf>
    <xf numFmtId="164" fontId="1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6" xfId="0" applyNumberFormat="1" applyFont="1" applyFill="1" applyBorder="1" applyAlignment="1" applyProtection="1">
      <alignment vertical="center" wrapText="1"/>
      <protection locked="0"/>
    </xf>
    <xf numFmtId="164" fontId="15" fillId="0" borderId="18" xfId="0" applyNumberFormat="1" applyFont="1" applyFill="1" applyBorder="1" applyAlignment="1" applyProtection="1">
      <alignment vertical="center" wrapText="1"/>
    </xf>
    <xf numFmtId="164" fontId="7" fillId="0" borderId="19" xfId="0" applyNumberFormat="1" applyFont="1" applyFill="1" applyBorder="1" applyAlignment="1" applyProtection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7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6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2" xfId="0" applyFont="1" applyFill="1" applyBorder="1" applyAlignment="1" applyProtection="1">
      <alignment horizontal="right"/>
    </xf>
    <xf numFmtId="0" fontId="24" fillId="0" borderId="23" xfId="6" applyFont="1" applyFill="1" applyBorder="1" applyAlignment="1" applyProtection="1">
      <alignment horizontal="left" vertical="center" wrapText="1" indent="1"/>
    </xf>
    <xf numFmtId="0" fontId="17" fillId="0" borderId="2" xfId="6" applyFont="1" applyFill="1" applyBorder="1" applyAlignment="1" applyProtection="1">
      <alignment horizontal="left" indent="6"/>
    </xf>
    <xf numFmtId="0" fontId="17" fillId="0" borderId="2" xfId="6" applyFont="1" applyFill="1" applyBorder="1" applyAlignment="1" applyProtection="1">
      <alignment horizontal="left" vertical="center" wrapText="1" indent="6"/>
    </xf>
    <xf numFmtId="0" fontId="17" fillId="0" borderId="6" xfId="6" applyFont="1" applyFill="1" applyBorder="1" applyAlignment="1" applyProtection="1">
      <alignment horizontal="left" vertical="center" wrapText="1" indent="6"/>
    </xf>
    <xf numFmtId="0" fontId="17" fillId="0" borderId="20" xfId="6" applyFont="1" applyFill="1" applyBorder="1" applyAlignment="1" applyProtection="1">
      <alignment horizontal="left" vertical="center" wrapText="1" indent="6"/>
    </xf>
    <xf numFmtId="0" fontId="0" fillId="0" borderId="0" xfId="0" applyFill="1" applyProtection="1">
      <protection locked="0"/>
    </xf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164" fontId="7" fillId="0" borderId="14" xfId="0" applyNumberFormat="1" applyFont="1" applyFill="1" applyBorder="1" applyAlignment="1" applyProtection="1">
      <alignment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6" fillId="0" borderId="19" xfId="0" applyFont="1" applyFill="1" applyBorder="1" applyAlignment="1" applyProtection="1">
      <alignment horizontal="center"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164" fontId="3" fillId="0" borderId="0" xfId="0" applyNumberFormat="1" applyFont="1" applyFill="1" applyAlignment="1" applyProtection="1">
      <alignment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0" fillId="0" borderId="24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25" xfId="0" applyFont="1" applyBorder="1" applyAlignment="1" applyProtection="1">
      <alignment horizontal="left" vertical="center" wrapText="1" indent="1"/>
    </xf>
    <xf numFmtId="164" fontId="6" fillId="0" borderId="0" xfId="6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27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29" xfId="0" applyNumberFormat="1" applyFont="1" applyFill="1" applyBorder="1" applyAlignment="1" applyProtection="1">
      <alignment horizontal="left" vertical="center" wrapText="1" indent="1"/>
    </xf>
    <xf numFmtId="164" fontId="26" fillId="0" borderId="30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8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0" fontId="20" fillId="0" borderId="23" xfId="0" applyFont="1" applyBorder="1" applyAlignment="1" applyProtection="1">
      <alignment horizontal="left" vertical="center" wrapText="1" indent="1"/>
    </xf>
    <xf numFmtId="0" fontId="10" fillId="0" borderId="0" xfId="6" applyFont="1" applyFill="1" applyProtection="1"/>
    <xf numFmtId="0" fontId="10" fillId="0" borderId="0" xfId="6" applyFont="1" applyFill="1" applyAlignment="1" applyProtection="1">
      <alignment horizontal="right" vertical="center" indent="1"/>
    </xf>
    <xf numFmtId="0" fontId="32" fillId="0" borderId="0" xfId="0" applyFont="1" applyFill="1" applyAlignment="1" applyProtection="1">
      <alignment horizontal="left" vertical="center" wrapText="1"/>
    </xf>
    <xf numFmtId="0" fontId="32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6" applyNumberFormat="1" applyFont="1" applyFill="1" applyBorder="1" applyAlignment="1" applyProtection="1">
      <alignment horizontal="right" vertical="center" wrapText="1" indent="1"/>
    </xf>
    <xf numFmtId="164" fontId="16" fillId="0" borderId="14" xfId="6" applyNumberFormat="1" applyFont="1" applyFill="1" applyBorder="1" applyAlignment="1" applyProtection="1">
      <alignment horizontal="right" vertical="center" wrapText="1" indent="1"/>
    </xf>
    <xf numFmtId="164" fontId="17" fillId="0" borderId="2" xfId="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6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6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6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6" applyNumberFormat="1" applyFont="1" applyFill="1" applyBorder="1" applyAlignment="1" applyProtection="1">
      <alignment horizontal="right" vertical="center" wrapText="1" indent="1"/>
    </xf>
    <xf numFmtId="0" fontId="16" fillId="0" borderId="15" xfId="6" applyFont="1" applyFill="1" applyBorder="1" applyAlignment="1" applyProtection="1">
      <alignment horizontal="center" vertical="center" wrapText="1"/>
    </xf>
    <xf numFmtId="0" fontId="16" fillId="0" borderId="16" xfId="6" applyFont="1" applyFill="1" applyBorder="1" applyAlignment="1" applyProtection="1">
      <alignment horizontal="center" vertical="center" wrapText="1"/>
    </xf>
    <xf numFmtId="0" fontId="17" fillId="0" borderId="3" xfId="6" applyFont="1" applyFill="1" applyBorder="1" applyAlignment="1" applyProtection="1">
      <alignment horizontal="left" vertical="center" wrapText="1" indent="6"/>
    </xf>
    <xf numFmtId="0" fontId="10" fillId="0" borderId="0" xfId="6" applyFill="1" applyProtection="1"/>
    <xf numFmtId="0" fontId="17" fillId="0" borderId="0" xfId="6" applyFont="1" applyFill="1" applyProtection="1"/>
    <xf numFmtId="0" fontId="13" fillId="0" borderId="0" xfId="6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22" fillId="0" borderId="14" xfId="0" applyFont="1" applyBorder="1" applyAlignment="1" applyProtection="1">
      <alignment wrapText="1"/>
    </xf>
    <xf numFmtId="0" fontId="22" fillId="0" borderId="23" xfId="0" applyFont="1" applyBorder="1" applyAlignment="1" applyProtection="1">
      <alignment wrapText="1"/>
    </xf>
    <xf numFmtId="0" fontId="10" fillId="0" borderId="0" xfId="6" applyFill="1" applyAlignment="1" applyProtection="1"/>
    <xf numFmtId="0" fontId="19" fillId="0" borderId="0" xfId="6" applyFont="1" applyFill="1" applyProtection="1"/>
    <xf numFmtId="0" fontId="18" fillId="0" borderId="0" xfId="6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6" applyNumberFormat="1" applyFont="1" applyFill="1" applyBorder="1" applyAlignment="1" applyProtection="1">
      <alignment horizontal="center" vertical="center" wrapText="1"/>
    </xf>
    <xf numFmtId="49" fontId="17" fillId="0" borderId="8" xfId="6" applyNumberFormat="1" applyFont="1" applyFill="1" applyBorder="1" applyAlignment="1" applyProtection="1">
      <alignment horizontal="center" vertical="center" wrapText="1"/>
    </xf>
    <xf numFmtId="49" fontId="17" fillId="0" borderId="10" xfId="6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25" xfId="0" applyFont="1" applyBorder="1" applyAlignment="1" applyProtection="1">
      <alignment horizontal="center" wrapText="1"/>
    </xf>
    <xf numFmtId="49" fontId="17" fillId="0" borderId="11" xfId="6" applyNumberFormat="1" applyFont="1" applyFill="1" applyBorder="1" applyAlignment="1" applyProtection="1">
      <alignment horizontal="center" vertical="center" wrapText="1"/>
    </xf>
    <xf numFmtId="49" fontId="17" fillId="0" borderId="7" xfId="6" applyNumberFormat="1" applyFont="1" applyFill="1" applyBorder="1" applyAlignment="1" applyProtection="1">
      <alignment horizontal="center" vertical="center" wrapText="1"/>
    </xf>
    <xf numFmtId="49" fontId="17" fillId="0" borderId="12" xfId="6" applyNumberFormat="1" applyFont="1" applyFill="1" applyBorder="1" applyAlignment="1" applyProtection="1">
      <alignment horizontal="center" vertical="center" wrapText="1"/>
    </xf>
    <xf numFmtId="0" fontId="22" fillId="0" borderId="25" xfId="0" applyFont="1" applyBorder="1" applyAlignment="1" applyProtection="1">
      <alignment horizontal="center"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6" applyFont="1" applyFill="1" applyBorder="1" applyAlignment="1" applyProtection="1">
      <alignment horizontal="left" vertical="center" wrapText="1" indent="1"/>
    </xf>
    <xf numFmtId="0" fontId="24" fillId="0" borderId="2" xfId="6" applyFont="1" applyFill="1" applyBorder="1" applyAlignment="1" applyProtection="1">
      <alignment horizontal="left" vertical="center" wrapText="1" inden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164" fontId="24" fillId="0" borderId="3" xfId="6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25" xfId="0" applyFont="1" applyBorder="1" applyAlignment="1" applyProtection="1">
      <alignment vertical="center" wrapText="1"/>
    </xf>
    <xf numFmtId="164" fontId="16" fillId="0" borderId="14" xfId="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7" xfId="0" applyNumberForma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6" xfId="0" applyFont="1" applyBorder="1" applyAlignment="1" applyProtection="1">
      <alignment vertical="center" wrapText="1"/>
    </xf>
    <xf numFmtId="0" fontId="16" fillId="0" borderId="25" xfId="6" applyFont="1" applyFill="1" applyBorder="1" applyAlignment="1" applyProtection="1">
      <alignment horizontal="left" vertical="center" wrapText="1" indent="1"/>
    </xf>
    <xf numFmtId="0" fontId="16" fillId="0" borderId="23" xfId="6" applyFont="1" applyFill="1" applyBorder="1" applyAlignment="1" applyProtection="1">
      <alignment vertical="center" wrapText="1"/>
    </xf>
    <xf numFmtId="0" fontId="17" fillId="0" borderId="20" xfId="6" applyFont="1" applyFill="1" applyBorder="1" applyAlignment="1" applyProtection="1">
      <alignment horizontal="left" vertical="center" wrapText="1" indent="7"/>
    </xf>
    <xf numFmtId="0" fontId="16" fillId="0" borderId="13" xfId="6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6" applyNumberFormat="1" applyFont="1" applyFill="1" applyBorder="1" applyAlignment="1" applyProtection="1">
      <alignment horizontal="center" vertical="center" wrapText="1"/>
    </xf>
    <xf numFmtId="164" fontId="17" fillId="0" borderId="4" xfId="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0" xfId="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3" xfId="6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0" fontId="7" fillId="0" borderId="20" xfId="6" applyFont="1" applyFill="1" applyBorder="1" applyAlignment="1" applyProtection="1">
      <alignment horizontal="center" vertical="center" wrapText="1"/>
    </xf>
    <xf numFmtId="0" fontId="7" fillId="0" borderId="34" xfId="6" applyFont="1" applyFill="1" applyBorder="1" applyAlignment="1" applyProtection="1">
      <alignment horizontal="center" vertical="center" wrapText="1"/>
    </xf>
    <xf numFmtId="164" fontId="16" fillId="0" borderId="35" xfId="6" applyNumberFormat="1" applyFont="1" applyFill="1" applyBorder="1" applyAlignment="1" applyProtection="1">
      <alignment horizontal="right" vertical="center" wrapText="1" indent="1"/>
    </xf>
    <xf numFmtId="164" fontId="16" fillId="0" borderId="24" xfId="6" applyNumberFormat="1" applyFont="1" applyFill="1" applyBorder="1" applyAlignment="1" applyProtection="1">
      <alignment horizontal="right" vertical="center" wrapText="1" indent="1"/>
    </xf>
    <xf numFmtId="164" fontId="17" fillId="0" borderId="21" xfId="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6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6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7" xfId="0" applyFont="1" applyFill="1" applyBorder="1" applyAlignment="1" applyProtection="1">
      <alignment horizontal="center" vertical="center" wrapText="1"/>
    </xf>
    <xf numFmtId="164" fontId="24" fillId="0" borderId="5" xfId="6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6" xfId="6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6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4" xfId="6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6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4" xfId="0" applyNumberFormat="1" applyFont="1" applyFill="1" applyBorder="1" applyAlignment="1" applyProtection="1">
      <alignment horizontal="right" vertical="center" wrapText="1" indent="1"/>
    </xf>
    <xf numFmtId="0" fontId="4" fillId="0" borderId="13" xfId="0" applyFont="1" applyBorder="1" applyAlignment="1">
      <alignment horizontal="left" vertical="center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horizontal="left" vertical="center"/>
    </xf>
    <xf numFmtId="0" fontId="4" fillId="0" borderId="38" xfId="0" applyFont="1" applyBorder="1" applyAlignment="1">
      <alignment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164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0" xfId="6" applyFont="1" applyFill="1" applyBorder="1" applyAlignment="1" applyProtection="1">
      <alignment horizontal="left" vertical="center" wrapText="1" indent="1"/>
    </xf>
    <xf numFmtId="0" fontId="10" fillId="0" borderId="0" xfId="6" applyFont="1" applyFill="1" applyProtection="1">
      <protection locked="0"/>
    </xf>
    <xf numFmtId="0" fontId="10" fillId="0" borderId="0" xfId="6" applyFont="1" applyFill="1" applyAlignment="1" applyProtection="1">
      <alignment horizontal="right" vertical="center" indent="1"/>
      <protection locked="0"/>
    </xf>
    <xf numFmtId="0" fontId="10" fillId="0" borderId="0" xfId="6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21" fillId="0" borderId="20" xfId="0" applyFont="1" applyBorder="1" applyAlignment="1" applyProtection="1">
      <alignment wrapText="1"/>
    </xf>
    <xf numFmtId="164" fontId="24" fillId="0" borderId="20" xfId="6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7" fillId="0" borderId="40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164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4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Continuous" vertical="center"/>
      <protection locked="0"/>
    </xf>
    <xf numFmtId="164" fontId="5" fillId="0" borderId="0" xfId="0" applyNumberFormat="1" applyFont="1" applyFill="1" applyAlignment="1" applyProtection="1">
      <alignment horizontal="right" vertical="center"/>
      <protection locked="0"/>
    </xf>
    <xf numFmtId="164" fontId="7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14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24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19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42" xfId="0" applyNumberFormat="1" applyFont="1" applyFill="1" applyBorder="1" applyAlignment="1" applyProtection="1">
      <alignment horizontal="centerContinuous" vertical="center" wrapText="1"/>
      <protection locked="0"/>
    </xf>
    <xf numFmtId="164" fontId="23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16" fillId="0" borderId="37" xfId="0" applyFont="1" applyFill="1" applyBorder="1" applyAlignment="1" applyProtection="1">
      <alignment horizontal="center" vertical="center" wrapText="1"/>
      <protection locked="0"/>
    </xf>
    <xf numFmtId="0" fontId="16" fillId="0" borderId="14" xfId="6" applyFont="1" applyFill="1" applyBorder="1" applyAlignment="1" applyProtection="1">
      <alignment horizontal="left" vertical="center" wrapText="1"/>
    </xf>
    <xf numFmtId="0" fontId="21" fillId="0" borderId="3" xfId="0" applyFont="1" applyBorder="1" applyAlignment="1" applyProtection="1">
      <alignment horizontal="left" vertical="center" wrapText="1"/>
    </xf>
    <xf numFmtId="0" fontId="21" fillId="0" borderId="2" xfId="0" applyFont="1" applyBorder="1" applyAlignment="1" applyProtection="1">
      <alignment horizontal="left" vertical="center" wrapText="1"/>
    </xf>
    <xf numFmtId="164" fontId="17" fillId="3" borderId="2" xfId="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6" xfId="0" applyFont="1" applyBorder="1" applyAlignment="1" applyProtection="1">
      <alignment horizontal="left" vertical="center" wrapText="1"/>
    </xf>
    <xf numFmtId="0" fontId="22" fillId="0" borderId="14" xfId="0" applyFont="1" applyBorder="1" applyAlignment="1" applyProtection="1">
      <alignment horizontal="left" vertical="center" wrapText="1"/>
    </xf>
    <xf numFmtId="0" fontId="21" fillId="0" borderId="3" xfId="0" applyFont="1" applyBorder="1" applyAlignment="1">
      <alignment horizontal="left" wrapText="1"/>
    </xf>
    <xf numFmtId="0" fontId="21" fillId="0" borderId="1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9" xfId="0" applyFont="1" applyBorder="1" applyAlignment="1" applyProtection="1">
      <alignment vertical="center" wrapText="1"/>
    </xf>
    <xf numFmtId="0" fontId="21" fillId="0" borderId="8" xfId="0" applyFont="1" applyBorder="1" applyAlignment="1" applyProtection="1">
      <alignment vertical="center" wrapText="1"/>
    </xf>
    <xf numFmtId="0" fontId="21" fillId="0" borderId="10" xfId="0" applyFont="1" applyBorder="1" applyAlignment="1" applyProtection="1">
      <alignment vertical="center" wrapText="1"/>
    </xf>
    <xf numFmtId="0" fontId="22" fillId="0" borderId="14" xfId="0" applyFont="1" applyBorder="1" applyAlignment="1" applyProtection="1">
      <alignment vertical="center" wrapText="1"/>
    </xf>
    <xf numFmtId="0" fontId="22" fillId="0" borderId="23" xfId="0" applyFont="1" applyBorder="1" applyAlignment="1" applyProtection="1">
      <alignment vertical="center" wrapText="1"/>
    </xf>
    <xf numFmtId="164" fontId="29" fillId="0" borderId="22" xfId="6" applyNumberFormat="1" applyFont="1" applyFill="1" applyBorder="1" applyAlignment="1" applyProtection="1"/>
    <xf numFmtId="0" fontId="17" fillId="0" borderId="4" xfId="6" applyFont="1" applyFill="1" applyBorder="1" applyAlignment="1" applyProtection="1">
      <alignment horizontal="left" vertical="center" wrapText="1"/>
    </xf>
    <xf numFmtId="0" fontId="17" fillId="0" borderId="2" xfId="6" applyFont="1" applyFill="1" applyBorder="1" applyAlignment="1" applyProtection="1">
      <alignment horizontal="left" vertical="center" wrapText="1"/>
    </xf>
    <xf numFmtId="0" fontId="17" fillId="0" borderId="5" xfId="6" applyFont="1" applyFill="1" applyBorder="1" applyAlignment="1" applyProtection="1">
      <alignment horizontal="left" vertical="center" wrapText="1"/>
    </xf>
    <xf numFmtId="0" fontId="17" fillId="0" borderId="0" xfId="6" applyFont="1" applyFill="1" applyBorder="1" applyAlignment="1" applyProtection="1">
      <alignment horizontal="left" vertical="center" wrapText="1"/>
    </xf>
    <xf numFmtId="0" fontId="17" fillId="0" borderId="2" xfId="6" applyFont="1" applyFill="1" applyBorder="1" applyAlignment="1" applyProtection="1">
      <alignment horizontal="left" vertical="center"/>
    </xf>
    <xf numFmtId="0" fontId="17" fillId="0" borderId="6" xfId="6" applyFont="1" applyFill="1" applyBorder="1" applyAlignment="1" applyProtection="1">
      <alignment horizontal="left" vertical="center" wrapText="1"/>
    </xf>
    <xf numFmtId="0" fontId="17" fillId="0" borderId="20" xfId="6" applyFont="1" applyFill="1" applyBorder="1" applyAlignment="1" applyProtection="1">
      <alignment horizontal="left" vertical="center" wrapText="1"/>
    </xf>
    <xf numFmtId="0" fontId="17" fillId="0" borderId="3" xfId="6" applyFont="1" applyFill="1" applyBorder="1" applyAlignment="1" applyProtection="1">
      <alignment horizontal="left" vertical="center" wrapText="1"/>
    </xf>
    <xf numFmtId="0" fontId="10" fillId="0" borderId="0" xfId="6" applyFill="1" applyAlignment="1" applyProtection="1">
      <alignment horizontal="left" vertical="center" indent="1"/>
    </xf>
    <xf numFmtId="0" fontId="23" fillId="0" borderId="14" xfId="6" applyFont="1" applyFill="1" applyBorder="1" applyAlignment="1" applyProtection="1">
      <alignment horizontal="left" vertical="center" wrapText="1"/>
    </xf>
    <xf numFmtId="0" fontId="17" fillId="0" borderId="1" xfId="6" applyFont="1" applyFill="1" applyBorder="1" applyAlignment="1" applyProtection="1">
      <alignment horizontal="left" vertical="center" wrapText="1"/>
    </xf>
    <xf numFmtId="0" fontId="20" fillId="0" borderId="23" xfId="0" applyFont="1" applyBorder="1" applyAlignment="1" applyProtection="1">
      <alignment horizontal="left" vertical="center" wrapText="1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0" fontId="24" fillId="0" borderId="11" xfId="0" applyFont="1" applyFill="1" applyBorder="1" applyAlignment="1">
      <alignment horizontal="right" vertical="center" indent="1"/>
    </xf>
    <xf numFmtId="0" fontId="24" fillId="0" borderId="4" xfId="0" applyFont="1" applyFill="1" applyBorder="1" applyAlignment="1" applyProtection="1">
      <alignment horizontal="left" vertical="center" indent="1"/>
      <protection locked="0"/>
    </xf>
    <xf numFmtId="0" fontId="24" fillId="0" borderId="8" xfId="0" applyFont="1" applyFill="1" applyBorder="1" applyAlignment="1">
      <alignment horizontal="right" vertical="center" indent="1"/>
    </xf>
    <xf numFmtId="0" fontId="24" fillId="0" borderId="2" xfId="0" applyFont="1" applyFill="1" applyBorder="1" applyAlignment="1" applyProtection="1">
      <alignment horizontal="left" vertical="center" indent="1"/>
      <protection locked="0"/>
    </xf>
    <xf numFmtId="0" fontId="24" fillId="0" borderId="10" xfId="0" applyFont="1" applyFill="1" applyBorder="1" applyAlignment="1">
      <alignment horizontal="right" vertical="center" indent="1"/>
    </xf>
    <xf numFmtId="0" fontId="24" fillId="0" borderId="6" xfId="0" applyFont="1" applyFill="1" applyBorder="1" applyAlignment="1" applyProtection="1">
      <alignment horizontal="left" vertical="center" indent="1"/>
      <protection locked="0"/>
    </xf>
    <xf numFmtId="0" fontId="37" fillId="0" borderId="0" xfId="0" applyFont="1" applyAlignment="1" applyProtection="1">
      <alignment horizontal="center"/>
    </xf>
    <xf numFmtId="0" fontId="39" fillId="0" borderId="3" xfId="0" applyFont="1" applyBorder="1" applyAlignment="1" applyProtection="1">
      <alignment horizontal="left" vertical="top" wrapText="1"/>
      <protection locked="0"/>
    </xf>
    <xf numFmtId="9" fontId="39" fillId="0" borderId="3" xfId="7" applyFont="1" applyBorder="1" applyAlignment="1" applyProtection="1">
      <alignment horizontal="center" vertical="center" wrapText="1"/>
      <protection locked="0"/>
    </xf>
    <xf numFmtId="165" fontId="39" fillId="0" borderId="3" xfId="1" applyNumberFormat="1" applyFont="1" applyBorder="1" applyAlignment="1" applyProtection="1">
      <alignment horizontal="center" vertical="center" wrapText="1"/>
      <protection locked="0"/>
    </xf>
    <xf numFmtId="165" fontId="39" fillId="0" borderId="44" xfId="1" applyNumberFormat="1" applyFont="1" applyBorder="1" applyAlignment="1" applyProtection="1">
      <alignment horizontal="center" vertical="top" wrapText="1"/>
      <protection locked="0"/>
    </xf>
    <xf numFmtId="0" fontId="39" fillId="0" borderId="2" xfId="0" applyFont="1" applyBorder="1" applyAlignment="1" applyProtection="1">
      <alignment horizontal="left" vertical="top" wrapText="1"/>
      <protection locked="0"/>
    </xf>
    <xf numFmtId="9" fontId="39" fillId="0" borderId="2" xfId="7" applyFont="1" applyBorder="1" applyAlignment="1" applyProtection="1">
      <alignment horizontal="center" vertical="center" wrapText="1"/>
      <protection locked="0"/>
    </xf>
    <xf numFmtId="165" fontId="39" fillId="0" borderId="2" xfId="1" applyNumberFormat="1" applyFont="1" applyBorder="1" applyAlignment="1" applyProtection="1">
      <alignment horizontal="center" vertical="center" wrapText="1"/>
      <protection locked="0"/>
    </xf>
    <xf numFmtId="165" fontId="39" fillId="0" borderId="17" xfId="1" applyNumberFormat="1" applyFont="1" applyBorder="1" applyAlignment="1" applyProtection="1">
      <alignment horizontal="center" vertical="top" wrapText="1"/>
      <protection locked="0"/>
    </xf>
    <xf numFmtId="0" fontId="39" fillId="0" borderId="6" xfId="0" applyFont="1" applyBorder="1" applyAlignment="1" applyProtection="1">
      <alignment horizontal="left" vertical="top" wrapText="1"/>
      <protection locked="0"/>
    </xf>
    <xf numFmtId="9" fontId="39" fillId="0" borderId="6" xfId="7" applyFont="1" applyBorder="1" applyAlignment="1" applyProtection="1">
      <alignment horizontal="center" vertical="center" wrapText="1"/>
      <protection locked="0"/>
    </xf>
    <xf numFmtId="165" fontId="39" fillId="0" borderId="6" xfId="1" applyNumberFormat="1" applyFont="1" applyBorder="1" applyAlignment="1" applyProtection="1">
      <alignment horizontal="center" vertical="center" wrapText="1"/>
      <protection locked="0"/>
    </xf>
    <xf numFmtId="165" fontId="39" fillId="0" borderId="18" xfId="1" applyNumberFormat="1" applyFont="1" applyBorder="1" applyAlignment="1" applyProtection="1">
      <alignment horizontal="center" vertical="top" wrapText="1"/>
      <protection locked="0"/>
    </xf>
    <xf numFmtId="0" fontId="37" fillId="4" borderId="14" xfId="0" applyFont="1" applyFill="1" applyBorder="1" applyAlignment="1" applyProtection="1">
      <alignment horizontal="center" vertical="top" wrapText="1"/>
    </xf>
    <xf numFmtId="165" fontId="39" fillId="0" borderId="14" xfId="1" applyNumberFormat="1" applyFont="1" applyBorder="1" applyAlignment="1" applyProtection="1">
      <alignment horizontal="center" vertical="center" wrapText="1"/>
    </xf>
    <xf numFmtId="165" fontId="39" fillId="0" borderId="19" xfId="1" applyNumberFormat="1" applyFont="1" applyBorder="1" applyAlignment="1" applyProtection="1">
      <alignment horizontal="center" vertical="top" wrapText="1"/>
    </xf>
    <xf numFmtId="0" fontId="35" fillId="0" borderId="0" xfId="0" applyFont="1" applyFill="1" applyAlignment="1">
      <alignment horizontal="center"/>
    </xf>
    <xf numFmtId="0" fontId="40" fillId="0" borderId="0" xfId="0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3" xfId="0" applyFill="1" applyBorder="1" applyAlignment="1" applyProtection="1">
      <alignment horizontal="left" vertical="center" wrapText="1" indent="1"/>
      <protection locked="0"/>
    </xf>
    <xf numFmtId="0" fontId="0" fillId="0" borderId="8" xfId="0" applyFill="1" applyBorder="1" applyAlignment="1">
      <alignment horizontal="center" vertical="center"/>
    </xf>
    <xf numFmtId="0" fontId="41" fillId="0" borderId="2" xfId="0" applyFont="1" applyFill="1" applyBorder="1" applyAlignment="1">
      <alignment horizontal="left" vertical="center" indent="5"/>
    </xf>
    <xf numFmtId="0" fontId="14" fillId="0" borderId="2" xfId="0" applyFont="1" applyFill="1" applyBorder="1" applyAlignment="1">
      <alignment horizontal="left" vertical="center" indent="1"/>
    </xf>
    <xf numFmtId="0" fontId="0" fillId="0" borderId="10" xfId="0" applyFill="1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center" indent="1"/>
    </xf>
    <xf numFmtId="0" fontId="0" fillId="0" borderId="12" xfId="0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 indent="1"/>
    </xf>
    <xf numFmtId="0" fontId="0" fillId="0" borderId="11" xfId="0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left" vertical="center" wrapText="1" indent="1"/>
      <protection locked="0"/>
    </xf>
    <xf numFmtId="0" fontId="41" fillId="0" borderId="20" xfId="0" applyFont="1" applyFill="1" applyBorder="1" applyAlignment="1">
      <alignment horizontal="left" vertical="center" indent="5"/>
    </xf>
    <xf numFmtId="164" fontId="29" fillId="0" borderId="22" xfId="6" applyNumberFormat="1" applyFont="1" applyFill="1" applyBorder="1" applyAlignment="1" applyProtection="1">
      <alignment vertical="center"/>
      <protection locked="0"/>
    </xf>
    <xf numFmtId="0" fontId="16" fillId="0" borderId="13" xfId="6" applyFont="1" applyFill="1" applyBorder="1" applyAlignment="1" applyProtection="1">
      <alignment horizontal="center" vertical="center" wrapText="1"/>
      <protection locked="0"/>
    </xf>
    <xf numFmtId="0" fontId="16" fillId="0" borderId="14" xfId="6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right"/>
      <protection locked="0"/>
    </xf>
    <xf numFmtId="0" fontId="25" fillId="0" borderId="15" xfId="0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Fill="1" applyBorder="1" applyAlignment="1" applyProtection="1">
      <alignment horizontal="center" vertical="center"/>
      <protection locked="0"/>
    </xf>
    <xf numFmtId="0" fontId="42" fillId="0" borderId="9" xfId="0" applyFont="1" applyBorder="1" applyAlignment="1" applyProtection="1">
      <alignment horizontal="center" vertical="top" wrapText="1"/>
    </xf>
    <xf numFmtId="0" fontId="42" fillId="0" borderId="8" xfId="0" applyFont="1" applyBorder="1" applyAlignment="1" applyProtection="1">
      <alignment horizontal="center" vertical="top" wrapText="1"/>
    </xf>
    <xf numFmtId="0" fontId="42" fillId="0" borderId="10" xfId="0" applyFont="1" applyBorder="1" applyAlignment="1" applyProtection="1">
      <alignment horizontal="center" vertical="top" wrapText="1"/>
    </xf>
    <xf numFmtId="0" fontId="0" fillId="0" borderId="0" xfId="0" applyProtection="1">
      <protection locked="0"/>
    </xf>
    <xf numFmtId="0" fontId="37" fillId="0" borderId="0" xfId="0" applyFont="1" applyAlignment="1" applyProtection="1">
      <alignment horizontal="center"/>
      <protection locked="0"/>
    </xf>
    <xf numFmtId="0" fontId="38" fillId="0" borderId="13" xfId="0" applyFont="1" applyBorder="1" applyAlignment="1" applyProtection="1">
      <alignment horizontal="center" vertical="center" wrapText="1"/>
      <protection locked="0"/>
    </xf>
    <xf numFmtId="0" fontId="37" fillId="0" borderId="14" xfId="0" applyFont="1" applyBorder="1" applyAlignment="1" applyProtection="1">
      <alignment horizontal="center" vertical="center" wrapText="1"/>
      <protection locked="0"/>
    </xf>
    <xf numFmtId="0" fontId="37" fillId="0" borderId="19" xfId="0" applyFont="1" applyBorder="1" applyAlignment="1" applyProtection="1">
      <alignment horizontal="center" vertical="center" wrapText="1"/>
      <protection locked="0"/>
    </xf>
    <xf numFmtId="166" fontId="0" fillId="0" borderId="17" xfId="0" applyNumberFormat="1" applyFont="1" applyFill="1" applyBorder="1" applyAlignment="1" applyProtection="1">
      <alignment horizontal="right" vertical="center"/>
      <protection locked="0"/>
    </xf>
    <xf numFmtId="166" fontId="0" fillId="0" borderId="18" xfId="0" applyNumberFormat="1" applyFont="1" applyFill="1" applyBorder="1" applyAlignment="1" applyProtection="1">
      <alignment horizontal="right" vertical="center"/>
      <protection locked="0"/>
    </xf>
    <xf numFmtId="166" fontId="0" fillId="0" borderId="39" xfId="0" applyNumberFormat="1" applyFont="1" applyFill="1" applyBorder="1" applyAlignment="1" applyProtection="1">
      <alignment horizontal="right" vertical="center"/>
      <protection locked="0"/>
    </xf>
    <xf numFmtId="166" fontId="26" fillId="0" borderId="32" xfId="0" applyNumberFormat="1" applyFont="1" applyFill="1" applyBorder="1" applyAlignment="1" applyProtection="1">
      <alignment horizontal="right" vertical="center"/>
    </xf>
    <xf numFmtId="164" fontId="44" fillId="0" borderId="0" xfId="0" applyNumberFormat="1" applyFont="1" applyFill="1" applyAlignment="1" applyProtection="1">
      <alignment horizontal="right" vertical="center" wrapText="1" indent="1"/>
    </xf>
    <xf numFmtId="164" fontId="45" fillId="0" borderId="0" xfId="6" applyNumberFormat="1" applyFont="1" applyFill="1" applyProtection="1"/>
    <xf numFmtId="164" fontId="45" fillId="0" borderId="0" xfId="6" applyNumberFormat="1" applyFont="1" applyFill="1" applyAlignment="1" applyProtection="1">
      <alignment horizontal="right" vertical="center" indent="1"/>
    </xf>
    <xf numFmtId="0" fontId="0" fillId="0" borderId="0" xfId="0" applyFill="1" applyAlignment="1" applyProtection="1">
      <alignment horizontal="center" vertical="center" wrapText="1"/>
    </xf>
    <xf numFmtId="164" fontId="5" fillId="0" borderId="0" xfId="0" applyNumberFormat="1" applyFont="1" applyFill="1" applyAlignment="1" applyProtection="1">
      <alignment horizontal="right" vertical="center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17" fillId="0" borderId="9" xfId="0" applyFont="1" applyFill="1" applyBorder="1" applyAlignment="1" applyProtection="1">
      <alignment horizontal="right" vertical="center" wrapText="1" indent="1"/>
    </xf>
    <xf numFmtId="0" fontId="17" fillId="0" borderId="3" xfId="0" applyFont="1" applyFill="1" applyBorder="1" applyAlignment="1" applyProtection="1">
      <alignment horizontal="left" vertical="center" wrapText="1"/>
      <protection locked="0"/>
    </xf>
    <xf numFmtId="164" fontId="17" fillId="0" borderId="3" xfId="0" applyNumberFormat="1" applyFont="1" applyFill="1" applyBorder="1" applyAlignment="1" applyProtection="1">
      <alignment vertical="center" wrapText="1"/>
      <protection locked="0"/>
    </xf>
    <xf numFmtId="164" fontId="17" fillId="0" borderId="3" xfId="0" applyNumberFormat="1" applyFont="1" applyFill="1" applyBorder="1" applyAlignment="1" applyProtection="1">
      <alignment vertical="center" wrapText="1"/>
    </xf>
    <xf numFmtId="164" fontId="17" fillId="0" borderId="44" xfId="0" applyNumberFormat="1" applyFont="1" applyFill="1" applyBorder="1" applyAlignment="1" applyProtection="1">
      <alignment vertical="center" wrapText="1"/>
      <protection locked="0"/>
    </xf>
    <xf numFmtId="0" fontId="17" fillId="0" borderId="8" xfId="0" applyFont="1" applyFill="1" applyBorder="1" applyAlignment="1" applyProtection="1">
      <alignment horizontal="right" vertical="center" wrapText="1" indent="1"/>
    </xf>
    <xf numFmtId="0" fontId="17" fillId="0" borderId="2" xfId="0" applyFont="1" applyFill="1" applyBorder="1" applyAlignment="1" applyProtection="1">
      <alignment horizontal="left" vertical="center" wrapText="1"/>
      <protection locked="0"/>
    </xf>
    <xf numFmtId="0" fontId="17" fillId="0" borderId="6" xfId="0" applyFont="1" applyFill="1" applyBorder="1" applyAlignment="1" applyProtection="1">
      <alignment horizontal="left" vertical="center" wrapText="1"/>
      <protection locked="0"/>
    </xf>
    <xf numFmtId="164" fontId="17" fillId="0" borderId="18" xfId="0" applyNumberFormat="1" applyFont="1" applyFill="1" applyBorder="1" applyAlignment="1" applyProtection="1">
      <alignment vertical="center" wrapText="1"/>
      <protection locked="0"/>
    </xf>
    <xf numFmtId="166" fontId="26" fillId="0" borderId="44" xfId="0" applyNumberFormat="1" applyFont="1" applyFill="1" applyBorder="1" applyAlignment="1" applyProtection="1">
      <alignment horizontal="right" vertical="center"/>
      <protection locked="0"/>
    </xf>
    <xf numFmtId="0" fontId="21" fillId="0" borderId="3" xfId="0" applyFont="1" applyBorder="1" applyAlignment="1" applyProtection="1">
      <alignment horizontal="left" wrapText="1" indent="1"/>
      <protection locked="0"/>
    </xf>
    <xf numFmtId="0" fontId="21" fillId="0" borderId="2" xfId="0" applyFont="1" applyBorder="1" applyAlignment="1" applyProtection="1">
      <alignment horizontal="left" wrapText="1" indent="1"/>
      <protection locked="0"/>
    </xf>
    <xf numFmtId="0" fontId="21" fillId="0" borderId="6" xfId="0" applyFont="1" applyBorder="1" applyAlignment="1" applyProtection="1">
      <alignment horizontal="left" indent="1"/>
      <protection locked="0"/>
    </xf>
    <xf numFmtId="164" fontId="17" fillId="0" borderId="1" xfId="6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3" xfId="6" applyFont="1" applyFill="1" applyBorder="1" applyAlignment="1" applyProtection="1">
      <alignment horizontal="left" vertical="center" wrapText="1" indent="1"/>
    </xf>
    <xf numFmtId="0" fontId="17" fillId="0" borderId="14" xfId="6" applyFont="1" applyFill="1" applyBorder="1" applyAlignment="1" applyProtection="1">
      <alignment horizontal="left" vertical="center" wrapText="1"/>
    </xf>
    <xf numFmtId="164" fontId="17" fillId="0" borderId="14" xfId="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43" xfId="6" applyNumberFormat="1" applyFont="1" applyFill="1" applyBorder="1" applyAlignment="1" applyProtection="1">
      <alignment horizontal="center" vertical="center"/>
    </xf>
    <xf numFmtId="164" fontId="29" fillId="0" borderId="0" xfId="6" applyNumberFormat="1" applyFont="1" applyFill="1" applyBorder="1" applyAlignment="1" applyProtection="1">
      <alignment vertical="center"/>
      <protection locked="0"/>
    </xf>
    <xf numFmtId="164" fontId="25" fillId="0" borderId="2" xfId="6" applyNumberFormat="1" applyFont="1" applyFill="1" applyBorder="1" applyAlignment="1" applyProtection="1">
      <alignment horizontal="center" vertical="center"/>
      <protection locked="0"/>
    </xf>
    <xf numFmtId="0" fontId="7" fillId="0" borderId="2" xfId="6" applyFont="1" applyFill="1" applyBorder="1" applyAlignment="1" applyProtection="1">
      <alignment horizontal="center" vertical="center" wrapText="1"/>
      <protection locked="0"/>
    </xf>
    <xf numFmtId="0" fontId="16" fillId="0" borderId="2" xfId="6" applyFont="1" applyFill="1" applyBorder="1" applyAlignment="1" applyProtection="1">
      <alignment horizontal="center" vertical="center" wrapText="1"/>
      <protection locked="0"/>
    </xf>
    <xf numFmtId="164" fontId="16" fillId="0" borderId="2" xfId="6" applyNumberFormat="1" applyFont="1" applyFill="1" applyBorder="1" applyAlignment="1" applyProtection="1">
      <alignment horizontal="right" vertical="center" wrapText="1" indent="1"/>
    </xf>
    <xf numFmtId="0" fontId="31" fillId="0" borderId="0" xfId="6" applyFont="1" applyFill="1" applyAlignment="1" applyProtection="1">
      <alignment horizontal="right"/>
      <protection locked="0"/>
    </xf>
    <xf numFmtId="0" fontId="31" fillId="0" borderId="0" xfId="0" applyFont="1" applyAlignment="1" applyProtection="1">
      <alignment horizontal="right"/>
      <protection locked="0"/>
    </xf>
    <xf numFmtId="0" fontId="18" fillId="0" borderId="0" xfId="6" applyFont="1" applyFill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18" fillId="0" borderId="0" xfId="6" applyFont="1" applyFill="1" applyAlignment="1" applyProtection="1">
      <alignment horizontal="center" vertical="center"/>
      <protection locked="0"/>
    </xf>
    <xf numFmtId="0" fontId="28" fillId="0" borderId="0" xfId="6" applyFont="1" applyFill="1" applyAlignment="1" applyProtection="1">
      <alignment horizontal="center"/>
      <protection locked="0"/>
    </xf>
    <xf numFmtId="0" fontId="28" fillId="0" borderId="0" xfId="6" applyFont="1" applyFill="1" applyAlignment="1" applyProtection="1">
      <alignment horizontal="center" vertical="center"/>
      <protection locked="0"/>
    </xf>
    <xf numFmtId="164" fontId="29" fillId="0" borderId="22" xfId="6" applyNumberFormat="1" applyFont="1" applyFill="1" applyBorder="1" applyAlignment="1" applyProtection="1">
      <alignment horizontal="left" vertical="center"/>
    </xf>
    <xf numFmtId="0" fontId="7" fillId="0" borderId="15" xfId="6" applyFont="1" applyFill="1" applyBorder="1" applyAlignment="1" applyProtection="1">
      <alignment horizontal="center" vertical="center" wrapText="1"/>
    </xf>
    <xf numFmtId="0" fontId="7" fillId="0" borderId="25" xfId="6" applyFont="1" applyFill="1" applyBorder="1" applyAlignment="1" applyProtection="1">
      <alignment horizontal="center" vertical="center" wrapText="1"/>
    </xf>
    <xf numFmtId="0" fontId="7" fillId="0" borderId="16" xfId="6" applyFont="1" applyFill="1" applyBorder="1" applyAlignment="1" applyProtection="1">
      <alignment horizontal="center" vertical="center" wrapText="1"/>
    </xf>
    <xf numFmtId="0" fontId="7" fillId="0" borderId="23" xfId="6" applyFont="1" applyFill="1" applyBorder="1" applyAlignment="1" applyProtection="1">
      <alignment horizontal="center" vertical="center" wrapText="1"/>
    </xf>
    <xf numFmtId="0" fontId="7" fillId="0" borderId="47" xfId="6" applyFont="1" applyFill="1" applyBorder="1" applyAlignment="1" applyProtection="1">
      <alignment horizontal="center" vertical="center" wrapText="1"/>
    </xf>
    <xf numFmtId="0" fontId="7" fillId="0" borderId="4" xfId="6" applyFont="1" applyFill="1" applyBorder="1" applyAlignment="1" applyProtection="1">
      <alignment horizontal="center" vertical="center" wrapText="1"/>
    </xf>
    <xf numFmtId="0" fontId="18" fillId="0" borderId="0" xfId="6" applyFont="1" applyFill="1" applyAlignment="1" applyProtection="1">
      <alignment horizontal="center"/>
    </xf>
    <xf numFmtId="164" fontId="6" fillId="0" borderId="0" xfId="6" applyNumberFormat="1" applyFont="1" applyFill="1" applyBorder="1" applyAlignment="1" applyProtection="1">
      <alignment horizontal="center" vertical="center"/>
      <protection locked="0"/>
    </xf>
    <xf numFmtId="164" fontId="6" fillId="0" borderId="0" xfId="6" applyNumberFormat="1" applyFont="1" applyFill="1" applyBorder="1" applyAlignment="1" applyProtection="1">
      <alignment horizontal="center" vertical="center"/>
    </xf>
    <xf numFmtId="164" fontId="29" fillId="0" borderId="22" xfId="6" applyNumberFormat="1" applyFont="1" applyFill="1" applyBorder="1" applyAlignment="1" applyProtection="1">
      <alignment horizontal="left" vertical="center"/>
      <protection locked="0"/>
    </xf>
    <xf numFmtId="164" fontId="29" fillId="0" borderId="22" xfId="6" applyNumberFormat="1" applyFont="1" applyFill="1" applyBorder="1" applyAlignment="1" applyProtection="1">
      <alignment horizontal="left"/>
    </xf>
    <xf numFmtId="0" fontId="33" fillId="0" borderId="0" xfId="6" applyFont="1" applyFill="1" applyAlignment="1" applyProtection="1">
      <alignment horizontal="right"/>
      <protection locked="0"/>
    </xf>
    <xf numFmtId="0" fontId="33" fillId="0" borderId="0" xfId="0" applyFont="1" applyAlignment="1" applyProtection="1">
      <alignment horizontal="right"/>
      <protection locked="0"/>
    </xf>
    <xf numFmtId="164" fontId="25" fillId="0" borderId="45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46" xfId="0" applyNumberFormat="1" applyFont="1" applyFill="1" applyBorder="1" applyAlignment="1" applyProtection="1">
      <alignment horizontal="center" vertical="center" wrapText="1"/>
      <protection locked="0"/>
    </xf>
    <xf numFmtId="164" fontId="46" fillId="0" borderId="42" xfId="0" applyNumberFormat="1" applyFont="1" applyFill="1" applyBorder="1" applyAlignment="1" applyProtection="1">
      <alignment horizontal="center" vertical="center" wrapText="1"/>
    </xf>
    <xf numFmtId="164" fontId="33" fillId="0" borderId="0" xfId="0" applyNumberFormat="1" applyFont="1" applyFill="1" applyAlignment="1" applyProtection="1">
      <alignment horizontal="center" textRotation="180" wrapText="1"/>
      <protection locked="0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3" fillId="0" borderId="0" xfId="0" applyNumberFormat="1" applyFont="1" applyFill="1" applyAlignment="1" applyProtection="1">
      <alignment horizontal="right" vertical="center" wrapText="1"/>
      <protection locked="0"/>
    </xf>
    <xf numFmtId="0" fontId="33" fillId="0" borderId="0" xfId="0" applyFont="1" applyAlignment="1" applyProtection="1">
      <alignment horizontal="right" vertical="center" wrapText="1"/>
      <protection locked="0"/>
    </xf>
    <xf numFmtId="0" fontId="7" fillId="0" borderId="40" xfId="0" applyFont="1" applyFill="1" applyBorder="1" applyAlignment="1" applyProtection="1">
      <alignment horizontal="center" vertical="center" wrapText="1"/>
    </xf>
    <xf numFmtId="0" fontId="7" fillId="0" borderId="3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34" fillId="0" borderId="22" xfId="0" applyFont="1" applyBorder="1" applyAlignment="1" applyProtection="1">
      <alignment horizontal="right" vertical="top"/>
      <protection locked="0"/>
    </xf>
    <xf numFmtId="0" fontId="31" fillId="0" borderId="22" xfId="0" applyFont="1" applyBorder="1" applyAlignment="1" applyProtection="1"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164" fontId="33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3" fillId="0" borderId="22" xfId="0" applyFont="1" applyBorder="1" applyAlignment="1" applyProtection="1">
      <alignment horizontal="right"/>
      <protection locked="0"/>
    </xf>
    <xf numFmtId="0" fontId="7" fillId="0" borderId="40" xfId="0" applyFont="1" applyFill="1" applyBorder="1" applyAlignment="1" applyProtection="1">
      <alignment horizontal="left" vertical="center" wrapText="1" indent="1"/>
    </xf>
    <xf numFmtId="0" fontId="7" fillId="0" borderId="24" xfId="0" applyFont="1" applyFill="1" applyBorder="1" applyAlignment="1" applyProtection="1">
      <alignment horizontal="left" vertical="center" wrapText="1" indent="1"/>
    </xf>
    <xf numFmtId="0" fontId="18" fillId="0" borderId="0" xfId="0" applyFont="1" applyFill="1" applyAlignment="1" applyProtection="1">
      <alignment horizontal="center" vertical="center" wrapText="1"/>
    </xf>
    <xf numFmtId="0" fontId="18" fillId="0" borderId="0" xfId="0" applyFont="1" applyAlignment="1">
      <alignment vertical="center" wrapText="1"/>
    </xf>
    <xf numFmtId="0" fontId="33" fillId="0" borderId="0" xfId="0" applyFont="1" applyFill="1" applyAlignment="1" applyProtection="1">
      <alignment horizontal="right" vertical="center" wrapText="1"/>
    </xf>
    <xf numFmtId="0" fontId="0" fillId="0" borderId="0" xfId="0" applyFont="1" applyAlignment="1">
      <alignment horizontal="right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25" fillId="0" borderId="14" xfId="0" applyFont="1" applyFill="1" applyBorder="1" applyAlignment="1" applyProtection="1">
      <alignment horizontal="center" vertical="center" wrapText="1"/>
    </xf>
    <xf numFmtId="0" fontId="25" fillId="0" borderId="19" xfId="0" applyFont="1" applyFill="1" applyBorder="1" applyAlignment="1" applyProtection="1">
      <alignment horizontal="center" vertical="center" wrapText="1"/>
    </xf>
    <xf numFmtId="0" fontId="7" fillId="0" borderId="11" xfId="6" applyFont="1" applyFill="1" applyBorder="1" applyAlignment="1" applyProtection="1">
      <alignment horizontal="center" vertical="center" wrapText="1"/>
    </xf>
    <xf numFmtId="0" fontId="7" fillId="0" borderId="12" xfId="6" applyFont="1" applyFill="1" applyBorder="1" applyAlignment="1" applyProtection="1">
      <alignment horizontal="center" vertical="center" wrapText="1"/>
    </xf>
    <xf numFmtId="0" fontId="7" fillId="0" borderId="20" xfId="6" applyFont="1" applyFill="1" applyBorder="1" applyAlignment="1" applyProtection="1">
      <alignment horizontal="center" vertical="center" wrapText="1"/>
    </xf>
    <xf numFmtId="0" fontId="7" fillId="0" borderId="11" xfId="6" applyFont="1" applyFill="1" applyBorder="1" applyAlignment="1" applyProtection="1">
      <alignment horizontal="center" vertical="center" wrapText="1"/>
      <protection locked="0"/>
    </xf>
    <xf numFmtId="0" fontId="7" fillId="0" borderId="12" xfId="6" applyFont="1" applyFill="1" applyBorder="1" applyAlignment="1" applyProtection="1">
      <alignment horizontal="center" vertical="center" wrapText="1"/>
      <protection locked="0"/>
    </xf>
    <xf numFmtId="0" fontId="7" fillId="0" borderId="4" xfId="6" applyFont="1" applyFill="1" applyBorder="1" applyAlignment="1" applyProtection="1">
      <alignment horizontal="center" vertical="center" wrapText="1"/>
      <protection locked="0"/>
    </xf>
    <xf numFmtId="0" fontId="7" fillId="0" borderId="20" xfId="6" applyFont="1" applyFill="1" applyBorder="1" applyAlignment="1" applyProtection="1">
      <alignment horizontal="center" vertical="center" wrapText="1"/>
      <protection locked="0"/>
    </xf>
    <xf numFmtId="0" fontId="7" fillId="0" borderId="2" xfId="6" applyFont="1" applyFill="1" applyBorder="1" applyAlignment="1" applyProtection="1">
      <alignment horizontal="center" vertical="center" wrapText="1"/>
      <protection locked="0"/>
    </xf>
    <xf numFmtId="0" fontId="25" fillId="0" borderId="40" xfId="0" applyFont="1" applyFill="1" applyBorder="1" applyAlignment="1">
      <alignment horizontal="left" vertical="center" indent="2"/>
    </xf>
    <xf numFmtId="0" fontId="25" fillId="0" borderId="24" xfId="0" applyFont="1" applyFill="1" applyBorder="1" applyAlignment="1">
      <alignment horizontal="left" vertical="center" indent="2"/>
    </xf>
    <xf numFmtId="0" fontId="33" fillId="0" borderId="0" xfId="0" applyFont="1" applyFill="1" applyAlignment="1" applyProtection="1">
      <alignment horizontal="right"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33" fillId="0" borderId="0" xfId="0" applyFont="1" applyAlignment="1" applyProtection="1">
      <alignment horizontal="center" textRotation="180"/>
      <protection locked="0"/>
    </xf>
    <xf numFmtId="0" fontId="37" fillId="0" borderId="13" xfId="0" applyFont="1" applyBorder="1" applyAlignment="1" applyProtection="1">
      <alignment wrapText="1"/>
    </xf>
    <xf numFmtId="0" fontId="37" fillId="0" borderId="14" xfId="0" applyFont="1" applyBorder="1" applyAlignment="1" applyProtection="1">
      <alignment wrapText="1"/>
    </xf>
    <xf numFmtId="0" fontId="18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vertical="top" wrapText="1"/>
      <protection locked="0"/>
    </xf>
    <xf numFmtId="0" fontId="33" fillId="0" borderId="0" xfId="0" applyFont="1" applyAlignment="1">
      <alignment horizontal="right"/>
    </xf>
    <xf numFmtId="0" fontId="25" fillId="0" borderId="2" xfId="0" applyFont="1" applyFill="1" applyBorder="1" applyAlignment="1" applyProtection="1">
      <alignment horizontal="center" vertical="center"/>
      <protection locked="0"/>
    </xf>
    <xf numFmtId="0" fontId="25" fillId="0" borderId="2" xfId="0" applyFont="1" applyFill="1" applyBorder="1" applyAlignment="1" applyProtection="1">
      <alignment horizontal="center" vertical="center" wrapText="1"/>
      <protection locked="0"/>
    </xf>
    <xf numFmtId="3" fontId="24" fillId="0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2" xfId="0" applyFill="1" applyBorder="1" applyAlignment="1">
      <alignment vertical="center"/>
    </xf>
    <xf numFmtId="164" fontId="23" fillId="0" borderId="2" xfId="0" applyNumberFormat="1" applyFont="1" applyFill="1" applyBorder="1" applyAlignment="1">
      <alignment vertical="center" wrapText="1"/>
    </xf>
  </cellXfs>
  <cellStyles count="8">
    <cellStyle name="Ezres 2" xfId="1"/>
    <cellStyle name="Ezres 3" xfId="2"/>
    <cellStyle name="Hiperhivatkozás" xfId="3"/>
    <cellStyle name="Már látott hiperhivatkozás" xfId="4"/>
    <cellStyle name="Normál" xfId="0" builtinId="0"/>
    <cellStyle name="Normál 2" xfId="5"/>
    <cellStyle name="Normál_KVRENMUNKA" xfId="6"/>
    <cellStyle name="Százalék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H166"/>
  <sheetViews>
    <sheetView zoomScale="80" zoomScaleNormal="80" zoomScaleSheetLayoutView="100" workbookViewId="0">
      <selection activeCell="G24" sqref="G24"/>
    </sheetView>
  </sheetViews>
  <sheetFormatPr defaultRowHeight="15.75" x14ac:dyDescent="0.25"/>
  <cols>
    <col min="1" max="1" width="9.5" style="127" customWidth="1"/>
    <col min="2" max="2" width="65.83203125" style="127" customWidth="1"/>
    <col min="3" max="3" width="17.83203125" style="128" customWidth="1"/>
    <col min="4" max="4" width="17.83203125" style="148" customWidth="1"/>
    <col min="5" max="16384" width="9.33203125" style="148"/>
  </cols>
  <sheetData>
    <row r="1" spans="1:4" x14ac:dyDescent="0.25">
      <c r="A1" s="246"/>
      <c r="B1" s="401" t="s">
        <v>531</v>
      </c>
      <c r="C1" s="402"/>
      <c r="D1" s="402"/>
    </row>
    <row r="2" spans="1:4" x14ac:dyDescent="0.25">
      <c r="A2" s="403"/>
      <c r="B2" s="404"/>
      <c r="C2" s="404"/>
      <c r="D2" s="404"/>
    </row>
    <row r="3" spans="1:4" x14ac:dyDescent="0.25">
      <c r="A3" s="403"/>
      <c r="B3" s="403"/>
      <c r="C3" s="405"/>
      <c r="D3" s="403"/>
    </row>
    <row r="4" spans="1:4" ht="12" customHeight="1" x14ac:dyDescent="0.25">
      <c r="A4" s="406" t="s">
        <v>533</v>
      </c>
      <c r="B4" s="406"/>
      <c r="C4" s="407"/>
      <c r="D4" s="406"/>
    </row>
    <row r="5" spans="1:4" x14ac:dyDescent="0.25">
      <c r="A5" s="246"/>
      <c r="B5" s="246"/>
      <c r="C5" s="247"/>
      <c r="D5" s="248"/>
    </row>
    <row r="6" spans="1:4" ht="15.95" customHeight="1" x14ac:dyDescent="0.25">
      <c r="A6" s="416" t="s">
        <v>3</v>
      </c>
      <c r="B6" s="416"/>
      <c r="C6" s="416"/>
      <c r="D6" s="416"/>
    </row>
    <row r="7" spans="1:4" ht="15.95" customHeight="1" thickBot="1" x14ac:dyDescent="0.3">
      <c r="A7" s="418" t="s">
        <v>83</v>
      </c>
      <c r="B7" s="418"/>
      <c r="C7" s="249"/>
      <c r="D7" s="248"/>
    </row>
    <row r="8" spans="1:4" x14ac:dyDescent="0.25">
      <c r="A8" s="409" t="s">
        <v>48</v>
      </c>
      <c r="B8" s="411" t="s">
        <v>5</v>
      </c>
      <c r="C8" s="413" t="s">
        <v>530</v>
      </c>
      <c r="D8" s="414"/>
    </row>
    <row r="9" spans="1:4" ht="24.75" thickBot="1" x14ac:dyDescent="0.3">
      <c r="A9" s="410"/>
      <c r="B9" s="412"/>
      <c r="C9" s="213" t="s">
        <v>391</v>
      </c>
      <c r="D9" s="212" t="s">
        <v>392</v>
      </c>
    </row>
    <row r="10" spans="1:4" s="149" customFormat="1" ht="12" customHeight="1" thickBot="1" x14ac:dyDescent="0.25">
      <c r="A10" s="145" t="s">
        <v>361</v>
      </c>
      <c r="B10" s="146" t="s">
        <v>362</v>
      </c>
      <c r="C10" s="146" t="s">
        <v>363</v>
      </c>
      <c r="D10" s="146" t="s">
        <v>365</v>
      </c>
    </row>
    <row r="11" spans="1:4" s="150" customFormat="1" ht="12" customHeight="1" thickBot="1" x14ac:dyDescent="0.25">
      <c r="A11" s="18" t="s">
        <v>6</v>
      </c>
      <c r="B11" s="19" t="s">
        <v>140</v>
      </c>
      <c r="C11" s="138">
        <f>+C12+C13+C14+C15+C16+C17</f>
        <v>160000535</v>
      </c>
      <c r="D11" s="138">
        <f>+D12+D13+D14+D15+D16+D17</f>
        <v>177962475</v>
      </c>
    </row>
    <row r="12" spans="1:4" s="150" customFormat="1" ht="12" customHeight="1" x14ac:dyDescent="0.2">
      <c r="A12" s="13" t="s">
        <v>60</v>
      </c>
      <c r="B12" s="151" t="s">
        <v>141</v>
      </c>
      <c r="C12" s="140">
        <v>114556632</v>
      </c>
      <c r="D12" s="140">
        <v>79581203</v>
      </c>
    </row>
    <row r="13" spans="1:4" s="150" customFormat="1" ht="12" customHeight="1" x14ac:dyDescent="0.2">
      <c r="A13" s="12" t="s">
        <v>61</v>
      </c>
      <c r="B13" s="152" t="s">
        <v>142</v>
      </c>
      <c r="C13" s="139">
        <v>30639300</v>
      </c>
      <c r="D13" s="139">
        <v>36900775</v>
      </c>
    </row>
    <row r="14" spans="1:4" s="150" customFormat="1" ht="12" customHeight="1" x14ac:dyDescent="0.2">
      <c r="A14" s="12" t="s">
        <v>62</v>
      </c>
      <c r="B14" s="152" t="s">
        <v>143</v>
      </c>
      <c r="C14" s="139">
        <v>12363902</v>
      </c>
      <c r="D14" s="139">
        <v>16179790</v>
      </c>
    </row>
    <row r="15" spans="1:4" s="150" customFormat="1" ht="12" customHeight="1" x14ac:dyDescent="0.2">
      <c r="A15" s="12" t="s">
        <v>63</v>
      </c>
      <c r="B15" s="152" t="s">
        <v>144</v>
      </c>
      <c r="C15" s="139">
        <v>2440701</v>
      </c>
      <c r="D15" s="139">
        <v>3633537</v>
      </c>
    </row>
    <row r="16" spans="1:4" s="150" customFormat="1" ht="12" customHeight="1" x14ac:dyDescent="0.2">
      <c r="A16" s="12" t="s">
        <v>80</v>
      </c>
      <c r="B16" s="89" t="s">
        <v>309</v>
      </c>
      <c r="C16" s="139"/>
      <c r="D16" s="139">
        <v>41364600</v>
      </c>
    </row>
    <row r="17" spans="1:4" s="150" customFormat="1" ht="12" customHeight="1" thickBot="1" x14ac:dyDescent="0.25">
      <c r="A17" s="14" t="s">
        <v>64</v>
      </c>
      <c r="B17" s="90" t="s">
        <v>310</v>
      </c>
      <c r="C17" s="139"/>
      <c r="D17" s="139">
        <v>302570</v>
      </c>
    </row>
    <row r="18" spans="1:4" s="150" customFormat="1" ht="12" customHeight="1" thickBot="1" x14ac:dyDescent="0.25">
      <c r="A18" s="18" t="s">
        <v>7</v>
      </c>
      <c r="B18" s="88" t="s">
        <v>145</v>
      </c>
      <c r="C18" s="138">
        <f>+C19+C20+C21+C22+C23</f>
        <v>4767400</v>
      </c>
      <c r="D18" s="138">
        <f>+D19+D20+D21+D22+D23</f>
        <v>16743629</v>
      </c>
    </row>
    <row r="19" spans="1:4" s="150" customFormat="1" ht="12" customHeight="1" x14ac:dyDescent="0.2">
      <c r="A19" s="13" t="s">
        <v>66</v>
      </c>
      <c r="B19" s="151" t="s">
        <v>146</v>
      </c>
      <c r="C19" s="140"/>
      <c r="D19" s="140"/>
    </row>
    <row r="20" spans="1:4" s="150" customFormat="1" ht="12" customHeight="1" x14ac:dyDescent="0.2">
      <c r="A20" s="12" t="s">
        <v>67</v>
      </c>
      <c r="B20" s="152" t="s">
        <v>147</v>
      </c>
      <c r="C20" s="139"/>
      <c r="D20" s="139"/>
    </row>
    <row r="21" spans="1:4" s="150" customFormat="1" ht="12" customHeight="1" x14ac:dyDescent="0.2">
      <c r="A21" s="12" t="s">
        <v>68</v>
      </c>
      <c r="B21" s="152" t="s">
        <v>302</v>
      </c>
      <c r="C21" s="139"/>
      <c r="D21" s="139"/>
    </row>
    <row r="22" spans="1:4" s="150" customFormat="1" ht="12" customHeight="1" x14ac:dyDescent="0.2">
      <c r="A22" s="12" t="s">
        <v>69</v>
      </c>
      <c r="B22" s="152" t="s">
        <v>303</v>
      </c>
      <c r="C22" s="139"/>
      <c r="D22" s="139"/>
    </row>
    <row r="23" spans="1:4" s="150" customFormat="1" ht="12" customHeight="1" x14ac:dyDescent="0.2">
      <c r="A23" s="12" t="s">
        <v>70</v>
      </c>
      <c r="B23" s="152" t="s">
        <v>148</v>
      </c>
      <c r="C23" s="139">
        <v>4767400</v>
      </c>
      <c r="D23" s="139">
        <v>16743629</v>
      </c>
    </row>
    <row r="24" spans="1:4" s="150" customFormat="1" ht="12" customHeight="1" thickBot="1" x14ac:dyDescent="0.25">
      <c r="A24" s="14" t="s">
        <v>76</v>
      </c>
      <c r="B24" s="90" t="s">
        <v>149</v>
      </c>
      <c r="C24" s="141"/>
      <c r="D24" s="141"/>
    </row>
    <row r="25" spans="1:4" s="150" customFormat="1" ht="12" customHeight="1" thickBot="1" x14ac:dyDescent="0.25">
      <c r="A25" s="18" t="s">
        <v>8</v>
      </c>
      <c r="B25" s="19" t="s">
        <v>150</v>
      </c>
      <c r="C25" s="138">
        <f>+C26+C27+C28+C29+C30</f>
        <v>0</v>
      </c>
      <c r="D25" s="138">
        <f>+D26+D27+D28+D29+D30</f>
        <v>108736463</v>
      </c>
    </row>
    <row r="26" spans="1:4" s="150" customFormat="1" ht="12" customHeight="1" x14ac:dyDescent="0.2">
      <c r="A26" s="13" t="s">
        <v>49</v>
      </c>
      <c r="B26" s="151" t="s">
        <v>151</v>
      </c>
      <c r="C26" s="140"/>
      <c r="D26" s="140">
        <v>13166882</v>
      </c>
    </row>
    <row r="27" spans="1:4" s="150" customFormat="1" ht="12" customHeight="1" x14ac:dyDescent="0.2">
      <c r="A27" s="12" t="s">
        <v>50</v>
      </c>
      <c r="B27" s="152" t="s">
        <v>152</v>
      </c>
      <c r="C27" s="139"/>
      <c r="D27" s="139"/>
    </row>
    <row r="28" spans="1:4" s="150" customFormat="1" ht="12" customHeight="1" x14ac:dyDescent="0.2">
      <c r="A28" s="12" t="s">
        <v>51</v>
      </c>
      <c r="B28" s="152" t="s">
        <v>304</v>
      </c>
      <c r="C28" s="139"/>
      <c r="D28" s="139"/>
    </row>
    <row r="29" spans="1:4" s="150" customFormat="1" ht="12" customHeight="1" x14ac:dyDescent="0.2">
      <c r="A29" s="12" t="s">
        <v>52</v>
      </c>
      <c r="B29" s="152" t="s">
        <v>305</v>
      </c>
      <c r="C29" s="139"/>
      <c r="D29" s="139"/>
    </row>
    <row r="30" spans="1:4" s="150" customFormat="1" ht="12" customHeight="1" x14ac:dyDescent="0.2">
      <c r="A30" s="12" t="s">
        <v>92</v>
      </c>
      <c r="B30" s="152" t="s">
        <v>153</v>
      </c>
      <c r="C30" s="139"/>
      <c r="D30" s="139">
        <v>95569581</v>
      </c>
    </row>
    <row r="31" spans="1:4" s="150" customFormat="1" ht="12" customHeight="1" thickBot="1" x14ac:dyDescent="0.25">
      <c r="A31" s="14" t="s">
        <v>93</v>
      </c>
      <c r="B31" s="153" t="s">
        <v>154</v>
      </c>
      <c r="C31" s="141"/>
      <c r="D31" s="141"/>
    </row>
    <row r="32" spans="1:4" s="150" customFormat="1" ht="12" customHeight="1" thickBot="1" x14ac:dyDescent="0.25">
      <c r="A32" s="18" t="s">
        <v>94</v>
      </c>
      <c r="B32" s="19" t="s">
        <v>400</v>
      </c>
      <c r="C32" s="144">
        <f>SUM(C33:C39)</f>
        <v>246200000</v>
      </c>
      <c r="D32" s="144">
        <f>SUM(D33:D39)</f>
        <v>235486297</v>
      </c>
    </row>
    <row r="33" spans="1:4" s="150" customFormat="1" ht="12" customHeight="1" x14ac:dyDescent="0.2">
      <c r="A33" s="13" t="s">
        <v>155</v>
      </c>
      <c r="B33" s="388" t="s">
        <v>401</v>
      </c>
      <c r="C33" s="140"/>
      <c r="D33" s="140">
        <v>1440</v>
      </c>
    </row>
    <row r="34" spans="1:4" s="150" customFormat="1" ht="12" customHeight="1" x14ac:dyDescent="0.2">
      <c r="A34" s="12" t="s">
        <v>156</v>
      </c>
      <c r="B34" s="389" t="s">
        <v>471</v>
      </c>
      <c r="C34" s="139">
        <v>95000000</v>
      </c>
      <c r="D34" s="139">
        <v>95000000</v>
      </c>
    </row>
    <row r="35" spans="1:4" s="150" customFormat="1" ht="12" customHeight="1" x14ac:dyDescent="0.2">
      <c r="A35" s="12" t="s">
        <v>157</v>
      </c>
      <c r="B35" s="389" t="s">
        <v>402</v>
      </c>
      <c r="C35" s="139">
        <v>140000000</v>
      </c>
      <c r="D35" s="139">
        <v>140000000</v>
      </c>
    </row>
    <row r="36" spans="1:4" s="150" customFormat="1" ht="12" customHeight="1" x14ac:dyDescent="0.2">
      <c r="A36" s="12" t="s">
        <v>158</v>
      </c>
      <c r="B36" s="389" t="s">
        <v>403</v>
      </c>
      <c r="C36" s="139"/>
      <c r="D36" s="139"/>
    </row>
    <row r="37" spans="1:4" s="150" customFormat="1" ht="12" customHeight="1" x14ac:dyDescent="0.2">
      <c r="A37" s="12" t="s">
        <v>404</v>
      </c>
      <c r="B37" s="389" t="s">
        <v>159</v>
      </c>
      <c r="C37" s="139">
        <v>11000000</v>
      </c>
      <c r="D37" s="139"/>
    </row>
    <row r="38" spans="1:4" s="150" customFormat="1" ht="12" customHeight="1" x14ac:dyDescent="0.2">
      <c r="A38" s="12" t="s">
        <v>405</v>
      </c>
      <c r="B38" s="389" t="s">
        <v>469</v>
      </c>
      <c r="C38" s="139"/>
      <c r="D38" s="139"/>
    </row>
    <row r="39" spans="1:4" s="150" customFormat="1" ht="12" customHeight="1" thickBot="1" x14ac:dyDescent="0.25">
      <c r="A39" s="14" t="s">
        <v>406</v>
      </c>
      <c r="B39" s="390" t="s">
        <v>483</v>
      </c>
      <c r="C39" s="141">
        <v>200000</v>
      </c>
      <c r="D39" s="141">
        <v>484857</v>
      </c>
    </row>
    <row r="40" spans="1:4" s="150" customFormat="1" ht="12" customHeight="1" thickBot="1" x14ac:dyDescent="0.25">
      <c r="A40" s="18" t="s">
        <v>10</v>
      </c>
      <c r="B40" s="19" t="s">
        <v>311</v>
      </c>
      <c r="C40" s="138">
        <f>SUM(C41:C51)</f>
        <v>71585000</v>
      </c>
      <c r="D40" s="138">
        <f>SUM(D41:D51)</f>
        <v>80255867</v>
      </c>
    </row>
    <row r="41" spans="1:4" s="150" customFormat="1" ht="12" customHeight="1" x14ac:dyDescent="0.2">
      <c r="A41" s="13" t="s">
        <v>53</v>
      </c>
      <c r="B41" s="151" t="s">
        <v>162</v>
      </c>
      <c r="C41" s="140">
        <v>500000</v>
      </c>
      <c r="D41" s="140">
        <v>500000</v>
      </c>
    </row>
    <row r="42" spans="1:4" s="150" customFormat="1" ht="12" customHeight="1" x14ac:dyDescent="0.2">
      <c r="A42" s="12" t="s">
        <v>54</v>
      </c>
      <c r="B42" s="152" t="s">
        <v>163</v>
      </c>
      <c r="C42" s="139">
        <v>14910000</v>
      </c>
      <c r="D42" s="139">
        <v>17918903</v>
      </c>
    </row>
    <row r="43" spans="1:4" s="150" customFormat="1" ht="12" customHeight="1" x14ac:dyDescent="0.2">
      <c r="A43" s="12" t="s">
        <v>55</v>
      </c>
      <c r="B43" s="152" t="s">
        <v>164</v>
      </c>
      <c r="C43" s="139"/>
      <c r="D43" s="139">
        <v>80864</v>
      </c>
    </row>
    <row r="44" spans="1:4" s="150" customFormat="1" ht="12" customHeight="1" x14ac:dyDescent="0.2">
      <c r="A44" s="12" t="s">
        <v>96</v>
      </c>
      <c r="B44" s="152" t="s">
        <v>165</v>
      </c>
      <c r="C44" s="139">
        <v>50000000</v>
      </c>
      <c r="D44" s="139">
        <v>50000000</v>
      </c>
    </row>
    <row r="45" spans="1:4" s="150" customFormat="1" ht="12" customHeight="1" x14ac:dyDescent="0.2">
      <c r="A45" s="12" t="s">
        <v>97</v>
      </c>
      <c r="B45" s="152" t="s">
        <v>166</v>
      </c>
      <c r="C45" s="139">
        <v>2675000</v>
      </c>
      <c r="D45" s="139">
        <v>8204774</v>
      </c>
    </row>
    <row r="46" spans="1:4" s="150" customFormat="1" ht="12" customHeight="1" x14ac:dyDescent="0.2">
      <c r="A46" s="12" t="s">
        <v>98</v>
      </c>
      <c r="B46" s="152" t="s">
        <v>167</v>
      </c>
      <c r="C46" s="139">
        <v>3200000</v>
      </c>
      <c r="D46" s="139">
        <v>3361812</v>
      </c>
    </row>
    <row r="47" spans="1:4" s="150" customFormat="1" ht="12" customHeight="1" x14ac:dyDescent="0.2">
      <c r="A47" s="12" t="s">
        <v>99</v>
      </c>
      <c r="B47" s="152" t="s">
        <v>168</v>
      </c>
      <c r="C47" s="139"/>
      <c r="D47" s="139"/>
    </row>
    <row r="48" spans="1:4" s="150" customFormat="1" ht="12" customHeight="1" x14ac:dyDescent="0.2">
      <c r="A48" s="12" t="s">
        <v>100</v>
      </c>
      <c r="B48" s="152" t="s">
        <v>407</v>
      </c>
      <c r="C48" s="139"/>
      <c r="D48" s="139">
        <v>189512</v>
      </c>
    </row>
    <row r="49" spans="1:4" s="150" customFormat="1" ht="12" customHeight="1" x14ac:dyDescent="0.2">
      <c r="A49" s="12" t="s">
        <v>160</v>
      </c>
      <c r="B49" s="152" t="s">
        <v>170</v>
      </c>
      <c r="C49" s="142"/>
      <c r="D49" s="142"/>
    </row>
    <row r="50" spans="1:4" s="150" customFormat="1" ht="12" customHeight="1" x14ac:dyDescent="0.2">
      <c r="A50" s="14" t="s">
        <v>161</v>
      </c>
      <c r="B50" s="153" t="s">
        <v>313</v>
      </c>
      <c r="C50" s="143"/>
      <c r="D50" s="143"/>
    </row>
    <row r="51" spans="1:4" s="150" customFormat="1" ht="12" customHeight="1" thickBot="1" x14ac:dyDescent="0.25">
      <c r="A51" s="14" t="s">
        <v>312</v>
      </c>
      <c r="B51" s="90" t="s">
        <v>171</v>
      </c>
      <c r="C51" s="143">
        <v>300000</v>
      </c>
      <c r="D51" s="143">
        <v>2</v>
      </c>
    </row>
    <row r="52" spans="1:4" s="150" customFormat="1" ht="12" customHeight="1" thickBot="1" x14ac:dyDescent="0.25">
      <c r="A52" s="18" t="s">
        <v>11</v>
      </c>
      <c r="B52" s="19" t="s">
        <v>172</v>
      </c>
      <c r="C52" s="138">
        <f>SUM(C53:C57)</f>
        <v>0</v>
      </c>
      <c r="D52" s="138">
        <f>SUM(D53:D57)</f>
        <v>0</v>
      </c>
    </row>
    <row r="53" spans="1:4" s="150" customFormat="1" ht="12" customHeight="1" x14ac:dyDescent="0.2">
      <c r="A53" s="13" t="s">
        <v>56</v>
      </c>
      <c r="B53" s="151" t="s">
        <v>176</v>
      </c>
      <c r="C53" s="189"/>
      <c r="D53" s="189"/>
    </row>
    <row r="54" spans="1:4" s="150" customFormat="1" ht="12" customHeight="1" x14ac:dyDescent="0.2">
      <c r="A54" s="12" t="s">
        <v>57</v>
      </c>
      <c r="B54" s="152" t="s">
        <v>177</v>
      </c>
      <c r="C54" s="142"/>
      <c r="D54" s="142"/>
    </row>
    <row r="55" spans="1:4" s="150" customFormat="1" ht="12" customHeight="1" x14ac:dyDescent="0.2">
      <c r="A55" s="12" t="s">
        <v>173</v>
      </c>
      <c r="B55" s="152" t="s">
        <v>178</v>
      </c>
      <c r="C55" s="142"/>
      <c r="D55" s="142"/>
    </row>
    <row r="56" spans="1:4" s="150" customFormat="1" ht="12" customHeight="1" x14ac:dyDescent="0.2">
      <c r="A56" s="12" t="s">
        <v>174</v>
      </c>
      <c r="B56" s="152" t="s">
        <v>179</v>
      </c>
      <c r="C56" s="142"/>
      <c r="D56" s="142"/>
    </row>
    <row r="57" spans="1:4" s="150" customFormat="1" ht="12" customHeight="1" thickBot="1" x14ac:dyDescent="0.25">
      <c r="A57" s="14" t="s">
        <v>175</v>
      </c>
      <c r="B57" s="90" t="s">
        <v>180</v>
      </c>
      <c r="C57" s="143"/>
      <c r="D57" s="143"/>
    </row>
    <row r="58" spans="1:4" s="150" customFormat="1" ht="12" customHeight="1" thickBot="1" x14ac:dyDescent="0.25">
      <c r="A58" s="18" t="s">
        <v>101</v>
      </c>
      <c r="B58" s="19" t="s">
        <v>181</v>
      </c>
      <c r="C58" s="138">
        <f>SUM(C59:C61)</f>
        <v>1492106</v>
      </c>
      <c r="D58" s="138">
        <f>SUM(D59:D61)</f>
        <v>15034156</v>
      </c>
    </row>
    <row r="59" spans="1:4" s="150" customFormat="1" ht="12" customHeight="1" x14ac:dyDescent="0.2">
      <c r="A59" s="13" t="s">
        <v>58</v>
      </c>
      <c r="B59" s="151" t="s">
        <v>182</v>
      </c>
      <c r="C59" s="140"/>
      <c r="D59" s="140"/>
    </row>
    <row r="60" spans="1:4" s="150" customFormat="1" ht="12" customHeight="1" x14ac:dyDescent="0.2">
      <c r="A60" s="12" t="s">
        <v>59</v>
      </c>
      <c r="B60" s="152" t="s">
        <v>306</v>
      </c>
      <c r="C60" s="139"/>
      <c r="D60" s="139"/>
    </row>
    <row r="61" spans="1:4" s="150" customFormat="1" ht="12" customHeight="1" x14ac:dyDescent="0.2">
      <c r="A61" s="12" t="s">
        <v>185</v>
      </c>
      <c r="B61" s="152" t="s">
        <v>183</v>
      </c>
      <c r="C61" s="139">
        <v>1492106</v>
      </c>
      <c r="D61" s="139">
        <v>15034156</v>
      </c>
    </row>
    <row r="62" spans="1:4" s="150" customFormat="1" ht="12" customHeight="1" thickBot="1" x14ac:dyDescent="0.25">
      <c r="A62" s="14" t="s">
        <v>186</v>
      </c>
      <c r="B62" s="90" t="s">
        <v>184</v>
      </c>
      <c r="C62" s="141"/>
      <c r="D62" s="141"/>
    </row>
    <row r="63" spans="1:4" s="150" customFormat="1" ht="12" customHeight="1" thickBot="1" x14ac:dyDescent="0.25">
      <c r="A63" s="18" t="s">
        <v>13</v>
      </c>
      <c r="B63" s="88" t="s">
        <v>187</v>
      </c>
      <c r="C63" s="138">
        <f>SUM(C64:C66)</f>
        <v>13800000</v>
      </c>
      <c r="D63" s="138">
        <f>SUM(D64:D66)</f>
        <v>9975000</v>
      </c>
    </row>
    <row r="64" spans="1:4" s="150" customFormat="1" ht="12" customHeight="1" x14ac:dyDescent="0.2">
      <c r="A64" s="13" t="s">
        <v>102</v>
      </c>
      <c r="B64" s="151" t="s">
        <v>189</v>
      </c>
      <c r="C64" s="142"/>
      <c r="D64" s="142"/>
    </row>
    <row r="65" spans="1:4" s="150" customFormat="1" ht="12" customHeight="1" x14ac:dyDescent="0.2">
      <c r="A65" s="12" t="s">
        <v>103</v>
      </c>
      <c r="B65" s="152" t="s">
        <v>307</v>
      </c>
      <c r="C65" s="142">
        <v>9800000</v>
      </c>
      <c r="D65" s="142">
        <v>9975000</v>
      </c>
    </row>
    <row r="66" spans="1:4" s="150" customFormat="1" ht="12" customHeight="1" x14ac:dyDescent="0.2">
      <c r="A66" s="12" t="s">
        <v>122</v>
      </c>
      <c r="B66" s="152" t="s">
        <v>190</v>
      </c>
      <c r="C66" s="142">
        <v>4000000</v>
      </c>
      <c r="D66" s="142"/>
    </row>
    <row r="67" spans="1:4" s="150" customFormat="1" ht="12" customHeight="1" thickBot="1" x14ac:dyDescent="0.25">
      <c r="A67" s="14" t="s">
        <v>188</v>
      </c>
      <c r="B67" s="90" t="s">
        <v>191</v>
      </c>
      <c r="C67" s="142"/>
      <c r="D67" s="142"/>
    </row>
    <row r="68" spans="1:4" s="150" customFormat="1" ht="12" customHeight="1" thickBot="1" x14ac:dyDescent="0.25">
      <c r="A68" s="203" t="s">
        <v>353</v>
      </c>
      <c r="B68" s="19" t="s">
        <v>192</v>
      </c>
      <c r="C68" s="144">
        <f>+C11+C18+C25+C32+C40+C52+C58+C63</f>
        <v>497845041</v>
      </c>
      <c r="D68" s="144">
        <f>+D11+D18+D25+D32+D40+D52+D58+D63</f>
        <v>644193887</v>
      </c>
    </row>
    <row r="69" spans="1:4" s="150" customFormat="1" ht="12" customHeight="1" thickBot="1" x14ac:dyDescent="0.25">
      <c r="A69" s="190" t="s">
        <v>193</v>
      </c>
      <c r="B69" s="88" t="s">
        <v>194</v>
      </c>
      <c r="C69" s="138">
        <f>SUM(C70:C72)</f>
        <v>0</v>
      </c>
      <c r="D69" s="138">
        <f>SUM(D70:D72)</f>
        <v>80000000</v>
      </c>
    </row>
    <row r="70" spans="1:4" s="150" customFormat="1" ht="12" customHeight="1" x14ac:dyDescent="0.2">
      <c r="A70" s="13" t="s">
        <v>222</v>
      </c>
      <c r="B70" s="151" t="s">
        <v>195</v>
      </c>
      <c r="C70" s="142"/>
      <c r="D70" s="142"/>
    </row>
    <row r="71" spans="1:4" s="150" customFormat="1" ht="12" customHeight="1" x14ac:dyDescent="0.2">
      <c r="A71" s="12" t="s">
        <v>231</v>
      </c>
      <c r="B71" s="152" t="s">
        <v>196</v>
      </c>
      <c r="C71" s="142"/>
      <c r="D71" s="142">
        <v>80000000</v>
      </c>
    </row>
    <row r="72" spans="1:4" s="150" customFormat="1" ht="12" customHeight="1" thickBot="1" x14ac:dyDescent="0.25">
      <c r="A72" s="14" t="s">
        <v>232</v>
      </c>
      <c r="B72" s="199" t="s">
        <v>338</v>
      </c>
      <c r="C72" s="142"/>
      <c r="D72" s="142"/>
    </row>
    <row r="73" spans="1:4" s="150" customFormat="1" ht="12" customHeight="1" thickBot="1" x14ac:dyDescent="0.25">
      <c r="A73" s="190" t="s">
        <v>198</v>
      </c>
      <c r="B73" s="88" t="s">
        <v>199</v>
      </c>
      <c r="C73" s="138">
        <f>SUM(C74:C77)</f>
        <v>0</v>
      </c>
      <c r="D73" s="138">
        <f>SUM(D74:D77)</f>
        <v>0</v>
      </c>
    </row>
    <row r="74" spans="1:4" s="150" customFormat="1" ht="12" customHeight="1" x14ac:dyDescent="0.2">
      <c r="A74" s="13" t="s">
        <v>81</v>
      </c>
      <c r="B74" s="240" t="s">
        <v>200</v>
      </c>
      <c r="C74" s="142"/>
      <c r="D74" s="142"/>
    </row>
    <row r="75" spans="1:4" s="150" customFormat="1" ht="12" customHeight="1" x14ac:dyDescent="0.2">
      <c r="A75" s="12" t="s">
        <v>82</v>
      </c>
      <c r="B75" s="240" t="s">
        <v>413</v>
      </c>
      <c r="C75" s="142"/>
      <c r="D75" s="142"/>
    </row>
    <row r="76" spans="1:4" s="150" customFormat="1" ht="12" customHeight="1" x14ac:dyDescent="0.2">
      <c r="A76" s="12" t="s">
        <v>223</v>
      </c>
      <c r="B76" s="240" t="s">
        <v>201</v>
      </c>
      <c r="C76" s="142"/>
      <c r="D76" s="142"/>
    </row>
    <row r="77" spans="1:4" s="150" customFormat="1" ht="12" customHeight="1" thickBot="1" x14ac:dyDescent="0.25">
      <c r="A77" s="14" t="s">
        <v>224</v>
      </c>
      <c r="B77" s="241" t="s">
        <v>414</v>
      </c>
      <c r="C77" s="142"/>
      <c r="D77" s="142"/>
    </row>
    <row r="78" spans="1:4" s="150" customFormat="1" ht="12" customHeight="1" thickBot="1" x14ac:dyDescent="0.25">
      <c r="A78" s="190" t="s">
        <v>202</v>
      </c>
      <c r="B78" s="88" t="s">
        <v>203</v>
      </c>
      <c r="C78" s="138">
        <f>SUM(C79:C80)</f>
        <v>223663681</v>
      </c>
      <c r="D78" s="138">
        <f>SUM(D79:D80)</f>
        <v>219564652</v>
      </c>
    </row>
    <row r="79" spans="1:4" s="150" customFormat="1" ht="12" customHeight="1" x14ac:dyDescent="0.2">
      <c r="A79" s="13" t="s">
        <v>225</v>
      </c>
      <c r="B79" s="151" t="s">
        <v>204</v>
      </c>
      <c r="C79" s="142">
        <v>223663681</v>
      </c>
      <c r="D79" s="142">
        <v>219564652</v>
      </c>
    </row>
    <row r="80" spans="1:4" s="150" customFormat="1" ht="12" customHeight="1" thickBot="1" x14ac:dyDescent="0.25">
      <c r="A80" s="14" t="s">
        <v>226</v>
      </c>
      <c r="B80" s="90" t="s">
        <v>205</v>
      </c>
      <c r="C80" s="142"/>
      <c r="D80" s="142"/>
    </row>
    <row r="81" spans="1:4" s="150" customFormat="1" ht="12" customHeight="1" thickBot="1" x14ac:dyDescent="0.25">
      <c r="A81" s="190" t="s">
        <v>206</v>
      </c>
      <c r="B81" s="88" t="s">
        <v>207</v>
      </c>
      <c r="C81" s="138">
        <f>SUM(C82:C84)</f>
        <v>6400021</v>
      </c>
      <c r="D81" s="138">
        <f>SUM(D82:D84)</f>
        <v>6400021</v>
      </c>
    </row>
    <row r="82" spans="1:4" s="150" customFormat="1" ht="12" customHeight="1" x14ac:dyDescent="0.2">
      <c r="A82" s="13" t="s">
        <v>227</v>
      </c>
      <c r="B82" s="151" t="s">
        <v>208</v>
      </c>
      <c r="C82" s="142">
        <v>6400021</v>
      </c>
      <c r="D82" s="142">
        <v>6400021</v>
      </c>
    </row>
    <row r="83" spans="1:4" s="150" customFormat="1" ht="12" customHeight="1" x14ac:dyDescent="0.2">
      <c r="A83" s="12" t="s">
        <v>228</v>
      </c>
      <c r="B83" s="152" t="s">
        <v>209</v>
      </c>
      <c r="C83" s="142"/>
      <c r="D83" s="142"/>
    </row>
    <row r="84" spans="1:4" s="150" customFormat="1" ht="12" customHeight="1" thickBot="1" x14ac:dyDescent="0.25">
      <c r="A84" s="14" t="s">
        <v>229</v>
      </c>
      <c r="B84" s="90" t="s">
        <v>415</v>
      </c>
      <c r="C84" s="142"/>
      <c r="D84" s="142"/>
    </row>
    <row r="85" spans="1:4" s="150" customFormat="1" ht="12" customHeight="1" thickBot="1" x14ac:dyDescent="0.25">
      <c r="A85" s="190" t="s">
        <v>210</v>
      </c>
      <c r="B85" s="88" t="s">
        <v>230</v>
      </c>
      <c r="C85" s="138">
        <f>SUM(C86:C89)</f>
        <v>0</v>
      </c>
      <c r="D85" s="138">
        <f>SUM(D86:D89)</f>
        <v>0</v>
      </c>
    </row>
    <row r="86" spans="1:4" s="150" customFormat="1" ht="12" customHeight="1" x14ac:dyDescent="0.2">
      <c r="A86" s="154" t="s">
        <v>211</v>
      </c>
      <c r="B86" s="151" t="s">
        <v>212</v>
      </c>
      <c r="C86" s="142"/>
      <c r="D86" s="142"/>
    </row>
    <row r="87" spans="1:4" s="150" customFormat="1" ht="12" customHeight="1" x14ac:dyDescent="0.2">
      <c r="A87" s="155" t="s">
        <v>213</v>
      </c>
      <c r="B87" s="152" t="s">
        <v>214</v>
      </c>
      <c r="C87" s="142"/>
      <c r="D87" s="142"/>
    </row>
    <row r="88" spans="1:4" s="150" customFormat="1" ht="12" customHeight="1" x14ac:dyDescent="0.2">
      <c r="A88" s="155" t="s">
        <v>215</v>
      </c>
      <c r="B88" s="152" t="s">
        <v>216</v>
      </c>
      <c r="C88" s="142"/>
      <c r="D88" s="142"/>
    </row>
    <row r="89" spans="1:4" s="150" customFormat="1" ht="12" customHeight="1" thickBot="1" x14ac:dyDescent="0.25">
      <c r="A89" s="156" t="s">
        <v>217</v>
      </c>
      <c r="B89" s="90" t="s">
        <v>218</v>
      </c>
      <c r="C89" s="142"/>
      <c r="D89" s="142"/>
    </row>
    <row r="90" spans="1:4" s="150" customFormat="1" ht="12" customHeight="1" thickBot="1" x14ac:dyDescent="0.25">
      <c r="A90" s="190" t="s">
        <v>219</v>
      </c>
      <c r="B90" s="88" t="s">
        <v>352</v>
      </c>
      <c r="C90" s="192"/>
      <c r="D90" s="192"/>
    </row>
    <row r="91" spans="1:4" s="150" customFormat="1" ht="13.5" customHeight="1" thickBot="1" x14ac:dyDescent="0.25">
      <c r="A91" s="190" t="s">
        <v>221</v>
      </c>
      <c r="B91" s="88" t="s">
        <v>220</v>
      </c>
      <c r="C91" s="192"/>
      <c r="D91" s="192"/>
    </row>
    <row r="92" spans="1:4" s="150" customFormat="1" ht="15.75" customHeight="1" thickBot="1" x14ac:dyDescent="0.25">
      <c r="A92" s="190" t="s">
        <v>233</v>
      </c>
      <c r="B92" s="157" t="s">
        <v>355</v>
      </c>
      <c r="C92" s="144">
        <f>+C69+C73+C78+C81+C85+C91+C90</f>
        <v>230063702</v>
      </c>
      <c r="D92" s="144">
        <f>+D69+D73+D78+D81+D85+D91+D90</f>
        <v>305964673</v>
      </c>
    </row>
    <row r="93" spans="1:4" s="150" customFormat="1" ht="25.5" customHeight="1" thickBot="1" x14ac:dyDescent="0.25">
      <c r="A93" s="191" t="s">
        <v>354</v>
      </c>
      <c r="B93" s="158" t="s">
        <v>356</v>
      </c>
      <c r="C93" s="144">
        <f>+C68+C92</f>
        <v>727908743</v>
      </c>
      <c r="D93" s="144">
        <f>+D68+D92</f>
        <v>950158560</v>
      </c>
    </row>
    <row r="94" spans="1:4" s="150" customFormat="1" ht="15.2" customHeight="1" x14ac:dyDescent="0.2">
      <c r="A94" s="3"/>
      <c r="B94" s="4"/>
      <c r="C94" s="92"/>
    </row>
    <row r="95" spans="1:4" ht="16.5" customHeight="1" x14ac:dyDescent="0.25">
      <c r="A95" s="417" t="s">
        <v>34</v>
      </c>
      <c r="B95" s="417"/>
      <c r="C95" s="417"/>
      <c r="D95" s="417"/>
    </row>
    <row r="96" spans="1:4" s="159" customFormat="1" ht="16.5" customHeight="1" thickBot="1" x14ac:dyDescent="0.3">
      <c r="A96" s="419" t="s">
        <v>84</v>
      </c>
      <c r="B96" s="419"/>
      <c r="C96" s="59"/>
    </row>
    <row r="97" spans="1:4" x14ac:dyDescent="0.25">
      <c r="A97" s="409" t="s">
        <v>48</v>
      </c>
      <c r="B97" s="411" t="s">
        <v>393</v>
      </c>
      <c r="C97" s="413" t="s">
        <v>530</v>
      </c>
      <c r="D97" s="414"/>
    </row>
    <row r="98" spans="1:4" ht="24.75" thickBot="1" x14ac:dyDescent="0.3">
      <c r="A98" s="410"/>
      <c r="B98" s="412"/>
      <c r="C98" s="213" t="s">
        <v>391</v>
      </c>
      <c r="D98" s="212" t="s">
        <v>392</v>
      </c>
    </row>
    <row r="99" spans="1:4" s="149" customFormat="1" ht="12" customHeight="1" thickBot="1" x14ac:dyDescent="0.25">
      <c r="A99" s="25" t="s">
        <v>361</v>
      </c>
      <c r="B99" s="26" t="s">
        <v>362</v>
      </c>
      <c r="C99" s="26" t="s">
        <v>363</v>
      </c>
      <c r="D99" s="26" t="s">
        <v>365</v>
      </c>
    </row>
    <row r="100" spans="1:4" ht="12" customHeight="1" thickBot="1" x14ac:dyDescent="0.3">
      <c r="A100" s="20" t="s">
        <v>6</v>
      </c>
      <c r="B100" s="24" t="s">
        <v>314</v>
      </c>
      <c r="C100" s="137">
        <f>C101+C102+C103+C104+C105+C118</f>
        <v>534302768</v>
      </c>
      <c r="D100" s="137">
        <f>D101+D102+D103+D104+D105+D118</f>
        <v>586669773</v>
      </c>
    </row>
    <row r="101" spans="1:4" ht="12" customHeight="1" x14ac:dyDescent="0.25">
      <c r="A101" s="15" t="s">
        <v>60</v>
      </c>
      <c r="B101" s="8" t="s">
        <v>35</v>
      </c>
      <c r="C101" s="206">
        <v>200412066</v>
      </c>
      <c r="D101" s="206">
        <v>255823942</v>
      </c>
    </row>
    <row r="102" spans="1:4" ht="12" customHeight="1" x14ac:dyDescent="0.25">
      <c r="A102" s="12" t="s">
        <v>61</v>
      </c>
      <c r="B102" s="6" t="s">
        <v>104</v>
      </c>
      <c r="C102" s="139">
        <v>38861916</v>
      </c>
      <c r="D102" s="139">
        <v>49987497</v>
      </c>
    </row>
    <row r="103" spans="1:4" ht="12" customHeight="1" x14ac:dyDescent="0.25">
      <c r="A103" s="12" t="s">
        <v>62</v>
      </c>
      <c r="B103" s="6" t="s">
        <v>79</v>
      </c>
      <c r="C103" s="141">
        <v>149784112</v>
      </c>
      <c r="D103" s="141">
        <v>212037914</v>
      </c>
    </row>
    <row r="104" spans="1:4" ht="12" customHeight="1" x14ac:dyDescent="0.25">
      <c r="A104" s="12" t="s">
        <v>63</v>
      </c>
      <c r="B104" s="9" t="s">
        <v>105</v>
      </c>
      <c r="C104" s="141">
        <v>15000000</v>
      </c>
      <c r="D104" s="141">
        <v>9685419</v>
      </c>
    </row>
    <row r="105" spans="1:4" ht="12" customHeight="1" x14ac:dyDescent="0.25">
      <c r="A105" s="12" t="s">
        <v>71</v>
      </c>
      <c r="B105" s="17" t="s">
        <v>106</v>
      </c>
      <c r="C105" s="141">
        <v>51960046</v>
      </c>
      <c r="D105" s="141">
        <v>52875186</v>
      </c>
    </row>
    <row r="106" spans="1:4" ht="12" customHeight="1" x14ac:dyDescent="0.25">
      <c r="A106" s="12" t="s">
        <v>64</v>
      </c>
      <c r="B106" s="6" t="s">
        <v>319</v>
      </c>
      <c r="C106" s="141"/>
      <c r="D106" s="141"/>
    </row>
    <row r="107" spans="1:4" ht="12" customHeight="1" x14ac:dyDescent="0.25">
      <c r="A107" s="12" t="s">
        <v>65</v>
      </c>
      <c r="B107" s="63" t="s">
        <v>318</v>
      </c>
      <c r="C107" s="141"/>
      <c r="D107" s="141"/>
    </row>
    <row r="108" spans="1:4" ht="12" customHeight="1" x14ac:dyDescent="0.25">
      <c r="A108" s="12" t="s">
        <v>72</v>
      </c>
      <c r="B108" s="63" t="s">
        <v>317</v>
      </c>
      <c r="C108" s="141"/>
      <c r="D108" s="141">
        <v>122798</v>
      </c>
    </row>
    <row r="109" spans="1:4" ht="12" customHeight="1" x14ac:dyDescent="0.25">
      <c r="A109" s="12" t="s">
        <v>73</v>
      </c>
      <c r="B109" s="61" t="s">
        <v>236</v>
      </c>
      <c r="C109" s="141"/>
      <c r="D109" s="141"/>
    </row>
    <row r="110" spans="1:4" ht="12" customHeight="1" x14ac:dyDescent="0.25">
      <c r="A110" s="12" t="s">
        <v>74</v>
      </c>
      <c r="B110" s="62" t="s">
        <v>237</v>
      </c>
      <c r="C110" s="141"/>
      <c r="D110" s="141"/>
    </row>
    <row r="111" spans="1:4" ht="12" customHeight="1" x14ac:dyDescent="0.25">
      <c r="A111" s="12" t="s">
        <v>75</v>
      </c>
      <c r="B111" s="62" t="s">
        <v>238</v>
      </c>
      <c r="C111" s="141"/>
      <c r="D111" s="141"/>
    </row>
    <row r="112" spans="1:4" ht="12" customHeight="1" x14ac:dyDescent="0.25">
      <c r="A112" s="12" t="s">
        <v>77</v>
      </c>
      <c r="B112" s="61" t="s">
        <v>239</v>
      </c>
      <c r="C112" s="141">
        <v>2200000</v>
      </c>
      <c r="D112" s="141">
        <v>10504414</v>
      </c>
    </row>
    <row r="113" spans="1:4" ht="12" customHeight="1" x14ac:dyDescent="0.25">
      <c r="A113" s="12" t="s">
        <v>107</v>
      </c>
      <c r="B113" s="61" t="s">
        <v>240</v>
      </c>
      <c r="C113" s="141"/>
      <c r="D113" s="141"/>
    </row>
    <row r="114" spans="1:4" ht="12" customHeight="1" x14ac:dyDescent="0.25">
      <c r="A114" s="12" t="s">
        <v>234</v>
      </c>
      <c r="B114" s="62" t="s">
        <v>241</v>
      </c>
      <c r="C114" s="141"/>
      <c r="D114" s="141"/>
    </row>
    <row r="115" spans="1:4" ht="12" customHeight="1" x14ac:dyDescent="0.25">
      <c r="A115" s="11" t="s">
        <v>235</v>
      </c>
      <c r="B115" s="63" t="s">
        <v>242</v>
      </c>
      <c r="C115" s="141"/>
      <c r="D115" s="141"/>
    </row>
    <row r="116" spans="1:4" ht="12" customHeight="1" x14ac:dyDescent="0.25">
      <c r="A116" s="12" t="s">
        <v>315</v>
      </c>
      <c r="B116" s="63" t="s">
        <v>243</v>
      </c>
      <c r="C116" s="141"/>
      <c r="D116" s="141"/>
    </row>
    <row r="117" spans="1:4" ht="12" customHeight="1" x14ac:dyDescent="0.25">
      <c r="A117" s="14" t="s">
        <v>316</v>
      </c>
      <c r="B117" s="63" t="s">
        <v>244</v>
      </c>
      <c r="C117" s="141"/>
      <c r="D117" s="141"/>
    </row>
    <row r="118" spans="1:4" ht="12" customHeight="1" x14ac:dyDescent="0.25">
      <c r="A118" s="12" t="s">
        <v>320</v>
      </c>
      <c r="B118" s="9" t="s">
        <v>36</v>
      </c>
      <c r="C118" s="139">
        <v>78284628</v>
      </c>
      <c r="D118" s="139">
        <v>6259815</v>
      </c>
    </row>
    <row r="119" spans="1:4" ht="12" customHeight="1" x14ac:dyDescent="0.25">
      <c r="A119" s="12" t="s">
        <v>321</v>
      </c>
      <c r="B119" s="6" t="s">
        <v>323</v>
      </c>
      <c r="C119" s="139"/>
      <c r="D119" s="139"/>
    </row>
    <row r="120" spans="1:4" ht="12" customHeight="1" thickBot="1" x14ac:dyDescent="0.3">
      <c r="A120" s="16" t="s">
        <v>322</v>
      </c>
      <c r="B120" s="202" t="s">
        <v>324</v>
      </c>
      <c r="C120" s="207"/>
      <c r="D120" s="207"/>
    </row>
    <row r="121" spans="1:4" ht="12" customHeight="1" thickBot="1" x14ac:dyDescent="0.3">
      <c r="A121" s="200" t="s">
        <v>7</v>
      </c>
      <c r="B121" s="201" t="s">
        <v>245</v>
      </c>
      <c r="C121" s="208">
        <f>+C122+C124+C126</f>
        <v>187205954</v>
      </c>
      <c r="D121" s="138">
        <f>+D122+D124+D126</f>
        <v>277088766</v>
      </c>
    </row>
    <row r="122" spans="1:4" ht="12" customHeight="1" x14ac:dyDescent="0.25">
      <c r="A122" s="13" t="s">
        <v>66</v>
      </c>
      <c r="B122" s="6" t="s">
        <v>121</v>
      </c>
      <c r="C122" s="140">
        <v>92152400</v>
      </c>
      <c r="D122" s="216">
        <v>228515875</v>
      </c>
    </row>
    <row r="123" spans="1:4" ht="12" customHeight="1" x14ac:dyDescent="0.25">
      <c r="A123" s="13" t="s">
        <v>67</v>
      </c>
      <c r="B123" s="10" t="s">
        <v>249</v>
      </c>
      <c r="C123" s="140"/>
      <c r="D123" s="216"/>
    </row>
    <row r="124" spans="1:4" ht="12" customHeight="1" x14ac:dyDescent="0.25">
      <c r="A124" s="13" t="s">
        <v>68</v>
      </c>
      <c r="B124" s="10" t="s">
        <v>108</v>
      </c>
      <c r="C124" s="139">
        <v>90053554</v>
      </c>
      <c r="D124" s="217">
        <v>48572891</v>
      </c>
    </row>
    <row r="125" spans="1:4" ht="12" customHeight="1" x14ac:dyDescent="0.25">
      <c r="A125" s="13" t="s">
        <v>69</v>
      </c>
      <c r="B125" s="10" t="s">
        <v>250</v>
      </c>
      <c r="C125" s="139"/>
      <c r="D125" s="217"/>
    </row>
    <row r="126" spans="1:4" ht="12" customHeight="1" x14ac:dyDescent="0.25">
      <c r="A126" s="13" t="s">
        <v>70</v>
      </c>
      <c r="B126" s="90" t="s">
        <v>123</v>
      </c>
      <c r="C126" s="139">
        <v>5000000</v>
      </c>
      <c r="D126" s="217"/>
    </row>
    <row r="127" spans="1:4" ht="12" customHeight="1" x14ac:dyDescent="0.25">
      <c r="A127" s="13" t="s">
        <v>76</v>
      </c>
      <c r="B127" s="89" t="s">
        <v>308</v>
      </c>
      <c r="C127" s="139"/>
      <c r="D127" s="217"/>
    </row>
    <row r="128" spans="1:4" ht="12" customHeight="1" x14ac:dyDescent="0.25">
      <c r="A128" s="13" t="s">
        <v>78</v>
      </c>
      <c r="B128" s="147" t="s">
        <v>255</v>
      </c>
      <c r="C128" s="139"/>
      <c r="D128" s="217"/>
    </row>
    <row r="129" spans="1:4" x14ac:dyDescent="0.25">
      <c r="A129" s="13" t="s">
        <v>109</v>
      </c>
      <c r="B129" s="62" t="s">
        <v>238</v>
      </c>
      <c r="C129" s="139"/>
      <c r="D129" s="217"/>
    </row>
    <row r="130" spans="1:4" ht="12" customHeight="1" x14ac:dyDescent="0.25">
      <c r="A130" s="13" t="s">
        <v>110</v>
      </c>
      <c r="B130" s="62" t="s">
        <v>254</v>
      </c>
      <c r="C130" s="139"/>
      <c r="D130" s="217"/>
    </row>
    <row r="131" spans="1:4" ht="12" customHeight="1" x14ac:dyDescent="0.25">
      <c r="A131" s="13" t="s">
        <v>111</v>
      </c>
      <c r="B131" s="62" t="s">
        <v>253</v>
      </c>
      <c r="C131" s="139"/>
      <c r="D131" s="217"/>
    </row>
    <row r="132" spans="1:4" ht="12" customHeight="1" x14ac:dyDescent="0.25">
      <c r="A132" s="13" t="s">
        <v>246</v>
      </c>
      <c r="B132" s="62" t="s">
        <v>241</v>
      </c>
      <c r="C132" s="139"/>
      <c r="D132" s="217"/>
    </row>
    <row r="133" spans="1:4" ht="12" customHeight="1" x14ac:dyDescent="0.25">
      <c r="A133" s="13" t="s">
        <v>247</v>
      </c>
      <c r="B133" s="62" t="s">
        <v>252</v>
      </c>
      <c r="C133" s="139"/>
      <c r="D133" s="217"/>
    </row>
    <row r="134" spans="1:4" ht="16.5" thickBot="1" x14ac:dyDescent="0.3">
      <c r="A134" s="11" t="s">
        <v>248</v>
      </c>
      <c r="B134" s="62" t="s">
        <v>251</v>
      </c>
      <c r="C134" s="141"/>
      <c r="D134" s="218"/>
    </row>
    <row r="135" spans="1:4" ht="12" customHeight="1" thickBot="1" x14ac:dyDescent="0.3">
      <c r="A135" s="18" t="s">
        <v>8</v>
      </c>
      <c r="B135" s="57" t="s">
        <v>325</v>
      </c>
      <c r="C135" s="138">
        <f>+C100+C121</f>
        <v>721508722</v>
      </c>
      <c r="D135" s="215">
        <f>+D100+D121</f>
        <v>863758539</v>
      </c>
    </row>
    <row r="136" spans="1:4" ht="12" customHeight="1" thickBot="1" x14ac:dyDescent="0.3">
      <c r="A136" s="18" t="s">
        <v>9</v>
      </c>
      <c r="B136" s="57" t="s">
        <v>394</v>
      </c>
      <c r="C136" s="138">
        <f>+C137+C138+C139</f>
        <v>0</v>
      </c>
      <c r="D136" s="215">
        <f>+D137+D138+D139</f>
        <v>80000000</v>
      </c>
    </row>
    <row r="137" spans="1:4" ht="12" customHeight="1" x14ac:dyDescent="0.25">
      <c r="A137" s="13" t="s">
        <v>155</v>
      </c>
      <c r="B137" s="10" t="s">
        <v>333</v>
      </c>
      <c r="C137" s="139"/>
      <c r="D137" s="217"/>
    </row>
    <row r="138" spans="1:4" ht="12" customHeight="1" x14ac:dyDescent="0.25">
      <c r="A138" s="13" t="s">
        <v>156</v>
      </c>
      <c r="B138" s="10" t="s">
        <v>334</v>
      </c>
      <c r="C138" s="139"/>
      <c r="D138" s="217">
        <v>80000000</v>
      </c>
    </row>
    <row r="139" spans="1:4" ht="12" customHeight="1" thickBot="1" x14ac:dyDescent="0.3">
      <c r="A139" s="11" t="s">
        <v>157</v>
      </c>
      <c r="B139" s="10" t="s">
        <v>335</v>
      </c>
      <c r="C139" s="139"/>
      <c r="D139" s="217"/>
    </row>
    <row r="140" spans="1:4" ht="12" customHeight="1" thickBot="1" x14ac:dyDescent="0.3">
      <c r="A140" s="18" t="s">
        <v>10</v>
      </c>
      <c r="B140" s="57" t="s">
        <v>327</v>
      </c>
      <c r="C140" s="138">
        <f>SUM(C141:C146)</f>
        <v>0</v>
      </c>
      <c r="D140" s="215">
        <f>SUM(D141:D146)</f>
        <v>0</v>
      </c>
    </row>
    <row r="141" spans="1:4" ht="12" customHeight="1" x14ac:dyDescent="0.25">
      <c r="A141" s="13" t="s">
        <v>53</v>
      </c>
      <c r="B141" s="7" t="s">
        <v>336</v>
      </c>
      <c r="C141" s="139"/>
      <c r="D141" s="217"/>
    </row>
    <row r="142" spans="1:4" ht="12" customHeight="1" x14ac:dyDescent="0.25">
      <c r="A142" s="13" t="s">
        <v>54</v>
      </c>
      <c r="B142" s="7" t="s">
        <v>328</v>
      </c>
      <c r="C142" s="139"/>
      <c r="D142" s="217"/>
    </row>
    <row r="143" spans="1:4" ht="12" customHeight="1" x14ac:dyDescent="0.25">
      <c r="A143" s="13" t="s">
        <v>55</v>
      </c>
      <c r="B143" s="7" t="s">
        <v>329</v>
      </c>
      <c r="C143" s="139"/>
      <c r="D143" s="217"/>
    </row>
    <row r="144" spans="1:4" ht="12" customHeight="1" x14ac:dyDescent="0.25">
      <c r="A144" s="13" t="s">
        <v>96</v>
      </c>
      <c r="B144" s="7" t="s">
        <v>330</v>
      </c>
      <c r="C144" s="139"/>
      <c r="D144" s="217"/>
    </row>
    <row r="145" spans="1:8" ht="12" customHeight="1" x14ac:dyDescent="0.25">
      <c r="A145" s="13" t="s">
        <v>97</v>
      </c>
      <c r="B145" s="7" t="s">
        <v>331</v>
      </c>
      <c r="C145" s="139"/>
      <c r="D145" s="217"/>
    </row>
    <row r="146" spans="1:8" ht="12" customHeight="1" thickBot="1" x14ac:dyDescent="0.3">
      <c r="A146" s="16" t="s">
        <v>98</v>
      </c>
      <c r="B146" s="245" t="s">
        <v>332</v>
      </c>
      <c r="C146" s="207"/>
      <c r="D146" s="232"/>
    </row>
    <row r="147" spans="1:8" ht="12" customHeight="1" thickBot="1" x14ac:dyDescent="0.3">
      <c r="A147" s="18" t="s">
        <v>11</v>
      </c>
      <c r="B147" s="57" t="s">
        <v>340</v>
      </c>
      <c r="C147" s="144">
        <f>+C148+C149+C150+C151</f>
        <v>6400021</v>
      </c>
      <c r="D147" s="219">
        <f>+D148+D149+D150+D151</f>
        <v>6400021</v>
      </c>
    </row>
    <row r="148" spans="1:8" ht="12" customHeight="1" x14ac:dyDescent="0.25">
      <c r="A148" s="13" t="s">
        <v>56</v>
      </c>
      <c r="B148" s="7" t="s">
        <v>256</v>
      </c>
      <c r="C148" s="139"/>
      <c r="D148" s="217"/>
    </row>
    <row r="149" spans="1:8" ht="12" customHeight="1" x14ac:dyDescent="0.25">
      <c r="A149" s="13" t="s">
        <v>57</v>
      </c>
      <c r="B149" s="7" t="s">
        <v>257</v>
      </c>
      <c r="C149" s="139">
        <v>6400021</v>
      </c>
      <c r="D149" s="217">
        <v>6400021</v>
      </c>
    </row>
    <row r="150" spans="1:8" ht="12" customHeight="1" x14ac:dyDescent="0.25">
      <c r="A150" s="13" t="s">
        <v>173</v>
      </c>
      <c r="B150" s="7" t="s">
        <v>341</v>
      </c>
      <c r="C150" s="139"/>
      <c r="D150" s="217"/>
    </row>
    <row r="151" spans="1:8" ht="12" customHeight="1" thickBot="1" x14ac:dyDescent="0.3">
      <c r="A151" s="11" t="s">
        <v>174</v>
      </c>
      <c r="B151" s="5" t="s">
        <v>273</v>
      </c>
      <c r="C151" s="139"/>
      <c r="D151" s="217"/>
    </row>
    <row r="152" spans="1:8" ht="12" customHeight="1" thickBot="1" x14ac:dyDescent="0.3">
      <c r="A152" s="18" t="s">
        <v>12</v>
      </c>
      <c r="B152" s="57" t="s">
        <v>342</v>
      </c>
      <c r="C152" s="209">
        <f>SUM(C153:C157)</f>
        <v>0</v>
      </c>
      <c r="D152" s="220">
        <f>SUM(D153:D157)</f>
        <v>0</v>
      </c>
    </row>
    <row r="153" spans="1:8" ht="12" customHeight="1" x14ac:dyDescent="0.25">
      <c r="A153" s="13" t="s">
        <v>58</v>
      </c>
      <c r="B153" s="7" t="s">
        <v>337</v>
      </c>
      <c r="C153" s="139"/>
      <c r="D153" s="217"/>
    </row>
    <row r="154" spans="1:8" ht="12" customHeight="1" x14ac:dyDescent="0.25">
      <c r="A154" s="13" t="s">
        <v>59</v>
      </c>
      <c r="B154" s="7" t="s">
        <v>344</v>
      </c>
      <c r="C154" s="139"/>
      <c r="D154" s="217"/>
    </row>
    <row r="155" spans="1:8" ht="12" customHeight="1" x14ac:dyDescent="0.25">
      <c r="A155" s="13" t="s">
        <v>185</v>
      </c>
      <c r="B155" s="7" t="s">
        <v>339</v>
      </c>
      <c r="C155" s="139"/>
      <c r="D155" s="217"/>
    </row>
    <row r="156" spans="1:8" ht="12" customHeight="1" x14ac:dyDescent="0.25">
      <c r="A156" s="13" t="s">
        <v>186</v>
      </c>
      <c r="B156" s="7" t="s">
        <v>345</v>
      </c>
      <c r="C156" s="139"/>
      <c r="D156" s="217"/>
    </row>
    <row r="157" spans="1:8" ht="12" customHeight="1" thickBot="1" x14ac:dyDescent="0.3">
      <c r="A157" s="13" t="s">
        <v>343</v>
      </c>
      <c r="B157" s="7" t="s">
        <v>346</v>
      </c>
      <c r="C157" s="139"/>
      <c r="D157" s="217"/>
    </row>
    <row r="158" spans="1:8" ht="12" customHeight="1" thickBot="1" x14ac:dyDescent="0.3">
      <c r="A158" s="18" t="s">
        <v>13</v>
      </c>
      <c r="B158" s="57" t="s">
        <v>347</v>
      </c>
      <c r="C158" s="210"/>
      <c r="D158" s="221"/>
    </row>
    <row r="159" spans="1:8" ht="12" customHeight="1" thickBot="1" x14ac:dyDescent="0.3">
      <c r="A159" s="18" t="s">
        <v>14</v>
      </c>
      <c r="B159" s="57" t="s">
        <v>348</v>
      </c>
      <c r="C159" s="210"/>
      <c r="D159" s="221"/>
    </row>
    <row r="160" spans="1:8" ht="15.2" customHeight="1" thickBot="1" x14ac:dyDescent="0.3">
      <c r="A160" s="18" t="s">
        <v>15</v>
      </c>
      <c r="B160" s="57" t="s">
        <v>350</v>
      </c>
      <c r="C160" s="211">
        <f>+C136+C140+C147+C152+C158+C159</f>
        <v>6400021</v>
      </c>
      <c r="D160" s="222">
        <f>+D136+D140+D147+D152+D158+D159</f>
        <v>86400021</v>
      </c>
      <c r="E160" s="160"/>
      <c r="F160" s="161"/>
      <c r="G160" s="161"/>
      <c r="H160" s="161"/>
    </row>
    <row r="161" spans="1:4" s="150" customFormat="1" ht="12.95" customHeight="1" thickBot="1" x14ac:dyDescent="0.25">
      <c r="A161" s="91" t="s">
        <v>16</v>
      </c>
      <c r="B161" s="126" t="s">
        <v>349</v>
      </c>
      <c r="C161" s="211">
        <f>+C135+C160</f>
        <v>727908743</v>
      </c>
      <c r="D161" s="222">
        <f>+D135+D160</f>
        <v>950158560</v>
      </c>
    </row>
    <row r="162" spans="1:4" x14ac:dyDescent="0.25">
      <c r="C162" s="372">
        <f>C93-C161</f>
        <v>0</v>
      </c>
      <c r="D162" s="372">
        <f>D93-D161</f>
        <v>0</v>
      </c>
    </row>
    <row r="163" spans="1:4" x14ac:dyDescent="0.25">
      <c r="A163" s="415" t="s">
        <v>258</v>
      </c>
      <c r="B163" s="415"/>
      <c r="C163" s="415"/>
      <c r="D163" s="415"/>
    </row>
    <row r="164" spans="1:4" ht="15.2" customHeight="1" thickBot="1" x14ac:dyDescent="0.3">
      <c r="A164" s="408" t="s">
        <v>85</v>
      </c>
      <c r="B164" s="408"/>
      <c r="C164" s="93"/>
    </row>
    <row r="165" spans="1:4" ht="25.5" customHeight="1" thickBot="1" x14ac:dyDescent="0.3">
      <c r="A165" s="18">
        <v>1</v>
      </c>
      <c r="B165" s="23" t="s">
        <v>351</v>
      </c>
      <c r="C165" s="214">
        <f>+C68-C135</f>
        <v>-223663681</v>
      </c>
      <c r="D165" s="138">
        <f>+D68-D135</f>
        <v>-219564652</v>
      </c>
    </row>
    <row r="166" spans="1:4" ht="32.450000000000003" customHeight="1" thickBot="1" x14ac:dyDescent="0.3">
      <c r="A166" s="18" t="s">
        <v>7</v>
      </c>
      <c r="B166" s="23" t="s">
        <v>357</v>
      </c>
      <c r="C166" s="138">
        <f>+C92-C160</f>
        <v>223663681</v>
      </c>
      <c r="D166" s="138">
        <f>+D92-D160</f>
        <v>219564652</v>
      </c>
    </row>
  </sheetData>
  <mergeCells count="16">
    <mergeCell ref="B1:D1"/>
    <mergeCell ref="A2:D2"/>
    <mergeCell ref="A3:D3"/>
    <mergeCell ref="A4:D4"/>
    <mergeCell ref="A164:B164"/>
    <mergeCell ref="A8:A9"/>
    <mergeCell ref="B8:B9"/>
    <mergeCell ref="C8:D8"/>
    <mergeCell ref="A97:A98"/>
    <mergeCell ref="B97:B98"/>
    <mergeCell ref="C97:D97"/>
    <mergeCell ref="A163:D163"/>
    <mergeCell ref="A6:D6"/>
    <mergeCell ref="A95:D95"/>
    <mergeCell ref="A7:B7"/>
    <mergeCell ref="A96:B96"/>
  </mergeCells>
  <phoneticPr fontId="0" type="noConversion"/>
  <printOptions horizontalCentered="1"/>
  <pageMargins left="0.6692913385826772" right="0.6692913385826772" top="0.86614173228346458" bottom="0.86614173228346458" header="0" footer="0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1"/>
  <sheetViews>
    <sheetView zoomScale="120" zoomScaleNormal="120" workbookViewId="0">
      <selection activeCell="F14" sqref="F14"/>
    </sheetView>
  </sheetViews>
  <sheetFormatPr defaultRowHeight="12.75" x14ac:dyDescent="0.2"/>
  <cols>
    <col min="1" max="1" width="13" style="83" customWidth="1"/>
    <col min="2" max="2" width="59" style="84" customWidth="1"/>
    <col min="3" max="4" width="15.83203125" style="84" customWidth="1"/>
    <col min="5" max="16384" width="9.33203125" style="84"/>
  </cols>
  <sheetData>
    <row r="1" spans="1:4" s="74" customFormat="1" ht="16.5" thickBot="1" x14ac:dyDescent="0.3">
      <c r="A1" s="252"/>
      <c r="B1" s="432"/>
      <c r="C1" s="433"/>
      <c r="D1" s="433"/>
    </row>
    <row r="2" spans="1:4" s="184" customFormat="1" ht="24.75" thickBot="1" x14ac:dyDescent="0.25">
      <c r="A2" s="253" t="s">
        <v>399</v>
      </c>
      <c r="B2" s="434" t="s">
        <v>543</v>
      </c>
      <c r="C2" s="435"/>
      <c r="D2" s="436"/>
    </row>
    <row r="3" spans="1:4" s="184" customFormat="1" ht="24.75" thickBot="1" x14ac:dyDescent="0.25">
      <c r="A3" s="253" t="s">
        <v>117</v>
      </c>
      <c r="B3" s="434" t="s">
        <v>299</v>
      </c>
      <c r="C3" s="435"/>
      <c r="D3" s="436"/>
    </row>
    <row r="4" spans="1:4" s="185" customFormat="1" ht="15.95" customHeight="1" thickBot="1" x14ac:dyDescent="0.3">
      <c r="A4" s="254"/>
      <c r="B4" s="254"/>
      <c r="C4" s="255"/>
      <c r="D4" s="256"/>
    </row>
    <row r="5" spans="1:4" ht="24.75" thickBot="1" x14ac:dyDescent="0.25">
      <c r="A5" s="257" t="s">
        <v>118</v>
      </c>
      <c r="B5" s="258" t="s">
        <v>408</v>
      </c>
      <c r="C5" s="258" t="s">
        <v>397</v>
      </c>
      <c r="D5" s="259" t="s">
        <v>398</v>
      </c>
    </row>
    <row r="6" spans="1:4" s="186" customFormat="1" ht="12.95" customHeight="1" thickBot="1" x14ac:dyDescent="0.25">
      <c r="A6" s="281" t="s">
        <v>361</v>
      </c>
      <c r="B6" s="282" t="s">
        <v>362</v>
      </c>
      <c r="C6" s="282" t="s">
        <v>363</v>
      </c>
      <c r="D6" s="283" t="s">
        <v>365</v>
      </c>
    </row>
    <row r="7" spans="1:4" s="186" customFormat="1" ht="15.95" customHeight="1" thickBot="1" x14ac:dyDescent="0.25">
      <c r="A7" s="429" t="s">
        <v>38</v>
      </c>
      <c r="B7" s="430"/>
      <c r="C7" s="430"/>
      <c r="D7" s="430"/>
    </row>
    <row r="8" spans="1:4" s="125" customFormat="1" ht="12" customHeight="1" thickBot="1" x14ac:dyDescent="0.25">
      <c r="A8" s="69" t="s">
        <v>6</v>
      </c>
      <c r="B8" s="75" t="s">
        <v>382</v>
      </c>
      <c r="C8" s="98">
        <f>SUM(C9:C19)</f>
        <v>2675000</v>
      </c>
      <c r="D8" s="98">
        <f>SUM(D9:D19)</f>
        <v>8525773</v>
      </c>
    </row>
    <row r="9" spans="1:4" s="125" customFormat="1" ht="12" customHeight="1" x14ac:dyDescent="0.2">
      <c r="A9" s="179" t="s">
        <v>60</v>
      </c>
      <c r="B9" s="8" t="s">
        <v>162</v>
      </c>
      <c r="C9" s="225"/>
      <c r="D9" s="225"/>
    </row>
    <row r="10" spans="1:4" s="125" customFormat="1" ht="12" customHeight="1" x14ac:dyDescent="0.2">
      <c r="A10" s="180" t="s">
        <v>61</v>
      </c>
      <c r="B10" s="6" t="s">
        <v>163</v>
      </c>
      <c r="C10" s="95"/>
      <c r="D10" s="95">
        <v>629630</v>
      </c>
    </row>
    <row r="11" spans="1:4" s="125" customFormat="1" ht="12" customHeight="1" x14ac:dyDescent="0.2">
      <c r="A11" s="180" t="s">
        <v>62</v>
      </c>
      <c r="B11" s="6" t="s">
        <v>164</v>
      </c>
      <c r="C11" s="95"/>
      <c r="D11" s="95"/>
    </row>
    <row r="12" spans="1:4" s="125" customFormat="1" ht="12" customHeight="1" x14ac:dyDescent="0.2">
      <c r="A12" s="180" t="s">
        <v>63</v>
      </c>
      <c r="B12" s="6" t="s">
        <v>165</v>
      </c>
      <c r="C12" s="95"/>
      <c r="D12" s="95"/>
    </row>
    <row r="13" spans="1:4" s="125" customFormat="1" ht="12" customHeight="1" x14ac:dyDescent="0.2">
      <c r="A13" s="180" t="s">
        <v>80</v>
      </c>
      <c r="B13" s="6" t="s">
        <v>166</v>
      </c>
      <c r="C13" s="95">
        <v>2675000</v>
      </c>
      <c r="D13" s="95">
        <v>7896002</v>
      </c>
    </row>
    <row r="14" spans="1:4" s="125" customFormat="1" ht="12" customHeight="1" x14ac:dyDescent="0.2">
      <c r="A14" s="180" t="s">
        <v>64</v>
      </c>
      <c r="B14" s="6" t="s">
        <v>282</v>
      </c>
      <c r="C14" s="95"/>
      <c r="D14" s="95"/>
    </row>
    <row r="15" spans="1:4" s="125" customFormat="1" ht="12" customHeight="1" x14ac:dyDescent="0.2">
      <c r="A15" s="180" t="s">
        <v>65</v>
      </c>
      <c r="B15" s="5" t="s">
        <v>283</v>
      </c>
      <c r="C15" s="95"/>
      <c r="D15" s="95"/>
    </row>
    <row r="16" spans="1:4" s="125" customFormat="1" ht="12" customHeight="1" x14ac:dyDescent="0.2">
      <c r="A16" s="180" t="s">
        <v>72</v>
      </c>
      <c r="B16" s="6" t="s">
        <v>169</v>
      </c>
      <c r="C16" s="223"/>
      <c r="D16" s="223">
        <v>141</v>
      </c>
    </row>
    <row r="17" spans="1:4" s="187" customFormat="1" ht="12" customHeight="1" x14ac:dyDescent="0.2">
      <c r="A17" s="180" t="s">
        <v>73</v>
      </c>
      <c r="B17" s="6" t="s">
        <v>170</v>
      </c>
      <c r="C17" s="95"/>
      <c r="D17" s="95"/>
    </row>
    <row r="18" spans="1:4" s="187" customFormat="1" ht="12" customHeight="1" x14ac:dyDescent="0.2">
      <c r="A18" s="180" t="s">
        <v>74</v>
      </c>
      <c r="B18" s="6" t="s">
        <v>313</v>
      </c>
      <c r="C18" s="97"/>
      <c r="D18" s="97"/>
    </row>
    <row r="19" spans="1:4" s="187" customFormat="1" ht="12" customHeight="1" thickBot="1" x14ac:dyDescent="0.25">
      <c r="A19" s="180" t="s">
        <v>75</v>
      </c>
      <c r="B19" s="5" t="s">
        <v>171</v>
      </c>
      <c r="C19" s="97"/>
      <c r="D19" s="97"/>
    </row>
    <row r="20" spans="1:4" s="125" customFormat="1" ht="12" customHeight="1" thickBot="1" x14ac:dyDescent="0.25">
      <c r="A20" s="69" t="s">
        <v>7</v>
      </c>
      <c r="B20" s="75" t="s">
        <v>284</v>
      </c>
      <c r="C20" s="98">
        <f>SUM(C21:C23)</f>
        <v>0</v>
      </c>
      <c r="D20" s="98">
        <f>SUM(D21:D23)</f>
        <v>0</v>
      </c>
    </row>
    <row r="21" spans="1:4" s="187" customFormat="1" ht="12" customHeight="1" x14ac:dyDescent="0.2">
      <c r="A21" s="180" t="s">
        <v>66</v>
      </c>
      <c r="B21" s="7" t="s">
        <v>146</v>
      </c>
      <c r="C21" s="95"/>
      <c r="D21" s="95"/>
    </row>
    <row r="22" spans="1:4" s="187" customFormat="1" ht="12" customHeight="1" x14ac:dyDescent="0.2">
      <c r="A22" s="180" t="s">
        <v>67</v>
      </c>
      <c r="B22" s="6" t="s">
        <v>285</v>
      </c>
      <c r="C22" s="95"/>
      <c r="D22" s="95"/>
    </row>
    <row r="23" spans="1:4" s="187" customFormat="1" ht="12" customHeight="1" x14ac:dyDescent="0.2">
      <c r="A23" s="180" t="s">
        <v>68</v>
      </c>
      <c r="B23" s="6" t="s">
        <v>286</v>
      </c>
      <c r="C23" s="95"/>
      <c r="D23" s="95"/>
    </row>
    <row r="24" spans="1:4" s="187" customFormat="1" ht="12" customHeight="1" thickBot="1" x14ac:dyDescent="0.25">
      <c r="A24" s="180" t="s">
        <v>69</v>
      </c>
      <c r="B24" s="6" t="s">
        <v>383</v>
      </c>
      <c r="C24" s="95"/>
      <c r="D24" s="95"/>
    </row>
    <row r="25" spans="1:4" s="187" customFormat="1" ht="12" customHeight="1" thickBot="1" x14ac:dyDescent="0.25">
      <c r="A25" s="72" t="s">
        <v>8</v>
      </c>
      <c r="B25" s="57" t="s">
        <v>95</v>
      </c>
      <c r="C25" s="233"/>
      <c r="D25" s="233"/>
    </row>
    <row r="26" spans="1:4" s="187" customFormat="1" ht="12" customHeight="1" thickBot="1" x14ac:dyDescent="0.25">
      <c r="A26" s="72" t="s">
        <v>9</v>
      </c>
      <c r="B26" s="57" t="s">
        <v>384</v>
      </c>
      <c r="C26" s="98">
        <f>+C27+C28+C29</f>
        <v>0</v>
      </c>
      <c r="D26" s="98">
        <f>+D27+D28+D29</f>
        <v>0</v>
      </c>
    </row>
    <row r="27" spans="1:4" s="187" customFormat="1" ht="12" customHeight="1" x14ac:dyDescent="0.2">
      <c r="A27" s="181" t="s">
        <v>155</v>
      </c>
      <c r="B27" s="182" t="s">
        <v>151</v>
      </c>
      <c r="C27" s="224"/>
      <c r="D27" s="224"/>
    </row>
    <row r="28" spans="1:4" s="187" customFormat="1" ht="12" customHeight="1" x14ac:dyDescent="0.2">
      <c r="A28" s="181" t="s">
        <v>156</v>
      </c>
      <c r="B28" s="182" t="s">
        <v>285</v>
      </c>
      <c r="C28" s="95"/>
      <c r="D28" s="95"/>
    </row>
    <row r="29" spans="1:4" s="187" customFormat="1" ht="12" customHeight="1" x14ac:dyDescent="0.2">
      <c r="A29" s="181" t="s">
        <v>157</v>
      </c>
      <c r="B29" s="183" t="s">
        <v>287</v>
      </c>
      <c r="C29" s="95"/>
      <c r="D29" s="95"/>
    </row>
    <row r="30" spans="1:4" s="187" customFormat="1" ht="12" customHeight="1" thickBot="1" x14ac:dyDescent="0.25">
      <c r="A30" s="180" t="s">
        <v>158</v>
      </c>
      <c r="B30" s="60" t="s">
        <v>385</v>
      </c>
      <c r="C30" s="48"/>
      <c r="D30" s="48"/>
    </row>
    <row r="31" spans="1:4" s="187" customFormat="1" ht="12" customHeight="1" thickBot="1" x14ac:dyDescent="0.25">
      <c r="A31" s="72" t="s">
        <v>10</v>
      </c>
      <c r="B31" s="57" t="s">
        <v>288</v>
      </c>
      <c r="C31" s="98">
        <f>+C32+C33+C34</f>
        <v>0</v>
      </c>
      <c r="D31" s="98">
        <f>+D32+D33+D34</f>
        <v>0</v>
      </c>
    </row>
    <row r="32" spans="1:4" s="187" customFormat="1" ht="12" customHeight="1" x14ac:dyDescent="0.2">
      <c r="A32" s="181" t="s">
        <v>53</v>
      </c>
      <c r="B32" s="182" t="s">
        <v>176</v>
      </c>
      <c r="C32" s="224"/>
      <c r="D32" s="224"/>
    </row>
    <row r="33" spans="1:4" s="187" customFormat="1" ht="12" customHeight="1" x14ac:dyDescent="0.2">
      <c r="A33" s="181" t="s">
        <v>54</v>
      </c>
      <c r="B33" s="183" t="s">
        <v>177</v>
      </c>
      <c r="C33" s="99"/>
      <c r="D33" s="99"/>
    </row>
    <row r="34" spans="1:4" s="187" customFormat="1" ht="12" customHeight="1" thickBot="1" x14ac:dyDescent="0.25">
      <c r="A34" s="180" t="s">
        <v>55</v>
      </c>
      <c r="B34" s="60" t="s">
        <v>178</v>
      </c>
      <c r="C34" s="48"/>
      <c r="D34" s="48"/>
    </row>
    <row r="35" spans="1:4" s="125" customFormat="1" ht="12" customHeight="1" thickBot="1" x14ac:dyDescent="0.25">
      <c r="A35" s="72" t="s">
        <v>11</v>
      </c>
      <c r="B35" s="57" t="s">
        <v>261</v>
      </c>
      <c r="C35" s="233"/>
      <c r="D35" s="233"/>
    </row>
    <row r="36" spans="1:4" s="125" customFormat="1" ht="12" customHeight="1" thickBot="1" x14ac:dyDescent="0.25">
      <c r="A36" s="72" t="s">
        <v>12</v>
      </c>
      <c r="B36" s="57" t="s">
        <v>289</v>
      </c>
      <c r="C36" s="233"/>
      <c r="D36" s="233"/>
    </row>
    <row r="37" spans="1:4" s="125" customFormat="1" ht="12" customHeight="1" thickBot="1" x14ac:dyDescent="0.25">
      <c r="A37" s="69" t="s">
        <v>13</v>
      </c>
      <c r="B37" s="57" t="s">
        <v>290</v>
      </c>
      <c r="C37" s="98">
        <f>+C8+C20+C25+C26+C31+C35+C36</f>
        <v>2675000</v>
      </c>
      <c r="D37" s="98">
        <f>+D8+D20+D25+D26+D31+D35+D36</f>
        <v>8525773</v>
      </c>
    </row>
    <row r="38" spans="1:4" s="125" customFormat="1" ht="12" customHeight="1" thickBot="1" x14ac:dyDescent="0.25">
      <c r="A38" s="76" t="s">
        <v>14</v>
      </c>
      <c r="B38" s="57" t="s">
        <v>291</v>
      </c>
      <c r="C38" s="98">
        <f>+C39+C40+C41</f>
        <v>76939221</v>
      </c>
      <c r="D38" s="98">
        <f>+D39+D40+D41</f>
        <v>76939221</v>
      </c>
    </row>
    <row r="39" spans="1:4" s="125" customFormat="1" ht="12" customHeight="1" x14ac:dyDescent="0.2">
      <c r="A39" s="181" t="s">
        <v>292</v>
      </c>
      <c r="B39" s="182" t="s">
        <v>128</v>
      </c>
      <c r="C39" s="224">
        <v>641752</v>
      </c>
      <c r="D39" s="224">
        <v>641752</v>
      </c>
    </row>
    <row r="40" spans="1:4" s="125" customFormat="1" ht="12" customHeight="1" x14ac:dyDescent="0.2">
      <c r="A40" s="181" t="s">
        <v>293</v>
      </c>
      <c r="B40" s="183" t="s">
        <v>0</v>
      </c>
      <c r="C40" s="99"/>
      <c r="D40" s="99"/>
    </row>
    <row r="41" spans="1:4" s="187" customFormat="1" ht="12" customHeight="1" thickBot="1" x14ac:dyDescent="0.25">
      <c r="A41" s="180" t="s">
        <v>294</v>
      </c>
      <c r="B41" s="60" t="s">
        <v>295</v>
      </c>
      <c r="C41" s="48">
        <v>76297469</v>
      </c>
      <c r="D41" s="48">
        <v>76297469</v>
      </c>
    </row>
    <row r="42" spans="1:4" s="187" customFormat="1" ht="15.2" customHeight="1" thickBot="1" x14ac:dyDescent="0.25">
      <c r="A42" s="76" t="s">
        <v>15</v>
      </c>
      <c r="B42" s="77" t="s">
        <v>296</v>
      </c>
      <c r="C42" s="234">
        <f>+C37+C38</f>
        <v>79614221</v>
      </c>
      <c r="D42" s="234">
        <f>+D37+D38</f>
        <v>85464994</v>
      </c>
    </row>
    <row r="43" spans="1:4" s="187" customFormat="1" ht="15.2" customHeight="1" x14ac:dyDescent="0.2">
      <c r="A43" s="78"/>
      <c r="B43" s="79"/>
      <c r="C43" s="123"/>
    </row>
    <row r="44" spans="1:4" ht="13.5" thickBot="1" x14ac:dyDescent="0.25">
      <c r="A44" s="80"/>
      <c r="B44" s="81"/>
      <c r="C44" s="124"/>
    </row>
    <row r="45" spans="1:4" s="186" customFormat="1" ht="16.5" customHeight="1" thickBot="1" x14ac:dyDescent="0.25">
      <c r="A45" s="429" t="s">
        <v>39</v>
      </c>
      <c r="B45" s="430"/>
      <c r="C45" s="430"/>
      <c r="D45" s="430"/>
    </row>
    <row r="46" spans="1:4" s="188" customFormat="1" ht="12" customHeight="1" thickBot="1" x14ac:dyDescent="0.25">
      <c r="A46" s="72" t="s">
        <v>6</v>
      </c>
      <c r="B46" s="57" t="s">
        <v>297</v>
      </c>
      <c r="C46" s="98">
        <f>SUM(C47:C51)</f>
        <v>79461821</v>
      </c>
      <c r="D46" s="98">
        <f>SUM(D47:D51)</f>
        <v>84782365</v>
      </c>
    </row>
    <row r="47" spans="1:4" ht="12" customHeight="1" x14ac:dyDescent="0.2">
      <c r="A47" s="180" t="s">
        <v>60</v>
      </c>
      <c r="B47" s="7" t="s">
        <v>35</v>
      </c>
      <c r="C47" s="224">
        <v>53374782</v>
      </c>
      <c r="D47" s="224">
        <v>54455365</v>
      </c>
    </row>
    <row r="48" spans="1:4" ht="12" customHeight="1" x14ac:dyDescent="0.2">
      <c r="A48" s="180" t="s">
        <v>61</v>
      </c>
      <c r="B48" s="6" t="s">
        <v>104</v>
      </c>
      <c r="C48" s="47">
        <v>10524927</v>
      </c>
      <c r="D48" s="47">
        <v>10524927</v>
      </c>
    </row>
    <row r="49" spans="1:4" ht="12" customHeight="1" x14ac:dyDescent="0.2">
      <c r="A49" s="180" t="s">
        <v>62</v>
      </c>
      <c r="B49" s="6" t="s">
        <v>79</v>
      </c>
      <c r="C49" s="47">
        <v>15562112</v>
      </c>
      <c r="D49" s="47">
        <v>19802073</v>
      </c>
    </row>
    <row r="50" spans="1:4" ht="12" customHeight="1" x14ac:dyDescent="0.2">
      <c r="A50" s="180" t="s">
        <v>63</v>
      </c>
      <c r="B50" s="6" t="s">
        <v>105</v>
      </c>
      <c r="C50" s="47"/>
      <c r="D50" s="47"/>
    </row>
    <row r="51" spans="1:4" ht="12" customHeight="1" thickBot="1" x14ac:dyDescent="0.25">
      <c r="A51" s="180" t="s">
        <v>80</v>
      </c>
      <c r="B51" s="6" t="s">
        <v>106</v>
      </c>
      <c r="C51" s="47"/>
      <c r="D51" s="47"/>
    </row>
    <row r="52" spans="1:4" ht="12" customHeight="1" thickBot="1" x14ac:dyDescent="0.25">
      <c r="A52" s="72" t="s">
        <v>7</v>
      </c>
      <c r="B52" s="57" t="s">
        <v>298</v>
      </c>
      <c r="C52" s="98">
        <f>SUM(C53:C55)</f>
        <v>152400</v>
      </c>
      <c r="D52" s="98">
        <f>SUM(D53:D55)</f>
        <v>682629</v>
      </c>
    </row>
    <row r="53" spans="1:4" s="188" customFormat="1" ht="12" customHeight="1" x14ac:dyDescent="0.2">
      <c r="A53" s="180" t="s">
        <v>66</v>
      </c>
      <c r="B53" s="7" t="s">
        <v>121</v>
      </c>
      <c r="C53" s="224">
        <v>152400</v>
      </c>
      <c r="D53" s="224">
        <v>682629</v>
      </c>
    </row>
    <row r="54" spans="1:4" ht="12" customHeight="1" x14ac:dyDescent="0.2">
      <c r="A54" s="180" t="s">
        <v>67</v>
      </c>
      <c r="B54" s="6" t="s">
        <v>108</v>
      </c>
      <c r="C54" s="47"/>
      <c r="D54" s="47"/>
    </row>
    <row r="55" spans="1:4" ht="12" customHeight="1" x14ac:dyDescent="0.2">
      <c r="A55" s="180" t="s">
        <v>68</v>
      </c>
      <c r="B55" s="6" t="s">
        <v>40</v>
      </c>
      <c r="C55" s="47"/>
      <c r="D55" s="47"/>
    </row>
    <row r="56" spans="1:4" ht="12" customHeight="1" thickBot="1" x14ac:dyDescent="0.25">
      <c r="A56" s="180" t="s">
        <v>69</v>
      </c>
      <c r="B56" s="6" t="s">
        <v>386</v>
      </c>
      <c r="C56" s="47"/>
      <c r="D56" s="47"/>
    </row>
    <row r="57" spans="1:4" ht="12" customHeight="1" thickBot="1" x14ac:dyDescent="0.25">
      <c r="A57" s="72" t="s">
        <v>8</v>
      </c>
      <c r="B57" s="57" t="s">
        <v>2</v>
      </c>
      <c r="C57" s="233"/>
      <c r="D57" s="233"/>
    </row>
    <row r="58" spans="1:4" ht="15.2" customHeight="1" thickBot="1" x14ac:dyDescent="0.25">
      <c r="A58" s="72" t="s">
        <v>9</v>
      </c>
      <c r="B58" s="82" t="s">
        <v>387</v>
      </c>
      <c r="C58" s="234">
        <f>+C46+C52+C57</f>
        <v>79614221</v>
      </c>
      <c r="D58" s="234">
        <f>+D46+D52+D57</f>
        <v>85464994</v>
      </c>
    </row>
    <row r="59" spans="1:4" ht="13.5" thickBot="1" x14ac:dyDescent="0.25">
      <c r="C59" s="370">
        <f>C42-C58</f>
        <v>0</v>
      </c>
      <c r="D59" s="370">
        <f>D42-D58</f>
        <v>0</v>
      </c>
    </row>
    <row r="60" spans="1:4" ht="15.2" customHeight="1" thickBot="1" x14ac:dyDescent="0.25">
      <c r="A60" s="235" t="s">
        <v>409</v>
      </c>
      <c r="B60" s="236"/>
      <c r="C60" s="231">
        <v>12</v>
      </c>
      <c r="D60" s="231">
        <v>12</v>
      </c>
    </row>
    <row r="61" spans="1:4" ht="14.45" customHeight="1" thickBot="1" x14ac:dyDescent="0.25">
      <c r="A61" s="237" t="s">
        <v>410</v>
      </c>
      <c r="B61" s="238"/>
      <c r="C61" s="231"/>
      <c r="D61" s="231"/>
    </row>
  </sheetData>
  <sheetProtection formatCells="0"/>
  <mergeCells count="5">
    <mergeCell ref="B2:D2"/>
    <mergeCell ref="B3:D3"/>
    <mergeCell ref="A7:D7"/>
    <mergeCell ref="A45:D45"/>
    <mergeCell ref="B1:D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1"/>
  <sheetViews>
    <sheetView zoomScale="120" zoomScaleNormal="120" workbookViewId="0">
      <selection activeCell="I49" sqref="I49"/>
    </sheetView>
  </sheetViews>
  <sheetFormatPr defaultRowHeight="12.75" x14ac:dyDescent="0.2"/>
  <cols>
    <col min="1" max="1" width="13" style="83" customWidth="1"/>
    <col min="2" max="2" width="59" style="84" customWidth="1"/>
    <col min="3" max="4" width="15.83203125" style="84" customWidth="1"/>
    <col min="5" max="16384" width="9.33203125" style="84"/>
  </cols>
  <sheetData>
    <row r="1" spans="1:4" s="74" customFormat="1" ht="16.5" thickBot="1" x14ac:dyDescent="0.3">
      <c r="A1" s="252"/>
      <c r="B1" s="432"/>
      <c r="C1" s="433"/>
      <c r="D1" s="433"/>
    </row>
    <row r="2" spans="1:4" s="184" customFormat="1" ht="24.75" thickBot="1" x14ac:dyDescent="0.25">
      <c r="A2" s="253" t="s">
        <v>399</v>
      </c>
      <c r="B2" s="434" t="s">
        <v>481</v>
      </c>
      <c r="C2" s="435"/>
      <c r="D2" s="436"/>
    </row>
    <row r="3" spans="1:4" s="184" customFormat="1" ht="24.75" thickBot="1" x14ac:dyDescent="0.25">
      <c r="A3" s="253" t="s">
        <v>117</v>
      </c>
      <c r="B3" s="434" t="s">
        <v>300</v>
      </c>
      <c r="C3" s="435"/>
      <c r="D3" s="436"/>
    </row>
    <row r="4" spans="1:4" s="185" customFormat="1" ht="15.95" customHeight="1" thickBot="1" x14ac:dyDescent="0.3">
      <c r="A4" s="254"/>
      <c r="B4" s="254"/>
      <c r="C4" s="255"/>
      <c r="D4" s="256"/>
    </row>
    <row r="5" spans="1:4" ht="24.75" thickBot="1" x14ac:dyDescent="0.25">
      <c r="A5" s="257" t="s">
        <v>118</v>
      </c>
      <c r="B5" s="258" t="s">
        <v>408</v>
      </c>
      <c r="C5" s="258" t="s">
        <v>397</v>
      </c>
      <c r="D5" s="259" t="s">
        <v>398</v>
      </c>
    </row>
    <row r="6" spans="1:4" s="186" customFormat="1" ht="12.95" customHeight="1" thickBot="1" x14ac:dyDescent="0.25">
      <c r="A6" s="281" t="s">
        <v>361</v>
      </c>
      <c r="B6" s="282" t="s">
        <v>362</v>
      </c>
      <c r="C6" s="282" t="s">
        <v>363</v>
      </c>
      <c r="D6" s="283" t="s">
        <v>365</v>
      </c>
    </row>
    <row r="7" spans="1:4" s="186" customFormat="1" ht="15.95" customHeight="1" thickBot="1" x14ac:dyDescent="0.25">
      <c r="A7" s="429" t="s">
        <v>38</v>
      </c>
      <c r="B7" s="430"/>
      <c r="C7" s="430"/>
      <c r="D7" s="430"/>
    </row>
    <row r="8" spans="1:4" s="125" customFormat="1" ht="12" customHeight="1" thickBot="1" x14ac:dyDescent="0.25">
      <c r="A8" s="69" t="s">
        <v>6</v>
      </c>
      <c r="B8" s="75" t="s">
        <v>382</v>
      </c>
      <c r="C8" s="98">
        <f>SUM(C9:C19)</f>
        <v>15000000</v>
      </c>
      <c r="D8" s="98">
        <f>SUM(D9:D19)</f>
        <v>15000443</v>
      </c>
    </row>
    <row r="9" spans="1:4" s="125" customFormat="1" ht="12" customHeight="1" x14ac:dyDescent="0.2">
      <c r="A9" s="179" t="s">
        <v>60</v>
      </c>
      <c r="B9" s="8" t="s">
        <v>162</v>
      </c>
      <c r="C9" s="225">
        <v>500000</v>
      </c>
      <c r="D9" s="225">
        <v>500000</v>
      </c>
    </row>
    <row r="10" spans="1:4" s="125" customFormat="1" ht="12" customHeight="1" x14ac:dyDescent="0.2">
      <c r="A10" s="180" t="s">
        <v>61</v>
      </c>
      <c r="B10" s="6" t="s">
        <v>163</v>
      </c>
      <c r="C10" s="95">
        <v>11400000</v>
      </c>
      <c r="D10" s="95">
        <v>11427529</v>
      </c>
    </row>
    <row r="11" spans="1:4" s="125" customFormat="1" ht="12" customHeight="1" x14ac:dyDescent="0.2">
      <c r="A11" s="180" t="s">
        <v>62</v>
      </c>
      <c r="B11" s="6" t="s">
        <v>164</v>
      </c>
      <c r="C11" s="95"/>
      <c r="D11" s="95"/>
    </row>
    <row r="12" spans="1:4" s="125" customFormat="1" ht="12" customHeight="1" x14ac:dyDescent="0.2">
      <c r="A12" s="180" t="s">
        <v>63</v>
      </c>
      <c r="B12" s="6" t="s">
        <v>165</v>
      </c>
      <c r="C12" s="95"/>
      <c r="D12" s="95"/>
    </row>
    <row r="13" spans="1:4" s="125" customFormat="1" ht="12" customHeight="1" x14ac:dyDescent="0.2">
      <c r="A13" s="180" t="s">
        <v>80</v>
      </c>
      <c r="B13" s="6" t="s">
        <v>166</v>
      </c>
      <c r="C13" s="95"/>
      <c r="D13" s="95"/>
    </row>
    <row r="14" spans="1:4" s="125" customFormat="1" ht="12" customHeight="1" x14ac:dyDescent="0.2">
      <c r="A14" s="180" t="s">
        <v>64</v>
      </c>
      <c r="B14" s="6" t="s">
        <v>282</v>
      </c>
      <c r="C14" s="95">
        <v>3100000</v>
      </c>
      <c r="D14" s="95">
        <v>3072471</v>
      </c>
    </row>
    <row r="15" spans="1:4" s="125" customFormat="1" ht="12" customHeight="1" x14ac:dyDescent="0.2">
      <c r="A15" s="180" t="s">
        <v>65</v>
      </c>
      <c r="B15" s="5" t="s">
        <v>283</v>
      </c>
      <c r="C15" s="95"/>
      <c r="D15" s="95"/>
    </row>
    <row r="16" spans="1:4" s="125" customFormat="1" ht="12" customHeight="1" x14ac:dyDescent="0.2">
      <c r="A16" s="180" t="s">
        <v>72</v>
      </c>
      <c r="B16" s="6" t="s">
        <v>169</v>
      </c>
      <c r="C16" s="223"/>
      <c r="D16" s="223">
        <v>442</v>
      </c>
    </row>
    <row r="17" spans="1:4" s="187" customFormat="1" ht="12" customHeight="1" x14ac:dyDescent="0.2">
      <c r="A17" s="180" t="s">
        <v>73</v>
      </c>
      <c r="B17" s="6" t="s">
        <v>170</v>
      </c>
      <c r="C17" s="95"/>
      <c r="D17" s="95"/>
    </row>
    <row r="18" spans="1:4" s="187" customFormat="1" ht="12" customHeight="1" x14ac:dyDescent="0.2">
      <c r="A18" s="180" t="s">
        <v>74</v>
      </c>
      <c r="B18" s="6" t="s">
        <v>313</v>
      </c>
      <c r="C18" s="97"/>
      <c r="D18" s="97"/>
    </row>
    <row r="19" spans="1:4" s="187" customFormat="1" ht="12" customHeight="1" thickBot="1" x14ac:dyDescent="0.25">
      <c r="A19" s="180" t="s">
        <v>75</v>
      </c>
      <c r="B19" s="5" t="s">
        <v>171</v>
      </c>
      <c r="C19" s="97"/>
      <c r="D19" s="97">
        <v>1</v>
      </c>
    </row>
    <row r="20" spans="1:4" s="125" customFormat="1" ht="12" customHeight="1" thickBot="1" x14ac:dyDescent="0.25">
      <c r="A20" s="69" t="s">
        <v>7</v>
      </c>
      <c r="B20" s="75" t="s">
        <v>284</v>
      </c>
      <c r="C20" s="98">
        <f>SUM(C21:C23)</f>
        <v>0</v>
      </c>
      <c r="D20" s="98">
        <f>SUM(D21:D23)</f>
        <v>14779156</v>
      </c>
    </row>
    <row r="21" spans="1:4" s="187" customFormat="1" ht="12" customHeight="1" x14ac:dyDescent="0.2">
      <c r="A21" s="180" t="s">
        <v>66</v>
      </c>
      <c r="B21" s="7" t="s">
        <v>146</v>
      </c>
      <c r="C21" s="95"/>
      <c r="D21" s="95"/>
    </row>
    <row r="22" spans="1:4" s="187" customFormat="1" ht="12" customHeight="1" x14ac:dyDescent="0.2">
      <c r="A22" s="180" t="s">
        <v>67</v>
      </c>
      <c r="B22" s="6" t="s">
        <v>285</v>
      </c>
      <c r="C22" s="95"/>
      <c r="D22" s="95"/>
    </row>
    <row r="23" spans="1:4" s="187" customFormat="1" ht="12" customHeight="1" x14ac:dyDescent="0.2">
      <c r="A23" s="180" t="s">
        <v>68</v>
      </c>
      <c r="B23" s="6" t="s">
        <v>286</v>
      </c>
      <c r="C23" s="95"/>
      <c r="D23" s="95">
        <v>14779156</v>
      </c>
    </row>
    <row r="24" spans="1:4" s="187" customFormat="1" ht="12" customHeight="1" thickBot="1" x14ac:dyDescent="0.25">
      <c r="A24" s="180" t="s">
        <v>69</v>
      </c>
      <c r="B24" s="6" t="s">
        <v>383</v>
      </c>
      <c r="C24" s="95"/>
      <c r="D24" s="95"/>
    </row>
    <row r="25" spans="1:4" s="187" customFormat="1" ht="12" customHeight="1" thickBot="1" x14ac:dyDescent="0.25">
      <c r="A25" s="72" t="s">
        <v>8</v>
      </c>
      <c r="B25" s="57" t="s">
        <v>95</v>
      </c>
      <c r="C25" s="233"/>
      <c r="D25" s="233"/>
    </row>
    <row r="26" spans="1:4" s="187" customFormat="1" ht="12" customHeight="1" thickBot="1" x14ac:dyDescent="0.25">
      <c r="A26" s="72" t="s">
        <v>9</v>
      </c>
      <c r="B26" s="57" t="s">
        <v>384</v>
      </c>
      <c r="C26" s="98">
        <f>+C27+C28+C29</f>
        <v>0</v>
      </c>
      <c r="D26" s="98">
        <f>+D27+D28+D29</f>
        <v>0</v>
      </c>
    </row>
    <row r="27" spans="1:4" s="187" customFormat="1" ht="12" customHeight="1" x14ac:dyDescent="0.2">
      <c r="A27" s="181" t="s">
        <v>155</v>
      </c>
      <c r="B27" s="182" t="s">
        <v>151</v>
      </c>
      <c r="C27" s="224"/>
      <c r="D27" s="224"/>
    </row>
    <row r="28" spans="1:4" s="187" customFormat="1" ht="12" customHeight="1" x14ac:dyDescent="0.2">
      <c r="A28" s="181" t="s">
        <v>156</v>
      </c>
      <c r="B28" s="182" t="s">
        <v>285</v>
      </c>
      <c r="C28" s="95"/>
      <c r="D28" s="95"/>
    </row>
    <row r="29" spans="1:4" s="187" customFormat="1" ht="12" customHeight="1" x14ac:dyDescent="0.2">
      <c r="A29" s="181" t="s">
        <v>157</v>
      </c>
      <c r="B29" s="183" t="s">
        <v>287</v>
      </c>
      <c r="C29" s="95"/>
      <c r="D29" s="95"/>
    </row>
    <row r="30" spans="1:4" s="187" customFormat="1" ht="12" customHeight="1" thickBot="1" x14ac:dyDescent="0.25">
      <c r="A30" s="180" t="s">
        <v>158</v>
      </c>
      <c r="B30" s="60" t="s">
        <v>385</v>
      </c>
      <c r="C30" s="48"/>
      <c r="D30" s="48"/>
    </row>
    <row r="31" spans="1:4" s="187" customFormat="1" ht="12" customHeight="1" thickBot="1" x14ac:dyDescent="0.25">
      <c r="A31" s="72" t="s">
        <v>10</v>
      </c>
      <c r="B31" s="57" t="s">
        <v>288</v>
      </c>
      <c r="C31" s="98">
        <f>+C32+C33+C34</f>
        <v>0</v>
      </c>
      <c r="D31" s="98">
        <f>+D32+D33+D34</f>
        <v>0</v>
      </c>
    </row>
    <row r="32" spans="1:4" s="187" customFormat="1" ht="12" customHeight="1" x14ac:dyDescent="0.2">
      <c r="A32" s="181" t="s">
        <v>53</v>
      </c>
      <c r="B32" s="182" t="s">
        <v>176</v>
      </c>
      <c r="C32" s="224"/>
      <c r="D32" s="224"/>
    </row>
    <row r="33" spans="1:4" s="187" customFormat="1" ht="12" customHeight="1" x14ac:dyDescent="0.2">
      <c r="A33" s="181" t="s">
        <v>54</v>
      </c>
      <c r="B33" s="183" t="s">
        <v>177</v>
      </c>
      <c r="C33" s="99"/>
      <c r="D33" s="99"/>
    </row>
    <row r="34" spans="1:4" s="187" customFormat="1" ht="12" customHeight="1" thickBot="1" x14ac:dyDescent="0.25">
      <c r="A34" s="180" t="s">
        <v>55</v>
      </c>
      <c r="B34" s="60" t="s">
        <v>178</v>
      </c>
      <c r="C34" s="48"/>
      <c r="D34" s="48"/>
    </row>
    <row r="35" spans="1:4" s="125" customFormat="1" ht="12" customHeight="1" thickBot="1" x14ac:dyDescent="0.25">
      <c r="A35" s="72" t="s">
        <v>11</v>
      </c>
      <c r="B35" s="57" t="s">
        <v>261</v>
      </c>
      <c r="C35" s="233"/>
      <c r="D35" s="233"/>
    </row>
    <row r="36" spans="1:4" s="125" customFormat="1" ht="12" customHeight="1" thickBot="1" x14ac:dyDescent="0.25">
      <c r="A36" s="72" t="s">
        <v>12</v>
      </c>
      <c r="B36" s="57" t="s">
        <v>289</v>
      </c>
      <c r="C36" s="233"/>
      <c r="D36" s="233"/>
    </row>
    <row r="37" spans="1:4" s="125" customFormat="1" ht="12" customHeight="1" thickBot="1" x14ac:dyDescent="0.25">
      <c r="A37" s="69" t="s">
        <v>13</v>
      </c>
      <c r="B37" s="57" t="s">
        <v>290</v>
      </c>
      <c r="C37" s="98">
        <f>+C8+C20+C25+C26+C31+C35+C36</f>
        <v>15000000</v>
      </c>
      <c r="D37" s="98">
        <f>+D8+D20+D25+D26+D31+D35+D36</f>
        <v>29779599</v>
      </c>
    </row>
    <row r="38" spans="1:4" s="125" customFormat="1" ht="12" customHeight="1" thickBot="1" x14ac:dyDescent="0.25">
      <c r="A38" s="76" t="s">
        <v>14</v>
      </c>
      <c r="B38" s="57" t="s">
        <v>291</v>
      </c>
      <c r="C38" s="98">
        <f>+C39+C40+C41</f>
        <v>50032601</v>
      </c>
      <c r="D38" s="98">
        <f>+D39+D40+D41</f>
        <v>50032601</v>
      </c>
    </row>
    <row r="39" spans="1:4" s="125" customFormat="1" ht="12" customHeight="1" x14ac:dyDescent="0.2">
      <c r="A39" s="181" t="s">
        <v>292</v>
      </c>
      <c r="B39" s="182" t="s">
        <v>128</v>
      </c>
      <c r="C39" s="224">
        <v>3089140</v>
      </c>
      <c r="D39" s="224">
        <v>3089140</v>
      </c>
    </row>
    <row r="40" spans="1:4" s="125" customFormat="1" ht="12" customHeight="1" x14ac:dyDescent="0.2">
      <c r="A40" s="181" t="s">
        <v>293</v>
      </c>
      <c r="B40" s="183" t="s">
        <v>0</v>
      </c>
      <c r="C40" s="99"/>
      <c r="D40" s="99"/>
    </row>
    <row r="41" spans="1:4" s="187" customFormat="1" ht="12" customHeight="1" thickBot="1" x14ac:dyDescent="0.25">
      <c r="A41" s="180" t="s">
        <v>294</v>
      </c>
      <c r="B41" s="60" t="s">
        <v>295</v>
      </c>
      <c r="C41" s="48">
        <v>46943461</v>
      </c>
      <c r="D41" s="48">
        <v>46943461</v>
      </c>
    </row>
    <row r="42" spans="1:4" s="187" customFormat="1" ht="15.2" customHeight="1" thickBot="1" x14ac:dyDescent="0.25">
      <c r="A42" s="76" t="s">
        <v>15</v>
      </c>
      <c r="B42" s="77" t="s">
        <v>296</v>
      </c>
      <c r="C42" s="234">
        <f>+C37+C38</f>
        <v>65032601</v>
      </c>
      <c r="D42" s="234">
        <f>+D37+D38</f>
        <v>79812200</v>
      </c>
    </row>
    <row r="43" spans="1:4" s="187" customFormat="1" ht="15.2" customHeight="1" x14ac:dyDescent="0.2">
      <c r="A43" s="78"/>
      <c r="B43" s="79"/>
      <c r="C43" s="123"/>
    </row>
    <row r="44" spans="1:4" ht="13.5" thickBot="1" x14ac:dyDescent="0.25">
      <c r="A44" s="80"/>
      <c r="B44" s="81"/>
      <c r="C44" s="124"/>
    </row>
    <row r="45" spans="1:4" s="186" customFormat="1" ht="16.5" customHeight="1" thickBot="1" x14ac:dyDescent="0.25">
      <c r="A45" s="429" t="s">
        <v>39</v>
      </c>
      <c r="B45" s="430"/>
      <c r="C45" s="430"/>
      <c r="D45" s="430"/>
    </row>
    <row r="46" spans="1:4" s="188" customFormat="1" ht="12" customHeight="1" thickBot="1" x14ac:dyDescent="0.25">
      <c r="A46" s="72" t="s">
        <v>6</v>
      </c>
      <c r="B46" s="57" t="s">
        <v>297</v>
      </c>
      <c r="C46" s="98">
        <f>SUM(C47:C51)</f>
        <v>63032601</v>
      </c>
      <c r="D46" s="98">
        <f>SUM(D47:D51)</f>
        <v>77354036</v>
      </c>
    </row>
    <row r="47" spans="1:4" ht="12" customHeight="1" x14ac:dyDescent="0.2">
      <c r="A47" s="180" t="s">
        <v>60</v>
      </c>
      <c r="B47" s="7" t="s">
        <v>35</v>
      </c>
      <c r="C47" s="224">
        <v>31941788</v>
      </c>
      <c r="D47" s="224">
        <v>39267836</v>
      </c>
    </row>
    <row r="48" spans="1:4" ht="12" customHeight="1" x14ac:dyDescent="0.2">
      <c r="A48" s="180" t="s">
        <v>61</v>
      </c>
      <c r="B48" s="6" t="s">
        <v>104</v>
      </c>
      <c r="C48" s="47">
        <v>5957313</v>
      </c>
      <c r="D48" s="47">
        <v>7357745</v>
      </c>
    </row>
    <row r="49" spans="1:4" ht="12" customHeight="1" x14ac:dyDescent="0.2">
      <c r="A49" s="180" t="s">
        <v>62</v>
      </c>
      <c r="B49" s="6" t="s">
        <v>79</v>
      </c>
      <c r="C49" s="47">
        <v>25133500</v>
      </c>
      <c r="D49" s="47">
        <v>30728455</v>
      </c>
    </row>
    <row r="50" spans="1:4" ht="12" customHeight="1" x14ac:dyDescent="0.2">
      <c r="A50" s="180" t="s">
        <v>63</v>
      </c>
      <c r="B50" s="6" t="s">
        <v>105</v>
      </c>
      <c r="C50" s="47"/>
      <c r="D50" s="47"/>
    </row>
    <row r="51" spans="1:4" ht="12" customHeight="1" thickBot="1" x14ac:dyDescent="0.25">
      <c r="A51" s="180" t="s">
        <v>80</v>
      </c>
      <c r="B51" s="6" t="s">
        <v>106</v>
      </c>
      <c r="C51" s="47"/>
      <c r="D51" s="47"/>
    </row>
    <row r="52" spans="1:4" ht="12" customHeight="1" thickBot="1" x14ac:dyDescent="0.25">
      <c r="A52" s="72" t="s">
        <v>7</v>
      </c>
      <c r="B52" s="57" t="s">
        <v>298</v>
      </c>
      <c r="C52" s="98">
        <f>SUM(C53:C55)</f>
        <v>2000000</v>
      </c>
      <c r="D52" s="98">
        <f>SUM(D53:D55)</f>
        <v>2458164</v>
      </c>
    </row>
    <row r="53" spans="1:4" s="188" customFormat="1" ht="12" customHeight="1" x14ac:dyDescent="0.2">
      <c r="A53" s="180" t="s">
        <v>66</v>
      </c>
      <c r="B53" s="7" t="s">
        <v>121</v>
      </c>
      <c r="C53" s="224">
        <v>2000000</v>
      </c>
      <c r="D53" s="224">
        <v>2458164</v>
      </c>
    </row>
    <row r="54" spans="1:4" ht="12" customHeight="1" x14ac:dyDescent="0.2">
      <c r="A54" s="180" t="s">
        <v>67</v>
      </c>
      <c r="B54" s="6" t="s">
        <v>108</v>
      </c>
      <c r="C54" s="47"/>
      <c r="D54" s="47"/>
    </row>
    <row r="55" spans="1:4" ht="12" customHeight="1" x14ac:dyDescent="0.2">
      <c r="A55" s="180" t="s">
        <v>68</v>
      </c>
      <c r="B55" s="6" t="s">
        <v>40</v>
      </c>
      <c r="C55" s="47"/>
      <c r="D55" s="47"/>
    </row>
    <row r="56" spans="1:4" ht="12" customHeight="1" thickBot="1" x14ac:dyDescent="0.25">
      <c r="A56" s="180" t="s">
        <v>69</v>
      </c>
      <c r="B56" s="6" t="s">
        <v>386</v>
      </c>
      <c r="C56" s="47"/>
      <c r="D56" s="47"/>
    </row>
    <row r="57" spans="1:4" ht="12" customHeight="1" thickBot="1" x14ac:dyDescent="0.25">
      <c r="A57" s="72" t="s">
        <v>8</v>
      </c>
      <c r="B57" s="57" t="s">
        <v>2</v>
      </c>
      <c r="C57" s="233"/>
      <c r="D57" s="233"/>
    </row>
    <row r="58" spans="1:4" ht="15.2" customHeight="1" thickBot="1" x14ac:dyDescent="0.25">
      <c r="A58" s="72" t="s">
        <v>9</v>
      </c>
      <c r="B58" s="82" t="s">
        <v>387</v>
      </c>
      <c r="C58" s="234">
        <f>+C46+C52+C57</f>
        <v>65032601</v>
      </c>
      <c r="D58" s="234">
        <f>+D46+D52+D57</f>
        <v>79812200</v>
      </c>
    </row>
    <row r="59" spans="1:4" ht="13.5" thickBot="1" x14ac:dyDescent="0.25">
      <c r="C59" s="370">
        <f>C42-C58</f>
        <v>0</v>
      </c>
      <c r="D59" s="370">
        <f>D42-D58</f>
        <v>0</v>
      </c>
    </row>
    <row r="60" spans="1:4" ht="15.2" customHeight="1" thickBot="1" x14ac:dyDescent="0.25">
      <c r="A60" s="235" t="s">
        <v>409</v>
      </c>
      <c r="B60" s="236"/>
      <c r="C60" s="231">
        <v>5</v>
      </c>
      <c r="D60" s="231">
        <v>5</v>
      </c>
    </row>
    <row r="61" spans="1:4" ht="14.45" customHeight="1" thickBot="1" x14ac:dyDescent="0.25">
      <c r="A61" s="237" t="s">
        <v>410</v>
      </c>
      <c r="B61" s="238"/>
      <c r="C61" s="231"/>
      <c r="D61" s="231"/>
    </row>
  </sheetData>
  <sheetProtection formatCells="0"/>
  <mergeCells count="5">
    <mergeCell ref="B2:D2"/>
    <mergeCell ref="B3:D3"/>
    <mergeCell ref="A7:D7"/>
    <mergeCell ref="A45:D45"/>
    <mergeCell ref="B1:D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1"/>
  <sheetViews>
    <sheetView topLeftCell="B1" zoomScale="120" zoomScaleNormal="120" workbookViewId="0">
      <selection activeCell="E58" sqref="E46:E58"/>
    </sheetView>
  </sheetViews>
  <sheetFormatPr defaultRowHeight="12.75" x14ac:dyDescent="0.2"/>
  <cols>
    <col min="1" max="1" width="13" style="83" customWidth="1"/>
    <col min="2" max="2" width="59" style="84" customWidth="1"/>
    <col min="3" max="4" width="15.83203125" style="84" customWidth="1"/>
    <col min="5" max="16384" width="9.33203125" style="84"/>
  </cols>
  <sheetData>
    <row r="1" spans="1:4" s="74" customFormat="1" ht="21.2" customHeight="1" thickBot="1" x14ac:dyDescent="0.3">
      <c r="A1" s="252"/>
      <c r="B1" s="437"/>
      <c r="C1" s="438"/>
      <c r="D1" s="438"/>
    </row>
    <row r="2" spans="1:4" s="184" customFormat="1" ht="24.75" thickBot="1" x14ac:dyDescent="0.25">
      <c r="A2" s="253" t="s">
        <v>399</v>
      </c>
      <c r="B2" s="434" t="s">
        <v>482</v>
      </c>
      <c r="C2" s="435"/>
      <c r="D2" s="436"/>
    </row>
    <row r="3" spans="1:4" s="184" customFormat="1" ht="24.75" thickBot="1" x14ac:dyDescent="0.25">
      <c r="A3" s="253" t="s">
        <v>117</v>
      </c>
      <c r="B3" s="434" t="s">
        <v>388</v>
      </c>
      <c r="C3" s="435"/>
      <c r="D3" s="436"/>
    </row>
    <row r="4" spans="1:4" s="185" customFormat="1" ht="15.95" customHeight="1" thickBot="1" x14ac:dyDescent="0.3">
      <c r="A4" s="254"/>
      <c r="B4" s="254"/>
      <c r="C4" s="255"/>
      <c r="D4" s="256"/>
    </row>
    <row r="5" spans="1:4" ht="24.75" thickBot="1" x14ac:dyDescent="0.25">
      <c r="A5" s="257" t="s">
        <v>118</v>
      </c>
      <c r="B5" s="258" t="s">
        <v>408</v>
      </c>
      <c r="C5" s="258" t="s">
        <v>397</v>
      </c>
      <c r="D5" s="259" t="s">
        <v>398</v>
      </c>
    </row>
    <row r="6" spans="1:4" s="186" customFormat="1" ht="12.95" customHeight="1" thickBot="1" x14ac:dyDescent="0.25">
      <c r="A6" s="281" t="s">
        <v>361</v>
      </c>
      <c r="B6" s="282" t="s">
        <v>362</v>
      </c>
      <c r="C6" s="282" t="s">
        <v>363</v>
      </c>
      <c r="D6" s="283" t="s">
        <v>365</v>
      </c>
    </row>
    <row r="7" spans="1:4" s="186" customFormat="1" ht="15.95" customHeight="1" thickBot="1" x14ac:dyDescent="0.25">
      <c r="A7" s="429" t="s">
        <v>38</v>
      </c>
      <c r="B7" s="430"/>
      <c r="C7" s="430"/>
      <c r="D7" s="430"/>
    </row>
    <row r="8" spans="1:4" s="125" customFormat="1" ht="12" customHeight="1" thickBot="1" x14ac:dyDescent="0.25">
      <c r="A8" s="69" t="s">
        <v>6</v>
      </c>
      <c r="B8" s="75" t="s">
        <v>382</v>
      </c>
      <c r="C8" s="98">
        <f>SUM(C9:C19)</f>
        <v>0</v>
      </c>
      <c r="D8" s="98">
        <f>SUM(D9:D19)</f>
        <v>230</v>
      </c>
    </row>
    <row r="9" spans="1:4" s="125" customFormat="1" ht="12" customHeight="1" x14ac:dyDescent="0.2">
      <c r="A9" s="179" t="s">
        <v>60</v>
      </c>
      <c r="B9" s="8" t="s">
        <v>162</v>
      </c>
      <c r="C9" s="225"/>
      <c r="D9" s="225"/>
    </row>
    <row r="10" spans="1:4" s="125" customFormat="1" ht="12" customHeight="1" x14ac:dyDescent="0.2">
      <c r="A10" s="180" t="s">
        <v>61</v>
      </c>
      <c r="B10" s="6" t="s">
        <v>163</v>
      </c>
      <c r="C10" s="95"/>
      <c r="D10" s="95"/>
    </row>
    <row r="11" spans="1:4" s="125" customFormat="1" ht="12" customHeight="1" x14ac:dyDescent="0.2">
      <c r="A11" s="180" t="s">
        <v>62</v>
      </c>
      <c r="B11" s="6" t="s">
        <v>164</v>
      </c>
      <c r="C11" s="95"/>
      <c r="D11" s="95"/>
    </row>
    <row r="12" spans="1:4" s="125" customFormat="1" ht="12" customHeight="1" x14ac:dyDescent="0.2">
      <c r="A12" s="180" t="s">
        <v>63</v>
      </c>
      <c r="B12" s="6" t="s">
        <v>165</v>
      </c>
      <c r="C12" s="95"/>
      <c r="D12" s="95"/>
    </row>
    <row r="13" spans="1:4" s="125" customFormat="1" ht="12" customHeight="1" x14ac:dyDescent="0.2">
      <c r="A13" s="180" t="s">
        <v>80</v>
      </c>
      <c r="B13" s="6" t="s">
        <v>166</v>
      </c>
      <c r="C13" s="95"/>
      <c r="D13" s="95"/>
    </row>
    <row r="14" spans="1:4" s="125" customFormat="1" ht="12" customHeight="1" x14ac:dyDescent="0.2">
      <c r="A14" s="180" t="s">
        <v>64</v>
      </c>
      <c r="B14" s="6" t="s">
        <v>282</v>
      </c>
      <c r="C14" s="95"/>
      <c r="D14" s="95"/>
    </row>
    <row r="15" spans="1:4" s="125" customFormat="1" ht="12" customHeight="1" x14ac:dyDescent="0.2">
      <c r="A15" s="180" t="s">
        <v>65</v>
      </c>
      <c r="B15" s="5" t="s">
        <v>283</v>
      </c>
      <c r="C15" s="95"/>
      <c r="D15" s="95"/>
    </row>
    <row r="16" spans="1:4" s="125" customFormat="1" ht="12" customHeight="1" x14ac:dyDescent="0.2">
      <c r="A16" s="180" t="s">
        <v>72</v>
      </c>
      <c r="B16" s="6" t="s">
        <v>169</v>
      </c>
      <c r="C16" s="223"/>
      <c r="D16" s="223">
        <v>230</v>
      </c>
    </row>
    <row r="17" spans="1:4" s="187" customFormat="1" ht="12" customHeight="1" x14ac:dyDescent="0.2">
      <c r="A17" s="180" t="s">
        <v>73</v>
      </c>
      <c r="B17" s="6" t="s">
        <v>170</v>
      </c>
      <c r="C17" s="95"/>
      <c r="D17" s="95"/>
    </row>
    <row r="18" spans="1:4" s="187" customFormat="1" ht="12" customHeight="1" x14ac:dyDescent="0.2">
      <c r="A18" s="180" t="s">
        <v>74</v>
      </c>
      <c r="B18" s="6" t="s">
        <v>313</v>
      </c>
      <c r="C18" s="97"/>
      <c r="D18" s="97"/>
    </row>
    <row r="19" spans="1:4" s="187" customFormat="1" ht="12" customHeight="1" thickBot="1" x14ac:dyDescent="0.25">
      <c r="A19" s="180" t="s">
        <v>75</v>
      </c>
      <c r="B19" s="5" t="s">
        <v>171</v>
      </c>
      <c r="C19" s="97"/>
      <c r="D19" s="97"/>
    </row>
    <row r="20" spans="1:4" s="125" customFormat="1" ht="12" customHeight="1" thickBot="1" x14ac:dyDescent="0.25">
      <c r="A20" s="69" t="s">
        <v>7</v>
      </c>
      <c r="B20" s="75" t="s">
        <v>284</v>
      </c>
      <c r="C20" s="98">
        <f>SUM(C21:C23)</f>
        <v>1492106</v>
      </c>
      <c r="D20" s="98">
        <f>SUM(D21:D23)</f>
        <v>255000</v>
      </c>
    </row>
    <row r="21" spans="1:4" s="187" customFormat="1" ht="12" customHeight="1" x14ac:dyDescent="0.2">
      <c r="A21" s="180" t="s">
        <v>66</v>
      </c>
      <c r="B21" s="7" t="s">
        <v>146</v>
      </c>
      <c r="C21" s="95"/>
      <c r="D21" s="95"/>
    </row>
    <row r="22" spans="1:4" s="187" customFormat="1" ht="12" customHeight="1" x14ac:dyDescent="0.2">
      <c r="A22" s="180" t="s">
        <v>67</v>
      </c>
      <c r="B22" s="6" t="s">
        <v>285</v>
      </c>
      <c r="C22" s="95"/>
      <c r="D22" s="95"/>
    </row>
    <row r="23" spans="1:4" s="187" customFormat="1" ht="12" customHeight="1" x14ac:dyDescent="0.2">
      <c r="A23" s="180" t="s">
        <v>68</v>
      </c>
      <c r="B23" s="6" t="s">
        <v>286</v>
      </c>
      <c r="C23" s="95">
        <v>1492106</v>
      </c>
      <c r="D23" s="95">
        <v>255000</v>
      </c>
    </row>
    <row r="24" spans="1:4" s="187" customFormat="1" ht="12" customHeight="1" thickBot="1" x14ac:dyDescent="0.25">
      <c r="A24" s="180" t="s">
        <v>69</v>
      </c>
      <c r="B24" s="6" t="s">
        <v>383</v>
      </c>
      <c r="C24" s="95"/>
      <c r="D24" s="95"/>
    </row>
    <row r="25" spans="1:4" s="187" customFormat="1" ht="12" customHeight="1" thickBot="1" x14ac:dyDescent="0.25">
      <c r="A25" s="72" t="s">
        <v>8</v>
      </c>
      <c r="B25" s="57" t="s">
        <v>95</v>
      </c>
      <c r="C25" s="233"/>
      <c r="D25" s="233"/>
    </row>
    <row r="26" spans="1:4" s="187" customFormat="1" ht="12" customHeight="1" thickBot="1" x14ac:dyDescent="0.25">
      <c r="A26" s="72" t="s">
        <v>9</v>
      </c>
      <c r="B26" s="57" t="s">
        <v>384</v>
      </c>
      <c r="C26" s="98">
        <f>+C27+C28+C29</f>
        <v>0</v>
      </c>
      <c r="D26" s="98">
        <f>+D27+D28+D29</f>
        <v>0</v>
      </c>
    </row>
    <row r="27" spans="1:4" s="187" customFormat="1" ht="12" customHeight="1" x14ac:dyDescent="0.2">
      <c r="A27" s="181" t="s">
        <v>155</v>
      </c>
      <c r="B27" s="182" t="s">
        <v>151</v>
      </c>
      <c r="C27" s="224"/>
      <c r="D27" s="224"/>
    </row>
    <row r="28" spans="1:4" s="187" customFormat="1" ht="12" customHeight="1" x14ac:dyDescent="0.2">
      <c r="A28" s="181" t="s">
        <v>156</v>
      </c>
      <c r="B28" s="182" t="s">
        <v>285</v>
      </c>
      <c r="C28" s="95"/>
      <c r="D28" s="95"/>
    </row>
    <row r="29" spans="1:4" s="187" customFormat="1" ht="12" customHeight="1" x14ac:dyDescent="0.2">
      <c r="A29" s="181" t="s">
        <v>157</v>
      </c>
      <c r="B29" s="183" t="s">
        <v>287</v>
      </c>
      <c r="C29" s="95"/>
      <c r="D29" s="95"/>
    </row>
    <row r="30" spans="1:4" s="187" customFormat="1" ht="12" customHeight="1" thickBot="1" x14ac:dyDescent="0.25">
      <c r="A30" s="180" t="s">
        <v>158</v>
      </c>
      <c r="B30" s="60" t="s">
        <v>385</v>
      </c>
      <c r="C30" s="48"/>
      <c r="D30" s="48"/>
    </row>
    <row r="31" spans="1:4" s="187" customFormat="1" ht="12" customHeight="1" thickBot="1" x14ac:dyDescent="0.25">
      <c r="A31" s="72" t="s">
        <v>10</v>
      </c>
      <c r="B31" s="57" t="s">
        <v>288</v>
      </c>
      <c r="C31" s="98">
        <f>+C32+C33+C34</f>
        <v>0</v>
      </c>
      <c r="D31" s="98">
        <f>+D32+D33+D34</f>
        <v>0</v>
      </c>
    </row>
    <row r="32" spans="1:4" s="187" customFormat="1" ht="12" customHeight="1" x14ac:dyDescent="0.2">
      <c r="A32" s="181" t="s">
        <v>53</v>
      </c>
      <c r="B32" s="182" t="s">
        <v>176</v>
      </c>
      <c r="C32" s="224"/>
      <c r="D32" s="224"/>
    </row>
    <row r="33" spans="1:4" s="187" customFormat="1" ht="12" customHeight="1" x14ac:dyDescent="0.2">
      <c r="A33" s="181" t="s">
        <v>54</v>
      </c>
      <c r="B33" s="183" t="s">
        <v>177</v>
      </c>
      <c r="C33" s="99"/>
      <c r="D33" s="99"/>
    </row>
    <row r="34" spans="1:4" s="187" customFormat="1" ht="12" customHeight="1" thickBot="1" x14ac:dyDescent="0.25">
      <c r="A34" s="180" t="s">
        <v>55</v>
      </c>
      <c r="B34" s="60" t="s">
        <v>178</v>
      </c>
      <c r="C34" s="48"/>
      <c r="D34" s="48"/>
    </row>
    <row r="35" spans="1:4" s="125" customFormat="1" ht="12" customHeight="1" thickBot="1" x14ac:dyDescent="0.25">
      <c r="A35" s="72" t="s">
        <v>11</v>
      </c>
      <c r="B35" s="57" t="s">
        <v>261</v>
      </c>
      <c r="C35" s="233"/>
      <c r="D35" s="233"/>
    </row>
    <row r="36" spans="1:4" s="125" customFormat="1" ht="12" customHeight="1" thickBot="1" x14ac:dyDescent="0.25">
      <c r="A36" s="72" t="s">
        <v>12</v>
      </c>
      <c r="B36" s="57" t="s">
        <v>289</v>
      </c>
      <c r="C36" s="233"/>
      <c r="D36" s="233"/>
    </row>
    <row r="37" spans="1:4" s="125" customFormat="1" ht="12" customHeight="1" thickBot="1" x14ac:dyDescent="0.25">
      <c r="A37" s="69" t="s">
        <v>13</v>
      </c>
      <c r="B37" s="57" t="s">
        <v>290</v>
      </c>
      <c r="C37" s="98">
        <f>+C8+C20+C25+C26+C31+C35+C36</f>
        <v>1492106</v>
      </c>
      <c r="D37" s="98">
        <f>+D8+D20+D25+D26+D31+D35+D36</f>
        <v>255230</v>
      </c>
    </row>
    <row r="38" spans="1:4" s="125" customFormat="1" ht="12" customHeight="1" thickBot="1" x14ac:dyDescent="0.25">
      <c r="A38" s="76" t="s">
        <v>14</v>
      </c>
      <c r="B38" s="57" t="s">
        <v>291</v>
      </c>
      <c r="C38" s="98">
        <f>+C39+C40+C41</f>
        <v>67951869</v>
      </c>
      <c r="D38" s="98">
        <f>+D39+D40+D41</f>
        <v>73543616</v>
      </c>
    </row>
    <row r="39" spans="1:4" s="125" customFormat="1" ht="12" customHeight="1" x14ac:dyDescent="0.2">
      <c r="A39" s="181" t="s">
        <v>292</v>
      </c>
      <c r="B39" s="182" t="s">
        <v>128</v>
      </c>
      <c r="C39" s="224">
        <v>108465</v>
      </c>
      <c r="D39" s="224">
        <v>108465</v>
      </c>
    </row>
    <row r="40" spans="1:4" s="125" customFormat="1" ht="12" customHeight="1" x14ac:dyDescent="0.2">
      <c r="A40" s="181" t="s">
        <v>293</v>
      </c>
      <c r="B40" s="183" t="s">
        <v>0</v>
      </c>
      <c r="C40" s="99"/>
      <c r="D40" s="99"/>
    </row>
    <row r="41" spans="1:4" s="187" customFormat="1" ht="12" customHeight="1" thickBot="1" x14ac:dyDescent="0.25">
      <c r="A41" s="180" t="s">
        <v>294</v>
      </c>
      <c r="B41" s="60" t="s">
        <v>295</v>
      </c>
      <c r="C41" s="48">
        <v>67843404</v>
      </c>
      <c r="D41" s="48">
        <v>73435151</v>
      </c>
    </row>
    <row r="42" spans="1:4" s="187" customFormat="1" ht="15.2" customHeight="1" thickBot="1" x14ac:dyDescent="0.25">
      <c r="A42" s="76" t="s">
        <v>15</v>
      </c>
      <c r="B42" s="77" t="s">
        <v>296</v>
      </c>
      <c r="C42" s="234">
        <f>+C37+C38</f>
        <v>69443975</v>
      </c>
      <c r="D42" s="234">
        <f>+D37+D38</f>
        <v>73798846</v>
      </c>
    </row>
    <row r="43" spans="1:4" s="187" customFormat="1" ht="15.2" customHeight="1" x14ac:dyDescent="0.2">
      <c r="A43" s="78"/>
      <c r="B43" s="79"/>
      <c r="C43" s="123"/>
    </row>
    <row r="44" spans="1:4" ht="13.5" thickBot="1" x14ac:dyDescent="0.25">
      <c r="A44" s="80"/>
      <c r="B44" s="81"/>
      <c r="C44" s="124"/>
    </row>
    <row r="45" spans="1:4" s="186" customFormat="1" ht="16.5" customHeight="1" thickBot="1" x14ac:dyDescent="0.25">
      <c r="A45" s="429" t="s">
        <v>39</v>
      </c>
      <c r="B45" s="430"/>
      <c r="C45" s="430"/>
      <c r="D45" s="430"/>
    </row>
    <row r="46" spans="1:4" s="188" customFormat="1" ht="12" customHeight="1" thickBot="1" x14ac:dyDescent="0.25">
      <c r="A46" s="72" t="s">
        <v>6</v>
      </c>
      <c r="B46" s="57" t="s">
        <v>297</v>
      </c>
      <c r="C46" s="98">
        <f>SUM(C47:C51)</f>
        <v>69443975</v>
      </c>
      <c r="D46" s="98">
        <f>SUM(D47:D51)</f>
        <v>73798846</v>
      </c>
    </row>
    <row r="47" spans="1:4" ht="12" customHeight="1" x14ac:dyDescent="0.2">
      <c r="A47" s="180" t="s">
        <v>60</v>
      </c>
      <c r="B47" s="7" t="s">
        <v>35</v>
      </c>
      <c r="C47" s="224">
        <v>50052920</v>
      </c>
      <c r="D47" s="224">
        <v>53786851</v>
      </c>
    </row>
    <row r="48" spans="1:4" ht="12" customHeight="1" x14ac:dyDescent="0.2">
      <c r="A48" s="180" t="s">
        <v>61</v>
      </c>
      <c r="B48" s="6" t="s">
        <v>104</v>
      </c>
      <c r="C48" s="47">
        <v>9802555</v>
      </c>
      <c r="D48" s="47">
        <v>9863546</v>
      </c>
    </row>
    <row r="49" spans="1:4" ht="12" customHeight="1" x14ac:dyDescent="0.2">
      <c r="A49" s="180" t="s">
        <v>62</v>
      </c>
      <c r="B49" s="6" t="s">
        <v>79</v>
      </c>
      <c r="C49" s="47">
        <v>9588500</v>
      </c>
      <c r="D49" s="47">
        <v>10148449</v>
      </c>
    </row>
    <row r="50" spans="1:4" ht="12" customHeight="1" x14ac:dyDescent="0.2">
      <c r="A50" s="180" t="s">
        <v>63</v>
      </c>
      <c r="B50" s="6" t="s">
        <v>105</v>
      </c>
      <c r="C50" s="47"/>
      <c r="D50" s="47"/>
    </row>
    <row r="51" spans="1:4" ht="12" customHeight="1" thickBot="1" x14ac:dyDescent="0.25">
      <c r="A51" s="180" t="s">
        <v>80</v>
      </c>
      <c r="B51" s="6" t="s">
        <v>106</v>
      </c>
      <c r="C51" s="47"/>
      <c r="D51" s="47"/>
    </row>
    <row r="52" spans="1:4" ht="12" customHeight="1" thickBot="1" x14ac:dyDescent="0.25">
      <c r="A52" s="72" t="s">
        <v>7</v>
      </c>
      <c r="B52" s="57" t="s">
        <v>298</v>
      </c>
      <c r="C52" s="98">
        <f>SUM(C53:C55)</f>
        <v>0</v>
      </c>
      <c r="D52" s="98">
        <f>SUM(D53:D55)</f>
        <v>0</v>
      </c>
    </row>
    <row r="53" spans="1:4" s="188" customFormat="1" ht="12" customHeight="1" x14ac:dyDescent="0.2">
      <c r="A53" s="180" t="s">
        <v>66</v>
      </c>
      <c r="B53" s="7" t="s">
        <v>121</v>
      </c>
      <c r="C53" s="224"/>
      <c r="D53" s="224"/>
    </row>
    <row r="54" spans="1:4" ht="12" customHeight="1" x14ac:dyDescent="0.2">
      <c r="A54" s="180" t="s">
        <v>67</v>
      </c>
      <c r="B54" s="6" t="s">
        <v>108</v>
      </c>
      <c r="C54" s="47"/>
      <c r="D54" s="47"/>
    </row>
    <row r="55" spans="1:4" ht="12" customHeight="1" x14ac:dyDescent="0.2">
      <c r="A55" s="180" t="s">
        <v>68</v>
      </c>
      <c r="B55" s="6" t="s">
        <v>40</v>
      </c>
      <c r="C55" s="47"/>
      <c r="D55" s="47"/>
    </row>
    <row r="56" spans="1:4" ht="12" customHeight="1" thickBot="1" x14ac:dyDescent="0.25">
      <c r="A56" s="180" t="s">
        <v>69</v>
      </c>
      <c r="B56" s="6" t="s">
        <v>386</v>
      </c>
      <c r="C56" s="47"/>
      <c r="D56" s="47"/>
    </row>
    <row r="57" spans="1:4" ht="12" customHeight="1" thickBot="1" x14ac:dyDescent="0.25">
      <c r="A57" s="72" t="s">
        <v>8</v>
      </c>
      <c r="B57" s="57" t="s">
        <v>2</v>
      </c>
      <c r="C57" s="233"/>
      <c r="D57" s="233"/>
    </row>
    <row r="58" spans="1:4" ht="15.2" customHeight="1" thickBot="1" x14ac:dyDescent="0.25">
      <c r="A58" s="72" t="s">
        <v>9</v>
      </c>
      <c r="B58" s="82" t="s">
        <v>387</v>
      </c>
      <c r="C58" s="234">
        <f>+C46+C52+C57</f>
        <v>69443975</v>
      </c>
      <c r="D58" s="234">
        <f>+D46+D52+D57</f>
        <v>73798846</v>
      </c>
    </row>
    <row r="59" spans="1:4" ht="13.5" thickBot="1" x14ac:dyDescent="0.25">
      <c r="C59" s="370">
        <f>C42-C58</f>
        <v>0</v>
      </c>
      <c r="D59" s="370">
        <f>D42-D58</f>
        <v>0</v>
      </c>
    </row>
    <row r="60" spans="1:4" ht="15.2" customHeight="1" thickBot="1" x14ac:dyDescent="0.25">
      <c r="A60" s="235" t="s">
        <v>409</v>
      </c>
      <c r="B60" s="236"/>
      <c r="C60" s="231">
        <v>10</v>
      </c>
      <c r="D60" s="231">
        <v>10</v>
      </c>
    </row>
    <row r="61" spans="1:4" ht="14.45" customHeight="1" thickBot="1" x14ac:dyDescent="0.25">
      <c r="A61" s="237" t="s">
        <v>410</v>
      </c>
      <c r="B61" s="238"/>
      <c r="C61" s="231"/>
      <c r="D61" s="231"/>
    </row>
  </sheetData>
  <sheetProtection formatCells="0"/>
  <mergeCells count="5">
    <mergeCell ref="B2:D2"/>
    <mergeCell ref="B3:D3"/>
    <mergeCell ref="A7:D7"/>
    <mergeCell ref="A45:D45"/>
    <mergeCell ref="B1:D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0"/>
  <sheetViews>
    <sheetView topLeftCell="A4" zoomScale="120" zoomScaleNormal="120" workbookViewId="0">
      <selection activeCell="J8" sqref="J8"/>
    </sheetView>
  </sheetViews>
  <sheetFormatPr defaultRowHeight="12.75" x14ac:dyDescent="0.2"/>
  <cols>
    <col min="1" max="1" width="7" style="373" customWidth="1"/>
    <col min="2" max="2" width="32" style="84" customWidth="1"/>
    <col min="3" max="3" width="12.5" style="84" customWidth="1"/>
    <col min="4" max="6" width="11.83203125" style="84" customWidth="1"/>
    <col min="7" max="7" width="12.83203125" style="84" customWidth="1"/>
    <col min="8" max="16384" width="9.33203125" style="84"/>
  </cols>
  <sheetData>
    <row r="1" spans="1:7" ht="18.75" customHeight="1" x14ac:dyDescent="0.2">
      <c r="A1" s="443" t="e">
        <f>CONCATENATE("7. melléklet ",#REF!," ",#REF!," ",#REF!," ",#REF!," ",#REF!," ",#REF!," ",#REF!," ",#REF!)</f>
        <v>#REF!</v>
      </c>
      <c r="B1" s="444"/>
      <c r="C1" s="444"/>
      <c r="D1" s="444"/>
      <c r="E1" s="444"/>
      <c r="F1" s="444"/>
      <c r="G1" s="444"/>
    </row>
    <row r="3" spans="1:7" ht="15.75" x14ac:dyDescent="0.2">
      <c r="A3" s="441" t="s">
        <v>462</v>
      </c>
      <c r="B3" s="442"/>
      <c r="C3" s="442"/>
      <c r="D3" s="442"/>
      <c r="E3" s="442"/>
      <c r="F3" s="442"/>
      <c r="G3" s="442"/>
    </row>
    <row r="5" spans="1:7" ht="14.25" thickBot="1" x14ac:dyDescent="0.25">
      <c r="G5" s="374" t="s">
        <v>463</v>
      </c>
    </row>
    <row r="6" spans="1:7" ht="17.25" customHeight="1" thickBot="1" x14ac:dyDescent="0.25">
      <c r="A6" s="445" t="s">
        <v>4</v>
      </c>
      <c r="B6" s="447" t="s">
        <v>454</v>
      </c>
      <c r="C6" s="447" t="s">
        <v>455</v>
      </c>
      <c r="D6" s="447" t="s">
        <v>456</v>
      </c>
      <c r="E6" s="449" t="s">
        <v>457</v>
      </c>
      <c r="F6" s="449"/>
      <c r="G6" s="450"/>
    </row>
    <row r="7" spans="1:7" s="377" customFormat="1" ht="57.75" customHeight="1" thickBot="1" x14ac:dyDescent="0.25">
      <c r="A7" s="446"/>
      <c r="B7" s="448"/>
      <c r="C7" s="448"/>
      <c r="D7" s="448"/>
      <c r="E7" s="375" t="s">
        <v>458</v>
      </c>
      <c r="F7" s="375" t="s">
        <v>459</v>
      </c>
      <c r="G7" s="376" t="s">
        <v>460</v>
      </c>
    </row>
    <row r="8" spans="1:7" s="188" customFormat="1" ht="15" customHeight="1" thickBot="1" x14ac:dyDescent="0.25">
      <c r="A8" s="69" t="s">
        <v>361</v>
      </c>
      <c r="B8" s="70" t="s">
        <v>362</v>
      </c>
      <c r="C8" s="70" t="s">
        <v>363</v>
      </c>
      <c r="D8" s="70" t="s">
        <v>365</v>
      </c>
      <c r="E8" s="70" t="s">
        <v>461</v>
      </c>
      <c r="F8" s="70" t="s">
        <v>366</v>
      </c>
      <c r="G8" s="71" t="s">
        <v>367</v>
      </c>
    </row>
    <row r="9" spans="1:7" ht="15" customHeight="1" x14ac:dyDescent="0.2">
      <c r="A9" s="378" t="s">
        <v>6</v>
      </c>
      <c r="B9" s="379" t="s">
        <v>479</v>
      </c>
      <c r="C9" s="380">
        <v>49245680</v>
      </c>
      <c r="D9" s="380"/>
      <c r="E9" s="381">
        <f>C9-D9</f>
        <v>49245680</v>
      </c>
      <c r="F9" s="380"/>
      <c r="G9" s="382">
        <v>49245680</v>
      </c>
    </row>
    <row r="10" spans="1:7" ht="15" customHeight="1" x14ac:dyDescent="0.2">
      <c r="A10" s="383" t="s">
        <v>7</v>
      </c>
      <c r="B10" s="384" t="s">
        <v>503</v>
      </c>
      <c r="C10" s="21">
        <v>769760</v>
      </c>
      <c r="D10" s="21"/>
      <c r="E10" s="381">
        <f t="shared" ref="E10:E39" si="0">C10-D10</f>
        <v>769760</v>
      </c>
      <c r="F10" s="21"/>
      <c r="G10" s="311">
        <v>769760</v>
      </c>
    </row>
    <row r="11" spans="1:7" ht="15" customHeight="1" x14ac:dyDescent="0.2">
      <c r="A11" s="383" t="s">
        <v>8</v>
      </c>
      <c r="B11" s="384" t="s">
        <v>481</v>
      </c>
      <c r="C11" s="21">
        <v>8298027</v>
      </c>
      <c r="D11" s="21"/>
      <c r="E11" s="381">
        <f t="shared" si="0"/>
        <v>8298027</v>
      </c>
      <c r="F11" s="21"/>
      <c r="G11" s="311">
        <v>8298027</v>
      </c>
    </row>
    <row r="12" spans="1:7" ht="15" customHeight="1" x14ac:dyDescent="0.2">
      <c r="A12" s="383" t="s">
        <v>9</v>
      </c>
      <c r="B12" s="384" t="s">
        <v>504</v>
      </c>
      <c r="C12" s="21">
        <v>1237106</v>
      </c>
      <c r="D12" s="21"/>
      <c r="E12" s="381">
        <f t="shared" si="0"/>
        <v>1237106</v>
      </c>
      <c r="F12" s="21"/>
      <c r="G12" s="311">
        <v>1237106</v>
      </c>
    </row>
    <row r="13" spans="1:7" ht="15" customHeight="1" x14ac:dyDescent="0.2">
      <c r="A13" s="383" t="s">
        <v>10</v>
      </c>
      <c r="B13" s="384"/>
      <c r="C13" s="21"/>
      <c r="D13" s="21"/>
      <c r="E13" s="381">
        <f t="shared" si="0"/>
        <v>0</v>
      </c>
      <c r="F13" s="21"/>
      <c r="G13" s="311"/>
    </row>
    <row r="14" spans="1:7" ht="15" customHeight="1" x14ac:dyDescent="0.2">
      <c r="A14" s="383" t="s">
        <v>11</v>
      </c>
      <c r="B14" s="384"/>
      <c r="C14" s="21"/>
      <c r="D14" s="21"/>
      <c r="E14" s="381">
        <f t="shared" si="0"/>
        <v>0</v>
      </c>
      <c r="F14" s="21"/>
      <c r="G14" s="311"/>
    </row>
    <row r="15" spans="1:7" ht="15" customHeight="1" x14ac:dyDescent="0.2">
      <c r="A15" s="383" t="s">
        <v>12</v>
      </c>
      <c r="B15" s="384"/>
      <c r="C15" s="21"/>
      <c r="D15" s="21"/>
      <c r="E15" s="381">
        <f t="shared" si="0"/>
        <v>0</v>
      </c>
      <c r="F15" s="21"/>
      <c r="G15" s="311"/>
    </row>
    <row r="16" spans="1:7" ht="15" customHeight="1" x14ac:dyDescent="0.2">
      <c r="A16" s="383" t="s">
        <v>13</v>
      </c>
      <c r="B16" s="384"/>
      <c r="C16" s="21"/>
      <c r="D16" s="21"/>
      <c r="E16" s="381">
        <f t="shared" si="0"/>
        <v>0</v>
      </c>
      <c r="F16" s="21"/>
      <c r="G16" s="311"/>
    </row>
    <row r="17" spans="1:7" ht="15" customHeight="1" x14ac:dyDescent="0.2">
      <c r="A17" s="383" t="s">
        <v>14</v>
      </c>
      <c r="B17" s="384"/>
      <c r="C17" s="21"/>
      <c r="D17" s="21"/>
      <c r="E17" s="381">
        <f t="shared" si="0"/>
        <v>0</v>
      </c>
      <c r="F17" s="21"/>
      <c r="G17" s="311"/>
    </row>
    <row r="18" spans="1:7" ht="15" customHeight="1" x14ac:dyDescent="0.2">
      <c r="A18" s="383" t="s">
        <v>15</v>
      </c>
      <c r="B18" s="384"/>
      <c r="C18" s="21"/>
      <c r="D18" s="21"/>
      <c r="E18" s="381">
        <f t="shared" si="0"/>
        <v>0</v>
      </c>
      <c r="F18" s="21"/>
      <c r="G18" s="311"/>
    </row>
    <row r="19" spans="1:7" ht="15" customHeight="1" x14ac:dyDescent="0.2">
      <c r="A19" s="383" t="s">
        <v>16</v>
      </c>
      <c r="B19" s="384"/>
      <c r="C19" s="21"/>
      <c r="D19" s="21"/>
      <c r="E19" s="381">
        <f t="shared" si="0"/>
        <v>0</v>
      </c>
      <c r="F19" s="21"/>
      <c r="G19" s="311"/>
    </row>
    <row r="20" spans="1:7" ht="15" customHeight="1" x14ac:dyDescent="0.2">
      <c r="A20" s="383" t="s">
        <v>17</v>
      </c>
      <c r="B20" s="384"/>
      <c r="C20" s="21"/>
      <c r="D20" s="21"/>
      <c r="E20" s="381">
        <f t="shared" si="0"/>
        <v>0</v>
      </c>
      <c r="F20" s="21"/>
      <c r="G20" s="311"/>
    </row>
    <row r="21" spans="1:7" ht="15" customHeight="1" x14ac:dyDescent="0.2">
      <c r="A21" s="383" t="s">
        <v>18</v>
      </c>
      <c r="B21" s="384"/>
      <c r="C21" s="21"/>
      <c r="D21" s="21"/>
      <c r="E21" s="381">
        <f t="shared" si="0"/>
        <v>0</v>
      </c>
      <c r="F21" s="21"/>
      <c r="G21" s="311"/>
    </row>
    <row r="22" spans="1:7" ht="15" customHeight="1" x14ac:dyDescent="0.2">
      <c r="A22" s="383" t="s">
        <v>19</v>
      </c>
      <c r="B22" s="384"/>
      <c r="C22" s="21"/>
      <c r="D22" s="21"/>
      <c r="E22" s="381">
        <f t="shared" si="0"/>
        <v>0</v>
      </c>
      <c r="F22" s="21"/>
      <c r="G22" s="311"/>
    </row>
    <row r="23" spans="1:7" ht="15" customHeight="1" x14ac:dyDescent="0.2">
      <c r="A23" s="383" t="s">
        <v>20</v>
      </c>
      <c r="B23" s="384"/>
      <c r="C23" s="21"/>
      <c r="D23" s="21"/>
      <c r="E23" s="381">
        <f t="shared" si="0"/>
        <v>0</v>
      </c>
      <c r="F23" s="21"/>
      <c r="G23" s="311"/>
    </row>
    <row r="24" spans="1:7" ht="15" customHeight="1" x14ac:dyDescent="0.2">
      <c r="A24" s="383" t="s">
        <v>21</v>
      </c>
      <c r="B24" s="384"/>
      <c r="C24" s="21"/>
      <c r="D24" s="21"/>
      <c r="E24" s="381">
        <f t="shared" si="0"/>
        <v>0</v>
      </c>
      <c r="F24" s="21"/>
      <c r="G24" s="311"/>
    </row>
    <row r="25" spans="1:7" ht="15" customHeight="1" x14ac:dyDescent="0.2">
      <c r="A25" s="383" t="s">
        <v>22</v>
      </c>
      <c r="B25" s="384"/>
      <c r="C25" s="21"/>
      <c r="D25" s="21"/>
      <c r="E25" s="381">
        <f t="shared" si="0"/>
        <v>0</v>
      </c>
      <c r="F25" s="21"/>
      <c r="G25" s="311"/>
    </row>
    <row r="26" spans="1:7" ht="15" customHeight="1" x14ac:dyDescent="0.2">
      <c r="A26" s="383" t="s">
        <v>23</v>
      </c>
      <c r="B26" s="384"/>
      <c r="C26" s="21"/>
      <c r="D26" s="21"/>
      <c r="E26" s="381">
        <f t="shared" si="0"/>
        <v>0</v>
      </c>
      <c r="F26" s="21"/>
      <c r="G26" s="311"/>
    </row>
    <row r="27" spans="1:7" ht="15" customHeight="1" x14ac:dyDescent="0.2">
      <c r="A27" s="383" t="s">
        <v>24</v>
      </c>
      <c r="B27" s="384"/>
      <c r="C27" s="21"/>
      <c r="D27" s="21"/>
      <c r="E27" s="381">
        <f t="shared" si="0"/>
        <v>0</v>
      </c>
      <c r="F27" s="21"/>
      <c r="G27" s="311"/>
    </row>
    <row r="28" spans="1:7" ht="15" customHeight="1" x14ac:dyDescent="0.2">
      <c r="A28" s="383" t="s">
        <v>25</v>
      </c>
      <c r="B28" s="384"/>
      <c r="C28" s="21"/>
      <c r="D28" s="21"/>
      <c r="E28" s="381">
        <f t="shared" si="0"/>
        <v>0</v>
      </c>
      <c r="F28" s="21"/>
      <c r="G28" s="311"/>
    </row>
    <row r="29" spans="1:7" ht="15" customHeight="1" x14ac:dyDescent="0.2">
      <c r="A29" s="383" t="s">
        <v>26</v>
      </c>
      <c r="B29" s="384"/>
      <c r="C29" s="21"/>
      <c r="D29" s="21"/>
      <c r="E29" s="381">
        <f t="shared" si="0"/>
        <v>0</v>
      </c>
      <c r="F29" s="21"/>
      <c r="G29" s="311"/>
    </row>
    <row r="30" spans="1:7" ht="15" customHeight="1" x14ac:dyDescent="0.2">
      <c r="A30" s="383" t="s">
        <v>27</v>
      </c>
      <c r="B30" s="384"/>
      <c r="C30" s="21"/>
      <c r="D30" s="21"/>
      <c r="E30" s="381">
        <f t="shared" si="0"/>
        <v>0</v>
      </c>
      <c r="F30" s="21"/>
      <c r="G30" s="311"/>
    </row>
    <row r="31" spans="1:7" ht="15" customHeight="1" x14ac:dyDescent="0.2">
      <c r="A31" s="383" t="s">
        <v>28</v>
      </c>
      <c r="B31" s="384"/>
      <c r="C31" s="21"/>
      <c r="D31" s="21"/>
      <c r="E31" s="381">
        <f t="shared" si="0"/>
        <v>0</v>
      </c>
      <c r="F31" s="21"/>
      <c r="G31" s="311"/>
    </row>
    <row r="32" spans="1:7" ht="15" customHeight="1" x14ac:dyDescent="0.2">
      <c r="A32" s="383" t="s">
        <v>29</v>
      </c>
      <c r="B32" s="384"/>
      <c r="C32" s="21"/>
      <c r="D32" s="21"/>
      <c r="E32" s="381">
        <f t="shared" si="0"/>
        <v>0</v>
      </c>
      <c r="F32" s="21"/>
      <c r="G32" s="311"/>
    </row>
    <row r="33" spans="1:7" ht="15" customHeight="1" x14ac:dyDescent="0.2">
      <c r="A33" s="383" t="s">
        <v>30</v>
      </c>
      <c r="B33" s="384"/>
      <c r="C33" s="21"/>
      <c r="D33" s="21"/>
      <c r="E33" s="381">
        <f t="shared" si="0"/>
        <v>0</v>
      </c>
      <c r="F33" s="21"/>
      <c r="G33" s="311"/>
    </row>
    <row r="34" spans="1:7" ht="15" customHeight="1" x14ac:dyDescent="0.2">
      <c r="A34" s="383" t="s">
        <v>31</v>
      </c>
      <c r="B34" s="384"/>
      <c r="C34" s="21"/>
      <c r="D34" s="21"/>
      <c r="E34" s="381">
        <f t="shared" si="0"/>
        <v>0</v>
      </c>
      <c r="F34" s="21"/>
      <c r="G34" s="311"/>
    </row>
    <row r="35" spans="1:7" ht="15" customHeight="1" x14ac:dyDescent="0.2">
      <c r="A35" s="383" t="s">
        <v>32</v>
      </c>
      <c r="B35" s="384"/>
      <c r="C35" s="21"/>
      <c r="D35" s="21"/>
      <c r="E35" s="381">
        <f t="shared" si="0"/>
        <v>0</v>
      </c>
      <c r="F35" s="21"/>
      <c r="G35" s="311"/>
    </row>
    <row r="36" spans="1:7" ht="15" customHeight="1" x14ac:dyDescent="0.2">
      <c r="A36" s="383" t="s">
        <v>33</v>
      </c>
      <c r="B36" s="384"/>
      <c r="C36" s="21"/>
      <c r="D36" s="21"/>
      <c r="E36" s="381">
        <f t="shared" si="0"/>
        <v>0</v>
      </c>
      <c r="F36" s="21"/>
      <c r="G36" s="311"/>
    </row>
    <row r="37" spans="1:7" ht="15" customHeight="1" x14ac:dyDescent="0.2">
      <c r="A37" s="383" t="s">
        <v>435</v>
      </c>
      <c r="B37" s="384"/>
      <c r="C37" s="21"/>
      <c r="D37" s="21"/>
      <c r="E37" s="381">
        <f t="shared" si="0"/>
        <v>0</v>
      </c>
      <c r="F37" s="21"/>
      <c r="G37" s="311"/>
    </row>
    <row r="38" spans="1:7" ht="15" customHeight="1" x14ac:dyDescent="0.2">
      <c r="A38" s="383" t="s">
        <v>436</v>
      </c>
      <c r="B38" s="384"/>
      <c r="C38" s="21"/>
      <c r="D38" s="21"/>
      <c r="E38" s="381">
        <f t="shared" si="0"/>
        <v>0</v>
      </c>
      <c r="F38" s="21"/>
      <c r="G38" s="311"/>
    </row>
    <row r="39" spans="1:7" ht="15" customHeight="1" thickBot="1" x14ac:dyDescent="0.25">
      <c r="A39" s="383" t="s">
        <v>437</v>
      </c>
      <c r="B39" s="385"/>
      <c r="C39" s="22"/>
      <c r="D39" s="22"/>
      <c r="E39" s="381">
        <f t="shared" si="0"/>
        <v>0</v>
      </c>
      <c r="F39" s="22"/>
      <c r="G39" s="386"/>
    </row>
    <row r="40" spans="1:7" ht="15" customHeight="1" thickBot="1" x14ac:dyDescent="0.25">
      <c r="A40" s="439" t="s">
        <v>37</v>
      </c>
      <c r="B40" s="440"/>
      <c r="C40" s="36">
        <f>SUM(C9:C39)</f>
        <v>59550573</v>
      </c>
      <c r="D40" s="36">
        <f>SUM(D9:D39)</f>
        <v>0</v>
      </c>
      <c r="E40" s="36">
        <f>SUM(E9:E39)</f>
        <v>59550573</v>
      </c>
      <c r="F40" s="36">
        <f>SUM(F9:F39)</f>
        <v>0</v>
      </c>
      <c r="G40" s="37">
        <f>SUM(G9:G39)</f>
        <v>59550573</v>
      </c>
    </row>
  </sheetData>
  <sheetProtection sheet="1"/>
  <mergeCells count="8">
    <mergeCell ref="A40:B40"/>
    <mergeCell ref="A3:G3"/>
    <mergeCell ref="A1:G1"/>
    <mergeCell ref="A6:A7"/>
    <mergeCell ref="B6:B7"/>
    <mergeCell ref="C6:C7"/>
    <mergeCell ref="D6:D7"/>
    <mergeCell ref="E6:G6"/>
  </mergeCells>
  <printOptions horizontalCentered="1"/>
  <pageMargins left="0.78740157480314965" right="0.78740157480314965" top="1.5748031496062993" bottom="0.98425196850393704" header="0.78740157480314965" footer="0.78740157480314965"/>
  <pageSetup paperSize="9" scale="95" orientation="portrait" verticalDpi="300" r:id="rId1"/>
  <headerFooter alignWithMargins="0">
    <oddHeader xml:space="preserve">&amp;C&amp;"Times New Roman CE,Félkövér"&amp;12
KÖLTSÉGVETÉSI SZERVEK PÉNZMARADVÁNYÁNAK ALAKULÁSA&amp;R&amp;"Times New Roman CE,Félkövér dőlt"&amp;12 9. melléklet a ……/2018. (……) önkormányzati rendelethez&amp;"Times New Roman CE,Dőlt"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67"/>
  <sheetViews>
    <sheetView zoomScale="120" zoomScaleNormal="120" zoomScaleSheetLayoutView="100" workbookViewId="0">
      <selection activeCell="F9" sqref="F9"/>
    </sheetView>
  </sheetViews>
  <sheetFormatPr defaultRowHeight="15.75" x14ac:dyDescent="0.25"/>
  <cols>
    <col min="1" max="1" width="9" style="127" customWidth="1"/>
    <col min="2" max="2" width="68.83203125" style="127" customWidth="1"/>
    <col min="3" max="3" width="18.83203125" style="127" customWidth="1"/>
    <col min="4" max="4" width="18.83203125" style="128" customWidth="1"/>
    <col min="5" max="16384" width="9.33203125" style="148"/>
  </cols>
  <sheetData>
    <row r="1" spans="1:4" x14ac:dyDescent="0.25">
      <c r="A1" s="420"/>
      <c r="B1" s="421"/>
      <c r="C1" s="421"/>
      <c r="D1" s="421"/>
    </row>
    <row r="2" spans="1:4" x14ac:dyDescent="0.25">
      <c r="A2" s="403" t="s">
        <v>542</v>
      </c>
      <c r="B2" s="404"/>
      <c r="C2" s="404"/>
      <c r="D2" s="404"/>
    </row>
    <row r="3" spans="1:4" x14ac:dyDescent="0.25">
      <c r="A3" s="403" t="s">
        <v>544</v>
      </c>
      <c r="B3" s="404"/>
      <c r="C3" s="404"/>
      <c r="D3" s="404"/>
    </row>
    <row r="4" spans="1:4" ht="15.95" customHeight="1" x14ac:dyDescent="0.25">
      <c r="A4" s="416" t="s">
        <v>3</v>
      </c>
      <c r="B4" s="416"/>
      <c r="C4" s="416"/>
      <c r="D4" s="416"/>
    </row>
    <row r="5" spans="1:4" ht="15.95" customHeight="1" thickBot="1" x14ac:dyDescent="0.3">
      <c r="A5" s="352" t="s">
        <v>83</v>
      </c>
      <c r="B5" s="352"/>
      <c r="C5" s="396"/>
      <c r="D5" s="249"/>
    </row>
    <row r="6" spans="1:4" ht="15.95" customHeight="1" x14ac:dyDescent="0.25">
      <c r="A6" s="454" t="s">
        <v>48</v>
      </c>
      <c r="B6" s="456" t="s">
        <v>5</v>
      </c>
      <c r="C6" s="458" t="s">
        <v>545</v>
      </c>
      <c r="D6" s="397" t="s">
        <v>535</v>
      </c>
    </row>
    <row r="7" spans="1:4" ht="38.1" customHeight="1" thickBot="1" x14ac:dyDescent="0.3">
      <c r="A7" s="455"/>
      <c r="B7" s="457"/>
      <c r="C7" s="458"/>
      <c r="D7" s="398" t="s">
        <v>398</v>
      </c>
    </row>
    <row r="8" spans="1:4" s="149" customFormat="1" ht="12" customHeight="1" thickBot="1" x14ac:dyDescent="0.25">
      <c r="A8" s="353" t="s">
        <v>361</v>
      </c>
      <c r="B8" s="354" t="s">
        <v>362</v>
      </c>
      <c r="C8" s="399" t="s">
        <v>363</v>
      </c>
      <c r="D8" s="399" t="s">
        <v>364</v>
      </c>
    </row>
    <row r="9" spans="1:4" s="150" customFormat="1" ht="12" customHeight="1" thickBot="1" x14ac:dyDescent="0.25">
      <c r="A9" s="18" t="s">
        <v>6</v>
      </c>
      <c r="B9" s="284" t="s">
        <v>140</v>
      </c>
      <c r="C9" s="400">
        <f>+C10+C11+C12+C13+C14+C15</f>
        <v>156448630</v>
      </c>
      <c r="D9" s="400">
        <f>+D10+D11+D12+D13+D14+D15</f>
        <v>177962475</v>
      </c>
    </row>
    <row r="10" spans="1:4" s="150" customFormat="1" ht="12" customHeight="1" x14ac:dyDescent="0.2">
      <c r="A10" s="13" t="s">
        <v>60</v>
      </c>
      <c r="B10" s="285" t="s">
        <v>141</v>
      </c>
      <c r="C10" s="139">
        <v>104945008</v>
      </c>
      <c r="D10" s="139">
        <v>79581203</v>
      </c>
    </row>
    <row r="11" spans="1:4" s="150" customFormat="1" ht="12" customHeight="1" x14ac:dyDescent="0.2">
      <c r="A11" s="12" t="s">
        <v>61</v>
      </c>
      <c r="B11" s="286" t="s">
        <v>142</v>
      </c>
      <c r="C11" s="139">
        <v>30718901</v>
      </c>
      <c r="D11" s="139">
        <v>36900775</v>
      </c>
    </row>
    <row r="12" spans="1:4" s="150" customFormat="1" ht="12" customHeight="1" x14ac:dyDescent="0.2">
      <c r="A12" s="12" t="s">
        <v>62</v>
      </c>
      <c r="B12" s="286" t="s">
        <v>143</v>
      </c>
      <c r="C12" s="139">
        <v>10424420</v>
      </c>
      <c r="D12" s="139">
        <v>16179790</v>
      </c>
    </row>
    <row r="13" spans="1:4" s="150" customFormat="1" ht="12" customHeight="1" x14ac:dyDescent="0.2">
      <c r="A13" s="12" t="s">
        <v>63</v>
      </c>
      <c r="B13" s="286" t="s">
        <v>144</v>
      </c>
      <c r="C13" s="139">
        <v>2744668</v>
      </c>
      <c r="D13" s="139">
        <v>3633537</v>
      </c>
    </row>
    <row r="14" spans="1:4" s="150" customFormat="1" ht="12" customHeight="1" x14ac:dyDescent="0.2">
      <c r="A14" s="12" t="s">
        <v>80</v>
      </c>
      <c r="B14" s="286" t="s">
        <v>309</v>
      </c>
      <c r="C14" s="287">
        <v>3475990</v>
      </c>
      <c r="D14" s="139">
        <v>41364600</v>
      </c>
    </row>
    <row r="15" spans="1:4" s="150" customFormat="1" ht="12" customHeight="1" thickBot="1" x14ac:dyDescent="0.25">
      <c r="A15" s="14" t="s">
        <v>64</v>
      </c>
      <c r="B15" s="288" t="s">
        <v>310</v>
      </c>
      <c r="C15" s="287">
        <v>4139643</v>
      </c>
      <c r="D15" s="139">
        <v>302570</v>
      </c>
    </row>
    <row r="16" spans="1:4" s="150" customFormat="1" ht="12" customHeight="1" thickBot="1" x14ac:dyDescent="0.25">
      <c r="A16" s="18" t="s">
        <v>7</v>
      </c>
      <c r="B16" s="289" t="s">
        <v>145</v>
      </c>
      <c r="C16" s="400">
        <f>+C17+C18+C19+C20+C21</f>
        <v>22944848</v>
      </c>
      <c r="D16" s="400">
        <f>+D17+D18+D19+D20+D21</f>
        <v>16743629</v>
      </c>
    </row>
    <row r="17" spans="1:4" s="150" customFormat="1" ht="12" customHeight="1" x14ac:dyDescent="0.2">
      <c r="A17" s="13" t="s">
        <v>66</v>
      </c>
      <c r="B17" s="285" t="s">
        <v>146</v>
      </c>
      <c r="C17" s="139"/>
      <c r="D17" s="139"/>
    </row>
    <row r="18" spans="1:4" s="150" customFormat="1" ht="12" customHeight="1" x14ac:dyDescent="0.2">
      <c r="A18" s="12" t="s">
        <v>67</v>
      </c>
      <c r="B18" s="286" t="s">
        <v>147</v>
      </c>
      <c r="C18" s="139"/>
      <c r="D18" s="139"/>
    </row>
    <row r="19" spans="1:4" s="150" customFormat="1" ht="12" customHeight="1" x14ac:dyDescent="0.2">
      <c r="A19" s="12" t="s">
        <v>68</v>
      </c>
      <c r="B19" s="286" t="s">
        <v>302</v>
      </c>
      <c r="C19" s="139"/>
      <c r="D19" s="139"/>
    </row>
    <row r="20" spans="1:4" s="150" customFormat="1" ht="12" customHeight="1" x14ac:dyDescent="0.2">
      <c r="A20" s="12" t="s">
        <v>69</v>
      </c>
      <c r="B20" s="286" t="s">
        <v>303</v>
      </c>
      <c r="C20" s="139"/>
      <c r="D20" s="139"/>
    </row>
    <row r="21" spans="1:4" s="150" customFormat="1" ht="12" customHeight="1" x14ac:dyDescent="0.2">
      <c r="A21" s="12" t="s">
        <v>70</v>
      </c>
      <c r="B21" s="286" t="s">
        <v>148</v>
      </c>
      <c r="C21" s="139">
        <v>22944848</v>
      </c>
      <c r="D21" s="139">
        <v>16743629</v>
      </c>
    </row>
    <row r="22" spans="1:4" s="150" customFormat="1" ht="12" customHeight="1" thickBot="1" x14ac:dyDescent="0.25">
      <c r="A22" s="14" t="s">
        <v>76</v>
      </c>
      <c r="B22" s="288" t="s">
        <v>149</v>
      </c>
      <c r="C22" s="141"/>
      <c r="D22" s="141"/>
    </row>
    <row r="23" spans="1:4" s="150" customFormat="1" ht="12" customHeight="1" thickBot="1" x14ac:dyDescent="0.25">
      <c r="A23" s="18" t="s">
        <v>8</v>
      </c>
      <c r="B23" s="284" t="s">
        <v>150</v>
      </c>
      <c r="C23" s="138">
        <f>+C24+C25+C26+C27+C28</f>
        <v>72850183</v>
      </c>
      <c r="D23" s="138">
        <f>+D24+D25+D26+D27+D28</f>
        <v>108736463</v>
      </c>
    </row>
    <row r="24" spans="1:4" s="150" customFormat="1" ht="12" customHeight="1" x14ac:dyDescent="0.2">
      <c r="A24" s="13" t="s">
        <v>49</v>
      </c>
      <c r="B24" s="285" t="s">
        <v>151</v>
      </c>
      <c r="C24" s="140">
        <v>889000</v>
      </c>
      <c r="D24" s="140">
        <v>13166882</v>
      </c>
    </row>
    <row r="25" spans="1:4" s="150" customFormat="1" ht="12" customHeight="1" x14ac:dyDescent="0.2">
      <c r="A25" s="12" t="s">
        <v>50</v>
      </c>
      <c r="B25" s="286" t="s">
        <v>152</v>
      </c>
      <c r="C25" s="139"/>
      <c r="D25" s="139"/>
    </row>
    <row r="26" spans="1:4" s="150" customFormat="1" ht="12" customHeight="1" x14ac:dyDescent="0.2">
      <c r="A26" s="12" t="s">
        <v>51</v>
      </c>
      <c r="B26" s="286" t="s">
        <v>304</v>
      </c>
      <c r="C26" s="139"/>
      <c r="D26" s="139"/>
    </row>
    <row r="27" spans="1:4" s="150" customFormat="1" ht="12" customHeight="1" x14ac:dyDescent="0.2">
      <c r="A27" s="12" t="s">
        <v>52</v>
      </c>
      <c r="B27" s="286" t="s">
        <v>305</v>
      </c>
      <c r="C27" s="139"/>
      <c r="D27" s="139"/>
    </row>
    <row r="28" spans="1:4" s="150" customFormat="1" ht="12" customHeight="1" x14ac:dyDescent="0.2">
      <c r="A28" s="12" t="s">
        <v>92</v>
      </c>
      <c r="B28" s="286" t="s">
        <v>153</v>
      </c>
      <c r="C28" s="139">
        <v>71961183</v>
      </c>
      <c r="D28" s="139">
        <v>95569581</v>
      </c>
    </row>
    <row r="29" spans="1:4" s="150" customFormat="1" ht="12" customHeight="1" thickBot="1" x14ac:dyDescent="0.25">
      <c r="A29" s="14" t="s">
        <v>93</v>
      </c>
      <c r="B29" s="288" t="s">
        <v>154</v>
      </c>
      <c r="C29" s="141">
        <v>28991527</v>
      </c>
      <c r="D29" s="141"/>
    </row>
    <row r="30" spans="1:4" s="150" customFormat="1" ht="12" customHeight="1" thickBot="1" x14ac:dyDescent="0.25">
      <c r="A30" s="25" t="s">
        <v>94</v>
      </c>
      <c r="B30" s="19" t="s">
        <v>418</v>
      </c>
      <c r="C30" s="144">
        <f>SUM(C31:C37)</f>
        <v>218788455</v>
      </c>
      <c r="D30" s="144">
        <f>SUM(D31:D37)</f>
        <v>235486297</v>
      </c>
    </row>
    <row r="31" spans="1:4" s="150" customFormat="1" ht="12" customHeight="1" x14ac:dyDescent="0.2">
      <c r="A31" s="167" t="s">
        <v>155</v>
      </c>
      <c r="B31" s="151" t="s">
        <v>401</v>
      </c>
      <c r="C31" s="140"/>
      <c r="D31" s="140">
        <v>1440</v>
      </c>
    </row>
    <row r="32" spans="1:4" s="150" customFormat="1" ht="12" customHeight="1" x14ac:dyDescent="0.2">
      <c r="A32" s="168" t="s">
        <v>156</v>
      </c>
      <c r="B32" s="151" t="s">
        <v>472</v>
      </c>
      <c r="C32" s="139">
        <v>91179030</v>
      </c>
      <c r="D32" s="139">
        <v>95000000</v>
      </c>
    </row>
    <row r="33" spans="1:4" s="150" customFormat="1" ht="12" customHeight="1" x14ac:dyDescent="0.2">
      <c r="A33" s="168" t="s">
        <v>157</v>
      </c>
      <c r="B33" s="151" t="s">
        <v>402</v>
      </c>
      <c r="C33" s="139">
        <v>116402011</v>
      </c>
      <c r="D33" s="139">
        <v>140000000</v>
      </c>
    </row>
    <row r="34" spans="1:4" s="150" customFormat="1" ht="12" customHeight="1" x14ac:dyDescent="0.2">
      <c r="A34" s="168" t="s">
        <v>158</v>
      </c>
      <c r="B34" s="151" t="s">
        <v>473</v>
      </c>
      <c r="C34" s="139"/>
      <c r="D34" s="139"/>
    </row>
    <row r="35" spans="1:4" s="150" customFormat="1" ht="12" customHeight="1" x14ac:dyDescent="0.2">
      <c r="A35" s="168" t="s">
        <v>404</v>
      </c>
      <c r="B35" s="151" t="s">
        <v>159</v>
      </c>
      <c r="C35" s="139">
        <v>10770504</v>
      </c>
      <c r="D35" s="139"/>
    </row>
    <row r="36" spans="1:4" s="150" customFormat="1" ht="12" customHeight="1" x14ac:dyDescent="0.2">
      <c r="A36" s="168" t="s">
        <v>405</v>
      </c>
      <c r="B36" s="151" t="s">
        <v>469</v>
      </c>
      <c r="C36" s="139">
        <v>1440</v>
      </c>
      <c r="D36" s="139"/>
    </row>
    <row r="37" spans="1:4" s="150" customFormat="1" ht="12" customHeight="1" thickBot="1" x14ac:dyDescent="0.25">
      <c r="A37" s="169" t="s">
        <v>406</v>
      </c>
      <c r="B37" s="151" t="s">
        <v>470</v>
      </c>
      <c r="C37" s="141">
        <v>435470</v>
      </c>
      <c r="D37" s="141">
        <v>484857</v>
      </c>
    </row>
    <row r="38" spans="1:4" s="150" customFormat="1" ht="12" customHeight="1" thickBot="1" x14ac:dyDescent="0.25">
      <c r="A38" s="18" t="s">
        <v>10</v>
      </c>
      <c r="B38" s="284" t="s">
        <v>419</v>
      </c>
      <c r="C38" s="138">
        <f>SUM(C39:C49)</f>
        <v>78464005</v>
      </c>
      <c r="D38" s="138">
        <f>SUM(D39:D49)</f>
        <v>80255867</v>
      </c>
    </row>
    <row r="39" spans="1:4" s="150" customFormat="1" ht="12" customHeight="1" x14ac:dyDescent="0.2">
      <c r="A39" s="13" t="s">
        <v>53</v>
      </c>
      <c r="B39" s="285" t="s">
        <v>162</v>
      </c>
      <c r="C39" s="140">
        <v>537454</v>
      </c>
      <c r="D39" s="140">
        <v>500000</v>
      </c>
    </row>
    <row r="40" spans="1:4" s="150" customFormat="1" ht="12" customHeight="1" x14ac:dyDescent="0.2">
      <c r="A40" s="12" t="s">
        <v>54</v>
      </c>
      <c r="B40" s="286" t="s">
        <v>163</v>
      </c>
      <c r="C40" s="139">
        <v>20092810</v>
      </c>
      <c r="D40" s="139">
        <v>17918903</v>
      </c>
    </row>
    <row r="41" spans="1:4" s="150" customFormat="1" ht="12" customHeight="1" x14ac:dyDescent="0.2">
      <c r="A41" s="12" t="s">
        <v>55</v>
      </c>
      <c r="B41" s="286" t="s">
        <v>164</v>
      </c>
      <c r="C41" s="139">
        <v>42458</v>
      </c>
      <c r="D41" s="139">
        <v>80864</v>
      </c>
    </row>
    <row r="42" spans="1:4" s="150" customFormat="1" ht="12" customHeight="1" x14ac:dyDescent="0.2">
      <c r="A42" s="12" t="s">
        <v>96</v>
      </c>
      <c r="B42" s="286" t="s">
        <v>165</v>
      </c>
      <c r="C42" s="139">
        <v>50000000</v>
      </c>
      <c r="D42" s="139">
        <v>50000000</v>
      </c>
    </row>
    <row r="43" spans="1:4" s="150" customFormat="1" ht="12" customHeight="1" x14ac:dyDescent="0.2">
      <c r="A43" s="12" t="s">
        <v>97</v>
      </c>
      <c r="B43" s="286" t="s">
        <v>166</v>
      </c>
      <c r="C43" s="139">
        <v>2536665</v>
      </c>
      <c r="D43" s="139">
        <v>8204774</v>
      </c>
    </row>
    <row r="44" spans="1:4" s="150" customFormat="1" ht="12" customHeight="1" x14ac:dyDescent="0.2">
      <c r="A44" s="12" t="s">
        <v>98</v>
      </c>
      <c r="B44" s="286" t="s">
        <v>167</v>
      </c>
      <c r="C44" s="139">
        <v>3582051</v>
      </c>
      <c r="D44" s="139">
        <v>3361812</v>
      </c>
    </row>
    <row r="45" spans="1:4" s="150" customFormat="1" ht="12" customHeight="1" x14ac:dyDescent="0.2">
      <c r="A45" s="12" t="s">
        <v>99</v>
      </c>
      <c r="B45" s="286" t="s">
        <v>168</v>
      </c>
      <c r="C45" s="139"/>
      <c r="D45" s="139"/>
    </row>
    <row r="46" spans="1:4" s="150" customFormat="1" ht="12" customHeight="1" x14ac:dyDescent="0.2">
      <c r="A46" s="12" t="s">
        <v>100</v>
      </c>
      <c r="B46" s="286" t="s">
        <v>169</v>
      </c>
      <c r="C46" s="139">
        <v>1256</v>
      </c>
      <c r="D46" s="139">
        <v>189512</v>
      </c>
    </row>
    <row r="47" spans="1:4" s="150" customFormat="1" ht="12" customHeight="1" x14ac:dyDescent="0.2">
      <c r="A47" s="12" t="s">
        <v>160</v>
      </c>
      <c r="B47" s="286" t="s">
        <v>170</v>
      </c>
      <c r="C47" s="139"/>
      <c r="D47" s="139"/>
    </row>
    <row r="48" spans="1:4" s="150" customFormat="1" ht="12" customHeight="1" x14ac:dyDescent="0.2">
      <c r="A48" s="12" t="s">
        <v>161</v>
      </c>
      <c r="B48" s="286" t="s">
        <v>313</v>
      </c>
      <c r="C48" s="142"/>
      <c r="D48" s="142"/>
    </row>
    <row r="49" spans="1:4" s="150" customFormat="1" ht="12" customHeight="1" thickBot="1" x14ac:dyDescent="0.25">
      <c r="A49" s="14" t="s">
        <v>312</v>
      </c>
      <c r="B49" s="288" t="s">
        <v>171</v>
      </c>
      <c r="C49" s="143">
        <v>1671311</v>
      </c>
      <c r="D49" s="143">
        <v>2</v>
      </c>
    </row>
    <row r="50" spans="1:4" s="150" customFormat="1" ht="12" customHeight="1" thickBot="1" x14ac:dyDescent="0.25">
      <c r="A50" s="18" t="s">
        <v>11</v>
      </c>
      <c r="B50" s="284" t="s">
        <v>172</v>
      </c>
      <c r="C50" s="138">
        <f>SUM(C51:C55)</f>
        <v>141398</v>
      </c>
      <c r="D50" s="138">
        <f>SUM(D51:D55)</f>
        <v>0</v>
      </c>
    </row>
    <row r="51" spans="1:4" s="150" customFormat="1" ht="12" customHeight="1" x14ac:dyDescent="0.2">
      <c r="A51" s="13" t="s">
        <v>56</v>
      </c>
      <c r="B51" s="285" t="s">
        <v>176</v>
      </c>
      <c r="C51" s="189"/>
      <c r="D51" s="189"/>
    </row>
    <row r="52" spans="1:4" s="150" customFormat="1" ht="12" customHeight="1" x14ac:dyDescent="0.2">
      <c r="A52" s="12" t="s">
        <v>57</v>
      </c>
      <c r="B52" s="286" t="s">
        <v>177</v>
      </c>
      <c r="C52" s="142">
        <v>125650</v>
      </c>
      <c r="D52" s="142"/>
    </row>
    <row r="53" spans="1:4" s="150" customFormat="1" ht="12" customHeight="1" x14ac:dyDescent="0.2">
      <c r="A53" s="12" t="s">
        <v>173</v>
      </c>
      <c r="B53" s="286" t="s">
        <v>178</v>
      </c>
      <c r="C53" s="142">
        <v>15748</v>
      </c>
      <c r="D53" s="142"/>
    </row>
    <row r="54" spans="1:4" s="150" customFormat="1" ht="12" customHeight="1" x14ac:dyDescent="0.2">
      <c r="A54" s="12" t="s">
        <v>174</v>
      </c>
      <c r="B54" s="286" t="s">
        <v>179</v>
      </c>
      <c r="C54" s="142"/>
      <c r="D54" s="142"/>
    </row>
    <row r="55" spans="1:4" s="150" customFormat="1" ht="12" customHeight="1" thickBot="1" x14ac:dyDescent="0.25">
      <c r="A55" s="14" t="s">
        <v>175</v>
      </c>
      <c r="B55" s="288" t="s">
        <v>180</v>
      </c>
      <c r="C55" s="143"/>
      <c r="D55" s="143"/>
    </row>
    <row r="56" spans="1:4" s="150" customFormat="1" ht="13.5" thickBot="1" x14ac:dyDescent="0.25">
      <c r="A56" s="18" t="s">
        <v>101</v>
      </c>
      <c r="B56" s="284" t="s">
        <v>181</v>
      </c>
      <c r="C56" s="138">
        <f>SUM(C57:C59)</f>
        <v>11345391</v>
      </c>
      <c r="D56" s="138">
        <f>SUM(D57:D59)</f>
        <v>15034156</v>
      </c>
    </row>
    <row r="57" spans="1:4" s="150" customFormat="1" ht="12.75" x14ac:dyDescent="0.2">
      <c r="A57" s="13" t="s">
        <v>58</v>
      </c>
      <c r="B57" s="285" t="s">
        <v>182</v>
      </c>
      <c r="C57" s="140"/>
      <c r="D57" s="140"/>
    </row>
    <row r="58" spans="1:4" s="150" customFormat="1" ht="14.45" customHeight="1" x14ac:dyDescent="0.2">
      <c r="A58" s="12" t="s">
        <v>59</v>
      </c>
      <c r="B58" s="286" t="s">
        <v>420</v>
      </c>
      <c r="C58" s="139"/>
      <c r="D58" s="139"/>
    </row>
    <row r="59" spans="1:4" s="150" customFormat="1" ht="12.75" x14ac:dyDescent="0.2">
      <c r="A59" s="12" t="s">
        <v>185</v>
      </c>
      <c r="B59" s="286" t="s">
        <v>183</v>
      </c>
      <c r="C59" s="139">
        <v>11345391</v>
      </c>
      <c r="D59" s="139">
        <v>15034156</v>
      </c>
    </row>
    <row r="60" spans="1:4" s="150" customFormat="1" ht="13.5" thickBot="1" x14ac:dyDescent="0.25">
      <c r="A60" s="14" t="s">
        <v>186</v>
      </c>
      <c r="B60" s="288" t="s">
        <v>184</v>
      </c>
      <c r="C60" s="141"/>
      <c r="D60" s="141"/>
    </row>
    <row r="61" spans="1:4" s="150" customFormat="1" ht="13.5" thickBot="1" x14ac:dyDescent="0.25">
      <c r="A61" s="18" t="s">
        <v>13</v>
      </c>
      <c r="B61" s="289" t="s">
        <v>187</v>
      </c>
      <c r="C61" s="138">
        <f>SUM(C62:C64)</f>
        <v>4000000</v>
      </c>
      <c r="D61" s="138">
        <f>SUM(D62:D64)</f>
        <v>9975000</v>
      </c>
    </row>
    <row r="62" spans="1:4" s="150" customFormat="1" ht="12.75" x14ac:dyDescent="0.2">
      <c r="A62" s="12" t="s">
        <v>102</v>
      </c>
      <c r="B62" s="285" t="s">
        <v>189</v>
      </c>
      <c r="C62" s="142"/>
      <c r="D62" s="142"/>
    </row>
    <row r="63" spans="1:4" s="150" customFormat="1" ht="12.75" customHeight="1" x14ac:dyDescent="0.2">
      <c r="A63" s="12" t="s">
        <v>103</v>
      </c>
      <c r="B63" s="286" t="s">
        <v>421</v>
      </c>
      <c r="C63" s="142"/>
      <c r="D63" s="142">
        <v>9975000</v>
      </c>
    </row>
    <row r="64" spans="1:4" s="150" customFormat="1" ht="12.75" x14ac:dyDescent="0.2">
      <c r="A64" s="12" t="s">
        <v>122</v>
      </c>
      <c r="B64" s="286" t="s">
        <v>190</v>
      </c>
      <c r="C64" s="142">
        <v>4000000</v>
      </c>
      <c r="D64" s="142"/>
    </row>
    <row r="65" spans="1:4" s="150" customFormat="1" ht="13.5" thickBot="1" x14ac:dyDescent="0.25">
      <c r="A65" s="12" t="s">
        <v>188</v>
      </c>
      <c r="B65" s="288" t="s">
        <v>191</v>
      </c>
      <c r="C65" s="142"/>
      <c r="D65" s="142"/>
    </row>
    <row r="66" spans="1:4" s="150" customFormat="1" ht="13.5" thickBot="1" x14ac:dyDescent="0.25">
      <c r="A66" s="18" t="s">
        <v>14</v>
      </c>
      <c r="B66" s="284" t="s">
        <v>192</v>
      </c>
      <c r="C66" s="144">
        <f>+C9+C16+C23+C30+C38+C50+C56+C61</f>
        <v>564982910</v>
      </c>
      <c r="D66" s="144">
        <f>+D9+D16+D23+D30+D38+D50+D56+D61</f>
        <v>644193887</v>
      </c>
    </row>
    <row r="67" spans="1:4" s="150" customFormat="1" ht="13.5" thickBot="1" x14ac:dyDescent="0.25">
      <c r="A67" s="190" t="s">
        <v>193</v>
      </c>
      <c r="B67" s="289" t="s">
        <v>422</v>
      </c>
      <c r="C67" s="138">
        <f>SUM(C68:C70)</f>
        <v>0</v>
      </c>
      <c r="D67" s="138">
        <f>SUM(D68:D70)</f>
        <v>80000000</v>
      </c>
    </row>
    <row r="68" spans="1:4" s="150" customFormat="1" ht="12.75" x14ac:dyDescent="0.2">
      <c r="A68" s="12" t="s">
        <v>222</v>
      </c>
      <c r="B68" s="285" t="s">
        <v>195</v>
      </c>
      <c r="C68" s="142"/>
      <c r="D68" s="142"/>
    </row>
    <row r="69" spans="1:4" s="150" customFormat="1" ht="12.75" x14ac:dyDescent="0.2">
      <c r="A69" s="12" t="s">
        <v>231</v>
      </c>
      <c r="B69" s="286" t="s">
        <v>196</v>
      </c>
      <c r="C69" s="142"/>
      <c r="D69" s="142">
        <v>80000000</v>
      </c>
    </row>
    <row r="70" spans="1:4" s="150" customFormat="1" ht="13.5" thickBot="1" x14ac:dyDescent="0.25">
      <c r="A70" s="12" t="s">
        <v>232</v>
      </c>
      <c r="B70" s="199" t="s">
        <v>474</v>
      </c>
      <c r="C70" s="142"/>
      <c r="D70" s="142"/>
    </row>
    <row r="71" spans="1:4" s="150" customFormat="1" ht="13.5" thickBot="1" x14ac:dyDescent="0.25">
      <c r="A71" s="190" t="s">
        <v>198</v>
      </c>
      <c r="B71" s="289" t="s">
        <v>199</v>
      </c>
      <c r="C71" s="138">
        <f>SUM(C72:C75)</f>
        <v>0</v>
      </c>
      <c r="D71" s="138">
        <f>SUM(D72:D75)</f>
        <v>0</v>
      </c>
    </row>
    <row r="72" spans="1:4" s="150" customFormat="1" ht="12.75" x14ac:dyDescent="0.2">
      <c r="A72" s="12" t="s">
        <v>81</v>
      </c>
      <c r="B72" s="290" t="s">
        <v>200</v>
      </c>
      <c r="C72" s="142"/>
      <c r="D72" s="142"/>
    </row>
    <row r="73" spans="1:4" s="150" customFormat="1" ht="12.75" x14ac:dyDescent="0.2">
      <c r="A73" s="12" t="s">
        <v>82</v>
      </c>
      <c r="B73" s="290" t="s">
        <v>413</v>
      </c>
      <c r="C73" s="142"/>
      <c r="D73" s="142"/>
    </row>
    <row r="74" spans="1:4" s="150" customFormat="1" ht="12" customHeight="1" x14ac:dyDescent="0.2">
      <c r="A74" s="12" t="s">
        <v>223</v>
      </c>
      <c r="B74" s="290" t="s">
        <v>201</v>
      </c>
      <c r="C74" s="142"/>
      <c r="D74" s="142"/>
    </row>
    <row r="75" spans="1:4" s="150" customFormat="1" ht="12" customHeight="1" thickBot="1" x14ac:dyDescent="0.25">
      <c r="A75" s="12" t="s">
        <v>224</v>
      </c>
      <c r="B75" s="291" t="s">
        <v>414</v>
      </c>
      <c r="C75" s="142"/>
      <c r="D75" s="142"/>
    </row>
    <row r="76" spans="1:4" s="150" customFormat="1" ht="12" customHeight="1" thickBot="1" x14ac:dyDescent="0.25">
      <c r="A76" s="190" t="s">
        <v>202</v>
      </c>
      <c r="B76" s="289" t="s">
        <v>203</v>
      </c>
      <c r="C76" s="138">
        <f>SUM(C77:C78)</f>
        <v>460394704</v>
      </c>
      <c r="D76" s="138">
        <f>SUM(D77:D78)</f>
        <v>219564652</v>
      </c>
    </row>
    <row r="77" spans="1:4" s="150" customFormat="1" ht="12" customHeight="1" x14ac:dyDescent="0.2">
      <c r="A77" s="12" t="s">
        <v>225</v>
      </c>
      <c r="B77" s="285" t="s">
        <v>204</v>
      </c>
      <c r="C77" s="142">
        <v>460394704</v>
      </c>
      <c r="D77" s="142">
        <v>219564652</v>
      </c>
    </row>
    <row r="78" spans="1:4" s="150" customFormat="1" ht="12" customHeight="1" thickBot="1" x14ac:dyDescent="0.25">
      <c r="A78" s="12" t="s">
        <v>226</v>
      </c>
      <c r="B78" s="288" t="s">
        <v>205</v>
      </c>
      <c r="C78" s="142"/>
      <c r="D78" s="142"/>
    </row>
    <row r="79" spans="1:4" s="150" customFormat="1" ht="12" customHeight="1" thickBot="1" x14ac:dyDescent="0.25">
      <c r="A79" s="190" t="s">
        <v>206</v>
      </c>
      <c r="B79" s="289" t="s">
        <v>207</v>
      </c>
      <c r="C79" s="138">
        <f>SUM(C80:C82)</f>
        <v>6400021</v>
      </c>
      <c r="D79" s="138">
        <f>SUM(D80:D82)</f>
        <v>6400021</v>
      </c>
    </row>
    <row r="80" spans="1:4" s="150" customFormat="1" ht="12" customHeight="1" x14ac:dyDescent="0.2">
      <c r="A80" s="12" t="s">
        <v>227</v>
      </c>
      <c r="B80" s="285" t="s">
        <v>208</v>
      </c>
      <c r="C80" s="142">
        <v>6400021</v>
      </c>
      <c r="D80" s="142">
        <v>6400021</v>
      </c>
    </row>
    <row r="81" spans="1:4" s="150" customFormat="1" ht="12" customHeight="1" x14ac:dyDescent="0.2">
      <c r="A81" s="12" t="s">
        <v>228</v>
      </c>
      <c r="B81" s="286" t="s">
        <v>209</v>
      </c>
      <c r="C81" s="142"/>
      <c r="D81" s="142"/>
    </row>
    <row r="82" spans="1:4" s="150" customFormat="1" ht="12" customHeight="1" thickBot="1" x14ac:dyDescent="0.25">
      <c r="A82" s="12" t="s">
        <v>229</v>
      </c>
      <c r="B82" s="292" t="s">
        <v>423</v>
      </c>
      <c r="C82" s="142"/>
      <c r="D82" s="142"/>
    </row>
    <row r="83" spans="1:4" s="150" customFormat="1" ht="12" customHeight="1" thickBot="1" x14ac:dyDescent="0.25">
      <c r="A83" s="190" t="s">
        <v>210</v>
      </c>
      <c r="B83" s="289" t="s">
        <v>230</v>
      </c>
      <c r="C83" s="138">
        <f>SUM(C84:C87)</f>
        <v>0</v>
      </c>
      <c r="D83" s="138">
        <f>SUM(D84:D87)</f>
        <v>0</v>
      </c>
    </row>
    <row r="84" spans="1:4" s="150" customFormat="1" ht="12" customHeight="1" x14ac:dyDescent="0.2">
      <c r="A84" s="293" t="s">
        <v>211</v>
      </c>
      <c r="B84" s="285" t="s">
        <v>212</v>
      </c>
      <c r="C84" s="142"/>
      <c r="D84" s="142"/>
    </row>
    <row r="85" spans="1:4" s="150" customFormat="1" ht="12" customHeight="1" x14ac:dyDescent="0.2">
      <c r="A85" s="294" t="s">
        <v>213</v>
      </c>
      <c r="B85" s="286" t="s">
        <v>214</v>
      </c>
      <c r="C85" s="142"/>
      <c r="D85" s="142"/>
    </row>
    <row r="86" spans="1:4" s="150" customFormat="1" ht="12" customHeight="1" x14ac:dyDescent="0.2">
      <c r="A86" s="294" t="s">
        <v>215</v>
      </c>
      <c r="B86" s="286" t="s">
        <v>216</v>
      </c>
      <c r="C86" s="142"/>
      <c r="D86" s="142"/>
    </row>
    <row r="87" spans="1:4" s="150" customFormat="1" ht="12" customHeight="1" thickBot="1" x14ac:dyDescent="0.25">
      <c r="A87" s="295" t="s">
        <v>217</v>
      </c>
      <c r="B87" s="288" t="s">
        <v>218</v>
      </c>
      <c r="C87" s="142"/>
      <c r="D87" s="142"/>
    </row>
    <row r="88" spans="1:4" s="150" customFormat="1" ht="12" customHeight="1" thickBot="1" x14ac:dyDescent="0.25">
      <c r="A88" s="190" t="s">
        <v>219</v>
      </c>
      <c r="B88" s="289" t="s">
        <v>220</v>
      </c>
      <c r="C88" s="192"/>
      <c r="D88" s="192"/>
    </row>
    <row r="89" spans="1:4" s="150" customFormat="1" ht="13.5" customHeight="1" thickBot="1" x14ac:dyDescent="0.25">
      <c r="A89" s="190" t="s">
        <v>221</v>
      </c>
      <c r="B89" s="296" t="s">
        <v>424</v>
      </c>
      <c r="C89" s="144">
        <f>+C67+C71+C76+C79+C83+C88</f>
        <v>466794725</v>
      </c>
      <c r="D89" s="144">
        <f>+D67+D71+D76+D79+D83+D88</f>
        <v>305964673</v>
      </c>
    </row>
    <row r="90" spans="1:4" s="150" customFormat="1" ht="12" customHeight="1" thickBot="1" x14ac:dyDescent="0.25">
      <c r="A90" s="191" t="s">
        <v>233</v>
      </c>
      <c r="B90" s="297" t="s">
        <v>425</v>
      </c>
      <c r="C90" s="144">
        <f>+C66+C89</f>
        <v>1031777635</v>
      </c>
      <c r="D90" s="144">
        <f>+D66+D89</f>
        <v>950158560</v>
      </c>
    </row>
    <row r="91" spans="1:4" ht="16.5" customHeight="1" x14ac:dyDescent="0.25">
      <c r="A91" s="417" t="s">
        <v>34</v>
      </c>
      <c r="B91" s="417"/>
      <c r="C91" s="417"/>
      <c r="D91" s="417"/>
    </row>
    <row r="92" spans="1:4" s="159" customFormat="1" ht="16.5" customHeight="1" thickBot="1" x14ac:dyDescent="0.3">
      <c r="A92" s="298" t="s">
        <v>84</v>
      </c>
      <c r="B92" s="298"/>
      <c r="C92" s="298"/>
      <c r="D92" s="59"/>
    </row>
    <row r="93" spans="1:4" s="159" customFormat="1" ht="16.5" customHeight="1" x14ac:dyDescent="0.25">
      <c r="A93" s="451" t="s">
        <v>48</v>
      </c>
      <c r="B93" s="414" t="s">
        <v>393</v>
      </c>
      <c r="C93" s="411" t="str">
        <f>+C6</f>
        <v>2020.évi tény</v>
      </c>
      <c r="D93" s="395" t="str">
        <f>+D6</f>
        <v>2020.év</v>
      </c>
    </row>
    <row r="94" spans="1:4" ht="38.1" customHeight="1" thickBot="1" x14ac:dyDescent="0.3">
      <c r="A94" s="452"/>
      <c r="B94" s="453"/>
      <c r="C94" s="412"/>
      <c r="D94" s="212" t="s">
        <v>398</v>
      </c>
    </row>
    <row r="95" spans="1:4" s="149" customFormat="1" ht="12" customHeight="1" thickBot="1" x14ac:dyDescent="0.25">
      <c r="A95" s="25" t="s">
        <v>361</v>
      </c>
      <c r="B95" s="26" t="s">
        <v>362</v>
      </c>
      <c r="C95" s="26" t="s">
        <v>363</v>
      </c>
      <c r="D95" s="26" t="s">
        <v>364</v>
      </c>
    </row>
    <row r="96" spans="1:4" ht="12" customHeight="1" thickBot="1" x14ac:dyDescent="0.3">
      <c r="A96" s="20" t="s">
        <v>6</v>
      </c>
      <c r="B96" s="24" t="s">
        <v>297</v>
      </c>
      <c r="C96" s="137">
        <f>SUM(C97:C101)</f>
        <v>497003201</v>
      </c>
      <c r="D96" s="137">
        <f>+D97+D98+D99+D100+D101+D114</f>
        <v>586669773</v>
      </c>
    </row>
    <row r="97" spans="1:4" ht="12" customHeight="1" x14ac:dyDescent="0.25">
      <c r="A97" s="15" t="s">
        <v>60</v>
      </c>
      <c r="B97" s="299" t="s">
        <v>35</v>
      </c>
      <c r="C97" s="206">
        <v>189430234</v>
      </c>
      <c r="D97" s="206">
        <v>255823942</v>
      </c>
    </row>
    <row r="98" spans="1:4" ht="12" customHeight="1" x14ac:dyDescent="0.25">
      <c r="A98" s="12" t="s">
        <v>61</v>
      </c>
      <c r="B98" s="300" t="s">
        <v>104</v>
      </c>
      <c r="C98" s="139">
        <v>37350715</v>
      </c>
      <c r="D98" s="139">
        <v>49987497</v>
      </c>
    </row>
    <row r="99" spans="1:4" ht="12" customHeight="1" x14ac:dyDescent="0.25">
      <c r="A99" s="12" t="s">
        <v>62</v>
      </c>
      <c r="B99" s="300" t="s">
        <v>79</v>
      </c>
      <c r="C99" s="141">
        <v>184144208</v>
      </c>
      <c r="D99" s="141">
        <v>212037914</v>
      </c>
    </row>
    <row r="100" spans="1:4" ht="12" customHeight="1" x14ac:dyDescent="0.25">
      <c r="A100" s="12" t="s">
        <v>63</v>
      </c>
      <c r="B100" s="301" t="s">
        <v>105</v>
      </c>
      <c r="C100" s="141">
        <v>8749078</v>
      </c>
      <c r="D100" s="141">
        <v>9685419</v>
      </c>
    </row>
    <row r="101" spans="1:4" ht="12" customHeight="1" x14ac:dyDescent="0.25">
      <c r="A101" s="12" t="s">
        <v>71</v>
      </c>
      <c r="B101" s="302" t="s">
        <v>106</v>
      </c>
      <c r="C101" s="141">
        <v>77328966</v>
      </c>
      <c r="D101" s="141">
        <v>52875186</v>
      </c>
    </row>
    <row r="102" spans="1:4" ht="12" customHeight="1" x14ac:dyDescent="0.25">
      <c r="A102" s="12" t="s">
        <v>64</v>
      </c>
      <c r="B102" s="300" t="s">
        <v>319</v>
      </c>
      <c r="C102" s="141">
        <v>815528</v>
      </c>
      <c r="D102" s="141"/>
    </row>
    <row r="103" spans="1:4" ht="12" customHeight="1" x14ac:dyDescent="0.25">
      <c r="A103" s="12" t="s">
        <v>65</v>
      </c>
      <c r="B103" s="303" t="s">
        <v>318</v>
      </c>
      <c r="C103" s="141"/>
      <c r="D103" s="141"/>
    </row>
    <row r="104" spans="1:4" ht="12" customHeight="1" x14ac:dyDescent="0.25">
      <c r="A104" s="12" t="s">
        <v>72</v>
      </c>
      <c r="B104" s="300" t="s">
        <v>317</v>
      </c>
      <c r="C104" s="141"/>
      <c r="D104" s="141">
        <v>122798</v>
      </c>
    </row>
    <row r="105" spans="1:4" ht="12" customHeight="1" x14ac:dyDescent="0.25">
      <c r="A105" s="12" t="s">
        <v>73</v>
      </c>
      <c r="B105" s="300" t="s">
        <v>236</v>
      </c>
      <c r="C105" s="141"/>
      <c r="D105" s="141"/>
    </row>
    <row r="106" spans="1:4" ht="12" customHeight="1" x14ac:dyDescent="0.25">
      <c r="A106" s="12" t="s">
        <v>74</v>
      </c>
      <c r="B106" s="303" t="s">
        <v>237</v>
      </c>
      <c r="C106" s="141"/>
      <c r="D106" s="141"/>
    </row>
    <row r="107" spans="1:4" ht="12" customHeight="1" x14ac:dyDescent="0.25">
      <c r="A107" s="12" t="s">
        <v>75</v>
      </c>
      <c r="B107" s="303" t="s">
        <v>238</v>
      </c>
      <c r="C107" s="141"/>
      <c r="D107" s="141"/>
    </row>
    <row r="108" spans="1:4" ht="12" customHeight="1" x14ac:dyDescent="0.25">
      <c r="A108" s="12" t="s">
        <v>77</v>
      </c>
      <c r="B108" s="303" t="s">
        <v>239</v>
      </c>
      <c r="C108" s="141">
        <v>1799809</v>
      </c>
      <c r="D108" s="141">
        <v>10504414</v>
      </c>
    </row>
    <row r="109" spans="1:4" ht="12" customHeight="1" x14ac:dyDescent="0.25">
      <c r="A109" s="12" t="s">
        <v>107</v>
      </c>
      <c r="B109" s="303" t="s">
        <v>240</v>
      </c>
      <c r="C109" s="141"/>
      <c r="D109" s="141"/>
    </row>
    <row r="110" spans="1:4" ht="12" customHeight="1" x14ac:dyDescent="0.25">
      <c r="A110" s="12" t="s">
        <v>234</v>
      </c>
      <c r="B110" s="303" t="s">
        <v>241</v>
      </c>
      <c r="C110" s="141"/>
      <c r="D110" s="141"/>
    </row>
    <row r="111" spans="1:4" ht="12" customHeight="1" x14ac:dyDescent="0.25">
      <c r="A111" s="12" t="s">
        <v>235</v>
      </c>
      <c r="B111" s="303" t="s">
        <v>242</v>
      </c>
      <c r="C111" s="141"/>
      <c r="D111" s="141"/>
    </row>
    <row r="112" spans="1:4" ht="12" customHeight="1" x14ac:dyDescent="0.25">
      <c r="A112" s="12" t="s">
        <v>315</v>
      </c>
      <c r="B112" s="303" t="s">
        <v>243</v>
      </c>
      <c r="C112" s="141"/>
      <c r="D112" s="141"/>
    </row>
    <row r="113" spans="1:4" ht="12" customHeight="1" x14ac:dyDescent="0.25">
      <c r="A113" s="12" t="s">
        <v>316</v>
      </c>
      <c r="B113" s="300" t="s">
        <v>244</v>
      </c>
      <c r="C113" s="141">
        <v>74714629</v>
      </c>
      <c r="D113" s="141"/>
    </row>
    <row r="114" spans="1:4" ht="12" customHeight="1" x14ac:dyDescent="0.25">
      <c r="A114" s="11" t="s">
        <v>320</v>
      </c>
      <c r="B114" s="304" t="s">
        <v>36</v>
      </c>
      <c r="C114" s="141"/>
      <c r="D114" s="141">
        <v>6259815</v>
      </c>
    </row>
    <row r="115" spans="1:4" ht="12" customHeight="1" x14ac:dyDescent="0.25">
      <c r="A115" s="12" t="s">
        <v>321</v>
      </c>
      <c r="B115" s="304" t="s">
        <v>323</v>
      </c>
      <c r="C115" s="141"/>
      <c r="D115" s="141"/>
    </row>
    <row r="116" spans="1:4" ht="12" customHeight="1" thickBot="1" x14ac:dyDescent="0.3">
      <c r="A116" s="16" t="s">
        <v>322</v>
      </c>
      <c r="B116" s="305" t="s">
        <v>324</v>
      </c>
      <c r="C116" s="207"/>
      <c r="D116" s="207"/>
    </row>
    <row r="117" spans="1:4" ht="12" customHeight="1" thickBot="1" x14ac:dyDescent="0.3">
      <c r="A117" s="18" t="s">
        <v>7</v>
      </c>
      <c r="B117" s="23" t="s">
        <v>475</v>
      </c>
      <c r="C117" s="138">
        <f>+C118+C120+C122</f>
        <v>309854216</v>
      </c>
      <c r="D117" s="138">
        <f>+D118+D120+D122</f>
        <v>277088766</v>
      </c>
    </row>
    <row r="118" spans="1:4" ht="12" customHeight="1" x14ac:dyDescent="0.25">
      <c r="A118" s="13" t="s">
        <v>66</v>
      </c>
      <c r="B118" s="300" t="s">
        <v>121</v>
      </c>
      <c r="C118" s="140">
        <v>172697309</v>
      </c>
      <c r="D118" s="140">
        <v>228515875</v>
      </c>
    </row>
    <row r="119" spans="1:4" ht="12" customHeight="1" x14ac:dyDescent="0.25">
      <c r="A119" s="13" t="s">
        <v>67</v>
      </c>
      <c r="B119" s="304" t="s">
        <v>249</v>
      </c>
      <c r="C119" s="140"/>
      <c r="D119" s="140"/>
    </row>
    <row r="120" spans="1:4" x14ac:dyDescent="0.25">
      <c r="A120" s="13" t="s">
        <v>68</v>
      </c>
      <c r="B120" s="304" t="s">
        <v>108</v>
      </c>
      <c r="C120" s="139">
        <v>135156907</v>
      </c>
      <c r="D120" s="139">
        <v>48572891</v>
      </c>
    </row>
    <row r="121" spans="1:4" ht="12" customHeight="1" x14ac:dyDescent="0.25">
      <c r="A121" s="13" t="s">
        <v>69</v>
      </c>
      <c r="B121" s="304" t="s">
        <v>250</v>
      </c>
      <c r="C121" s="139"/>
      <c r="D121" s="139"/>
    </row>
    <row r="122" spans="1:4" ht="12" customHeight="1" x14ac:dyDescent="0.25">
      <c r="A122" s="13" t="s">
        <v>70</v>
      </c>
      <c r="B122" s="288" t="s">
        <v>123</v>
      </c>
      <c r="C122" s="139">
        <v>2000000</v>
      </c>
      <c r="D122" s="139"/>
    </row>
    <row r="123" spans="1:4" x14ac:dyDescent="0.25">
      <c r="A123" s="13" t="s">
        <v>76</v>
      </c>
      <c r="B123" s="286" t="s">
        <v>308</v>
      </c>
      <c r="C123" s="139"/>
      <c r="D123" s="139"/>
    </row>
    <row r="124" spans="1:4" x14ac:dyDescent="0.25">
      <c r="A124" s="13" t="s">
        <v>78</v>
      </c>
      <c r="B124" s="306" t="s">
        <v>255</v>
      </c>
      <c r="C124" s="139"/>
      <c r="D124" s="139"/>
    </row>
    <row r="125" spans="1:4" ht="12" customHeight="1" x14ac:dyDescent="0.25">
      <c r="A125" s="13" t="s">
        <v>109</v>
      </c>
      <c r="B125" s="300" t="s">
        <v>238</v>
      </c>
      <c r="C125" s="139"/>
      <c r="D125" s="139"/>
    </row>
    <row r="126" spans="1:4" ht="12" customHeight="1" x14ac:dyDescent="0.25">
      <c r="A126" s="13" t="s">
        <v>110</v>
      </c>
      <c r="B126" s="300" t="s">
        <v>254</v>
      </c>
      <c r="C126" s="139"/>
      <c r="D126" s="139"/>
    </row>
    <row r="127" spans="1:4" ht="12" customHeight="1" x14ac:dyDescent="0.25">
      <c r="A127" s="13" t="s">
        <v>111</v>
      </c>
      <c r="B127" s="300" t="s">
        <v>253</v>
      </c>
      <c r="C127" s="139"/>
      <c r="D127" s="139"/>
    </row>
    <row r="128" spans="1:4" s="307" customFormat="1" ht="12" customHeight="1" x14ac:dyDescent="0.2">
      <c r="A128" s="13" t="s">
        <v>246</v>
      </c>
      <c r="B128" s="300" t="s">
        <v>241</v>
      </c>
      <c r="C128" s="139"/>
      <c r="D128" s="139"/>
    </row>
    <row r="129" spans="1:4" ht="12" customHeight="1" x14ac:dyDescent="0.25">
      <c r="A129" s="13" t="s">
        <v>247</v>
      </c>
      <c r="B129" s="300" t="s">
        <v>252</v>
      </c>
      <c r="C129" s="139">
        <v>2000000</v>
      </c>
      <c r="D129" s="139"/>
    </row>
    <row r="130" spans="1:4" ht="12" customHeight="1" thickBot="1" x14ac:dyDescent="0.3">
      <c r="A130" s="11" t="s">
        <v>248</v>
      </c>
      <c r="B130" s="300" t="s">
        <v>251</v>
      </c>
      <c r="C130" s="141"/>
      <c r="D130" s="141"/>
    </row>
    <row r="131" spans="1:4" ht="12" customHeight="1" thickBot="1" x14ac:dyDescent="0.3">
      <c r="A131" s="18" t="s">
        <v>8</v>
      </c>
      <c r="B131" s="308" t="s">
        <v>325</v>
      </c>
      <c r="C131" s="138">
        <f>+C96+C117</f>
        <v>806857417</v>
      </c>
      <c r="D131" s="138">
        <f>+D96+D117</f>
        <v>863758539</v>
      </c>
    </row>
    <row r="132" spans="1:4" ht="12" customHeight="1" thickBot="1" x14ac:dyDescent="0.3">
      <c r="A132" s="18" t="s">
        <v>9</v>
      </c>
      <c r="B132" s="308" t="s">
        <v>326</v>
      </c>
      <c r="C132" s="138">
        <f>+C133+C134+C135</f>
        <v>0</v>
      </c>
      <c r="D132" s="138">
        <f>+D133+D134+D135</f>
        <v>80000000</v>
      </c>
    </row>
    <row r="133" spans="1:4" ht="12" customHeight="1" x14ac:dyDescent="0.25">
      <c r="A133" s="13" t="s">
        <v>155</v>
      </c>
      <c r="B133" s="306" t="s">
        <v>380</v>
      </c>
      <c r="C133" s="139"/>
      <c r="D133" s="139"/>
    </row>
    <row r="134" spans="1:4" ht="12" customHeight="1" x14ac:dyDescent="0.25">
      <c r="A134" s="13" t="s">
        <v>156</v>
      </c>
      <c r="B134" s="306" t="s">
        <v>334</v>
      </c>
      <c r="C134" s="139"/>
      <c r="D134" s="139">
        <v>80000000</v>
      </c>
    </row>
    <row r="135" spans="1:4" ht="12" customHeight="1" thickBot="1" x14ac:dyDescent="0.3">
      <c r="A135" s="11" t="s">
        <v>157</v>
      </c>
      <c r="B135" s="309" t="s">
        <v>379</v>
      </c>
      <c r="C135" s="139"/>
      <c r="D135" s="139"/>
    </row>
    <row r="136" spans="1:4" ht="12" customHeight="1" thickBot="1" x14ac:dyDescent="0.3">
      <c r="A136" s="18" t="s">
        <v>10</v>
      </c>
      <c r="B136" s="308" t="s">
        <v>476</v>
      </c>
      <c r="C136" s="138">
        <f>+C137+C138+C139+C140</f>
        <v>0</v>
      </c>
      <c r="D136" s="138">
        <f>+D137+D138+D139+D140</f>
        <v>0</v>
      </c>
    </row>
    <row r="137" spans="1:4" ht="12" customHeight="1" x14ac:dyDescent="0.25">
      <c r="A137" s="13" t="s">
        <v>53</v>
      </c>
      <c r="B137" s="306" t="s">
        <v>336</v>
      </c>
      <c r="C137" s="139"/>
      <c r="D137" s="139"/>
    </row>
    <row r="138" spans="1:4" ht="12" customHeight="1" x14ac:dyDescent="0.25">
      <c r="A138" s="13" t="s">
        <v>54</v>
      </c>
      <c r="B138" s="306" t="s">
        <v>426</v>
      </c>
      <c r="C138" s="139"/>
      <c r="D138" s="139"/>
    </row>
    <row r="139" spans="1:4" ht="12" customHeight="1" x14ac:dyDescent="0.25">
      <c r="A139" s="13" t="s">
        <v>55</v>
      </c>
      <c r="B139" s="306" t="s">
        <v>328</v>
      </c>
      <c r="C139" s="139"/>
      <c r="D139" s="139"/>
    </row>
    <row r="140" spans="1:4" ht="12" customHeight="1" thickBot="1" x14ac:dyDescent="0.3">
      <c r="A140" s="11" t="s">
        <v>96</v>
      </c>
      <c r="B140" s="309" t="s">
        <v>427</v>
      </c>
      <c r="C140" s="139"/>
      <c r="D140" s="139"/>
    </row>
    <row r="141" spans="1:4" ht="12" customHeight="1" thickBot="1" x14ac:dyDescent="0.3">
      <c r="A141" s="18" t="s">
        <v>11</v>
      </c>
      <c r="B141" s="308" t="s">
        <v>340</v>
      </c>
      <c r="C141" s="144">
        <f>+C142+C143+C144+C145</f>
        <v>5407198</v>
      </c>
      <c r="D141" s="144">
        <f>+D142+D143+D144+D145</f>
        <v>6400021</v>
      </c>
    </row>
    <row r="142" spans="1:4" ht="12" customHeight="1" x14ac:dyDescent="0.25">
      <c r="A142" s="13" t="s">
        <v>56</v>
      </c>
      <c r="B142" s="306" t="s">
        <v>256</v>
      </c>
      <c r="C142" s="139"/>
      <c r="D142" s="139"/>
    </row>
    <row r="143" spans="1:4" ht="12" customHeight="1" x14ac:dyDescent="0.25">
      <c r="A143" s="13" t="s">
        <v>57</v>
      </c>
      <c r="B143" s="306" t="s">
        <v>257</v>
      </c>
      <c r="C143" s="139">
        <v>5407198</v>
      </c>
      <c r="D143" s="139">
        <v>6400021</v>
      </c>
    </row>
    <row r="144" spans="1:4" ht="12" customHeight="1" x14ac:dyDescent="0.25">
      <c r="A144" s="13" t="s">
        <v>173</v>
      </c>
      <c r="B144" s="306" t="s">
        <v>428</v>
      </c>
      <c r="C144" s="139"/>
      <c r="D144" s="139"/>
    </row>
    <row r="145" spans="1:8" ht="12" customHeight="1" thickBot="1" x14ac:dyDescent="0.3">
      <c r="A145" s="11" t="s">
        <v>174</v>
      </c>
      <c r="B145" s="309" t="s">
        <v>273</v>
      </c>
      <c r="C145" s="139"/>
      <c r="D145" s="139"/>
    </row>
    <row r="146" spans="1:8" ht="15.2" customHeight="1" thickBot="1" x14ac:dyDescent="0.3">
      <c r="A146" s="18" t="s">
        <v>12</v>
      </c>
      <c r="B146" s="308" t="s">
        <v>477</v>
      </c>
      <c r="C146" s="209">
        <f>+C147+C148+C149+C150</f>
        <v>0</v>
      </c>
      <c r="D146" s="209">
        <f>+D147+D148+D149+D150</f>
        <v>0</v>
      </c>
      <c r="E146" s="160"/>
      <c r="F146" s="161"/>
      <c r="G146" s="161"/>
      <c r="H146" s="161"/>
    </row>
    <row r="147" spans="1:8" s="150" customFormat="1" ht="12.95" customHeight="1" x14ac:dyDescent="0.2">
      <c r="A147" s="13" t="s">
        <v>58</v>
      </c>
      <c r="B147" s="306" t="s">
        <v>429</v>
      </c>
      <c r="C147" s="139"/>
      <c r="D147" s="139"/>
    </row>
    <row r="148" spans="1:8" ht="13.5" customHeight="1" x14ac:dyDescent="0.25">
      <c r="A148" s="13" t="s">
        <v>59</v>
      </c>
      <c r="B148" s="306" t="s">
        <v>430</v>
      </c>
      <c r="C148" s="139"/>
      <c r="D148" s="139"/>
    </row>
    <row r="149" spans="1:8" ht="13.5" customHeight="1" x14ac:dyDescent="0.25">
      <c r="A149" s="13" t="s">
        <v>185</v>
      </c>
      <c r="B149" s="306" t="s">
        <v>431</v>
      </c>
      <c r="C149" s="139"/>
      <c r="D149" s="139"/>
    </row>
    <row r="150" spans="1:8" ht="13.5" customHeight="1" x14ac:dyDescent="0.25">
      <c r="A150" s="13" t="s">
        <v>186</v>
      </c>
      <c r="B150" s="306" t="s">
        <v>345</v>
      </c>
      <c r="C150" s="139"/>
      <c r="D150" s="139"/>
    </row>
    <row r="151" spans="1:8" ht="13.5" customHeight="1" thickBot="1" x14ac:dyDescent="0.3">
      <c r="A151" s="11" t="s">
        <v>478</v>
      </c>
      <c r="B151" s="309" t="s">
        <v>346</v>
      </c>
      <c r="C151" s="391"/>
      <c r="D151" s="391"/>
    </row>
    <row r="152" spans="1:8" ht="13.5" customHeight="1" thickBot="1" x14ac:dyDescent="0.3">
      <c r="A152" s="392" t="s">
        <v>13</v>
      </c>
      <c r="B152" s="393" t="s">
        <v>347</v>
      </c>
      <c r="C152" s="394"/>
      <c r="D152" s="394"/>
    </row>
    <row r="153" spans="1:8" ht="13.5" customHeight="1" thickBot="1" x14ac:dyDescent="0.3">
      <c r="A153" s="392" t="s">
        <v>14</v>
      </c>
      <c r="B153" s="393" t="s">
        <v>348</v>
      </c>
      <c r="C153" s="394"/>
      <c r="D153" s="394"/>
    </row>
    <row r="154" spans="1:8" ht="12.75" customHeight="1" thickBot="1" x14ac:dyDescent="0.3">
      <c r="A154" s="18" t="s">
        <v>15</v>
      </c>
      <c r="B154" s="308" t="s">
        <v>350</v>
      </c>
      <c r="C154" s="211">
        <f>+C132+C136+C141+C146+C152+C153</f>
        <v>5407198</v>
      </c>
      <c r="D154" s="211">
        <f>+D132+D136+D141+D146+D152+D153</f>
        <v>86400021</v>
      </c>
    </row>
    <row r="155" spans="1:8" ht="13.5" customHeight="1" thickBot="1" x14ac:dyDescent="0.3">
      <c r="A155" s="91" t="s">
        <v>16</v>
      </c>
      <c r="B155" s="310" t="s">
        <v>349</v>
      </c>
      <c r="C155" s="211">
        <f>+C131+C154</f>
        <v>812264615</v>
      </c>
      <c r="D155" s="211">
        <f>+D131+D154</f>
        <v>950158560</v>
      </c>
    </row>
    <row r="156" spans="1:8" ht="13.5" customHeight="1" x14ac:dyDescent="0.25">
      <c r="C156" s="371"/>
      <c r="D156" s="371">
        <f>D90-D155</f>
        <v>0</v>
      </c>
    </row>
    <row r="157" spans="1:8" ht="13.5" customHeight="1" x14ac:dyDescent="0.25"/>
    <row r="158" spans="1:8" ht="7.5" customHeight="1" x14ac:dyDescent="0.25"/>
    <row r="160" spans="1:8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</sheetData>
  <mergeCells count="11">
    <mergeCell ref="A91:D91"/>
    <mergeCell ref="A93:A94"/>
    <mergeCell ref="B93:B94"/>
    <mergeCell ref="C93:C94"/>
    <mergeCell ref="A1:D1"/>
    <mergeCell ref="A2:D2"/>
    <mergeCell ref="A3:D3"/>
    <mergeCell ref="A4:D4"/>
    <mergeCell ref="A6:A7"/>
    <mergeCell ref="B6:B7"/>
    <mergeCell ref="C6:C7"/>
  </mergeCells>
  <printOptions horizontalCentered="1"/>
  <pageMargins left="0.59055118110236227" right="0.59055118110236227" top="0.59055118110236227" bottom="0.59055118110236227" header="0.39370078740157483" footer="0.39370078740157483"/>
  <pageSetup paperSize="9" scale="67" fitToHeight="2" orientation="portrait" r:id="rId1"/>
  <headerFooter alignWithMargins="0"/>
  <rowBreaks count="1" manualBreakCount="1">
    <brk id="90" max="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1"/>
  <sheetViews>
    <sheetView zoomScale="112" zoomScaleNormal="112" workbookViewId="0">
      <selection activeCell="F14" sqref="F14"/>
    </sheetView>
  </sheetViews>
  <sheetFormatPr defaultRowHeight="12.75" x14ac:dyDescent="0.2"/>
  <cols>
    <col min="1" max="1" width="6.6640625" style="31" customWidth="1"/>
    <col min="2" max="2" width="40.83203125" style="31" customWidth="1"/>
    <col min="3" max="3" width="20.83203125" style="31" customWidth="1"/>
    <col min="4" max="4" width="12.83203125" style="31" customWidth="1"/>
    <col min="5" max="16384" width="9.33203125" style="31"/>
  </cols>
  <sheetData>
    <row r="1" spans="1:4" ht="15" x14ac:dyDescent="0.25">
      <c r="A1" s="461"/>
      <c r="B1" s="461"/>
      <c r="C1" s="461"/>
      <c r="D1" s="461"/>
    </row>
    <row r="2" spans="1:4" x14ac:dyDescent="0.2">
      <c r="A2" s="65"/>
      <c r="B2" s="65"/>
      <c r="C2" s="65"/>
      <c r="D2" s="65"/>
    </row>
    <row r="3" spans="1:4" ht="15.75" x14ac:dyDescent="0.25">
      <c r="A3" s="462" t="s">
        <v>453</v>
      </c>
      <c r="B3" s="462"/>
      <c r="C3" s="462"/>
      <c r="D3" s="462"/>
    </row>
    <row r="4" spans="1:4" ht="15.75" x14ac:dyDescent="0.25">
      <c r="A4" s="462" t="s">
        <v>546</v>
      </c>
      <c r="B4" s="462"/>
      <c r="C4" s="462"/>
      <c r="D4" s="462"/>
    </row>
    <row r="5" spans="1:4" x14ac:dyDescent="0.2">
      <c r="A5" s="65"/>
      <c r="B5" s="65"/>
      <c r="C5" s="65"/>
      <c r="D5" s="65"/>
    </row>
    <row r="6" spans="1:4" ht="14.25" thickBot="1" x14ac:dyDescent="0.3">
      <c r="A6" s="65"/>
      <c r="B6" s="65"/>
      <c r="C6" s="355"/>
      <c r="D6" s="355"/>
    </row>
    <row r="7" spans="1:4" ht="42.75" customHeight="1" thickBot="1" x14ac:dyDescent="0.25">
      <c r="A7" s="356" t="s">
        <v>48</v>
      </c>
      <c r="B7" s="357" t="s">
        <v>432</v>
      </c>
      <c r="C7" s="470" t="s">
        <v>433</v>
      </c>
      <c r="D7" s="471" t="s">
        <v>434</v>
      </c>
    </row>
    <row r="8" spans="1:4" ht="15.95" customHeight="1" x14ac:dyDescent="0.2">
      <c r="A8" s="312" t="s">
        <v>6</v>
      </c>
      <c r="B8" s="313" t="s">
        <v>486</v>
      </c>
      <c r="C8" s="315" t="s">
        <v>502</v>
      </c>
      <c r="D8" s="472">
        <v>1300</v>
      </c>
    </row>
    <row r="9" spans="1:4" ht="15.95" customHeight="1" x14ac:dyDescent="0.2">
      <c r="A9" s="314" t="s">
        <v>7</v>
      </c>
      <c r="B9" s="315" t="s">
        <v>487</v>
      </c>
      <c r="C9" s="315" t="s">
        <v>502</v>
      </c>
      <c r="D9" s="472">
        <v>400</v>
      </c>
    </row>
    <row r="10" spans="1:4" ht="15.95" customHeight="1" x14ac:dyDescent="0.2">
      <c r="A10" s="314" t="s">
        <v>8</v>
      </c>
      <c r="B10" s="315" t="s">
        <v>488</v>
      </c>
      <c r="C10" s="315" t="s">
        <v>502</v>
      </c>
      <c r="D10" s="472">
        <v>4500</v>
      </c>
    </row>
    <row r="11" spans="1:4" ht="15.95" customHeight="1" x14ac:dyDescent="0.2">
      <c r="A11" s="314" t="s">
        <v>9</v>
      </c>
      <c r="B11" s="315" t="s">
        <v>489</v>
      </c>
      <c r="C11" s="315" t="s">
        <v>502</v>
      </c>
      <c r="D11" s="472">
        <v>1400</v>
      </c>
    </row>
    <row r="12" spans="1:4" ht="15.95" customHeight="1" x14ac:dyDescent="0.2">
      <c r="A12" s="314" t="s">
        <v>10</v>
      </c>
      <c r="B12" s="315" t="s">
        <v>490</v>
      </c>
      <c r="C12" s="315" t="s">
        <v>502</v>
      </c>
      <c r="D12" s="472">
        <v>1100</v>
      </c>
    </row>
    <row r="13" spans="1:4" ht="15.95" customHeight="1" x14ac:dyDescent="0.2">
      <c r="A13" s="314" t="s">
        <v>11</v>
      </c>
      <c r="B13" s="315" t="s">
        <v>491</v>
      </c>
      <c r="C13" s="315" t="s">
        <v>502</v>
      </c>
      <c r="D13" s="472">
        <v>600</v>
      </c>
    </row>
    <row r="14" spans="1:4" ht="15.95" customHeight="1" x14ac:dyDescent="0.2">
      <c r="A14" s="314" t="s">
        <v>12</v>
      </c>
      <c r="B14" s="315" t="s">
        <v>492</v>
      </c>
      <c r="C14" s="315" t="s">
        <v>502</v>
      </c>
      <c r="D14" s="472">
        <v>700</v>
      </c>
    </row>
    <row r="15" spans="1:4" ht="15.95" customHeight="1" x14ac:dyDescent="0.2">
      <c r="A15" s="314" t="s">
        <v>13</v>
      </c>
      <c r="B15" s="315" t="s">
        <v>493</v>
      </c>
      <c r="C15" s="315" t="s">
        <v>502</v>
      </c>
      <c r="D15" s="472">
        <v>900</v>
      </c>
    </row>
    <row r="16" spans="1:4" ht="15.95" customHeight="1" x14ac:dyDescent="0.2">
      <c r="A16" s="314" t="s">
        <v>14</v>
      </c>
      <c r="B16" s="315" t="s">
        <v>494</v>
      </c>
      <c r="C16" s="315" t="s">
        <v>502</v>
      </c>
      <c r="D16" s="472">
        <v>800</v>
      </c>
    </row>
    <row r="17" spans="1:4" ht="15.95" customHeight="1" x14ac:dyDescent="0.2">
      <c r="A17" s="314" t="s">
        <v>15</v>
      </c>
      <c r="B17" s="315" t="s">
        <v>495</v>
      </c>
      <c r="C17" s="315" t="s">
        <v>502</v>
      </c>
      <c r="D17" s="472">
        <v>33510</v>
      </c>
    </row>
    <row r="18" spans="1:4" ht="15.95" customHeight="1" x14ac:dyDescent="0.2">
      <c r="A18" s="314" t="s">
        <v>16</v>
      </c>
      <c r="B18" s="315" t="s">
        <v>496</v>
      </c>
      <c r="C18" s="315" t="s">
        <v>502</v>
      </c>
      <c r="D18" s="472">
        <v>2000</v>
      </c>
    </row>
    <row r="19" spans="1:4" ht="15.95" customHeight="1" x14ac:dyDescent="0.2">
      <c r="A19" s="314" t="s">
        <v>17</v>
      </c>
      <c r="B19" s="315" t="s">
        <v>497</v>
      </c>
      <c r="C19" s="315" t="s">
        <v>502</v>
      </c>
      <c r="D19" s="472">
        <v>700</v>
      </c>
    </row>
    <row r="20" spans="1:4" ht="15.95" customHeight="1" x14ac:dyDescent="0.2">
      <c r="A20" s="314" t="s">
        <v>18</v>
      </c>
      <c r="B20" s="315" t="s">
        <v>498</v>
      </c>
      <c r="C20" s="315" t="s">
        <v>502</v>
      </c>
      <c r="D20" s="472">
        <v>900</v>
      </c>
    </row>
    <row r="21" spans="1:4" ht="15.95" customHeight="1" x14ac:dyDescent="0.2">
      <c r="A21" s="314" t="s">
        <v>19</v>
      </c>
      <c r="B21" s="315" t="s">
        <v>499</v>
      </c>
      <c r="C21" s="315" t="s">
        <v>502</v>
      </c>
      <c r="D21" s="472">
        <v>250</v>
      </c>
    </row>
    <row r="22" spans="1:4" ht="15.95" customHeight="1" x14ac:dyDescent="0.2">
      <c r="A22" s="314" t="s">
        <v>20</v>
      </c>
      <c r="B22" s="315" t="s">
        <v>500</v>
      </c>
      <c r="C22" s="315" t="s">
        <v>502</v>
      </c>
      <c r="D22" s="472">
        <v>200</v>
      </c>
    </row>
    <row r="23" spans="1:4" ht="15.95" customHeight="1" x14ac:dyDescent="0.2">
      <c r="A23" s="314" t="s">
        <v>21</v>
      </c>
      <c r="B23" s="315" t="s">
        <v>501</v>
      </c>
      <c r="C23" s="315" t="s">
        <v>502</v>
      </c>
      <c r="D23" s="472">
        <v>500</v>
      </c>
    </row>
    <row r="24" spans="1:4" ht="15.95" customHeight="1" x14ac:dyDescent="0.2">
      <c r="A24" s="314" t="s">
        <v>22</v>
      </c>
      <c r="B24" s="315"/>
      <c r="C24" s="315"/>
      <c r="D24" s="472"/>
    </row>
    <row r="25" spans="1:4" ht="15.95" customHeight="1" x14ac:dyDescent="0.2">
      <c r="A25" s="314" t="s">
        <v>23</v>
      </c>
      <c r="B25" s="315"/>
      <c r="C25" s="315"/>
      <c r="D25" s="472"/>
    </row>
    <row r="26" spans="1:4" ht="15.95" customHeight="1" x14ac:dyDescent="0.2">
      <c r="A26" s="314" t="s">
        <v>24</v>
      </c>
      <c r="B26" s="315"/>
      <c r="C26" s="315"/>
      <c r="D26" s="472"/>
    </row>
    <row r="27" spans="1:4" ht="15.95" customHeight="1" x14ac:dyDescent="0.2">
      <c r="A27" s="314" t="s">
        <v>25</v>
      </c>
      <c r="B27" s="315"/>
      <c r="C27" s="315"/>
      <c r="D27" s="472"/>
    </row>
    <row r="28" spans="1:4" ht="15.95" customHeight="1" x14ac:dyDescent="0.2">
      <c r="A28" s="314" t="s">
        <v>26</v>
      </c>
      <c r="B28" s="315"/>
      <c r="C28" s="315"/>
      <c r="D28" s="472"/>
    </row>
    <row r="29" spans="1:4" ht="15.95" customHeight="1" x14ac:dyDescent="0.2">
      <c r="A29" s="314" t="s">
        <v>27</v>
      </c>
      <c r="B29" s="315"/>
      <c r="C29" s="315"/>
      <c r="D29" s="472"/>
    </row>
    <row r="30" spans="1:4" ht="15.95" customHeight="1" x14ac:dyDescent="0.2">
      <c r="A30" s="314" t="s">
        <v>28</v>
      </c>
      <c r="B30" s="315"/>
      <c r="C30" s="315"/>
      <c r="D30" s="472"/>
    </row>
    <row r="31" spans="1:4" ht="15.95" customHeight="1" x14ac:dyDescent="0.2">
      <c r="A31" s="314" t="s">
        <v>29</v>
      </c>
      <c r="B31" s="315"/>
      <c r="C31" s="315"/>
      <c r="D31" s="472"/>
    </row>
    <row r="32" spans="1:4" ht="15.95" customHeight="1" x14ac:dyDescent="0.2">
      <c r="A32" s="314" t="s">
        <v>30</v>
      </c>
      <c r="B32" s="315"/>
      <c r="C32" s="315"/>
      <c r="D32" s="472"/>
    </row>
    <row r="33" spans="1:4" ht="15.95" customHeight="1" x14ac:dyDescent="0.2">
      <c r="A33" s="314" t="s">
        <v>31</v>
      </c>
      <c r="B33" s="315"/>
      <c r="C33" s="315"/>
      <c r="D33" s="472"/>
    </row>
    <row r="34" spans="1:4" ht="15.95" customHeight="1" x14ac:dyDescent="0.2">
      <c r="A34" s="314" t="s">
        <v>32</v>
      </c>
      <c r="B34" s="315"/>
      <c r="C34" s="315"/>
      <c r="D34" s="472"/>
    </row>
    <row r="35" spans="1:4" ht="15.95" customHeight="1" x14ac:dyDescent="0.2">
      <c r="A35" s="314" t="s">
        <v>33</v>
      </c>
      <c r="B35" s="315"/>
      <c r="C35" s="315"/>
      <c r="D35" s="472"/>
    </row>
    <row r="36" spans="1:4" ht="15.95" customHeight="1" x14ac:dyDescent="0.2">
      <c r="A36" s="314" t="s">
        <v>435</v>
      </c>
      <c r="B36" s="315"/>
      <c r="C36" s="315"/>
      <c r="D36" s="472"/>
    </row>
    <row r="37" spans="1:4" ht="15.95" customHeight="1" x14ac:dyDescent="0.2">
      <c r="A37" s="314" t="s">
        <v>436</v>
      </c>
      <c r="B37" s="315"/>
      <c r="C37" s="315"/>
      <c r="D37" s="472"/>
    </row>
    <row r="38" spans="1:4" ht="15.95" customHeight="1" x14ac:dyDescent="0.2">
      <c r="A38" s="314" t="s">
        <v>437</v>
      </c>
      <c r="B38" s="315"/>
      <c r="C38" s="315"/>
      <c r="D38" s="472"/>
    </row>
    <row r="39" spans="1:4" ht="15.95" customHeight="1" x14ac:dyDescent="0.2">
      <c r="A39" s="314" t="s">
        <v>438</v>
      </c>
      <c r="B39" s="315"/>
      <c r="C39" s="315"/>
      <c r="D39" s="472"/>
    </row>
    <row r="40" spans="1:4" ht="15.95" customHeight="1" thickBot="1" x14ac:dyDescent="0.25">
      <c r="A40" s="316" t="s">
        <v>439</v>
      </c>
      <c r="B40" s="317"/>
      <c r="C40" s="315"/>
      <c r="D40" s="472"/>
    </row>
    <row r="41" spans="1:4" ht="15.95" customHeight="1" thickBot="1" x14ac:dyDescent="0.25">
      <c r="A41" s="459" t="s">
        <v>37</v>
      </c>
      <c r="B41" s="460"/>
      <c r="C41" s="473"/>
      <c r="D41" s="474">
        <f>SUM(D8:D40)</f>
        <v>49760</v>
      </c>
    </row>
  </sheetData>
  <mergeCells count="4">
    <mergeCell ref="A41:B41"/>
    <mergeCell ref="A1:D1"/>
    <mergeCell ref="A4:D4"/>
    <mergeCell ref="A3:D3"/>
  </mergeCells>
  <printOptions horizontalCentered="1"/>
  <pageMargins left="0.78740157480314965" right="0.78740157480314965" top="1.5748031496062993" bottom="0.98425196850393704" header="0.78740157480314965" footer="0.78740157480314965"/>
  <pageSetup paperSize="9" scale="95" fitToWidth="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4"/>
  <sheetViews>
    <sheetView zoomScale="120" zoomScaleNormal="120" workbookViewId="0">
      <selection activeCell="A3" sqref="A3:E3"/>
    </sheetView>
  </sheetViews>
  <sheetFormatPr defaultRowHeight="12.75" x14ac:dyDescent="0.2"/>
  <cols>
    <col min="1" max="1" width="9.33203125" style="73"/>
    <col min="2" max="2" width="51.83203125" style="73" customWidth="1"/>
    <col min="3" max="3" width="25" style="73" customWidth="1"/>
    <col min="4" max="4" width="22.83203125" style="73" customWidth="1"/>
    <col min="5" max="5" width="25" style="73" customWidth="1"/>
    <col min="6" max="6" width="5.5" style="73" customWidth="1"/>
    <col min="7" max="16384" width="9.33203125" style="73"/>
  </cols>
  <sheetData>
    <row r="1" spans="1:6" x14ac:dyDescent="0.2">
      <c r="A1" s="361"/>
      <c r="B1" s="361"/>
      <c r="C1" s="361"/>
      <c r="D1" s="361"/>
      <c r="E1" s="361"/>
    </row>
    <row r="2" spans="1:6" ht="15.75" x14ac:dyDescent="0.25">
      <c r="A2" s="466"/>
      <c r="B2" s="466"/>
      <c r="C2" s="466"/>
      <c r="D2" s="466"/>
      <c r="E2" s="466"/>
    </row>
    <row r="3" spans="1:6" ht="15.75" x14ac:dyDescent="0.25">
      <c r="A3" s="467" t="s">
        <v>547</v>
      </c>
      <c r="B3" s="466"/>
      <c r="C3" s="466"/>
      <c r="D3" s="466"/>
      <c r="E3" s="466"/>
      <c r="F3" s="463"/>
    </row>
    <row r="4" spans="1:6" ht="16.5" thickBot="1" x14ac:dyDescent="0.3">
      <c r="A4" s="362"/>
      <c r="B4" s="361"/>
      <c r="C4" s="361"/>
      <c r="D4" s="361"/>
      <c r="E4" s="361"/>
      <c r="F4" s="463"/>
    </row>
    <row r="5" spans="1:6" ht="79.5" thickBot="1" x14ac:dyDescent="0.25">
      <c r="A5" s="363" t="s">
        <v>440</v>
      </c>
      <c r="B5" s="364" t="s">
        <v>441</v>
      </c>
      <c r="C5" s="364" t="s">
        <v>442</v>
      </c>
      <c r="D5" s="364" t="s">
        <v>443</v>
      </c>
      <c r="E5" s="365" t="s">
        <v>444</v>
      </c>
      <c r="F5" s="463"/>
    </row>
    <row r="6" spans="1:6" ht="15.75" x14ac:dyDescent="0.2">
      <c r="A6" s="358" t="s">
        <v>6</v>
      </c>
      <c r="B6" s="319" t="s">
        <v>485</v>
      </c>
      <c r="C6" s="320"/>
      <c r="D6" s="321">
        <v>25200000</v>
      </c>
      <c r="E6" s="322"/>
      <c r="F6" s="463"/>
    </row>
    <row r="7" spans="1:6" ht="15.75" x14ac:dyDescent="0.2">
      <c r="A7" s="359" t="s">
        <v>7</v>
      </c>
      <c r="B7" s="323"/>
      <c r="C7" s="324"/>
      <c r="D7" s="325"/>
      <c r="E7" s="326"/>
      <c r="F7" s="463"/>
    </row>
    <row r="8" spans="1:6" ht="15.75" x14ac:dyDescent="0.2">
      <c r="A8" s="359" t="s">
        <v>8</v>
      </c>
      <c r="B8" s="323"/>
      <c r="C8" s="324"/>
      <c r="D8" s="325"/>
      <c r="E8" s="326"/>
      <c r="F8" s="463"/>
    </row>
    <row r="9" spans="1:6" ht="15.75" x14ac:dyDescent="0.2">
      <c r="A9" s="359" t="s">
        <v>9</v>
      </c>
      <c r="B9" s="323"/>
      <c r="C9" s="324"/>
      <c r="D9" s="325"/>
      <c r="E9" s="326"/>
      <c r="F9" s="463"/>
    </row>
    <row r="10" spans="1:6" ht="15.75" x14ac:dyDescent="0.2">
      <c r="A10" s="359" t="s">
        <v>10</v>
      </c>
      <c r="B10" s="323"/>
      <c r="C10" s="324"/>
      <c r="D10" s="325"/>
      <c r="E10" s="326"/>
      <c r="F10" s="463"/>
    </row>
    <row r="11" spans="1:6" ht="15.75" x14ac:dyDescent="0.2">
      <c r="A11" s="359" t="s">
        <v>11</v>
      </c>
      <c r="B11" s="323"/>
      <c r="C11" s="324"/>
      <c r="D11" s="325"/>
      <c r="E11" s="326"/>
      <c r="F11" s="463"/>
    </row>
    <row r="12" spans="1:6" ht="15.75" x14ac:dyDescent="0.2">
      <c r="A12" s="359" t="s">
        <v>12</v>
      </c>
      <c r="B12" s="323"/>
      <c r="C12" s="324"/>
      <c r="D12" s="325"/>
      <c r="E12" s="326"/>
      <c r="F12" s="463"/>
    </row>
    <row r="13" spans="1:6" ht="15.75" x14ac:dyDescent="0.2">
      <c r="A13" s="359" t="s">
        <v>13</v>
      </c>
      <c r="B13" s="323"/>
      <c r="C13" s="324"/>
      <c r="D13" s="325"/>
      <c r="E13" s="326"/>
      <c r="F13" s="463"/>
    </row>
    <row r="14" spans="1:6" ht="15.75" x14ac:dyDescent="0.2">
      <c r="A14" s="359" t="s">
        <v>14</v>
      </c>
      <c r="B14" s="323"/>
      <c r="C14" s="324"/>
      <c r="D14" s="325"/>
      <c r="E14" s="326"/>
      <c r="F14" s="463"/>
    </row>
    <row r="15" spans="1:6" ht="15.75" x14ac:dyDescent="0.2">
      <c r="A15" s="359" t="s">
        <v>15</v>
      </c>
      <c r="B15" s="323"/>
      <c r="C15" s="324"/>
      <c r="D15" s="325"/>
      <c r="E15" s="326"/>
      <c r="F15" s="463"/>
    </row>
    <row r="16" spans="1:6" ht="15.75" x14ac:dyDescent="0.2">
      <c r="A16" s="359" t="s">
        <v>16</v>
      </c>
      <c r="B16" s="323"/>
      <c r="C16" s="324"/>
      <c r="D16" s="325"/>
      <c r="E16" s="326"/>
      <c r="F16" s="463"/>
    </row>
    <row r="17" spans="1:6" ht="15.75" x14ac:dyDescent="0.2">
      <c r="A17" s="359" t="s">
        <v>17</v>
      </c>
      <c r="B17" s="323"/>
      <c r="C17" s="324"/>
      <c r="D17" s="325"/>
      <c r="E17" s="326"/>
      <c r="F17" s="463"/>
    </row>
    <row r="18" spans="1:6" ht="15.75" x14ac:dyDescent="0.2">
      <c r="A18" s="359" t="s">
        <v>18</v>
      </c>
      <c r="B18" s="323"/>
      <c r="C18" s="324"/>
      <c r="D18" s="325"/>
      <c r="E18" s="326"/>
      <c r="F18" s="463"/>
    </row>
    <row r="19" spans="1:6" ht="15.75" x14ac:dyDescent="0.2">
      <c r="A19" s="359" t="s">
        <v>19</v>
      </c>
      <c r="B19" s="323"/>
      <c r="C19" s="324"/>
      <c r="D19" s="325"/>
      <c r="E19" s="326"/>
      <c r="F19" s="463"/>
    </row>
    <row r="20" spans="1:6" ht="15.75" x14ac:dyDescent="0.2">
      <c r="A20" s="359" t="s">
        <v>20</v>
      </c>
      <c r="B20" s="323"/>
      <c r="C20" s="324"/>
      <c r="D20" s="325"/>
      <c r="E20" s="326"/>
      <c r="F20" s="463"/>
    </row>
    <row r="21" spans="1:6" ht="15.75" x14ac:dyDescent="0.2">
      <c r="A21" s="359" t="s">
        <v>21</v>
      </c>
      <c r="B21" s="323"/>
      <c r="C21" s="324"/>
      <c r="D21" s="325"/>
      <c r="E21" s="326"/>
      <c r="F21" s="463"/>
    </row>
    <row r="22" spans="1:6" ht="16.5" thickBot="1" x14ac:dyDescent="0.25">
      <c r="A22" s="360" t="s">
        <v>22</v>
      </c>
      <c r="B22" s="327"/>
      <c r="C22" s="328"/>
      <c r="D22" s="329"/>
      <c r="E22" s="330"/>
      <c r="F22" s="463"/>
    </row>
    <row r="23" spans="1:6" ht="16.5" thickBot="1" x14ac:dyDescent="0.3">
      <c r="A23" s="464" t="s">
        <v>445</v>
      </c>
      <c r="B23" s="465"/>
      <c r="C23" s="331"/>
      <c r="D23" s="332">
        <f>IF(SUM(D6:D22)=0,"",SUM(D6:D22))</f>
        <v>25200000</v>
      </c>
      <c r="E23" s="333" t="str">
        <f>IF(SUM(E6:E22)=0,"",SUM(E6:E22))</f>
        <v/>
      </c>
      <c r="F23" s="463"/>
    </row>
    <row r="24" spans="1:6" ht="15.75" x14ac:dyDescent="0.25">
      <c r="A24" s="318"/>
    </row>
  </sheetData>
  <sheetProtection sheet="1"/>
  <mergeCells count="4">
    <mergeCell ref="F3:F23"/>
    <mergeCell ref="A23:B23"/>
    <mergeCell ref="A2:E2"/>
    <mergeCell ref="A3:E3"/>
  </mergeCells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C15"/>
  <sheetViews>
    <sheetView zoomScale="120" zoomScaleNormal="120" workbookViewId="0">
      <selection activeCell="A2" sqref="A2:C2"/>
    </sheetView>
  </sheetViews>
  <sheetFormatPr defaultRowHeight="12.75" x14ac:dyDescent="0.2"/>
  <cols>
    <col min="1" max="1" width="7.6640625" style="31" customWidth="1"/>
    <col min="2" max="2" width="60.83203125" style="31" customWidth="1"/>
    <col min="3" max="3" width="25.6640625" style="31" customWidth="1"/>
    <col min="4" max="16384" width="9.33203125" style="31"/>
  </cols>
  <sheetData>
    <row r="2" spans="1:3" ht="15" x14ac:dyDescent="0.25">
      <c r="A2" s="461"/>
      <c r="B2" s="469"/>
      <c r="C2" s="469"/>
    </row>
    <row r="3" spans="1:3" ht="14.25" x14ac:dyDescent="0.2">
      <c r="A3" s="334"/>
      <c r="B3" s="334"/>
      <c r="C3" s="334"/>
    </row>
    <row r="4" spans="1:3" ht="33.75" customHeight="1" x14ac:dyDescent="0.2">
      <c r="A4" s="468" t="s">
        <v>446</v>
      </c>
      <c r="B4" s="468"/>
      <c r="C4" s="468"/>
    </row>
    <row r="5" spans="1:3" ht="13.5" thickBot="1" x14ac:dyDescent="0.25">
      <c r="C5" s="335"/>
    </row>
    <row r="6" spans="1:3" s="339" customFormat="1" ht="43.5" customHeight="1" thickBot="1" x14ac:dyDescent="0.25">
      <c r="A6" s="336" t="s">
        <v>4</v>
      </c>
      <c r="B6" s="337" t="s">
        <v>41</v>
      </c>
      <c r="C6" s="338" t="s">
        <v>447</v>
      </c>
    </row>
    <row r="7" spans="1:3" ht="28.5" customHeight="1" x14ac:dyDescent="0.2">
      <c r="A7" s="340" t="s">
        <v>6</v>
      </c>
      <c r="B7" s="341" t="e">
        <f>CONCATENATE("Pénzkészlet ",#REF!,". január 1-jén
Ebből:")</f>
        <v>#REF!</v>
      </c>
      <c r="C7" s="387">
        <v>223664</v>
      </c>
    </row>
    <row r="8" spans="1:3" ht="18" customHeight="1" x14ac:dyDescent="0.2">
      <c r="A8" s="342" t="s">
        <v>7</v>
      </c>
      <c r="B8" s="343" t="s">
        <v>448</v>
      </c>
      <c r="C8" s="366">
        <v>223664</v>
      </c>
    </row>
    <row r="9" spans="1:3" ht="18" customHeight="1" x14ac:dyDescent="0.2">
      <c r="A9" s="342" t="s">
        <v>8</v>
      </c>
      <c r="B9" s="343" t="s">
        <v>449</v>
      </c>
      <c r="C9" s="366"/>
    </row>
    <row r="10" spans="1:3" ht="18" customHeight="1" x14ac:dyDescent="0.2">
      <c r="A10" s="342" t="s">
        <v>9</v>
      </c>
      <c r="B10" s="344" t="s">
        <v>450</v>
      </c>
      <c r="C10" s="366">
        <v>857070</v>
      </c>
    </row>
    <row r="11" spans="1:3" ht="18" customHeight="1" x14ac:dyDescent="0.2">
      <c r="A11" s="345" t="s">
        <v>10</v>
      </c>
      <c r="B11" s="346" t="s">
        <v>451</v>
      </c>
      <c r="C11" s="367">
        <v>812460</v>
      </c>
    </row>
    <row r="12" spans="1:3" ht="18" customHeight="1" thickBot="1" x14ac:dyDescent="0.25">
      <c r="A12" s="347" t="s">
        <v>11</v>
      </c>
      <c r="B12" s="348" t="s">
        <v>452</v>
      </c>
      <c r="C12" s="368">
        <v>-208723</v>
      </c>
    </row>
    <row r="13" spans="1:3" ht="25.5" customHeight="1" x14ac:dyDescent="0.2">
      <c r="A13" s="349" t="s">
        <v>12</v>
      </c>
      <c r="B13" s="350" t="e">
        <f>CONCATENATE("Pénzkészlet ",#REF!,". december 31-én
Ebből:")</f>
        <v>#REF!</v>
      </c>
      <c r="C13" s="369">
        <f>C7+C10-C11+C12</f>
        <v>59551</v>
      </c>
    </row>
    <row r="14" spans="1:3" ht="18" customHeight="1" x14ac:dyDescent="0.2">
      <c r="A14" s="342" t="s">
        <v>13</v>
      </c>
      <c r="B14" s="343" t="s">
        <v>448</v>
      </c>
      <c r="C14" s="366">
        <v>59551</v>
      </c>
    </row>
    <row r="15" spans="1:3" ht="18" customHeight="1" thickBot="1" x14ac:dyDescent="0.25">
      <c r="A15" s="347" t="s">
        <v>14</v>
      </c>
      <c r="B15" s="351" t="s">
        <v>449</v>
      </c>
      <c r="C15" s="368"/>
    </row>
  </sheetData>
  <sheetProtection sheet="1"/>
  <mergeCells count="2">
    <mergeCell ref="A4:C4"/>
    <mergeCell ref="A2:C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66"/>
  <sheetViews>
    <sheetView zoomScale="120" zoomScaleNormal="120" zoomScaleSheetLayoutView="100" workbookViewId="0">
      <selection activeCell="F11" sqref="F11"/>
    </sheetView>
  </sheetViews>
  <sheetFormatPr defaultRowHeight="15.75" x14ac:dyDescent="0.25"/>
  <cols>
    <col min="1" max="1" width="9.5" style="127" customWidth="1"/>
    <col min="2" max="2" width="65.83203125" style="127" customWidth="1"/>
    <col min="3" max="3" width="17.83203125" style="128" customWidth="1"/>
    <col min="4" max="4" width="17.83203125" style="148" customWidth="1"/>
    <col min="5" max="16384" width="9.33203125" style="148"/>
  </cols>
  <sheetData>
    <row r="1" spans="1:4" x14ac:dyDescent="0.25">
      <c r="A1" s="246"/>
      <c r="B1" s="420"/>
      <c r="C1" s="421"/>
      <c r="D1" s="421"/>
    </row>
    <row r="2" spans="1:4" x14ac:dyDescent="0.25">
      <c r="A2" s="403"/>
      <c r="B2" s="404"/>
      <c r="C2" s="404"/>
      <c r="D2" s="404"/>
    </row>
    <row r="3" spans="1:4" x14ac:dyDescent="0.25">
      <c r="A3" s="403" t="s">
        <v>534</v>
      </c>
      <c r="B3" s="403"/>
      <c r="C3" s="405"/>
      <c r="D3" s="403"/>
    </row>
    <row r="4" spans="1:4" ht="17.25" customHeight="1" x14ac:dyDescent="0.25">
      <c r="A4" s="403" t="s">
        <v>464</v>
      </c>
      <c r="B4" s="403"/>
      <c r="C4" s="405"/>
      <c r="D4" s="403"/>
    </row>
    <row r="5" spans="1:4" x14ac:dyDescent="0.25">
      <c r="A5" s="246"/>
      <c r="B5" s="246"/>
      <c r="C5" s="247"/>
      <c r="D5" s="248"/>
    </row>
    <row r="6" spans="1:4" ht="15.95" customHeight="1" x14ac:dyDescent="0.25">
      <c r="A6" s="416" t="s">
        <v>3</v>
      </c>
      <c r="B6" s="416"/>
      <c r="C6" s="416"/>
      <c r="D6" s="416"/>
    </row>
    <row r="7" spans="1:4" ht="15.95" customHeight="1" thickBot="1" x14ac:dyDescent="0.3">
      <c r="A7" s="418" t="s">
        <v>83</v>
      </c>
      <c r="B7" s="418"/>
      <c r="C7" s="249"/>
      <c r="D7" s="248"/>
    </row>
    <row r="8" spans="1:4" x14ac:dyDescent="0.25">
      <c r="A8" s="409" t="s">
        <v>48</v>
      </c>
      <c r="B8" s="411" t="s">
        <v>5</v>
      </c>
      <c r="C8" s="413" t="s">
        <v>535</v>
      </c>
      <c r="D8" s="414"/>
    </row>
    <row r="9" spans="1:4" ht="24.75" thickBot="1" x14ac:dyDescent="0.3">
      <c r="A9" s="410"/>
      <c r="B9" s="412"/>
      <c r="C9" s="213" t="s">
        <v>391</v>
      </c>
      <c r="D9" s="212" t="s">
        <v>392</v>
      </c>
    </row>
    <row r="10" spans="1:4" s="149" customFormat="1" ht="12" customHeight="1" thickBot="1" x14ac:dyDescent="0.25">
      <c r="A10" s="145" t="s">
        <v>361</v>
      </c>
      <c r="B10" s="146" t="s">
        <v>362</v>
      </c>
      <c r="C10" s="146" t="s">
        <v>363</v>
      </c>
      <c r="D10" s="146" t="s">
        <v>365</v>
      </c>
    </row>
    <row r="11" spans="1:4" s="150" customFormat="1" ht="12" customHeight="1" thickBot="1" x14ac:dyDescent="0.25">
      <c r="A11" s="18" t="s">
        <v>6</v>
      </c>
      <c r="B11" s="19" t="s">
        <v>140</v>
      </c>
      <c r="C11" s="138">
        <f>+C12+C13+C14+C15+C16+C17</f>
        <v>160000535</v>
      </c>
      <c r="D11" s="138">
        <f>+D12+D13+D14+D15+D16+D17</f>
        <v>177962475</v>
      </c>
    </row>
    <row r="12" spans="1:4" s="150" customFormat="1" ht="12" customHeight="1" x14ac:dyDescent="0.2">
      <c r="A12" s="13" t="s">
        <v>60</v>
      </c>
      <c r="B12" s="151" t="s">
        <v>141</v>
      </c>
      <c r="C12" s="140">
        <v>114556632</v>
      </c>
      <c r="D12" s="140">
        <v>79581203</v>
      </c>
    </row>
    <row r="13" spans="1:4" s="150" customFormat="1" ht="12" customHeight="1" x14ac:dyDescent="0.2">
      <c r="A13" s="12" t="s">
        <v>61</v>
      </c>
      <c r="B13" s="152" t="s">
        <v>142</v>
      </c>
      <c r="C13" s="139">
        <v>30639300</v>
      </c>
      <c r="D13" s="139">
        <v>36900775</v>
      </c>
    </row>
    <row r="14" spans="1:4" s="150" customFormat="1" ht="12" customHeight="1" x14ac:dyDescent="0.2">
      <c r="A14" s="12" t="s">
        <v>62</v>
      </c>
      <c r="B14" s="152" t="s">
        <v>143</v>
      </c>
      <c r="C14" s="139">
        <v>12363902</v>
      </c>
      <c r="D14" s="139">
        <v>16179790</v>
      </c>
    </row>
    <row r="15" spans="1:4" s="150" customFormat="1" ht="12" customHeight="1" x14ac:dyDescent="0.2">
      <c r="A15" s="12" t="s">
        <v>63</v>
      </c>
      <c r="B15" s="152" t="s">
        <v>144</v>
      </c>
      <c r="C15" s="139">
        <v>2440701</v>
      </c>
      <c r="D15" s="139">
        <v>3633537</v>
      </c>
    </row>
    <row r="16" spans="1:4" s="150" customFormat="1" ht="12" customHeight="1" x14ac:dyDescent="0.2">
      <c r="A16" s="12" t="s">
        <v>80</v>
      </c>
      <c r="B16" s="89" t="s">
        <v>309</v>
      </c>
      <c r="C16" s="139"/>
      <c r="D16" s="139">
        <v>41364600</v>
      </c>
    </row>
    <row r="17" spans="1:4" s="150" customFormat="1" ht="12" customHeight="1" thickBot="1" x14ac:dyDescent="0.25">
      <c r="A17" s="14" t="s">
        <v>64</v>
      </c>
      <c r="B17" s="90" t="s">
        <v>310</v>
      </c>
      <c r="C17" s="139"/>
      <c r="D17" s="139">
        <v>302570</v>
      </c>
    </row>
    <row r="18" spans="1:4" s="150" customFormat="1" ht="12" customHeight="1" thickBot="1" x14ac:dyDescent="0.25">
      <c r="A18" s="18" t="s">
        <v>7</v>
      </c>
      <c r="B18" s="88" t="s">
        <v>145</v>
      </c>
      <c r="C18" s="138">
        <f>+C19+C20+C21+C22+C23</f>
        <v>4767400</v>
      </c>
      <c r="D18" s="138">
        <f>+D19+D20+D21+D22+D23</f>
        <v>16743629</v>
      </c>
    </row>
    <row r="19" spans="1:4" s="150" customFormat="1" ht="12" customHeight="1" x14ac:dyDescent="0.2">
      <c r="A19" s="13" t="s">
        <v>66</v>
      </c>
      <c r="B19" s="151" t="s">
        <v>146</v>
      </c>
      <c r="C19" s="140"/>
      <c r="D19" s="140"/>
    </row>
    <row r="20" spans="1:4" s="150" customFormat="1" ht="12" customHeight="1" x14ac:dyDescent="0.2">
      <c r="A20" s="12" t="s">
        <v>67</v>
      </c>
      <c r="B20" s="152" t="s">
        <v>147</v>
      </c>
      <c r="C20" s="139"/>
      <c r="D20" s="139"/>
    </row>
    <row r="21" spans="1:4" s="150" customFormat="1" ht="12" customHeight="1" x14ac:dyDescent="0.2">
      <c r="A21" s="12" t="s">
        <v>68</v>
      </c>
      <c r="B21" s="152" t="s">
        <v>302</v>
      </c>
      <c r="C21" s="139"/>
      <c r="D21" s="139"/>
    </row>
    <row r="22" spans="1:4" s="150" customFormat="1" ht="12" customHeight="1" x14ac:dyDescent="0.2">
      <c r="A22" s="12" t="s">
        <v>69</v>
      </c>
      <c r="B22" s="152" t="s">
        <v>303</v>
      </c>
      <c r="C22" s="139"/>
      <c r="D22" s="139"/>
    </row>
    <row r="23" spans="1:4" s="150" customFormat="1" ht="12" customHeight="1" x14ac:dyDescent="0.2">
      <c r="A23" s="12" t="s">
        <v>70</v>
      </c>
      <c r="B23" s="152" t="s">
        <v>148</v>
      </c>
      <c r="C23" s="139">
        <v>4767400</v>
      </c>
      <c r="D23" s="139">
        <v>16743629</v>
      </c>
    </row>
    <row r="24" spans="1:4" s="150" customFormat="1" ht="12" customHeight="1" thickBot="1" x14ac:dyDescent="0.25">
      <c r="A24" s="14" t="s">
        <v>76</v>
      </c>
      <c r="B24" s="90" t="s">
        <v>149</v>
      </c>
      <c r="C24" s="141"/>
      <c r="D24" s="141"/>
    </row>
    <row r="25" spans="1:4" s="150" customFormat="1" ht="12" customHeight="1" thickBot="1" x14ac:dyDescent="0.25">
      <c r="A25" s="18" t="s">
        <v>8</v>
      </c>
      <c r="B25" s="19" t="s">
        <v>150</v>
      </c>
      <c r="C25" s="138">
        <f>+C26+C27+C28+C29+C30</f>
        <v>0</v>
      </c>
      <c r="D25" s="138">
        <f>+D26+D27+D28+D29+D30</f>
        <v>108736463</v>
      </c>
    </row>
    <row r="26" spans="1:4" s="150" customFormat="1" ht="12" customHeight="1" x14ac:dyDescent="0.2">
      <c r="A26" s="13" t="s">
        <v>49</v>
      </c>
      <c r="B26" s="151" t="s">
        <v>151</v>
      </c>
      <c r="C26" s="140"/>
      <c r="D26" s="140">
        <v>13166882</v>
      </c>
    </row>
    <row r="27" spans="1:4" s="150" customFormat="1" ht="12" customHeight="1" x14ac:dyDescent="0.2">
      <c r="A27" s="12" t="s">
        <v>50</v>
      </c>
      <c r="B27" s="152" t="s">
        <v>152</v>
      </c>
      <c r="C27" s="139"/>
      <c r="D27" s="139"/>
    </row>
    <row r="28" spans="1:4" s="150" customFormat="1" ht="12" customHeight="1" x14ac:dyDescent="0.2">
      <c r="A28" s="12" t="s">
        <v>51</v>
      </c>
      <c r="B28" s="152" t="s">
        <v>304</v>
      </c>
      <c r="C28" s="139"/>
      <c r="D28" s="139"/>
    </row>
    <row r="29" spans="1:4" s="150" customFormat="1" ht="12" customHeight="1" x14ac:dyDescent="0.2">
      <c r="A29" s="12" t="s">
        <v>52</v>
      </c>
      <c r="B29" s="152" t="s">
        <v>305</v>
      </c>
      <c r="C29" s="139"/>
      <c r="D29" s="139"/>
    </row>
    <row r="30" spans="1:4" s="150" customFormat="1" ht="12" customHeight="1" x14ac:dyDescent="0.2">
      <c r="A30" s="12" t="s">
        <v>92</v>
      </c>
      <c r="B30" s="152" t="s">
        <v>153</v>
      </c>
      <c r="C30" s="139"/>
      <c r="D30" s="139">
        <v>95569581</v>
      </c>
    </row>
    <row r="31" spans="1:4" s="150" customFormat="1" ht="12" customHeight="1" thickBot="1" x14ac:dyDescent="0.25">
      <c r="A31" s="14" t="s">
        <v>93</v>
      </c>
      <c r="B31" s="153" t="s">
        <v>154</v>
      </c>
      <c r="C31" s="141"/>
      <c r="D31" s="141"/>
    </row>
    <row r="32" spans="1:4" s="150" customFormat="1" ht="12" customHeight="1" thickBot="1" x14ac:dyDescent="0.25">
      <c r="A32" s="18" t="s">
        <v>94</v>
      </c>
      <c r="B32" s="19" t="s">
        <v>400</v>
      </c>
      <c r="C32" s="144">
        <f>SUM(C33:C39)</f>
        <v>246200000</v>
      </c>
      <c r="D32" s="144">
        <f>SUM(D33:D39)</f>
        <v>235486297</v>
      </c>
    </row>
    <row r="33" spans="1:4" s="150" customFormat="1" ht="12" customHeight="1" x14ac:dyDescent="0.2">
      <c r="A33" s="13" t="s">
        <v>155</v>
      </c>
      <c r="B33" s="151" t="str">
        <f>Z_1.1.sz.mell.!B33</f>
        <v>Építményadó</v>
      </c>
      <c r="C33" s="140"/>
      <c r="D33" s="140">
        <v>1440</v>
      </c>
    </row>
    <row r="34" spans="1:4" s="150" customFormat="1" ht="12" customHeight="1" x14ac:dyDescent="0.2">
      <c r="A34" s="12" t="s">
        <v>156</v>
      </c>
      <c r="B34" s="151" t="str">
        <f>Z_1.1.sz.mell.!B34</f>
        <v xml:space="preserve">Idegenforgalmi adó </v>
      </c>
      <c r="C34" s="139">
        <v>95000000</v>
      </c>
      <c r="D34" s="139">
        <v>95000000</v>
      </c>
    </row>
    <row r="35" spans="1:4" s="150" customFormat="1" ht="12" customHeight="1" x14ac:dyDescent="0.2">
      <c r="A35" s="12" t="s">
        <v>157</v>
      </c>
      <c r="B35" s="151" t="str">
        <f>Z_1.1.sz.mell.!B35</f>
        <v>Iparűzési adó</v>
      </c>
      <c r="C35" s="139">
        <v>140000000</v>
      </c>
      <c r="D35" s="139">
        <v>140000000</v>
      </c>
    </row>
    <row r="36" spans="1:4" s="150" customFormat="1" ht="12" customHeight="1" x14ac:dyDescent="0.2">
      <c r="A36" s="12" t="s">
        <v>158</v>
      </c>
      <c r="B36" s="151" t="str">
        <f>Z_1.1.sz.mell.!B36</f>
        <v>Talajterhelési díj</v>
      </c>
      <c r="C36" s="139"/>
      <c r="D36" s="139"/>
    </row>
    <row r="37" spans="1:4" s="150" customFormat="1" ht="12" customHeight="1" x14ac:dyDescent="0.2">
      <c r="A37" s="12" t="s">
        <v>404</v>
      </c>
      <c r="B37" s="151" t="str">
        <f>Z_1.1.sz.mell.!B37</f>
        <v>Gépjárműadó</v>
      </c>
      <c r="C37" s="139">
        <v>11000000</v>
      </c>
      <c r="D37" s="139"/>
    </row>
    <row r="38" spans="1:4" s="150" customFormat="1" ht="12" customHeight="1" x14ac:dyDescent="0.2">
      <c r="A38" s="12" t="s">
        <v>405</v>
      </c>
      <c r="B38" s="151" t="str">
        <f>Z_1.1.sz.mell.!B38</f>
        <v>Telekadó</v>
      </c>
      <c r="C38" s="139"/>
      <c r="D38" s="139"/>
    </row>
    <row r="39" spans="1:4" s="150" customFormat="1" ht="12" customHeight="1" thickBot="1" x14ac:dyDescent="0.25">
      <c r="A39" s="14" t="s">
        <v>406</v>
      </c>
      <c r="B39" s="151" t="str">
        <f>Z_1.1.sz.mell.!B39</f>
        <v>Egyéb közhatalmi bevételek</v>
      </c>
      <c r="C39" s="141">
        <v>200000</v>
      </c>
      <c r="D39" s="141">
        <v>484857</v>
      </c>
    </row>
    <row r="40" spans="1:4" s="150" customFormat="1" ht="12" customHeight="1" thickBot="1" x14ac:dyDescent="0.25">
      <c r="A40" s="18" t="s">
        <v>10</v>
      </c>
      <c r="B40" s="19" t="s">
        <v>311</v>
      </c>
      <c r="C40" s="138">
        <f>SUM(C41:C51)</f>
        <v>53910000</v>
      </c>
      <c r="D40" s="138">
        <f>SUM(D41:D51)</f>
        <v>56729421</v>
      </c>
    </row>
    <row r="41" spans="1:4" s="150" customFormat="1" ht="12" customHeight="1" x14ac:dyDescent="0.2">
      <c r="A41" s="13" t="s">
        <v>53</v>
      </c>
      <c r="B41" s="151" t="s">
        <v>162</v>
      </c>
      <c r="C41" s="140"/>
      <c r="D41" s="140"/>
    </row>
    <row r="42" spans="1:4" s="150" customFormat="1" ht="12" customHeight="1" x14ac:dyDescent="0.2">
      <c r="A42" s="12" t="s">
        <v>54</v>
      </c>
      <c r="B42" s="152" t="s">
        <v>163</v>
      </c>
      <c r="C42" s="139">
        <v>3510000</v>
      </c>
      <c r="D42" s="139">
        <v>5861744</v>
      </c>
    </row>
    <row r="43" spans="1:4" s="150" customFormat="1" ht="12" customHeight="1" x14ac:dyDescent="0.2">
      <c r="A43" s="12" t="s">
        <v>55</v>
      </c>
      <c r="B43" s="152" t="s">
        <v>164</v>
      </c>
      <c r="C43" s="139"/>
      <c r="D43" s="139">
        <v>80864</v>
      </c>
    </row>
    <row r="44" spans="1:4" s="150" customFormat="1" ht="12" customHeight="1" x14ac:dyDescent="0.2">
      <c r="A44" s="12" t="s">
        <v>96</v>
      </c>
      <c r="B44" s="152" t="s">
        <v>165</v>
      </c>
      <c r="C44" s="139">
        <v>50000000</v>
      </c>
      <c r="D44" s="139">
        <v>50000000</v>
      </c>
    </row>
    <row r="45" spans="1:4" s="150" customFormat="1" ht="12" customHeight="1" x14ac:dyDescent="0.2">
      <c r="A45" s="12" t="s">
        <v>97</v>
      </c>
      <c r="B45" s="152" t="s">
        <v>166</v>
      </c>
      <c r="C45" s="139"/>
      <c r="D45" s="139">
        <v>308772</v>
      </c>
    </row>
    <row r="46" spans="1:4" s="150" customFormat="1" ht="12" customHeight="1" x14ac:dyDescent="0.2">
      <c r="A46" s="12" t="s">
        <v>98</v>
      </c>
      <c r="B46" s="152" t="s">
        <v>167</v>
      </c>
      <c r="C46" s="139">
        <v>100000</v>
      </c>
      <c r="D46" s="139">
        <v>289341</v>
      </c>
    </row>
    <row r="47" spans="1:4" s="150" customFormat="1" ht="12" customHeight="1" x14ac:dyDescent="0.2">
      <c r="A47" s="12" t="s">
        <v>99</v>
      </c>
      <c r="B47" s="152" t="s">
        <v>168</v>
      </c>
      <c r="C47" s="139"/>
      <c r="D47" s="139"/>
    </row>
    <row r="48" spans="1:4" s="150" customFormat="1" ht="12" customHeight="1" x14ac:dyDescent="0.2">
      <c r="A48" s="12" t="s">
        <v>100</v>
      </c>
      <c r="B48" s="152" t="s">
        <v>407</v>
      </c>
      <c r="C48" s="139"/>
      <c r="D48" s="139">
        <v>188699</v>
      </c>
    </row>
    <row r="49" spans="1:4" s="150" customFormat="1" ht="12" customHeight="1" x14ac:dyDescent="0.2">
      <c r="A49" s="12" t="s">
        <v>160</v>
      </c>
      <c r="B49" s="152" t="s">
        <v>170</v>
      </c>
      <c r="C49" s="142"/>
      <c r="D49" s="142"/>
    </row>
    <row r="50" spans="1:4" s="150" customFormat="1" ht="12" customHeight="1" x14ac:dyDescent="0.2">
      <c r="A50" s="14" t="s">
        <v>161</v>
      </c>
      <c r="B50" s="153" t="s">
        <v>313</v>
      </c>
      <c r="C50" s="143"/>
      <c r="D50" s="143"/>
    </row>
    <row r="51" spans="1:4" s="150" customFormat="1" ht="12" customHeight="1" thickBot="1" x14ac:dyDescent="0.25">
      <c r="A51" s="14" t="s">
        <v>312</v>
      </c>
      <c r="B51" s="90" t="s">
        <v>171</v>
      </c>
      <c r="C51" s="143">
        <v>300000</v>
      </c>
      <c r="D51" s="143">
        <v>1</v>
      </c>
    </row>
    <row r="52" spans="1:4" s="150" customFormat="1" ht="12" customHeight="1" thickBot="1" x14ac:dyDescent="0.25">
      <c r="A52" s="18" t="s">
        <v>11</v>
      </c>
      <c r="B52" s="19" t="s">
        <v>172</v>
      </c>
      <c r="C52" s="138">
        <f>SUM(C53:C57)</f>
        <v>0</v>
      </c>
      <c r="D52" s="138">
        <f>SUM(D53:D57)</f>
        <v>0</v>
      </c>
    </row>
    <row r="53" spans="1:4" s="150" customFormat="1" ht="12" customHeight="1" x14ac:dyDescent="0.2">
      <c r="A53" s="13" t="s">
        <v>56</v>
      </c>
      <c r="B53" s="151" t="s">
        <v>176</v>
      </c>
      <c r="C53" s="189"/>
      <c r="D53" s="189"/>
    </row>
    <row r="54" spans="1:4" s="150" customFormat="1" ht="12" customHeight="1" x14ac:dyDescent="0.2">
      <c r="A54" s="12" t="s">
        <v>57</v>
      </c>
      <c r="B54" s="152" t="s">
        <v>177</v>
      </c>
      <c r="C54" s="142"/>
      <c r="D54" s="142"/>
    </row>
    <row r="55" spans="1:4" s="150" customFormat="1" ht="12" customHeight="1" x14ac:dyDescent="0.2">
      <c r="A55" s="12" t="s">
        <v>173</v>
      </c>
      <c r="B55" s="152" t="s">
        <v>178</v>
      </c>
      <c r="C55" s="142"/>
      <c r="D55" s="142"/>
    </row>
    <row r="56" spans="1:4" s="150" customFormat="1" ht="12" customHeight="1" x14ac:dyDescent="0.2">
      <c r="A56" s="12" t="s">
        <v>174</v>
      </c>
      <c r="B56" s="152" t="s">
        <v>179</v>
      </c>
      <c r="C56" s="142"/>
      <c r="D56" s="142"/>
    </row>
    <row r="57" spans="1:4" s="150" customFormat="1" ht="12" customHeight="1" thickBot="1" x14ac:dyDescent="0.25">
      <c r="A57" s="14" t="s">
        <v>175</v>
      </c>
      <c r="B57" s="90" t="s">
        <v>180</v>
      </c>
      <c r="C57" s="143"/>
      <c r="D57" s="143"/>
    </row>
    <row r="58" spans="1:4" s="150" customFormat="1" ht="12" customHeight="1" thickBot="1" x14ac:dyDescent="0.25">
      <c r="A58" s="18" t="s">
        <v>101</v>
      </c>
      <c r="B58" s="19" t="s">
        <v>181</v>
      </c>
      <c r="C58" s="138">
        <f>SUM(C59:C61)</f>
        <v>0</v>
      </c>
      <c r="D58" s="138">
        <f>SUM(D59:D61)</f>
        <v>0</v>
      </c>
    </row>
    <row r="59" spans="1:4" s="150" customFormat="1" ht="12" customHeight="1" x14ac:dyDescent="0.2">
      <c r="A59" s="13" t="s">
        <v>58</v>
      </c>
      <c r="B59" s="151" t="s">
        <v>182</v>
      </c>
      <c r="C59" s="140"/>
      <c r="D59" s="140"/>
    </row>
    <row r="60" spans="1:4" s="150" customFormat="1" ht="12" customHeight="1" x14ac:dyDescent="0.2">
      <c r="A60" s="12" t="s">
        <v>59</v>
      </c>
      <c r="B60" s="152" t="s">
        <v>306</v>
      </c>
      <c r="C60" s="139"/>
      <c r="D60" s="139"/>
    </row>
    <row r="61" spans="1:4" s="150" customFormat="1" ht="12" customHeight="1" x14ac:dyDescent="0.2">
      <c r="A61" s="12" t="s">
        <v>185</v>
      </c>
      <c r="B61" s="152" t="s">
        <v>183</v>
      </c>
      <c r="C61" s="139"/>
      <c r="D61" s="139"/>
    </row>
    <row r="62" spans="1:4" s="150" customFormat="1" ht="12" customHeight="1" thickBot="1" x14ac:dyDescent="0.25">
      <c r="A62" s="14" t="s">
        <v>186</v>
      </c>
      <c r="B62" s="90" t="s">
        <v>184</v>
      </c>
      <c r="C62" s="141"/>
      <c r="D62" s="141"/>
    </row>
    <row r="63" spans="1:4" s="150" customFormat="1" ht="12" customHeight="1" thickBot="1" x14ac:dyDescent="0.25">
      <c r="A63" s="18" t="s">
        <v>13</v>
      </c>
      <c r="B63" s="88" t="s">
        <v>187</v>
      </c>
      <c r="C63" s="138">
        <f>SUM(C64:C66)</f>
        <v>13800000</v>
      </c>
      <c r="D63" s="138">
        <f>SUM(D64:D66)</f>
        <v>9975000</v>
      </c>
    </row>
    <row r="64" spans="1:4" s="150" customFormat="1" ht="12" customHeight="1" x14ac:dyDescent="0.2">
      <c r="A64" s="13" t="s">
        <v>102</v>
      </c>
      <c r="B64" s="151" t="s">
        <v>189</v>
      </c>
      <c r="C64" s="142"/>
      <c r="D64" s="142"/>
    </row>
    <row r="65" spans="1:4" s="150" customFormat="1" ht="12" customHeight="1" x14ac:dyDescent="0.2">
      <c r="A65" s="12" t="s">
        <v>103</v>
      </c>
      <c r="B65" s="152" t="s">
        <v>307</v>
      </c>
      <c r="C65" s="142">
        <v>9800000</v>
      </c>
      <c r="D65" s="142">
        <v>9975000</v>
      </c>
    </row>
    <row r="66" spans="1:4" s="150" customFormat="1" ht="12" customHeight="1" x14ac:dyDescent="0.2">
      <c r="A66" s="12" t="s">
        <v>122</v>
      </c>
      <c r="B66" s="152" t="s">
        <v>190</v>
      </c>
      <c r="C66" s="142">
        <v>4000000</v>
      </c>
      <c r="D66" s="142"/>
    </row>
    <row r="67" spans="1:4" s="150" customFormat="1" ht="12" customHeight="1" thickBot="1" x14ac:dyDescent="0.25">
      <c r="A67" s="14" t="s">
        <v>188</v>
      </c>
      <c r="B67" s="90" t="s">
        <v>191</v>
      </c>
      <c r="C67" s="142"/>
      <c r="D67" s="142"/>
    </row>
    <row r="68" spans="1:4" s="150" customFormat="1" ht="12" customHeight="1" thickBot="1" x14ac:dyDescent="0.25">
      <c r="A68" s="203" t="s">
        <v>353</v>
      </c>
      <c r="B68" s="19" t="s">
        <v>192</v>
      </c>
      <c r="C68" s="144">
        <f>+C11+C18+C25+C32+C40+C52+C58+C63</f>
        <v>478677935</v>
      </c>
      <c r="D68" s="144">
        <f>+D11+D18+D25+D32+D40+D52+D58+D63</f>
        <v>605633285</v>
      </c>
    </row>
    <row r="69" spans="1:4" s="150" customFormat="1" ht="12" customHeight="1" thickBot="1" x14ac:dyDescent="0.25">
      <c r="A69" s="190" t="s">
        <v>193</v>
      </c>
      <c r="B69" s="88" t="s">
        <v>194</v>
      </c>
      <c r="C69" s="138">
        <f>SUM(C70:C72)</f>
        <v>0</v>
      </c>
      <c r="D69" s="138">
        <f>SUM(D70:D72)</f>
        <v>80000000</v>
      </c>
    </row>
    <row r="70" spans="1:4" s="150" customFormat="1" ht="12" customHeight="1" x14ac:dyDescent="0.2">
      <c r="A70" s="13" t="s">
        <v>222</v>
      </c>
      <c r="B70" s="151" t="s">
        <v>195</v>
      </c>
      <c r="C70" s="142"/>
      <c r="D70" s="142"/>
    </row>
    <row r="71" spans="1:4" s="150" customFormat="1" ht="12" customHeight="1" x14ac:dyDescent="0.2">
      <c r="A71" s="12" t="s">
        <v>231</v>
      </c>
      <c r="B71" s="152" t="s">
        <v>196</v>
      </c>
      <c r="C71" s="142"/>
      <c r="D71" s="142">
        <v>80000000</v>
      </c>
    </row>
    <row r="72" spans="1:4" s="150" customFormat="1" ht="12" customHeight="1" thickBot="1" x14ac:dyDescent="0.25">
      <c r="A72" s="14" t="s">
        <v>232</v>
      </c>
      <c r="B72" s="199" t="s">
        <v>338</v>
      </c>
      <c r="C72" s="142"/>
      <c r="D72" s="142"/>
    </row>
    <row r="73" spans="1:4" s="150" customFormat="1" ht="12" customHeight="1" thickBot="1" x14ac:dyDescent="0.25">
      <c r="A73" s="190" t="s">
        <v>198</v>
      </c>
      <c r="B73" s="88" t="s">
        <v>199</v>
      </c>
      <c r="C73" s="138">
        <f>SUM(C74:C77)</f>
        <v>0</v>
      </c>
      <c r="D73" s="138">
        <f>SUM(D74:D77)</f>
        <v>0</v>
      </c>
    </row>
    <row r="74" spans="1:4" s="150" customFormat="1" ht="12" customHeight="1" x14ac:dyDescent="0.2">
      <c r="A74" s="13" t="s">
        <v>81</v>
      </c>
      <c r="B74" s="240" t="s">
        <v>200</v>
      </c>
      <c r="C74" s="142"/>
      <c r="D74" s="142"/>
    </row>
    <row r="75" spans="1:4" s="150" customFormat="1" ht="12" customHeight="1" x14ac:dyDescent="0.2">
      <c r="A75" s="12" t="s">
        <v>82</v>
      </c>
      <c r="B75" s="240" t="s">
        <v>413</v>
      </c>
      <c r="C75" s="142"/>
      <c r="D75" s="142"/>
    </row>
    <row r="76" spans="1:4" s="150" customFormat="1" ht="12" customHeight="1" x14ac:dyDescent="0.2">
      <c r="A76" s="12" t="s">
        <v>223</v>
      </c>
      <c r="B76" s="240" t="s">
        <v>201</v>
      </c>
      <c r="C76" s="142"/>
      <c r="D76" s="142"/>
    </row>
    <row r="77" spans="1:4" s="150" customFormat="1" ht="12" customHeight="1" thickBot="1" x14ac:dyDescent="0.25">
      <c r="A77" s="14" t="s">
        <v>224</v>
      </c>
      <c r="B77" s="241" t="s">
        <v>414</v>
      </c>
      <c r="C77" s="142"/>
      <c r="D77" s="142"/>
    </row>
    <row r="78" spans="1:4" s="150" customFormat="1" ht="12" customHeight="1" thickBot="1" x14ac:dyDescent="0.25">
      <c r="A78" s="190" t="s">
        <v>202</v>
      </c>
      <c r="B78" s="88" t="s">
        <v>203</v>
      </c>
      <c r="C78" s="138">
        <f>SUM(C79:C80)</f>
        <v>219824324</v>
      </c>
      <c r="D78" s="138">
        <f>SUM(D79:D80)</f>
        <v>215725295</v>
      </c>
    </row>
    <row r="79" spans="1:4" s="150" customFormat="1" ht="12" customHeight="1" x14ac:dyDescent="0.2">
      <c r="A79" s="13" t="s">
        <v>225</v>
      </c>
      <c r="B79" s="151" t="s">
        <v>204</v>
      </c>
      <c r="C79" s="142">
        <v>219824324</v>
      </c>
      <c r="D79" s="142">
        <v>215725295</v>
      </c>
    </row>
    <row r="80" spans="1:4" s="150" customFormat="1" ht="12" customHeight="1" thickBot="1" x14ac:dyDescent="0.25">
      <c r="A80" s="14" t="s">
        <v>226</v>
      </c>
      <c r="B80" s="90" t="s">
        <v>205</v>
      </c>
      <c r="C80" s="142"/>
      <c r="D80" s="142"/>
    </row>
    <row r="81" spans="1:4" s="150" customFormat="1" ht="12" customHeight="1" thickBot="1" x14ac:dyDescent="0.25">
      <c r="A81" s="190" t="s">
        <v>206</v>
      </c>
      <c r="B81" s="88" t="s">
        <v>207</v>
      </c>
      <c r="C81" s="138">
        <f>SUM(C82:C84)</f>
        <v>6400021</v>
      </c>
      <c r="D81" s="138">
        <f>SUM(D82:D84)</f>
        <v>6400021</v>
      </c>
    </row>
    <row r="82" spans="1:4" s="150" customFormat="1" ht="12" customHeight="1" x14ac:dyDescent="0.2">
      <c r="A82" s="13" t="s">
        <v>227</v>
      </c>
      <c r="B82" s="151" t="s">
        <v>208</v>
      </c>
      <c r="C82" s="142">
        <v>6400021</v>
      </c>
      <c r="D82" s="142">
        <v>6400021</v>
      </c>
    </row>
    <row r="83" spans="1:4" s="150" customFormat="1" ht="12" customHeight="1" x14ac:dyDescent="0.2">
      <c r="A83" s="12" t="s">
        <v>228</v>
      </c>
      <c r="B83" s="152" t="s">
        <v>209</v>
      </c>
      <c r="C83" s="142"/>
      <c r="D83" s="142"/>
    </row>
    <row r="84" spans="1:4" s="150" customFormat="1" ht="12" customHeight="1" thickBot="1" x14ac:dyDescent="0.25">
      <c r="A84" s="14" t="s">
        <v>229</v>
      </c>
      <c r="B84" s="90" t="s">
        <v>415</v>
      </c>
      <c r="C84" s="142"/>
      <c r="D84" s="142"/>
    </row>
    <row r="85" spans="1:4" s="150" customFormat="1" ht="12" customHeight="1" thickBot="1" x14ac:dyDescent="0.25">
      <c r="A85" s="190" t="s">
        <v>210</v>
      </c>
      <c r="B85" s="88" t="s">
        <v>230</v>
      </c>
      <c r="C85" s="138">
        <f>SUM(C86:C89)</f>
        <v>0</v>
      </c>
      <c r="D85" s="138">
        <f>SUM(D86:D89)</f>
        <v>0</v>
      </c>
    </row>
    <row r="86" spans="1:4" s="150" customFormat="1" ht="12" customHeight="1" x14ac:dyDescent="0.2">
      <c r="A86" s="154" t="s">
        <v>211</v>
      </c>
      <c r="B86" s="151" t="s">
        <v>212</v>
      </c>
      <c r="C86" s="142"/>
      <c r="D86" s="142"/>
    </row>
    <row r="87" spans="1:4" s="150" customFormat="1" ht="12" customHeight="1" x14ac:dyDescent="0.2">
      <c r="A87" s="155" t="s">
        <v>213</v>
      </c>
      <c r="B87" s="152" t="s">
        <v>214</v>
      </c>
      <c r="C87" s="142"/>
      <c r="D87" s="142"/>
    </row>
    <row r="88" spans="1:4" s="150" customFormat="1" ht="12" customHeight="1" x14ac:dyDescent="0.2">
      <c r="A88" s="155" t="s">
        <v>215</v>
      </c>
      <c r="B88" s="152" t="s">
        <v>216</v>
      </c>
      <c r="C88" s="142"/>
      <c r="D88" s="142"/>
    </row>
    <row r="89" spans="1:4" s="150" customFormat="1" ht="12" customHeight="1" thickBot="1" x14ac:dyDescent="0.25">
      <c r="A89" s="156" t="s">
        <v>217</v>
      </c>
      <c r="B89" s="90" t="s">
        <v>218</v>
      </c>
      <c r="C89" s="142"/>
      <c r="D89" s="142"/>
    </row>
    <row r="90" spans="1:4" s="150" customFormat="1" ht="12" customHeight="1" thickBot="1" x14ac:dyDescent="0.25">
      <c r="A90" s="190" t="s">
        <v>219</v>
      </c>
      <c r="B90" s="88" t="s">
        <v>352</v>
      </c>
      <c r="C90" s="192"/>
      <c r="D90" s="192"/>
    </row>
    <row r="91" spans="1:4" s="150" customFormat="1" ht="13.5" customHeight="1" thickBot="1" x14ac:dyDescent="0.25">
      <c r="A91" s="190" t="s">
        <v>221</v>
      </c>
      <c r="B91" s="88" t="s">
        <v>220</v>
      </c>
      <c r="C91" s="192"/>
      <c r="D91" s="192"/>
    </row>
    <row r="92" spans="1:4" s="150" customFormat="1" ht="15.75" customHeight="1" thickBot="1" x14ac:dyDescent="0.25">
      <c r="A92" s="190" t="s">
        <v>233</v>
      </c>
      <c r="B92" s="157" t="s">
        <v>355</v>
      </c>
      <c r="C92" s="144">
        <f>+C69+C73+C78+C81+C85+C91+C90</f>
        <v>226224345</v>
      </c>
      <c r="D92" s="144">
        <f>+D69+D73+D78+D81+D85+D91+D90</f>
        <v>302125316</v>
      </c>
    </row>
    <row r="93" spans="1:4" s="150" customFormat="1" ht="25.5" customHeight="1" thickBot="1" x14ac:dyDescent="0.25">
      <c r="A93" s="191" t="s">
        <v>354</v>
      </c>
      <c r="B93" s="158" t="s">
        <v>356</v>
      </c>
      <c r="C93" s="144">
        <f>+C68+C92</f>
        <v>704902280</v>
      </c>
      <c r="D93" s="144">
        <f>+D68+D92</f>
        <v>907758601</v>
      </c>
    </row>
    <row r="94" spans="1:4" s="150" customFormat="1" ht="15.2" customHeight="1" x14ac:dyDescent="0.2">
      <c r="A94" s="3"/>
      <c r="B94" s="4"/>
      <c r="C94" s="92"/>
    </row>
    <row r="95" spans="1:4" ht="16.5" customHeight="1" x14ac:dyDescent="0.25">
      <c r="A95" s="417" t="s">
        <v>34</v>
      </c>
      <c r="B95" s="417"/>
      <c r="C95" s="417"/>
      <c r="D95" s="417"/>
    </row>
    <row r="96" spans="1:4" s="159" customFormat="1" ht="16.5" customHeight="1" thickBot="1" x14ac:dyDescent="0.3">
      <c r="A96" s="419" t="s">
        <v>84</v>
      </c>
      <c r="B96" s="419"/>
      <c r="C96" s="59"/>
    </row>
    <row r="97" spans="1:4" x14ac:dyDescent="0.25">
      <c r="A97" s="409" t="s">
        <v>48</v>
      </c>
      <c r="B97" s="411" t="s">
        <v>393</v>
      </c>
      <c r="C97" s="413" t="s">
        <v>536</v>
      </c>
      <c r="D97" s="414"/>
    </row>
    <row r="98" spans="1:4" ht="24.75" thickBot="1" x14ac:dyDescent="0.3">
      <c r="A98" s="410"/>
      <c r="B98" s="412"/>
      <c r="C98" s="213" t="s">
        <v>391</v>
      </c>
      <c r="D98" s="212" t="s">
        <v>392</v>
      </c>
    </row>
    <row r="99" spans="1:4" s="149" customFormat="1" ht="12" customHeight="1" thickBot="1" x14ac:dyDescent="0.25">
      <c r="A99" s="25" t="s">
        <v>361</v>
      </c>
      <c r="B99" s="26" t="s">
        <v>362</v>
      </c>
      <c r="C99" s="26" t="s">
        <v>363</v>
      </c>
      <c r="D99" s="26" t="s">
        <v>365</v>
      </c>
    </row>
    <row r="100" spans="1:4" ht="12" customHeight="1" thickBot="1" x14ac:dyDescent="0.3">
      <c r="A100" s="20" t="s">
        <v>6</v>
      </c>
      <c r="B100" s="24" t="s">
        <v>314</v>
      </c>
      <c r="C100" s="137">
        <f>C101+C102+C103+C104+C105+C118</f>
        <v>322364371</v>
      </c>
      <c r="D100" s="137">
        <f>D101+D102+D103+D104+D105+D118</f>
        <v>350734526</v>
      </c>
    </row>
    <row r="101" spans="1:4" ht="12" customHeight="1" x14ac:dyDescent="0.25">
      <c r="A101" s="15" t="s">
        <v>60</v>
      </c>
      <c r="B101" s="8" t="s">
        <v>35</v>
      </c>
      <c r="C101" s="206">
        <v>65042576</v>
      </c>
      <c r="D101" s="206">
        <v>108313890</v>
      </c>
    </row>
    <row r="102" spans="1:4" ht="12" customHeight="1" x14ac:dyDescent="0.25">
      <c r="A102" s="12" t="s">
        <v>61</v>
      </c>
      <c r="B102" s="6" t="s">
        <v>104</v>
      </c>
      <c r="C102" s="139">
        <v>12577121</v>
      </c>
      <c r="D102" s="139">
        <v>22241279</v>
      </c>
    </row>
    <row r="103" spans="1:4" ht="12" customHeight="1" x14ac:dyDescent="0.25">
      <c r="A103" s="12" t="s">
        <v>62</v>
      </c>
      <c r="B103" s="6" t="s">
        <v>79</v>
      </c>
      <c r="C103" s="141">
        <v>99500000</v>
      </c>
      <c r="D103" s="141">
        <v>151358937</v>
      </c>
    </row>
    <row r="104" spans="1:4" ht="12" customHeight="1" x14ac:dyDescent="0.25">
      <c r="A104" s="12" t="s">
        <v>63</v>
      </c>
      <c r="B104" s="9" t="s">
        <v>105</v>
      </c>
      <c r="C104" s="141">
        <v>15000000</v>
      </c>
      <c r="D104" s="141">
        <v>9685419</v>
      </c>
    </row>
    <row r="105" spans="1:4" ht="12" customHeight="1" x14ac:dyDescent="0.25">
      <c r="A105" s="12" t="s">
        <v>71</v>
      </c>
      <c r="B105" s="17" t="s">
        <v>106</v>
      </c>
      <c r="C105" s="141">
        <v>51960046</v>
      </c>
      <c r="D105" s="141">
        <v>52875186</v>
      </c>
    </row>
    <row r="106" spans="1:4" ht="12" customHeight="1" x14ac:dyDescent="0.25">
      <c r="A106" s="12" t="s">
        <v>64</v>
      </c>
      <c r="B106" s="6" t="s">
        <v>319</v>
      </c>
      <c r="C106" s="141"/>
      <c r="D106" s="141"/>
    </row>
    <row r="107" spans="1:4" ht="12" customHeight="1" x14ac:dyDescent="0.25">
      <c r="A107" s="12" t="s">
        <v>65</v>
      </c>
      <c r="B107" s="63" t="s">
        <v>318</v>
      </c>
      <c r="C107" s="141"/>
      <c r="D107" s="141"/>
    </row>
    <row r="108" spans="1:4" ht="12" customHeight="1" x14ac:dyDescent="0.25">
      <c r="A108" s="12" t="s">
        <v>72</v>
      </c>
      <c r="B108" s="63" t="s">
        <v>317</v>
      </c>
      <c r="C108" s="141"/>
      <c r="D108" s="141">
        <v>122798</v>
      </c>
    </row>
    <row r="109" spans="1:4" ht="12" customHeight="1" x14ac:dyDescent="0.25">
      <c r="A109" s="12" t="s">
        <v>73</v>
      </c>
      <c r="B109" s="61" t="s">
        <v>236</v>
      </c>
      <c r="C109" s="141"/>
      <c r="D109" s="141"/>
    </row>
    <row r="110" spans="1:4" ht="12" customHeight="1" x14ac:dyDescent="0.25">
      <c r="A110" s="12" t="s">
        <v>74</v>
      </c>
      <c r="B110" s="62" t="s">
        <v>237</v>
      </c>
      <c r="C110" s="141"/>
      <c r="D110" s="141"/>
    </row>
    <row r="111" spans="1:4" ht="12" customHeight="1" x14ac:dyDescent="0.25">
      <c r="A111" s="12" t="s">
        <v>75</v>
      </c>
      <c r="B111" s="62" t="s">
        <v>238</v>
      </c>
      <c r="C111" s="141"/>
      <c r="D111" s="141"/>
    </row>
    <row r="112" spans="1:4" ht="12" customHeight="1" x14ac:dyDescent="0.25">
      <c r="A112" s="12" t="s">
        <v>77</v>
      </c>
      <c r="B112" s="61" t="s">
        <v>239</v>
      </c>
      <c r="C112" s="141">
        <v>2200000</v>
      </c>
      <c r="D112" s="141">
        <v>10504414</v>
      </c>
    </row>
    <row r="113" spans="1:4" ht="12" customHeight="1" x14ac:dyDescent="0.25">
      <c r="A113" s="12" t="s">
        <v>107</v>
      </c>
      <c r="B113" s="61" t="s">
        <v>240</v>
      </c>
      <c r="C113" s="141"/>
      <c r="D113" s="141"/>
    </row>
    <row r="114" spans="1:4" ht="12" customHeight="1" x14ac:dyDescent="0.25">
      <c r="A114" s="12" t="s">
        <v>234</v>
      </c>
      <c r="B114" s="62" t="s">
        <v>241</v>
      </c>
      <c r="C114" s="141"/>
      <c r="D114" s="141"/>
    </row>
    <row r="115" spans="1:4" ht="12" customHeight="1" x14ac:dyDescent="0.25">
      <c r="A115" s="11" t="s">
        <v>235</v>
      </c>
      <c r="B115" s="63" t="s">
        <v>242</v>
      </c>
      <c r="C115" s="141"/>
      <c r="D115" s="141"/>
    </row>
    <row r="116" spans="1:4" ht="12" customHeight="1" x14ac:dyDescent="0.25">
      <c r="A116" s="12" t="s">
        <v>315</v>
      </c>
      <c r="B116" s="63" t="s">
        <v>243</v>
      </c>
      <c r="C116" s="141"/>
      <c r="D116" s="141"/>
    </row>
    <row r="117" spans="1:4" ht="12" customHeight="1" x14ac:dyDescent="0.25">
      <c r="A117" s="14" t="s">
        <v>316</v>
      </c>
      <c r="B117" s="63" t="s">
        <v>244</v>
      </c>
      <c r="C117" s="141"/>
      <c r="D117" s="141"/>
    </row>
    <row r="118" spans="1:4" ht="12" customHeight="1" x14ac:dyDescent="0.25">
      <c r="A118" s="12" t="s">
        <v>320</v>
      </c>
      <c r="B118" s="9" t="s">
        <v>36</v>
      </c>
      <c r="C118" s="139">
        <v>78284628</v>
      </c>
      <c r="D118" s="139">
        <v>6259815</v>
      </c>
    </row>
    <row r="119" spans="1:4" ht="12" customHeight="1" x14ac:dyDescent="0.25">
      <c r="A119" s="12" t="s">
        <v>321</v>
      </c>
      <c r="B119" s="6" t="s">
        <v>323</v>
      </c>
      <c r="C119" s="139"/>
      <c r="D119" s="139"/>
    </row>
    <row r="120" spans="1:4" ht="12" customHeight="1" thickBot="1" x14ac:dyDescent="0.3">
      <c r="A120" s="16" t="s">
        <v>322</v>
      </c>
      <c r="B120" s="202" t="s">
        <v>324</v>
      </c>
      <c r="C120" s="207"/>
      <c r="D120" s="207"/>
    </row>
    <row r="121" spans="1:4" ht="12" customHeight="1" thickBot="1" x14ac:dyDescent="0.3">
      <c r="A121" s="200" t="s">
        <v>7</v>
      </c>
      <c r="B121" s="201" t="s">
        <v>245</v>
      </c>
      <c r="C121" s="208">
        <f>+C122+C124+C126</f>
        <v>185053554</v>
      </c>
      <c r="D121" s="138">
        <f>+D122+D124+D126</f>
        <v>273947973</v>
      </c>
    </row>
    <row r="122" spans="1:4" ht="12" customHeight="1" x14ac:dyDescent="0.25">
      <c r="A122" s="13" t="s">
        <v>66</v>
      </c>
      <c r="B122" s="6" t="s">
        <v>121</v>
      </c>
      <c r="C122" s="140">
        <v>90000000</v>
      </c>
      <c r="D122" s="216">
        <v>225375082</v>
      </c>
    </row>
    <row r="123" spans="1:4" ht="12" customHeight="1" x14ac:dyDescent="0.25">
      <c r="A123" s="13" t="s">
        <v>67</v>
      </c>
      <c r="B123" s="10" t="s">
        <v>249</v>
      </c>
      <c r="C123" s="140"/>
      <c r="D123" s="216"/>
    </row>
    <row r="124" spans="1:4" ht="12" customHeight="1" x14ac:dyDescent="0.25">
      <c r="A124" s="13" t="s">
        <v>68</v>
      </c>
      <c r="B124" s="10" t="s">
        <v>108</v>
      </c>
      <c r="C124" s="139">
        <v>90053554</v>
      </c>
      <c r="D124" s="217">
        <v>48572891</v>
      </c>
    </row>
    <row r="125" spans="1:4" ht="12" customHeight="1" x14ac:dyDescent="0.25">
      <c r="A125" s="13" t="s">
        <v>69</v>
      </c>
      <c r="B125" s="10" t="s">
        <v>250</v>
      </c>
      <c r="C125" s="139"/>
      <c r="D125" s="217"/>
    </row>
    <row r="126" spans="1:4" ht="12" customHeight="1" x14ac:dyDescent="0.25">
      <c r="A126" s="13" t="s">
        <v>70</v>
      </c>
      <c r="B126" s="90" t="s">
        <v>123</v>
      </c>
      <c r="C126" s="139">
        <v>5000000</v>
      </c>
      <c r="D126" s="217"/>
    </row>
    <row r="127" spans="1:4" ht="12" customHeight="1" x14ac:dyDescent="0.25">
      <c r="A127" s="13" t="s">
        <v>76</v>
      </c>
      <c r="B127" s="89" t="s">
        <v>308</v>
      </c>
      <c r="C127" s="139"/>
      <c r="D127" s="217"/>
    </row>
    <row r="128" spans="1:4" ht="12" customHeight="1" x14ac:dyDescent="0.25">
      <c r="A128" s="13" t="s">
        <v>78</v>
      </c>
      <c r="B128" s="147" t="s">
        <v>255</v>
      </c>
      <c r="C128" s="139"/>
      <c r="D128" s="217"/>
    </row>
    <row r="129" spans="1:4" x14ac:dyDescent="0.25">
      <c r="A129" s="13" t="s">
        <v>109</v>
      </c>
      <c r="B129" s="62" t="s">
        <v>238</v>
      </c>
      <c r="C129" s="139"/>
      <c r="D129" s="217"/>
    </row>
    <row r="130" spans="1:4" ht="12" customHeight="1" x14ac:dyDescent="0.25">
      <c r="A130" s="13" t="s">
        <v>110</v>
      </c>
      <c r="B130" s="62" t="s">
        <v>254</v>
      </c>
      <c r="C130" s="139"/>
      <c r="D130" s="217"/>
    </row>
    <row r="131" spans="1:4" ht="12" customHeight="1" x14ac:dyDescent="0.25">
      <c r="A131" s="13" t="s">
        <v>111</v>
      </c>
      <c r="B131" s="62" t="s">
        <v>253</v>
      </c>
      <c r="C131" s="139"/>
      <c r="D131" s="217"/>
    </row>
    <row r="132" spans="1:4" ht="12" customHeight="1" x14ac:dyDescent="0.25">
      <c r="A132" s="13" t="s">
        <v>246</v>
      </c>
      <c r="B132" s="62" t="s">
        <v>241</v>
      </c>
      <c r="C132" s="139"/>
      <c r="D132" s="217"/>
    </row>
    <row r="133" spans="1:4" ht="12" customHeight="1" x14ac:dyDescent="0.25">
      <c r="A133" s="13" t="s">
        <v>247</v>
      </c>
      <c r="B133" s="62" t="s">
        <v>252</v>
      </c>
      <c r="C133" s="139"/>
      <c r="D133" s="217"/>
    </row>
    <row r="134" spans="1:4" ht="16.5" thickBot="1" x14ac:dyDescent="0.3">
      <c r="A134" s="11" t="s">
        <v>248</v>
      </c>
      <c r="B134" s="62" t="s">
        <v>251</v>
      </c>
      <c r="C134" s="141"/>
      <c r="D134" s="218"/>
    </row>
    <row r="135" spans="1:4" ht="12" customHeight="1" thickBot="1" x14ac:dyDescent="0.3">
      <c r="A135" s="18" t="s">
        <v>8</v>
      </c>
      <c r="B135" s="57" t="s">
        <v>325</v>
      </c>
      <c r="C135" s="138">
        <f>+C100+C121</f>
        <v>507417925</v>
      </c>
      <c r="D135" s="215">
        <f>+D100+D121</f>
        <v>624682499</v>
      </c>
    </row>
    <row r="136" spans="1:4" ht="12" customHeight="1" thickBot="1" x14ac:dyDescent="0.3">
      <c r="A136" s="18" t="s">
        <v>9</v>
      </c>
      <c r="B136" s="57" t="s">
        <v>394</v>
      </c>
      <c r="C136" s="138">
        <f>+C137+C138+C139</f>
        <v>0</v>
      </c>
      <c r="D136" s="215">
        <f>+D137+D138+D139</f>
        <v>80000000</v>
      </c>
    </row>
    <row r="137" spans="1:4" ht="12" customHeight="1" x14ac:dyDescent="0.25">
      <c r="A137" s="13" t="s">
        <v>155</v>
      </c>
      <c r="B137" s="10" t="s">
        <v>333</v>
      </c>
      <c r="C137" s="139"/>
      <c r="D137" s="217"/>
    </row>
    <row r="138" spans="1:4" ht="12" customHeight="1" x14ac:dyDescent="0.25">
      <c r="A138" s="13" t="s">
        <v>156</v>
      </c>
      <c r="B138" s="10" t="s">
        <v>334</v>
      </c>
      <c r="C138" s="139"/>
      <c r="D138" s="217">
        <v>80000000</v>
      </c>
    </row>
    <row r="139" spans="1:4" ht="12" customHeight="1" thickBot="1" x14ac:dyDescent="0.3">
      <c r="A139" s="11" t="s">
        <v>157</v>
      </c>
      <c r="B139" s="10" t="s">
        <v>335</v>
      </c>
      <c r="C139" s="139"/>
      <c r="D139" s="217"/>
    </row>
    <row r="140" spans="1:4" ht="12" customHeight="1" thickBot="1" x14ac:dyDescent="0.3">
      <c r="A140" s="18" t="s">
        <v>10</v>
      </c>
      <c r="B140" s="57" t="s">
        <v>327</v>
      </c>
      <c r="C140" s="138">
        <f>SUM(C141:C146)</f>
        <v>0</v>
      </c>
      <c r="D140" s="215">
        <f>SUM(D141:D146)</f>
        <v>0</v>
      </c>
    </row>
    <row r="141" spans="1:4" ht="12" customHeight="1" x14ac:dyDescent="0.25">
      <c r="A141" s="13" t="s">
        <v>53</v>
      </c>
      <c r="B141" s="7" t="s">
        <v>336</v>
      </c>
      <c r="C141" s="139"/>
      <c r="D141" s="217"/>
    </row>
    <row r="142" spans="1:4" ht="12" customHeight="1" x14ac:dyDescent="0.25">
      <c r="A142" s="13" t="s">
        <v>54</v>
      </c>
      <c r="B142" s="7" t="s">
        <v>328</v>
      </c>
      <c r="C142" s="139"/>
      <c r="D142" s="217"/>
    </row>
    <row r="143" spans="1:4" ht="12" customHeight="1" x14ac:dyDescent="0.25">
      <c r="A143" s="13" t="s">
        <v>55</v>
      </c>
      <c r="B143" s="7" t="s">
        <v>329</v>
      </c>
      <c r="C143" s="139"/>
      <c r="D143" s="217"/>
    </row>
    <row r="144" spans="1:4" ht="12" customHeight="1" x14ac:dyDescent="0.25">
      <c r="A144" s="13" t="s">
        <v>96</v>
      </c>
      <c r="B144" s="7" t="s">
        <v>330</v>
      </c>
      <c r="C144" s="139"/>
      <c r="D144" s="217"/>
    </row>
    <row r="145" spans="1:8" ht="12" customHeight="1" x14ac:dyDescent="0.25">
      <c r="A145" s="13" t="s">
        <v>97</v>
      </c>
      <c r="B145" s="7" t="s">
        <v>331</v>
      </c>
      <c r="C145" s="139"/>
      <c r="D145" s="217"/>
    </row>
    <row r="146" spans="1:8" ht="12" customHeight="1" thickBot="1" x14ac:dyDescent="0.3">
      <c r="A146" s="16" t="s">
        <v>98</v>
      </c>
      <c r="B146" s="245" t="s">
        <v>332</v>
      </c>
      <c r="C146" s="207"/>
      <c r="D146" s="232"/>
    </row>
    <row r="147" spans="1:8" ht="12" customHeight="1" thickBot="1" x14ac:dyDescent="0.3">
      <c r="A147" s="18" t="s">
        <v>11</v>
      </c>
      <c r="B147" s="57" t="s">
        <v>340</v>
      </c>
      <c r="C147" s="144">
        <f>+C148+C149+C150+C151</f>
        <v>6400021</v>
      </c>
      <c r="D147" s="219">
        <f>+D148+D149+D150+D151</f>
        <v>6400021</v>
      </c>
    </row>
    <row r="148" spans="1:8" ht="12" customHeight="1" x14ac:dyDescent="0.25">
      <c r="A148" s="13" t="s">
        <v>56</v>
      </c>
      <c r="B148" s="7" t="s">
        <v>256</v>
      </c>
      <c r="C148" s="139"/>
      <c r="D148" s="217"/>
    </row>
    <row r="149" spans="1:8" ht="12" customHeight="1" x14ac:dyDescent="0.25">
      <c r="A149" s="13" t="s">
        <v>57</v>
      </c>
      <c r="B149" s="7" t="s">
        <v>257</v>
      </c>
      <c r="C149" s="139">
        <v>6400021</v>
      </c>
      <c r="D149" s="217">
        <v>6400021</v>
      </c>
    </row>
    <row r="150" spans="1:8" ht="12" customHeight="1" x14ac:dyDescent="0.25">
      <c r="A150" s="13" t="s">
        <v>173</v>
      </c>
      <c r="B150" s="7" t="s">
        <v>341</v>
      </c>
      <c r="C150" s="139"/>
      <c r="D150" s="217"/>
    </row>
    <row r="151" spans="1:8" ht="12" customHeight="1" thickBot="1" x14ac:dyDescent="0.3">
      <c r="A151" s="11" t="s">
        <v>174</v>
      </c>
      <c r="B151" s="5" t="s">
        <v>273</v>
      </c>
      <c r="C151" s="139"/>
      <c r="D151" s="217"/>
    </row>
    <row r="152" spans="1:8" ht="12" customHeight="1" thickBot="1" x14ac:dyDescent="0.3">
      <c r="A152" s="18" t="s">
        <v>12</v>
      </c>
      <c r="B152" s="57" t="s">
        <v>342</v>
      </c>
      <c r="C152" s="209">
        <f>SUM(C153:C157)</f>
        <v>0</v>
      </c>
      <c r="D152" s="220">
        <f>SUM(D153:D157)</f>
        <v>0</v>
      </c>
    </row>
    <row r="153" spans="1:8" ht="12" customHeight="1" x14ac:dyDescent="0.25">
      <c r="A153" s="13" t="s">
        <v>58</v>
      </c>
      <c r="B153" s="7" t="s">
        <v>337</v>
      </c>
      <c r="C153" s="139"/>
      <c r="D153" s="217"/>
    </row>
    <row r="154" spans="1:8" ht="12" customHeight="1" x14ac:dyDescent="0.25">
      <c r="A154" s="13" t="s">
        <v>59</v>
      </c>
      <c r="B154" s="7" t="s">
        <v>344</v>
      </c>
      <c r="C154" s="139"/>
      <c r="D154" s="217"/>
    </row>
    <row r="155" spans="1:8" ht="12" customHeight="1" x14ac:dyDescent="0.25">
      <c r="A155" s="13" t="s">
        <v>185</v>
      </c>
      <c r="B155" s="7" t="s">
        <v>339</v>
      </c>
      <c r="C155" s="139"/>
      <c r="D155" s="217"/>
    </row>
    <row r="156" spans="1:8" ht="12" customHeight="1" x14ac:dyDescent="0.25">
      <c r="A156" s="13" t="s">
        <v>186</v>
      </c>
      <c r="B156" s="7" t="s">
        <v>345</v>
      </c>
      <c r="C156" s="139"/>
      <c r="D156" s="217"/>
    </row>
    <row r="157" spans="1:8" ht="12" customHeight="1" thickBot="1" x14ac:dyDescent="0.3">
      <c r="A157" s="13" t="s">
        <v>343</v>
      </c>
      <c r="B157" s="7" t="s">
        <v>346</v>
      </c>
      <c r="C157" s="139"/>
      <c r="D157" s="217"/>
    </row>
    <row r="158" spans="1:8" ht="12" customHeight="1" thickBot="1" x14ac:dyDescent="0.3">
      <c r="A158" s="18" t="s">
        <v>13</v>
      </c>
      <c r="B158" s="57" t="s">
        <v>347</v>
      </c>
      <c r="C158" s="210"/>
      <c r="D158" s="221"/>
    </row>
    <row r="159" spans="1:8" ht="12" customHeight="1" thickBot="1" x14ac:dyDescent="0.3">
      <c r="A159" s="18" t="s">
        <v>14</v>
      </c>
      <c r="B159" s="57" t="s">
        <v>348</v>
      </c>
      <c r="C159" s="210"/>
      <c r="D159" s="221"/>
    </row>
    <row r="160" spans="1:8" ht="15.2" customHeight="1" thickBot="1" x14ac:dyDescent="0.3">
      <c r="A160" s="18" t="s">
        <v>15</v>
      </c>
      <c r="B160" s="57" t="s">
        <v>350</v>
      </c>
      <c r="C160" s="211">
        <f>+C136+C140+C147+C152+C158+C159</f>
        <v>6400021</v>
      </c>
      <c r="D160" s="222">
        <f>+D136+D140+D147+D152+D158+D159</f>
        <v>86400021</v>
      </c>
      <c r="E160" s="160"/>
      <c r="F160" s="161"/>
      <c r="G160" s="161"/>
      <c r="H160" s="161"/>
    </row>
    <row r="161" spans="1:4" s="150" customFormat="1" ht="12.95" customHeight="1" thickBot="1" x14ac:dyDescent="0.25">
      <c r="A161" s="91" t="s">
        <v>16</v>
      </c>
      <c r="B161" s="126" t="s">
        <v>349</v>
      </c>
      <c r="C161" s="211">
        <f>+C135+C160</f>
        <v>513817946</v>
      </c>
      <c r="D161" s="222">
        <f>+D135+D160</f>
        <v>711082520</v>
      </c>
    </row>
    <row r="162" spans="1:4" x14ac:dyDescent="0.25">
      <c r="C162" s="372">
        <f>C93-C161</f>
        <v>191084334</v>
      </c>
      <c r="D162" s="372">
        <f>D93-D161</f>
        <v>196676081</v>
      </c>
    </row>
    <row r="163" spans="1:4" x14ac:dyDescent="0.25">
      <c r="A163" s="415" t="s">
        <v>258</v>
      </c>
      <c r="B163" s="415"/>
      <c r="C163" s="415"/>
      <c r="D163" s="415"/>
    </row>
    <row r="164" spans="1:4" ht="15.2" customHeight="1" thickBot="1" x14ac:dyDescent="0.3">
      <c r="A164" s="408" t="s">
        <v>85</v>
      </c>
      <c r="B164" s="408"/>
      <c r="C164" s="93"/>
    </row>
    <row r="165" spans="1:4" ht="25.5" customHeight="1" thickBot="1" x14ac:dyDescent="0.3">
      <c r="A165" s="18">
        <v>1</v>
      </c>
      <c r="B165" s="23" t="s">
        <v>351</v>
      </c>
      <c r="C165" s="214">
        <f>+C68-C135</f>
        <v>-28739990</v>
      </c>
      <c r="D165" s="138">
        <f>+D68-D135</f>
        <v>-19049214</v>
      </c>
    </row>
    <row r="166" spans="1:4" ht="32.450000000000003" customHeight="1" thickBot="1" x14ac:dyDescent="0.3">
      <c r="A166" s="18" t="s">
        <v>7</v>
      </c>
      <c r="B166" s="23" t="s">
        <v>357</v>
      </c>
      <c r="C166" s="138">
        <f>+C92-C160</f>
        <v>219824324</v>
      </c>
      <c r="D166" s="138">
        <f>+D92-D160</f>
        <v>215725295</v>
      </c>
    </row>
  </sheetData>
  <mergeCells count="16">
    <mergeCell ref="B1:D1"/>
    <mergeCell ref="A2:D2"/>
    <mergeCell ref="A3:D3"/>
    <mergeCell ref="A4:D4"/>
    <mergeCell ref="A6:D6"/>
    <mergeCell ref="A7:B7"/>
    <mergeCell ref="A163:D163"/>
    <mergeCell ref="A164:B164"/>
    <mergeCell ref="A8:A9"/>
    <mergeCell ref="B8:B9"/>
    <mergeCell ref="C8:D8"/>
    <mergeCell ref="A95:D95"/>
    <mergeCell ref="A96:B96"/>
    <mergeCell ref="A97:A98"/>
    <mergeCell ref="B97:B98"/>
    <mergeCell ref="C97:D97"/>
  </mergeCells>
  <printOptions horizontalCentered="1"/>
  <pageMargins left="0.6692913385826772" right="0.6692913385826772" top="0.86614173228346458" bottom="0.86614173228346458" header="0" footer="0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3"/>
  <sheetViews>
    <sheetView zoomScale="80" zoomScaleNormal="80" zoomScaleSheetLayoutView="130" workbookViewId="0">
      <selection activeCell="J15" sqref="J15"/>
    </sheetView>
  </sheetViews>
  <sheetFormatPr defaultRowHeight="12.75" x14ac:dyDescent="0.2"/>
  <cols>
    <col min="1" max="1" width="6.83203125" style="32" customWidth="1"/>
    <col min="2" max="2" width="48" style="66" customWidth="1"/>
    <col min="3" max="4" width="15.5" style="32" customWidth="1"/>
    <col min="5" max="5" width="55.1640625" style="32" customWidth="1"/>
    <col min="6" max="7" width="15.5" style="32" customWidth="1"/>
    <col min="8" max="8" width="4.83203125" style="32" customWidth="1"/>
    <col min="9" max="16384" width="9.33203125" style="32"/>
  </cols>
  <sheetData>
    <row r="1" spans="1:8" ht="39.75" customHeight="1" x14ac:dyDescent="0.2">
      <c r="A1" s="262"/>
      <c r="B1" s="268" t="s">
        <v>88</v>
      </c>
      <c r="C1" s="269"/>
      <c r="D1" s="269"/>
      <c r="E1" s="269"/>
      <c r="F1" s="269"/>
      <c r="G1" s="269"/>
      <c r="H1" s="425"/>
    </row>
    <row r="2" spans="1:8" ht="14.25" thickBot="1" x14ac:dyDescent="0.25">
      <c r="A2" s="262"/>
      <c r="B2" s="261"/>
      <c r="C2" s="262"/>
      <c r="D2" s="262"/>
      <c r="E2" s="262"/>
      <c r="F2" s="270"/>
      <c r="G2" s="270"/>
      <c r="H2" s="425"/>
    </row>
    <row r="3" spans="1:8" ht="18" customHeight="1" thickBot="1" x14ac:dyDescent="0.25">
      <c r="A3" s="422" t="s">
        <v>48</v>
      </c>
      <c r="B3" s="271" t="s">
        <v>38</v>
      </c>
      <c r="C3" s="272"/>
      <c r="D3" s="273"/>
      <c r="E3" s="271" t="s">
        <v>39</v>
      </c>
      <c r="F3" s="274"/>
      <c r="G3" s="275"/>
      <c r="H3" s="425"/>
    </row>
    <row r="4" spans="1:8" s="100" customFormat="1" ht="35.25" customHeight="1" thickBot="1" x14ac:dyDescent="0.25">
      <c r="A4" s="423"/>
      <c r="B4" s="264" t="s">
        <v>41</v>
      </c>
      <c r="C4" s="243" t="str">
        <f>+CONCATENATE(Z_1.1.sz.mell.!C8," eredeti előirányzat")</f>
        <v>2020. év eredeti előirányzat</v>
      </c>
      <c r="D4" s="242" t="str">
        <f>+CONCATENATE(Z_1.1.sz.mell.!C8," módosított előirányzat")</f>
        <v>2020. év módosított előirányzat</v>
      </c>
      <c r="E4" s="264" t="s">
        <v>41</v>
      </c>
      <c r="F4" s="243" t="str">
        <f>+C4</f>
        <v>2020. év eredeti előirányzat</v>
      </c>
      <c r="G4" s="243" t="str">
        <f>+D4</f>
        <v>2020. év módosított előirányzat</v>
      </c>
      <c r="H4" s="425"/>
    </row>
    <row r="5" spans="1:8" s="101" customFormat="1" ht="12" customHeight="1" thickBot="1" x14ac:dyDescent="0.25">
      <c r="A5" s="276" t="s">
        <v>361</v>
      </c>
      <c r="B5" s="277" t="s">
        <v>362</v>
      </c>
      <c r="C5" s="278" t="s">
        <v>363</v>
      </c>
      <c r="D5" s="280" t="s">
        <v>365</v>
      </c>
      <c r="E5" s="277" t="s">
        <v>395</v>
      </c>
      <c r="F5" s="278" t="s">
        <v>367</v>
      </c>
      <c r="G5" s="278" t="s">
        <v>368</v>
      </c>
      <c r="H5" s="425"/>
    </row>
    <row r="6" spans="1:8" ht="12.95" customHeight="1" x14ac:dyDescent="0.2">
      <c r="A6" s="102" t="s">
        <v>6</v>
      </c>
      <c r="B6" s="103" t="s">
        <v>259</v>
      </c>
      <c r="C6" s="94">
        <v>160000535</v>
      </c>
      <c r="D6" s="94">
        <v>177962475</v>
      </c>
      <c r="E6" s="103" t="s">
        <v>42</v>
      </c>
      <c r="F6" s="94">
        <v>200412066</v>
      </c>
      <c r="G6" s="94">
        <v>255823942</v>
      </c>
      <c r="H6" s="425"/>
    </row>
    <row r="7" spans="1:8" ht="12.95" customHeight="1" x14ac:dyDescent="0.2">
      <c r="A7" s="104" t="s">
        <v>7</v>
      </c>
      <c r="B7" s="105" t="s">
        <v>260</v>
      </c>
      <c r="C7" s="95">
        <v>4767400</v>
      </c>
      <c r="D7" s="95">
        <v>16743629</v>
      </c>
      <c r="E7" s="105" t="s">
        <v>104</v>
      </c>
      <c r="F7" s="95">
        <v>38861916</v>
      </c>
      <c r="G7" s="95">
        <v>49987497</v>
      </c>
      <c r="H7" s="425"/>
    </row>
    <row r="8" spans="1:8" ht="12.95" customHeight="1" x14ac:dyDescent="0.2">
      <c r="A8" s="104" t="s">
        <v>8</v>
      </c>
      <c r="B8" s="105" t="s">
        <v>278</v>
      </c>
      <c r="C8" s="95"/>
      <c r="D8" s="95"/>
      <c r="E8" s="105" t="s">
        <v>126</v>
      </c>
      <c r="F8" s="95">
        <v>149784112</v>
      </c>
      <c r="G8" s="95">
        <v>212037914</v>
      </c>
      <c r="H8" s="425"/>
    </row>
    <row r="9" spans="1:8" ht="12.95" customHeight="1" x14ac:dyDescent="0.2">
      <c r="A9" s="104" t="s">
        <v>9</v>
      </c>
      <c r="B9" s="105" t="s">
        <v>95</v>
      </c>
      <c r="C9" s="95">
        <v>246200000</v>
      </c>
      <c r="D9" s="95">
        <v>235486297</v>
      </c>
      <c r="E9" s="105" t="s">
        <v>105</v>
      </c>
      <c r="F9" s="95">
        <v>15000000</v>
      </c>
      <c r="G9" s="95">
        <v>9685419</v>
      </c>
      <c r="H9" s="425"/>
    </row>
    <row r="10" spans="1:8" ht="12.95" customHeight="1" x14ac:dyDescent="0.2">
      <c r="A10" s="104" t="s">
        <v>10</v>
      </c>
      <c r="B10" s="106" t="s">
        <v>301</v>
      </c>
      <c r="C10" s="95">
        <v>71585000</v>
      </c>
      <c r="D10" s="95">
        <v>80255867</v>
      </c>
      <c r="E10" s="105" t="s">
        <v>106</v>
      </c>
      <c r="F10" s="95">
        <v>51960046</v>
      </c>
      <c r="G10" s="95">
        <v>52875186</v>
      </c>
      <c r="H10" s="425"/>
    </row>
    <row r="11" spans="1:8" ht="12.95" customHeight="1" x14ac:dyDescent="0.2">
      <c r="A11" s="104" t="s">
        <v>11</v>
      </c>
      <c r="B11" s="105" t="s">
        <v>261</v>
      </c>
      <c r="C11" s="96">
        <v>1492106</v>
      </c>
      <c r="D11" s="96">
        <v>15034156</v>
      </c>
      <c r="E11" s="105" t="s">
        <v>36</v>
      </c>
      <c r="F11" s="95">
        <v>78284628</v>
      </c>
      <c r="G11" s="95">
        <v>6259815</v>
      </c>
      <c r="H11" s="425"/>
    </row>
    <row r="12" spans="1:8" ht="12.95" customHeight="1" x14ac:dyDescent="0.2">
      <c r="A12" s="104" t="s">
        <v>12</v>
      </c>
      <c r="B12" s="105" t="s">
        <v>358</v>
      </c>
      <c r="C12" s="95"/>
      <c r="D12" s="95"/>
      <c r="E12" s="30"/>
      <c r="F12" s="95"/>
      <c r="G12" s="95"/>
      <c r="H12" s="425"/>
    </row>
    <row r="13" spans="1:8" ht="12.95" customHeight="1" x14ac:dyDescent="0.2">
      <c r="A13" s="104" t="s">
        <v>13</v>
      </c>
      <c r="B13" s="30"/>
      <c r="C13" s="95"/>
      <c r="D13" s="95"/>
      <c r="E13" s="30"/>
      <c r="F13" s="95"/>
      <c r="G13" s="95"/>
      <c r="H13" s="425"/>
    </row>
    <row r="14" spans="1:8" ht="12.95" customHeight="1" x14ac:dyDescent="0.2">
      <c r="A14" s="104" t="s">
        <v>14</v>
      </c>
      <c r="B14" s="162"/>
      <c r="C14" s="96"/>
      <c r="D14" s="96"/>
      <c r="E14" s="30"/>
      <c r="F14" s="95"/>
      <c r="G14" s="95"/>
      <c r="H14" s="425"/>
    </row>
    <row r="15" spans="1:8" ht="12.95" customHeight="1" x14ac:dyDescent="0.2">
      <c r="A15" s="104" t="s">
        <v>15</v>
      </c>
      <c r="B15" s="30"/>
      <c r="C15" s="95"/>
      <c r="D15" s="95"/>
      <c r="E15" s="30"/>
      <c r="F15" s="95"/>
      <c r="G15" s="95"/>
      <c r="H15" s="425"/>
    </row>
    <row r="16" spans="1:8" ht="12.95" customHeight="1" x14ac:dyDescent="0.2">
      <c r="A16" s="104" t="s">
        <v>16</v>
      </c>
      <c r="B16" s="30"/>
      <c r="C16" s="95"/>
      <c r="D16" s="95"/>
      <c r="E16" s="30"/>
      <c r="F16" s="95"/>
      <c r="G16" s="95"/>
      <c r="H16" s="425"/>
    </row>
    <row r="17" spans="1:8" ht="12.95" customHeight="1" thickBot="1" x14ac:dyDescent="0.25">
      <c r="A17" s="104" t="s">
        <v>17</v>
      </c>
      <c r="B17" s="34"/>
      <c r="C17" s="97"/>
      <c r="D17" s="97"/>
      <c r="E17" s="30"/>
      <c r="F17" s="97"/>
      <c r="G17" s="97"/>
      <c r="H17" s="425"/>
    </row>
    <row r="18" spans="1:8" ht="21.75" thickBot="1" x14ac:dyDescent="0.25">
      <c r="A18" s="107" t="s">
        <v>18</v>
      </c>
      <c r="B18" s="58" t="s">
        <v>359</v>
      </c>
      <c r="C18" s="98">
        <f>C6+C7+C9+C10+C11+C13+C14+C15+C16+C17</f>
        <v>484045041</v>
      </c>
      <c r="D18" s="98">
        <f>D6+D7+D9+D10+D11+D13+D14+D15+D16+D17</f>
        <v>525482424</v>
      </c>
      <c r="E18" s="58" t="s">
        <v>264</v>
      </c>
      <c r="F18" s="98">
        <f>SUM(F6:F17)</f>
        <v>534302768</v>
      </c>
      <c r="G18" s="98">
        <f>SUM(G6:G17)</f>
        <v>586669773</v>
      </c>
      <c r="H18" s="425"/>
    </row>
    <row r="19" spans="1:8" ht="12.95" customHeight="1" x14ac:dyDescent="0.2">
      <c r="A19" s="108" t="s">
        <v>19</v>
      </c>
      <c r="B19" s="109" t="s">
        <v>466</v>
      </c>
      <c r="C19" s="204">
        <f>+C20+C21+C22+C23</f>
        <v>0</v>
      </c>
      <c r="D19" s="204">
        <f>+D20+D21+D22+D23</f>
        <v>0</v>
      </c>
      <c r="E19" s="110" t="s">
        <v>112</v>
      </c>
      <c r="F19" s="99"/>
      <c r="G19" s="99"/>
      <c r="H19" s="425"/>
    </row>
    <row r="20" spans="1:8" ht="12.95" customHeight="1" x14ac:dyDescent="0.2">
      <c r="A20" s="111" t="s">
        <v>20</v>
      </c>
      <c r="B20" s="110" t="s">
        <v>119</v>
      </c>
      <c r="C20" s="47"/>
      <c r="D20" s="47"/>
      <c r="E20" s="110" t="s">
        <v>263</v>
      </c>
      <c r="F20" s="47"/>
      <c r="G20" s="47">
        <v>80000000</v>
      </c>
      <c r="H20" s="425"/>
    </row>
    <row r="21" spans="1:8" ht="12.95" customHeight="1" x14ac:dyDescent="0.2">
      <c r="A21" s="111" t="s">
        <v>21</v>
      </c>
      <c r="B21" s="110" t="s">
        <v>120</v>
      </c>
      <c r="C21" s="47"/>
      <c r="D21" s="47"/>
      <c r="E21" s="110" t="s">
        <v>86</v>
      </c>
      <c r="F21" s="47"/>
      <c r="G21" s="47"/>
      <c r="H21" s="425"/>
    </row>
    <row r="22" spans="1:8" ht="12.95" customHeight="1" x14ac:dyDescent="0.2">
      <c r="A22" s="111" t="s">
        <v>22</v>
      </c>
      <c r="B22" s="110" t="s">
        <v>124</v>
      </c>
      <c r="C22" s="47"/>
      <c r="D22" s="47"/>
      <c r="E22" s="110" t="s">
        <v>87</v>
      </c>
      <c r="F22" s="47"/>
      <c r="G22" s="47"/>
      <c r="H22" s="425"/>
    </row>
    <row r="23" spans="1:8" ht="12.95" customHeight="1" x14ac:dyDescent="0.2">
      <c r="A23" s="111" t="s">
        <v>23</v>
      </c>
      <c r="B23" s="110" t="s">
        <v>125</v>
      </c>
      <c r="C23" s="47"/>
      <c r="D23" s="47"/>
      <c r="E23" s="109" t="s">
        <v>127</v>
      </c>
      <c r="F23" s="47"/>
      <c r="G23" s="47"/>
      <c r="H23" s="425"/>
    </row>
    <row r="24" spans="1:8" ht="12.95" customHeight="1" x14ac:dyDescent="0.2">
      <c r="A24" s="104" t="s">
        <v>24</v>
      </c>
      <c r="B24" s="110" t="s">
        <v>262</v>
      </c>
      <c r="C24" s="47"/>
      <c r="D24" s="47"/>
      <c r="E24" s="110" t="s">
        <v>113</v>
      </c>
      <c r="F24" s="47"/>
      <c r="G24" s="47"/>
      <c r="H24" s="425"/>
    </row>
    <row r="25" spans="1:8" ht="12.95" customHeight="1" x14ac:dyDescent="0.2">
      <c r="A25" s="104" t="s">
        <v>25</v>
      </c>
      <c r="B25" s="110" t="s">
        <v>465</v>
      </c>
      <c r="C25" s="112">
        <f>C26+C27+C28</f>
        <v>0</v>
      </c>
      <c r="D25" s="112">
        <f>D26+D27+D28</f>
        <v>0</v>
      </c>
      <c r="E25" s="103" t="s">
        <v>341</v>
      </c>
      <c r="F25" s="47"/>
      <c r="G25" s="47"/>
      <c r="H25" s="425"/>
    </row>
    <row r="26" spans="1:8" ht="12.95" customHeight="1" x14ac:dyDescent="0.2">
      <c r="A26" s="134" t="s">
        <v>26</v>
      </c>
      <c r="B26" s="109" t="s">
        <v>135</v>
      </c>
      <c r="C26" s="99"/>
      <c r="D26" s="99"/>
      <c r="E26" s="105" t="s">
        <v>347</v>
      </c>
      <c r="F26" s="99"/>
      <c r="G26" s="99"/>
      <c r="H26" s="425"/>
    </row>
    <row r="27" spans="1:8" ht="12.95" customHeight="1" x14ac:dyDescent="0.2">
      <c r="A27" s="104" t="s">
        <v>27</v>
      </c>
      <c r="B27" s="110" t="s">
        <v>352</v>
      </c>
      <c r="C27" s="47"/>
      <c r="D27" s="47"/>
      <c r="E27" s="105" t="s">
        <v>348</v>
      </c>
      <c r="F27" s="47"/>
      <c r="G27" s="47"/>
      <c r="H27" s="425"/>
    </row>
    <row r="28" spans="1:8" ht="12.95" customHeight="1" thickBot="1" x14ac:dyDescent="0.25">
      <c r="A28" s="134" t="s">
        <v>28</v>
      </c>
      <c r="B28" s="109" t="s">
        <v>220</v>
      </c>
      <c r="C28" s="99"/>
      <c r="D28" s="99"/>
      <c r="E28" s="164" t="s">
        <v>505</v>
      </c>
      <c r="F28" s="99">
        <v>6400021</v>
      </c>
      <c r="G28" s="99">
        <v>6400021</v>
      </c>
      <c r="H28" s="425"/>
    </row>
    <row r="29" spans="1:8" ht="24" customHeight="1" thickBot="1" x14ac:dyDescent="0.25">
      <c r="A29" s="107" t="s">
        <v>29</v>
      </c>
      <c r="B29" s="58" t="s">
        <v>468</v>
      </c>
      <c r="C29" s="98">
        <f>+C19+C25</f>
        <v>0</v>
      </c>
      <c r="D29" s="98">
        <f>+D19+D25</f>
        <v>0</v>
      </c>
      <c r="E29" s="58" t="s">
        <v>467</v>
      </c>
      <c r="F29" s="98">
        <f>SUM(F19:F28)</f>
        <v>6400021</v>
      </c>
      <c r="G29" s="98">
        <f>SUM(G19:G28)</f>
        <v>86400021</v>
      </c>
      <c r="H29" s="425"/>
    </row>
    <row r="30" spans="1:8" ht="13.5" thickBot="1" x14ac:dyDescent="0.25">
      <c r="A30" s="107" t="s">
        <v>30</v>
      </c>
      <c r="B30" s="113" t="s">
        <v>360</v>
      </c>
      <c r="C30" s="239">
        <f>+C18+C29</f>
        <v>484045041</v>
      </c>
      <c r="D30" s="239">
        <f>+D18+D29</f>
        <v>525482424</v>
      </c>
      <c r="E30" s="113"/>
      <c r="F30" s="239">
        <f>+F18+F29</f>
        <v>540702789</v>
      </c>
      <c r="G30" s="239">
        <f>+G18+G29</f>
        <v>673069794</v>
      </c>
      <c r="H30" s="425"/>
    </row>
    <row r="31" spans="1:8" ht="13.5" thickBot="1" x14ac:dyDescent="0.25">
      <c r="A31" s="107" t="s">
        <v>31</v>
      </c>
      <c r="B31" s="113" t="s">
        <v>90</v>
      </c>
      <c r="C31" s="239">
        <f>IF(C18-F18&lt;0,F18-C18,"-")</f>
        <v>50257727</v>
      </c>
      <c r="D31" s="239">
        <f>IF(D18-G18&lt;0,G18-D18,"-")</f>
        <v>61187349</v>
      </c>
      <c r="E31" s="113" t="s">
        <v>91</v>
      </c>
      <c r="F31" s="239" t="str">
        <f>IF(C18-F18&gt;0,C18-F18,"-")</f>
        <v>-</v>
      </c>
      <c r="G31" s="239" t="str">
        <f>IF(D18-G18&gt;0,D18-G18,"-")</f>
        <v>-</v>
      </c>
      <c r="H31" s="425"/>
    </row>
    <row r="32" spans="1:8" ht="13.5" thickBot="1" x14ac:dyDescent="0.25">
      <c r="A32" s="107" t="s">
        <v>32</v>
      </c>
      <c r="B32" s="113" t="s">
        <v>411</v>
      </c>
      <c r="C32" s="239">
        <f>IF(C30-F30&lt;0,F30-C30,"-")</f>
        <v>56657748</v>
      </c>
      <c r="D32" s="239">
        <f>IF(D30-G30&lt;0,G30-D30,"-")</f>
        <v>147587370</v>
      </c>
      <c r="E32" s="113" t="s">
        <v>412</v>
      </c>
      <c r="F32" s="239" t="str">
        <f>IF(C30-F30&gt;0,C30-F30,"-")</f>
        <v>-</v>
      </c>
      <c r="G32" s="239" t="str">
        <f>IF(D30-G30&gt;0,D30-G30,"-")</f>
        <v>-</v>
      </c>
      <c r="H32" s="425"/>
    </row>
    <row r="33" spans="2:8" ht="18.75" x14ac:dyDescent="0.2">
      <c r="B33" s="424"/>
      <c r="C33" s="424"/>
      <c r="D33" s="424"/>
      <c r="E33" s="424"/>
      <c r="H33" s="425"/>
    </row>
  </sheetData>
  <mergeCells count="3">
    <mergeCell ref="A3:A4"/>
    <mergeCell ref="B33:E33"/>
    <mergeCell ref="H1:H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3"/>
  <sheetViews>
    <sheetView zoomScale="90" zoomScaleNormal="90" zoomScaleSheetLayoutView="115" workbookViewId="0">
      <selection activeCell="K20" sqref="K20"/>
    </sheetView>
  </sheetViews>
  <sheetFormatPr defaultRowHeight="12.75" x14ac:dyDescent="0.2"/>
  <cols>
    <col min="1" max="1" width="6.83203125" style="32" customWidth="1"/>
    <col min="2" max="2" width="49.83203125" style="66" customWidth="1"/>
    <col min="3" max="4" width="15.5" style="32" customWidth="1"/>
    <col min="5" max="5" width="49.83203125" style="32" customWidth="1"/>
    <col min="6" max="7" width="15.5" style="32" customWidth="1"/>
    <col min="8" max="8" width="4.83203125" style="32" customWidth="1"/>
    <col min="9" max="16384" width="9.33203125" style="32"/>
  </cols>
  <sheetData>
    <row r="1" spans="1:8" ht="31.5" x14ac:dyDescent="0.2">
      <c r="A1" s="262"/>
      <c r="B1" s="268" t="s">
        <v>89</v>
      </c>
      <c r="C1" s="269"/>
      <c r="D1" s="269"/>
      <c r="E1" s="269"/>
      <c r="F1" s="269"/>
      <c r="G1" s="269"/>
      <c r="H1" s="425"/>
    </row>
    <row r="2" spans="1:8" ht="14.25" thickBot="1" x14ac:dyDescent="0.25">
      <c r="A2" s="262"/>
      <c r="B2" s="261"/>
      <c r="C2" s="262"/>
      <c r="D2" s="262"/>
      <c r="E2" s="262"/>
      <c r="F2" s="270"/>
      <c r="G2" s="270"/>
      <c r="H2" s="425"/>
    </row>
    <row r="3" spans="1:8" ht="13.5" customHeight="1" thickBot="1" x14ac:dyDescent="0.25">
      <c r="A3" s="422" t="s">
        <v>48</v>
      </c>
      <c r="B3" s="271" t="s">
        <v>38</v>
      </c>
      <c r="C3" s="272"/>
      <c r="D3" s="273"/>
      <c r="E3" s="271" t="s">
        <v>39</v>
      </c>
      <c r="F3" s="274"/>
      <c r="G3" s="275"/>
      <c r="H3" s="425"/>
    </row>
    <row r="4" spans="1:8" s="100" customFormat="1" ht="36.75" thickBot="1" x14ac:dyDescent="0.25">
      <c r="A4" s="423"/>
      <c r="B4" s="264" t="s">
        <v>41</v>
      </c>
      <c r="C4" s="243" t="str">
        <f>+CONCATENATE(Z_1.1.sz.mell.!C8," eredeti előirányzat")</f>
        <v>2020. év eredeti előirányzat</v>
      </c>
      <c r="D4" s="242" t="str">
        <f>+CONCATENATE(Z_1.1.sz.mell.!C8," módosított előirányzat")</f>
        <v>2020. év módosított előirányzat</v>
      </c>
      <c r="E4" s="264" t="s">
        <v>41</v>
      </c>
      <c r="F4" s="243" t="str">
        <f>+C4</f>
        <v>2020. év eredeti előirányzat</v>
      </c>
      <c r="G4" s="243" t="str">
        <f>+D4</f>
        <v>2020. év módosított előirányzat</v>
      </c>
      <c r="H4" s="425"/>
    </row>
    <row r="5" spans="1:8" s="100" customFormat="1" ht="13.5" thickBot="1" x14ac:dyDescent="0.25">
      <c r="A5" s="276" t="s">
        <v>361</v>
      </c>
      <c r="B5" s="277" t="s">
        <v>362</v>
      </c>
      <c r="C5" s="278" t="s">
        <v>363</v>
      </c>
      <c r="D5" s="278" t="s">
        <v>365</v>
      </c>
      <c r="E5" s="277" t="s">
        <v>366</v>
      </c>
      <c r="F5" s="278" t="s">
        <v>367</v>
      </c>
      <c r="G5" s="279" t="s">
        <v>368</v>
      </c>
      <c r="H5" s="425"/>
    </row>
    <row r="6" spans="1:8" ht="12.95" customHeight="1" x14ac:dyDescent="0.2">
      <c r="A6" s="102" t="s">
        <v>6</v>
      </c>
      <c r="B6" s="103" t="s">
        <v>265</v>
      </c>
      <c r="C6" s="94"/>
      <c r="D6" s="94">
        <v>108736463</v>
      </c>
      <c r="E6" s="103" t="s">
        <v>121</v>
      </c>
      <c r="F6" s="94">
        <v>92152400</v>
      </c>
      <c r="G6" s="225">
        <v>228515875</v>
      </c>
      <c r="H6" s="425"/>
    </row>
    <row r="7" spans="1:8" x14ac:dyDescent="0.2">
      <c r="A7" s="104" t="s">
        <v>7</v>
      </c>
      <c r="B7" s="105" t="s">
        <v>266</v>
      </c>
      <c r="C7" s="95"/>
      <c r="D7" s="95"/>
      <c r="E7" s="105" t="s">
        <v>271</v>
      </c>
      <c r="F7" s="95"/>
      <c r="G7" s="95"/>
      <c r="H7" s="425"/>
    </row>
    <row r="8" spans="1:8" ht="12.95" customHeight="1" x14ac:dyDescent="0.2">
      <c r="A8" s="104" t="s">
        <v>8</v>
      </c>
      <c r="B8" s="105" t="s">
        <v>1</v>
      </c>
      <c r="C8" s="95"/>
      <c r="D8" s="95"/>
      <c r="E8" s="105" t="s">
        <v>108</v>
      </c>
      <c r="F8" s="95">
        <v>90053554</v>
      </c>
      <c r="G8" s="95">
        <v>48572891</v>
      </c>
      <c r="H8" s="425"/>
    </row>
    <row r="9" spans="1:8" ht="12.95" customHeight="1" x14ac:dyDescent="0.2">
      <c r="A9" s="104" t="s">
        <v>9</v>
      </c>
      <c r="B9" s="105" t="s">
        <v>267</v>
      </c>
      <c r="C9" s="95">
        <v>13800000</v>
      </c>
      <c r="D9" s="95">
        <v>9975000</v>
      </c>
      <c r="E9" s="105" t="s">
        <v>272</v>
      </c>
      <c r="F9" s="95"/>
      <c r="G9" s="95"/>
      <c r="H9" s="425"/>
    </row>
    <row r="10" spans="1:8" ht="12.75" customHeight="1" x14ac:dyDescent="0.2">
      <c r="A10" s="104" t="s">
        <v>10</v>
      </c>
      <c r="B10" s="105" t="s">
        <v>268</v>
      </c>
      <c r="C10" s="95"/>
      <c r="D10" s="95"/>
      <c r="E10" s="105" t="s">
        <v>123</v>
      </c>
      <c r="F10" s="95">
        <v>5000000</v>
      </c>
      <c r="G10" s="95"/>
      <c r="H10" s="425"/>
    </row>
    <row r="11" spans="1:8" ht="12.95" customHeight="1" x14ac:dyDescent="0.2">
      <c r="A11" s="104" t="s">
        <v>11</v>
      </c>
      <c r="B11" s="105" t="s">
        <v>269</v>
      </c>
      <c r="C11" s="96"/>
      <c r="D11" s="96"/>
      <c r="E11" s="165"/>
      <c r="F11" s="95"/>
      <c r="G11" s="95"/>
      <c r="H11" s="425"/>
    </row>
    <row r="12" spans="1:8" ht="12.95" customHeight="1" x14ac:dyDescent="0.2">
      <c r="A12" s="104" t="s">
        <v>12</v>
      </c>
      <c r="B12" s="30"/>
      <c r="C12" s="95"/>
      <c r="D12" s="95"/>
      <c r="E12" s="165"/>
      <c r="F12" s="95"/>
      <c r="G12" s="95"/>
      <c r="H12" s="425"/>
    </row>
    <row r="13" spans="1:8" ht="12.95" customHeight="1" x14ac:dyDescent="0.2">
      <c r="A13" s="104" t="s">
        <v>13</v>
      </c>
      <c r="B13" s="30"/>
      <c r="C13" s="95"/>
      <c r="D13" s="95"/>
      <c r="E13" s="166"/>
      <c r="F13" s="95"/>
      <c r="G13" s="95"/>
      <c r="H13" s="425"/>
    </row>
    <row r="14" spans="1:8" ht="12.95" customHeight="1" x14ac:dyDescent="0.2">
      <c r="A14" s="104" t="s">
        <v>14</v>
      </c>
      <c r="B14" s="163"/>
      <c r="C14" s="96"/>
      <c r="D14" s="96"/>
      <c r="E14" s="165"/>
      <c r="F14" s="95"/>
      <c r="G14" s="95"/>
      <c r="H14" s="425"/>
    </row>
    <row r="15" spans="1:8" x14ac:dyDescent="0.2">
      <c r="A15" s="104" t="s">
        <v>15</v>
      </c>
      <c r="B15" s="30"/>
      <c r="C15" s="96"/>
      <c r="D15" s="96"/>
      <c r="E15" s="165"/>
      <c r="F15" s="95"/>
      <c r="G15" s="95"/>
      <c r="H15" s="425"/>
    </row>
    <row r="16" spans="1:8" ht="12.95" customHeight="1" thickBot="1" x14ac:dyDescent="0.25">
      <c r="A16" s="134" t="s">
        <v>16</v>
      </c>
      <c r="B16" s="164"/>
      <c r="C16" s="136"/>
      <c r="D16" s="136"/>
      <c r="E16" s="135" t="s">
        <v>36</v>
      </c>
      <c r="F16" s="223"/>
      <c r="G16" s="223"/>
      <c r="H16" s="425"/>
    </row>
    <row r="17" spans="1:8" ht="15.95" customHeight="1" thickBot="1" x14ac:dyDescent="0.25">
      <c r="A17" s="107" t="s">
        <v>17</v>
      </c>
      <c r="B17" s="58" t="s">
        <v>279</v>
      </c>
      <c r="C17" s="98">
        <f>+C6+C8+C9+C11+C12+C13+C14+C15+C16</f>
        <v>13800000</v>
      </c>
      <c r="D17" s="98">
        <f>+D6+D8+D9+D11+D12+D13+D14+D15+D16</f>
        <v>118711463</v>
      </c>
      <c r="E17" s="58" t="s">
        <v>280</v>
      </c>
      <c r="F17" s="98">
        <f>+F6+F8+F10+F11+F12+F13+F14+F15+F16</f>
        <v>187205954</v>
      </c>
      <c r="G17" s="98">
        <f>+G6+G8+G10+G11+G12+G13+G14+G15+G16</f>
        <v>277088766</v>
      </c>
      <c r="H17" s="425"/>
    </row>
    <row r="18" spans="1:8" ht="12.95" customHeight="1" x14ac:dyDescent="0.2">
      <c r="A18" s="102" t="s">
        <v>18</v>
      </c>
      <c r="B18" s="115" t="s">
        <v>139</v>
      </c>
      <c r="C18" s="122">
        <f>+C19+C20+C21+C22+C23</f>
        <v>230063702</v>
      </c>
      <c r="D18" s="122">
        <f>+D19+D20+D21+D22+D23</f>
        <v>225964673</v>
      </c>
      <c r="E18" s="110" t="s">
        <v>112</v>
      </c>
      <c r="F18" s="224"/>
      <c r="G18" s="224"/>
      <c r="H18" s="425"/>
    </row>
    <row r="19" spans="1:8" ht="12.95" customHeight="1" x14ac:dyDescent="0.2">
      <c r="A19" s="104" t="s">
        <v>19</v>
      </c>
      <c r="B19" s="116" t="s">
        <v>128</v>
      </c>
      <c r="C19" s="47">
        <v>223663681</v>
      </c>
      <c r="D19" s="47">
        <v>219564652</v>
      </c>
      <c r="E19" s="110" t="s">
        <v>115</v>
      </c>
      <c r="F19" s="47"/>
      <c r="G19" s="47"/>
      <c r="H19" s="425"/>
    </row>
    <row r="20" spans="1:8" ht="12.95" customHeight="1" x14ac:dyDescent="0.2">
      <c r="A20" s="102" t="s">
        <v>20</v>
      </c>
      <c r="B20" s="116" t="s">
        <v>129</v>
      </c>
      <c r="C20" s="47"/>
      <c r="D20" s="47"/>
      <c r="E20" s="110" t="s">
        <v>86</v>
      </c>
      <c r="F20" s="47"/>
      <c r="G20" s="47"/>
      <c r="H20" s="425"/>
    </row>
    <row r="21" spans="1:8" ht="12.95" customHeight="1" x14ac:dyDescent="0.2">
      <c r="A21" s="104" t="s">
        <v>21</v>
      </c>
      <c r="B21" s="116" t="s">
        <v>130</v>
      </c>
      <c r="C21" s="47"/>
      <c r="D21" s="47"/>
      <c r="E21" s="110" t="s">
        <v>87</v>
      </c>
      <c r="F21" s="47"/>
      <c r="G21" s="47"/>
      <c r="H21" s="425"/>
    </row>
    <row r="22" spans="1:8" ht="12.95" customHeight="1" x14ac:dyDescent="0.2">
      <c r="A22" s="102" t="s">
        <v>22</v>
      </c>
      <c r="B22" s="116" t="s">
        <v>131</v>
      </c>
      <c r="C22" s="47"/>
      <c r="D22" s="47"/>
      <c r="E22" s="109" t="s">
        <v>127</v>
      </c>
      <c r="F22" s="47"/>
      <c r="G22" s="47"/>
      <c r="H22" s="425"/>
    </row>
    <row r="23" spans="1:8" ht="12.95" customHeight="1" x14ac:dyDescent="0.2">
      <c r="A23" s="104" t="s">
        <v>23</v>
      </c>
      <c r="B23" s="117" t="s">
        <v>132</v>
      </c>
      <c r="C23" s="47">
        <v>6400021</v>
      </c>
      <c r="D23" s="47">
        <v>6400021</v>
      </c>
      <c r="E23" s="110" t="s">
        <v>116</v>
      </c>
      <c r="F23" s="47"/>
      <c r="G23" s="47"/>
      <c r="H23" s="425"/>
    </row>
    <row r="24" spans="1:8" ht="12.95" customHeight="1" x14ac:dyDescent="0.2">
      <c r="A24" s="102" t="s">
        <v>24</v>
      </c>
      <c r="B24" s="118" t="s">
        <v>133</v>
      </c>
      <c r="C24" s="112">
        <f>+C25+C26+C27+C28+C29</f>
        <v>0</v>
      </c>
      <c r="D24" s="112">
        <f>+D25+D26+D27+D28+D29</f>
        <v>80000000</v>
      </c>
      <c r="E24" s="119" t="s">
        <v>114</v>
      </c>
      <c r="F24" s="47"/>
      <c r="G24" s="47"/>
      <c r="H24" s="425"/>
    </row>
    <row r="25" spans="1:8" ht="12.95" customHeight="1" x14ac:dyDescent="0.2">
      <c r="A25" s="104" t="s">
        <v>25</v>
      </c>
      <c r="B25" s="117" t="s">
        <v>134</v>
      </c>
      <c r="C25" s="47"/>
      <c r="D25" s="47"/>
      <c r="E25" s="119" t="s">
        <v>273</v>
      </c>
      <c r="F25" s="47"/>
      <c r="G25" s="47"/>
      <c r="H25" s="425"/>
    </row>
    <row r="26" spans="1:8" ht="12.95" customHeight="1" x14ac:dyDescent="0.2">
      <c r="A26" s="102" t="s">
        <v>26</v>
      </c>
      <c r="B26" s="117" t="s">
        <v>135</v>
      </c>
      <c r="C26" s="47"/>
      <c r="D26" s="47">
        <v>80000000</v>
      </c>
      <c r="E26" s="114" t="s">
        <v>506</v>
      </c>
      <c r="F26" s="47"/>
      <c r="G26" s="47"/>
      <c r="H26" s="425"/>
    </row>
    <row r="27" spans="1:8" ht="12.95" customHeight="1" x14ac:dyDescent="0.2">
      <c r="A27" s="104" t="s">
        <v>27</v>
      </c>
      <c r="B27" s="116" t="s">
        <v>136</v>
      </c>
      <c r="C27" s="47"/>
      <c r="D27" s="47"/>
      <c r="E27" s="56"/>
      <c r="F27" s="47"/>
      <c r="G27" s="47"/>
      <c r="H27" s="425"/>
    </row>
    <row r="28" spans="1:8" ht="12.95" customHeight="1" x14ac:dyDescent="0.2">
      <c r="A28" s="102" t="s">
        <v>28</v>
      </c>
      <c r="B28" s="120" t="s">
        <v>137</v>
      </c>
      <c r="C28" s="47"/>
      <c r="D28" s="47"/>
      <c r="E28" s="30"/>
      <c r="F28" s="47"/>
      <c r="G28" s="47"/>
      <c r="H28" s="425"/>
    </row>
    <row r="29" spans="1:8" ht="12.95" customHeight="1" thickBot="1" x14ac:dyDescent="0.25">
      <c r="A29" s="104" t="s">
        <v>29</v>
      </c>
      <c r="B29" s="121" t="s">
        <v>138</v>
      </c>
      <c r="C29" s="47"/>
      <c r="D29" s="47"/>
      <c r="E29" s="56"/>
      <c r="F29" s="47"/>
      <c r="G29" s="47"/>
      <c r="H29" s="425"/>
    </row>
    <row r="30" spans="1:8" ht="21.75" customHeight="1" thickBot="1" x14ac:dyDescent="0.25">
      <c r="A30" s="107" t="s">
        <v>30</v>
      </c>
      <c r="B30" s="58" t="s">
        <v>270</v>
      </c>
      <c r="C30" s="98">
        <f>+C18+C24</f>
        <v>230063702</v>
      </c>
      <c r="D30" s="98">
        <f>+D18+D24</f>
        <v>305964673</v>
      </c>
      <c r="E30" s="58" t="s">
        <v>274</v>
      </c>
      <c r="F30" s="98">
        <f>SUM(F18:F29)</f>
        <v>0</v>
      </c>
      <c r="G30" s="98">
        <f>SUM(G18:G29)</f>
        <v>0</v>
      </c>
      <c r="H30" s="425"/>
    </row>
    <row r="31" spans="1:8" ht="13.5" thickBot="1" x14ac:dyDescent="0.25">
      <c r="A31" s="107" t="s">
        <v>31</v>
      </c>
      <c r="B31" s="113" t="s">
        <v>275</v>
      </c>
      <c r="C31" s="239">
        <f>+C17+C30</f>
        <v>243863702</v>
      </c>
      <c r="D31" s="239">
        <f>+D17+D30</f>
        <v>424676136</v>
      </c>
      <c r="E31" s="113" t="s">
        <v>276</v>
      </c>
      <c r="F31" s="239">
        <f>+F17+F30</f>
        <v>187205954</v>
      </c>
      <c r="G31" s="239">
        <f>+G17+G30</f>
        <v>277088766</v>
      </c>
      <c r="H31" s="425"/>
    </row>
    <row r="32" spans="1:8" ht="13.5" thickBot="1" x14ac:dyDescent="0.25">
      <c r="A32" s="107" t="s">
        <v>32</v>
      </c>
      <c r="B32" s="113" t="s">
        <v>90</v>
      </c>
      <c r="C32" s="239">
        <f>IF(C17-F17&lt;0,F17-C17,"-")</f>
        <v>173405954</v>
      </c>
      <c r="D32" s="239">
        <f>IF(D17-G17&lt;0,G17-D17,"-")</f>
        <v>158377303</v>
      </c>
      <c r="E32" s="113" t="s">
        <v>91</v>
      </c>
      <c r="F32" s="239" t="str">
        <f>IF(C17-F17&gt;0,C17-F17,"-")</f>
        <v>-</v>
      </c>
      <c r="G32" s="239" t="str">
        <f>IF(D17-G17&gt;0,D17-G17,"-")</f>
        <v>-</v>
      </c>
      <c r="H32" s="425"/>
    </row>
    <row r="33" spans="1:8" ht="13.5" thickBot="1" x14ac:dyDescent="0.25">
      <c r="A33" s="107" t="s">
        <v>33</v>
      </c>
      <c r="B33" s="113" t="s">
        <v>411</v>
      </c>
      <c r="C33" s="239" t="str">
        <f>IF(C31-F31&lt;0,F31-C31,"-")</f>
        <v>-</v>
      </c>
      <c r="D33" s="239" t="str">
        <f>IF(D31-G31&lt;0,G31-D31,"-")</f>
        <v>-</v>
      </c>
      <c r="E33" s="113" t="s">
        <v>412</v>
      </c>
      <c r="F33" s="239">
        <f>IF(C31-F31&gt;0,C31-F31,"-")</f>
        <v>56657748</v>
      </c>
      <c r="G33" s="239">
        <f>IF(D31-G31&gt;0,D31-G31,"-")</f>
        <v>147587370</v>
      </c>
      <c r="H33" s="425"/>
    </row>
  </sheetData>
  <sheetProtection formatCells="0"/>
  <mergeCells count="2">
    <mergeCell ref="A3:A4"/>
    <mergeCell ref="H1:H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5"/>
  <sheetViews>
    <sheetView zoomScale="120" zoomScaleNormal="120" workbookViewId="0">
      <selection activeCell="H3" sqref="H3"/>
    </sheetView>
  </sheetViews>
  <sheetFormatPr defaultRowHeight="12.75" x14ac:dyDescent="0.2"/>
  <cols>
    <col min="1" max="1" width="47.1640625" style="28" customWidth="1"/>
    <col min="2" max="2" width="15.6640625" style="27" customWidth="1"/>
    <col min="3" max="3" width="16.33203125" style="27" customWidth="1"/>
    <col min="4" max="5" width="18" style="27" customWidth="1"/>
    <col min="6" max="6" width="15.33203125" style="27" customWidth="1"/>
    <col min="7" max="7" width="18.83203125" style="32" customWidth="1"/>
    <col min="8" max="9" width="12.83203125" style="27" customWidth="1"/>
    <col min="10" max="10" width="13.83203125" style="27" customWidth="1"/>
    <col min="11" max="16384" width="9.33203125" style="27"/>
  </cols>
  <sheetData>
    <row r="1" spans="1:7" ht="15" x14ac:dyDescent="0.2">
      <c r="A1" s="261"/>
      <c r="B1" s="427"/>
      <c r="C1" s="428"/>
      <c r="D1" s="428"/>
      <c r="E1" s="428"/>
      <c r="F1" s="428"/>
      <c r="G1" s="428"/>
    </row>
    <row r="2" spans="1:7" x14ac:dyDescent="0.2">
      <c r="A2" s="261"/>
      <c r="B2" s="262"/>
      <c r="C2" s="262"/>
      <c r="D2" s="262"/>
      <c r="E2" s="262"/>
      <c r="F2" s="262"/>
      <c r="G2" s="262"/>
    </row>
    <row r="3" spans="1:7" ht="25.5" customHeight="1" x14ac:dyDescent="0.2">
      <c r="A3" s="426" t="s">
        <v>416</v>
      </c>
      <c r="B3" s="426"/>
      <c r="C3" s="426"/>
      <c r="D3" s="426"/>
      <c r="E3" s="426"/>
      <c r="F3" s="426"/>
      <c r="G3" s="426"/>
    </row>
    <row r="4" spans="1:7" ht="22.5" customHeight="1" thickBot="1" x14ac:dyDescent="0.3">
      <c r="A4" s="261"/>
      <c r="B4" s="262"/>
      <c r="C4" s="262"/>
      <c r="D4" s="262"/>
      <c r="E4" s="262"/>
      <c r="F4" s="262"/>
      <c r="G4" s="263" t="s">
        <v>532</v>
      </c>
    </row>
    <row r="5" spans="1:7" s="29" customFormat="1" ht="44.45" customHeight="1" thickBot="1" x14ac:dyDescent="0.25">
      <c r="A5" s="264" t="s">
        <v>44</v>
      </c>
      <c r="B5" s="243" t="s">
        <v>45</v>
      </c>
      <c r="C5" s="243" t="s">
        <v>46</v>
      </c>
      <c r="D5" s="243" t="s">
        <v>521</v>
      </c>
      <c r="E5" s="243" t="s">
        <v>537</v>
      </c>
      <c r="F5" s="243" t="s">
        <v>538</v>
      </c>
      <c r="G5" s="244" t="s">
        <v>539</v>
      </c>
    </row>
    <row r="6" spans="1:7" s="32" customFormat="1" ht="12" customHeight="1" thickBot="1" x14ac:dyDescent="0.25">
      <c r="A6" s="265" t="s">
        <v>361</v>
      </c>
      <c r="B6" s="266" t="s">
        <v>362</v>
      </c>
      <c r="C6" s="266" t="s">
        <v>363</v>
      </c>
      <c r="D6" s="266" t="s">
        <v>365</v>
      </c>
      <c r="E6" s="266" t="s">
        <v>364</v>
      </c>
      <c r="F6" s="266" t="s">
        <v>366</v>
      </c>
      <c r="G6" s="267" t="s">
        <v>396</v>
      </c>
    </row>
    <row r="7" spans="1:7" ht="15.95" customHeight="1" x14ac:dyDescent="0.2">
      <c r="A7" s="193" t="s">
        <v>522</v>
      </c>
      <c r="B7" s="21">
        <v>30424000</v>
      </c>
      <c r="C7" s="195"/>
      <c r="D7" s="21"/>
      <c r="E7" s="21">
        <v>177388185</v>
      </c>
      <c r="F7" s="21"/>
      <c r="G7" s="33">
        <v>177388185</v>
      </c>
    </row>
    <row r="8" spans="1:7" ht="15.95" customHeight="1" x14ac:dyDescent="0.2">
      <c r="A8" s="193" t="s">
        <v>523</v>
      </c>
      <c r="B8" s="21">
        <v>8000000</v>
      </c>
      <c r="C8" s="195"/>
      <c r="D8" s="21"/>
      <c r="E8" s="21">
        <v>12620000</v>
      </c>
      <c r="F8" s="21"/>
      <c r="G8" s="33">
        <v>12620000</v>
      </c>
    </row>
    <row r="9" spans="1:7" ht="15.95" customHeight="1" x14ac:dyDescent="0.2">
      <c r="A9" s="193" t="s">
        <v>524</v>
      </c>
      <c r="B9" s="21">
        <v>25000000</v>
      </c>
      <c r="C9" s="195"/>
      <c r="D9" s="21"/>
      <c r="E9" s="21">
        <v>3638662</v>
      </c>
      <c r="F9" s="21"/>
      <c r="G9" s="33">
        <f t="shared" ref="G9:G24" si="0">D9+F9</f>
        <v>0</v>
      </c>
    </row>
    <row r="10" spans="1:7" ht="15.95" customHeight="1" x14ac:dyDescent="0.2">
      <c r="A10" s="194" t="s">
        <v>525</v>
      </c>
      <c r="B10" s="21">
        <v>9000000</v>
      </c>
      <c r="C10" s="195"/>
      <c r="D10" s="21"/>
      <c r="E10" s="21">
        <v>14180970</v>
      </c>
      <c r="F10" s="21"/>
      <c r="G10" s="33">
        <v>14180970</v>
      </c>
    </row>
    <row r="11" spans="1:7" ht="15.95" customHeight="1" x14ac:dyDescent="0.2">
      <c r="A11" s="193" t="s">
        <v>526</v>
      </c>
      <c r="B11" s="21">
        <v>5000000</v>
      </c>
      <c r="C11" s="195"/>
      <c r="D11" s="21"/>
      <c r="E11" s="21"/>
      <c r="F11" s="21"/>
      <c r="G11" s="33"/>
    </row>
    <row r="12" spans="1:7" ht="15.95" customHeight="1" x14ac:dyDescent="0.2">
      <c r="A12" s="194" t="s">
        <v>527</v>
      </c>
      <c r="B12" s="21">
        <v>1000000</v>
      </c>
      <c r="C12" s="195"/>
      <c r="D12" s="21"/>
      <c r="E12" s="21">
        <v>3731518</v>
      </c>
      <c r="F12" s="21"/>
      <c r="G12" s="33">
        <v>3731518</v>
      </c>
    </row>
    <row r="13" spans="1:7" ht="15.95" customHeight="1" x14ac:dyDescent="0.2">
      <c r="A13" s="193" t="s">
        <v>528</v>
      </c>
      <c r="B13" s="21">
        <v>11000000</v>
      </c>
      <c r="C13" s="195"/>
      <c r="D13" s="21"/>
      <c r="E13" s="21">
        <v>7854646</v>
      </c>
      <c r="F13" s="21"/>
      <c r="G13" s="33">
        <v>7854646</v>
      </c>
    </row>
    <row r="14" spans="1:7" ht="15.95" customHeight="1" x14ac:dyDescent="0.2">
      <c r="A14" s="193" t="s">
        <v>529</v>
      </c>
      <c r="B14" s="21"/>
      <c r="C14" s="195"/>
      <c r="D14" s="21"/>
      <c r="E14" s="21">
        <v>5961101</v>
      </c>
      <c r="F14" s="21"/>
      <c r="G14" s="33">
        <v>5961101</v>
      </c>
    </row>
    <row r="15" spans="1:7" ht="15.95" customHeight="1" x14ac:dyDescent="0.2">
      <c r="A15" s="193"/>
      <c r="B15" s="21"/>
      <c r="C15" s="195"/>
      <c r="D15" s="21"/>
      <c r="E15" s="21"/>
      <c r="F15" s="21"/>
      <c r="G15" s="33">
        <f t="shared" si="0"/>
        <v>0</v>
      </c>
    </row>
    <row r="16" spans="1:7" ht="15.95" customHeight="1" x14ac:dyDescent="0.2">
      <c r="A16" s="193"/>
      <c r="B16" s="21"/>
      <c r="C16" s="195"/>
      <c r="D16" s="21"/>
      <c r="E16" s="21"/>
      <c r="F16" s="21"/>
      <c r="G16" s="33">
        <f t="shared" si="0"/>
        <v>0</v>
      </c>
    </row>
    <row r="17" spans="1:7" ht="15.95" customHeight="1" x14ac:dyDescent="0.2">
      <c r="A17" s="193"/>
      <c r="B17" s="21"/>
      <c r="C17" s="195"/>
      <c r="D17" s="21"/>
      <c r="E17" s="21"/>
      <c r="F17" s="21"/>
      <c r="G17" s="33">
        <f t="shared" si="0"/>
        <v>0</v>
      </c>
    </row>
    <row r="18" spans="1:7" ht="15.95" customHeight="1" x14ac:dyDescent="0.2">
      <c r="A18" s="193"/>
      <c r="B18" s="21"/>
      <c r="C18" s="195"/>
      <c r="D18" s="21"/>
      <c r="E18" s="21"/>
      <c r="F18" s="21"/>
      <c r="G18" s="33">
        <f t="shared" si="0"/>
        <v>0</v>
      </c>
    </row>
    <row r="19" spans="1:7" ht="15.95" customHeight="1" x14ac:dyDescent="0.2">
      <c r="A19" s="193"/>
      <c r="B19" s="21"/>
      <c r="C19" s="195"/>
      <c r="D19" s="21"/>
      <c r="E19" s="21"/>
      <c r="F19" s="21"/>
      <c r="G19" s="33">
        <f t="shared" si="0"/>
        <v>0</v>
      </c>
    </row>
    <row r="20" spans="1:7" ht="15.95" customHeight="1" x14ac:dyDescent="0.2">
      <c r="A20" s="193"/>
      <c r="B20" s="21"/>
      <c r="C20" s="195"/>
      <c r="D20" s="21"/>
      <c r="E20" s="21"/>
      <c r="F20" s="21"/>
      <c r="G20" s="33">
        <f t="shared" si="0"/>
        <v>0</v>
      </c>
    </row>
    <row r="21" spans="1:7" ht="15.95" customHeight="1" x14ac:dyDescent="0.2">
      <c r="A21" s="193"/>
      <c r="B21" s="21"/>
      <c r="C21" s="195"/>
      <c r="D21" s="21"/>
      <c r="E21" s="21"/>
      <c r="F21" s="21"/>
      <c r="G21" s="33">
        <f t="shared" si="0"/>
        <v>0</v>
      </c>
    </row>
    <row r="22" spans="1:7" ht="15.95" customHeight="1" x14ac:dyDescent="0.2">
      <c r="A22" s="193"/>
      <c r="B22" s="21"/>
      <c r="C22" s="195"/>
      <c r="D22" s="21"/>
      <c r="E22" s="21"/>
      <c r="F22" s="21"/>
      <c r="G22" s="33">
        <f t="shared" si="0"/>
        <v>0</v>
      </c>
    </row>
    <row r="23" spans="1:7" ht="15.95" customHeight="1" x14ac:dyDescent="0.2">
      <c r="A23" s="193"/>
      <c r="B23" s="21"/>
      <c r="C23" s="195"/>
      <c r="D23" s="21"/>
      <c r="E23" s="21"/>
      <c r="F23" s="21"/>
      <c r="G23" s="33">
        <f t="shared" si="0"/>
        <v>0</v>
      </c>
    </row>
    <row r="24" spans="1:7" ht="15.95" customHeight="1" thickBot="1" x14ac:dyDescent="0.25">
      <c r="A24" s="34"/>
      <c r="B24" s="22"/>
      <c r="C24" s="196"/>
      <c r="D24" s="22"/>
      <c r="E24" s="22"/>
      <c r="F24" s="22"/>
      <c r="G24" s="35">
        <f t="shared" si="0"/>
        <v>0</v>
      </c>
    </row>
    <row r="25" spans="1:7" s="38" customFormat="1" ht="18" customHeight="1" thickBot="1" x14ac:dyDescent="0.25">
      <c r="A25" s="67" t="s">
        <v>43</v>
      </c>
      <c r="B25" s="36">
        <f>SUM(B7:B24)</f>
        <v>89424000</v>
      </c>
      <c r="C25" s="54"/>
      <c r="D25" s="36">
        <f>SUM(D7:D24)</f>
        <v>0</v>
      </c>
      <c r="E25" s="36">
        <f>SUM(E7:E24)</f>
        <v>225375082</v>
      </c>
      <c r="F25" s="36">
        <f>SUM(F7:F24)</f>
        <v>0</v>
      </c>
      <c r="G25" s="37">
        <f>SUM(G7:G24)</f>
        <v>221736420</v>
      </c>
    </row>
  </sheetData>
  <mergeCells count="2">
    <mergeCell ref="A3:G3"/>
    <mergeCell ref="B1:G1"/>
  </mergeCells>
  <phoneticPr fontId="0" type="noConversion"/>
  <printOptions horizontalCentered="1"/>
  <pageMargins left="0.61" right="0.52" top="1.02" bottom="0.98425196850393704" header="0.78740157480314965" footer="0.78740157480314965"/>
  <pageSetup paperSize="9" scale="96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6"/>
  <sheetViews>
    <sheetView tabSelected="1" zoomScale="120" zoomScaleNormal="120" workbookViewId="0">
      <selection activeCell="G6" sqref="G6"/>
    </sheetView>
  </sheetViews>
  <sheetFormatPr defaultRowHeight="12.75" x14ac:dyDescent="0.2"/>
  <cols>
    <col min="1" max="1" width="54.1640625" style="28" customWidth="1"/>
    <col min="2" max="2" width="15.6640625" style="27" customWidth="1"/>
    <col min="3" max="3" width="16.33203125" style="27" customWidth="1"/>
    <col min="4" max="5" width="18" style="27" customWidth="1"/>
    <col min="6" max="6" width="15.83203125" style="27" customWidth="1"/>
    <col min="7" max="7" width="18.83203125" style="27" customWidth="1"/>
    <col min="8" max="9" width="12.83203125" style="27" customWidth="1"/>
    <col min="10" max="10" width="13.83203125" style="27" customWidth="1"/>
    <col min="11" max="16384" width="9.33203125" style="27"/>
  </cols>
  <sheetData>
    <row r="1" spans="1:7" ht="15" x14ac:dyDescent="0.2">
      <c r="A1" s="261"/>
      <c r="B1" s="427"/>
      <c r="C1" s="427"/>
      <c r="D1" s="427"/>
      <c r="E1" s="427"/>
      <c r="F1" s="427"/>
      <c r="G1" s="427"/>
    </row>
    <row r="2" spans="1:7" x14ac:dyDescent="0.2">
      <c r="A2" s="261"/>
      <c r="B2" s="262"/>
      <c r="C2" s="262"/>
      <c r="D2" s="262"/>
      <c r="E2" s="262"/>
      <c r="F2" s="262"/>
      <c r="G2" s="262"/>
    </row>
    <row r="3" spans="1:7" ht="24.75" customHeight="1" x14ac:dyDescent="0.2">
      <c r="A3" s="426" t="s">
        <v>417</v>
      </c>
      <c r="B3" s="426"/>
      <c r="C3" s="426"/>
      <c r="D3" s="426"/>
      <c r="E3" s="426"/>
      <c r="F3" s="426"/>
      <c r="G3" s="426"/>
    </row>
    <row r="4" spans="1:7" ht="23.25" customHeight="1" thickBot="1" x14ac:dyDescent="0.3">
      <c r="A4" s="261"/>
      <c r="B4" s="262"/>
      <c r="C4" s="262"/>
      <c r="D4" s="262"/>
      <c r="E4" s="262"/>
      <c r="F4" s="262"/>
      <c r="G4" s="263" t="str">
        <f>Z_3.sz.mell.!G4</f>
        <v>Ft</v>
      </c>
    </row>
    <row r="5" spans="1:7" s="29" customFormat="1" ht="48.75" customHeight="1" thickBot="1" x14ac:dyDescent="0.25">
      <c r="A5" s="264" t="s">
        <v>47</v>
      </c>
      <c r="B5" s="243" t="s">
        <v>45</v>
      </c>
      <c r="C5" s="243" t="s">
        <v>46</v>
      </c>
      <c r="D5" s="243" t="s">
        <v>508</v>
      </c>
      <c r="E5" s="243" t="s">
        <v>537</v>
      </c>
      <c r="F5" s="243" t="s">
        <v>540</v>
      </c>
      <c r="G5" s="244" t="s">
        <v>539</v>
      </c>
    </row>
    <row r="6" spans="1:7" s="32" customFormat="1" ht="15.2" customHeight="1" thickBot="1" x14ac:dyDescent="0.25">
      <c r="A6" s="265" t="s">
        <v>361</v>
      </c>
      <c r="B6" s="266" t="s">
        <v>362</v>
      </c>
      <c r="C6" s="266" t="s">
        <v>363</v>
      </c>
      <c r="D6" s="266" t="s">
        <v>365</v>
      </c>
      <c r="E6" s="266" t="s">
        <v>364</v>
      </c>
      <c r="F6" s="266" t="s">
        <v>366</v>
      </c>
      <c r="G6" s="267" t="s">
        <v>396</v>
      </c>
    </row>
    <row r="7" spans="1:7" ht="15.95" customHeight="1" x14ac:dyDescent="0.2">
      <c r="A7" s="39" t="s">
        <v>507</v>
      </c>
      <c r="B7" s="40">
        <v>5000000</v>
      </c>
      <c r="C7" s="197"/>
      <c r="D7" s="40"/>
      <c r="E7" s="40">
        <v>5000000</v>
      </c>
      <c r="F7" s="40"/>
      <c r="G7" s="41">
        <f>D7+F7</f>
        <v>0</v>
      </c>
    </row>
    <row r="8" spans="1:7" ht="15.95" customHeight="1" x14ac:dyDescent="0.2">
      <c r="A8" s="39" t="s">
        <v>509</v>
      </c>
      <c r="B8" s="40">
        <v>20000000</v>
      </c>
      <c r="C8" s="197"/>
      <c r="D8" s="40"/>
      <c r="E8" s="40"/>
      <c r="F8" s="40"/>
      <c r="G8" s="41">
        <f t="shared" ref="G8:G25" si="0">D8+F8</f>
        <v>0</v>
      </c>
    </row>
    <row r="9" spans="1:7" ht="15.95" customHeight="1" x14ac:dyDescent="0.2">
      <c r="A9" s="39" t="s">
        <v>510</v>
      </c>
      <c r="B9" s="40">
        <v>6000000</v>
      </c>
      <c r="C9" s="197"/>
      <c r="D9" s="40"/>
      <c r="E9" s="40">
        <v>7237725</v>
      </c>
      <c r="F9" s="40"/>
      <c r="G9" s="41">
        <v>7237725</v>
      </c>
    </row>
    <row r="10" spans="1:7" ht="15.95" customHeight="1" x14ac:dyDescent="0.2">
      <c r="A10" s="39" t="s">
        <v>511</v>
      </c>
      <c r="B10" s="40">
        <v>10000000</v>
      </c>
      <c r="C10" s="197"/>
      <c r="D10" s="40"/>
      <c r="E10" s="40">
        <v>12350930</v>
      </c>
      <c r="F10" s="40"/>
      <c r="G10" s="41">
        <v>12350930</v>
      </c>
    </row>
    <row r="11" spans="1:7" ht="15.95" customHeight="1" x14ac:dyDescent="0.2">
      <c r="A11" s="39" t="s">
        <v>512</v>
      </c>
      <c r="B11" s="40">
        <v>4000000</v>
      </c>
      <c r="C11" s="197"/>
      <c r="D11" s="40"/>
      <c r="E11" s="40">
        <v>3867548</v>
      </c>
      <c r="F11" s="40"/>
      <c r="G11" s="41">
        <v>786508</v>
      </c>
    </row>
    <row r="12" spans="1:7" ht="15.95" customHeight="1" x14ac:dyDescent="0.2">
      <c r="A12" s="39" t="s">
        <v>513</v>
      </c>
      <c r="B12" s="40">
        <v>4000000</v>
      </c>
      <c r="C12" s="197"/>
      <c r="D12" s="40"/>
      <c r="E12" s="40"/>
      <c r="F12" s="40"/>
      <c r="G12" s="41">
        <f t="shared" si="0"/>
        <v>0</v>
      </c>
    </row>
    <row r="13" spans="1:7" ht="15.95" customHeight="1" x14ac:dyDescent="0.2">
      <c r="A13" s="39" t="s">
        <v>514</v>
      </c>
      <c r="B13" s="40">
        <v>5000000</v>
      </c>
      <c r="C13" s="197"/>
      <c r="D13" s="40"/>
      <c r="E13" s="40"/>
      <c r="F13" s="40"/>
      <c r="G13" s="41">
        <f t="shared" si="0"/>
        <v>0</v>
      </c>
    </row>
    <row r="14" spans="1:7" ht="15.95" customHeight="1" x14ac:dyDescent="0.2">
      <c r="A14" s="39" t="s">
        <v>515</v>
      </c>
      <c r="B14" s="40">
        <v>10000000</v>
      </c>
      <c r="C14" s="197"/>
      <c r="D14" s="40"/>
      <c r="E14" s="40"/>
      <c r="F14" s="40"/>
      <c r="G14" s="41">
        <f t="shared" si="0"/>
        <v>0</v>
      </c>
    </row>
    <row r="15" spans="1:7" ht="15.95" customHeight="1" x14ac:dyDescent="0.2">
      <c r="A15" s="39" t="s">
        <v>516</v>
      </c>
      <c r="B15" s="40">
        <v>15000000</v>
      </c>
      <c r="C15" s="197"/>
      <c r="D15" s="40"/>
      <c r="E15" s="40"/>
      <c r="F15" s="40"/>
      <c r="G15" s="41">
        <f t="shared" si="0"/>
        <v>0</v>
      </c>
    </row>
    <row r="16" spans="1:7" ht="15.95" customHeight="1" x14ac:dyDescent="0.2">
      <c r="A16" s="39" t="s">
        <v>517</v>
      </c>
      <c r="B16" s="40">
        <v>2000000</v>
      </c>
      <c r="C16" s="197"/>
      <c r="D16" s="40"/>
      <c r="E16" s="40"/>
      <c r="F16" s="40"/>
      <c r="G16" s="41">
        <f t="shared" si="0"/>
        <v>0</v>
      </c>
    </row>
    <row r="17" spans="1:7" ht="15.95" customHeight="1" x14ac:dyDescent="0.2">
      <c r="A17" s="39" t="s">
        <v>518</v>
      </c>
      <c r="B17" s="40">
        <v>5053554</v>
      </c>
      <c r="C17" s="197"/>
      <c r="D17" s="40"/>
      <c r="E17" s="40">
        <v>5053554</v>
      </c>
      <c r="F17" s="40"/>
      <c r="G17" s="41">
        <v>1181102</v>
      </c>
    </row>
    <row r="18" spans="1:7" ht="15.95" customHeight="1" x14ac:dyDescent="0.2">
      <c r="A18" s="39" t="s">
        <v>519</v>
      </c>
      <c r="B18" s="40"/>
      <c r="C18" s="197"/>
      <c r="D18" s="40"/>
      <c r="E18" s="40">
        <v>362204</v>
      </c>
      <c r="F18" s="40"/>
      <c r="G18" s="41">
        <v>362204</v>
      </c>
    </row>
    <row r="19" spans="1:7" ht="15.95" customHeight="1" x14ac:dyDescent="0.2">
      <c r="A19" s="39" t="s">
        <v>520</v>
      </c>
      <c r="B19" s="40"/>
      <c r="C19" s="197"/>
      <c r="D19" s="40"/>
      <c r="E19" s="40">
        <v>14700930</v>
      </c>
      <c r="F19" s="40"/>
      <c r="G19" s="41">
        <v>14700930</v>
      </c>
    </row>
    <row r="20" spans="1:7" ht="15.95" customHeight="1" x14ac:dyDescent="0.2">
      <c r="A20" s="39"/>
      <c r="B20" s="40"/>
      <c r="C20" s="197"/>
      <c r="D20" s="40"/>
      <c r="E20" s="40"/>
      <c r="F20" s="40"/>
      <c r="G20" s="41">
        <f t="shared" si="0"/>
        <v>0</v>
      </c>
    </row>
    <row r="21" spans="1:7" ht="15.95" customHeight="1" x14ac:dyDescent="0.2">
      <c r="A21" s="39"/>
      <c r="B21" s="40"/>
      <c r="C21" s="197"/>
      <c r="D21" s="40"/>
      <c r="E21" s="40"/>
      <c r="F21" s="40"/>
      <c r="G21" s="41">
        <f t="shared" si="0"/>
        <v>0</v>
      </c>
    </row>
    <row r="22" spans="1:7" ht="15.95" customHeight="1" x14ac:dyDescent="0.2">
      <c r="A22" s="39"/>
      <c r="B22" s="40"/>
      <c r="C22" s="197"/>
      <c r="D22" s="40"/>
      <c r="E22" s="40"/>
      <c r="F22" s="40"/>
      <c r="G22" s="41">
        <f t="shared" si="0"/>
        <v>0</v>
      </c>
    </row>
    <row r="23" spans="1:7" ht="15.95" customHeight="1" x14ac:dyDescent="0.2">
      <c r="A23" s="39"/>
      <c r="B23" s="40"/>
      <c r="C23" s="197"/>
      <c r="D23" s="40"/>
      <c r="E23" s="40"/>
      <c r="F23" s="40"/>
      <c r="G23" s="41">
        <f t="shared" si="0"/>
        <v>0</v>
      </c>
    </row>
    <row r="24" spans="1:7" ht="15.95" customHeight="1" x14ac:dyDescent="0.2">
      <c r="A24" s="39"/>
      <c r="B24" s="40"/>
      <c r="C24" s="197"/>
      <c r="D24" s="40"/>
      <c r="E24" s="40"/>
      <c r="F24" s="40"/>
      <c r="G24" s="41">
        <f t="shared" si="0"/>
        <v>0</v>
      </c>
    </row>
    <row r="25" spans="1:7" ht="15.95" customHeight="1" thickBot="1" x14ac:dyDescent="0.25">
      <c r="A25" s="42"/>
      <c r="B25" s="43"/>
      <c r="C25" s="198"/>
      <c r="D25" s="43"/>
      <c r="E25" s="43"/>
      <c r="F25" s="43"/>
      <c r="G25" s="44">
        <f t="shared" si="0"/>
        <v>0</v>
      </c>
    </row>
    <row r="26" spans="1:7" s="38" customFormat="1" ht="18" customHeight="1" thickBot="1" x14ac:dyDescent="0.25">
      <c r="A26" s="67" t="s">
        <v>43</v>
      </c>
      <c r="B26" s="68">
        <f>SUM(B7:B25)</f>
        <v>86053554</v>
      </c>
      <c r="C26" s="55"/>
      <c r="D26" s="68">
        <f>SUM(D7:D25)</f>
        <v>0</v>
      </c>
      <c r="E26" s="68">
        <f>SUM(E7:E25)</f>
        <v>48572891</v>
      </c>
      <c r="F26" s="68">
        <f>SUM(F7:F25)</f>
        <v>0</v>
      </c>
      <c r="G26" s="45">
        <f>SUM(G7:G25)</f>
        <v>36619399</v>
      </c>
    </row>
  </sheetData>
  <mergeCells count="2">
    <mergeCell ref="A3:G3"/>
    <mergeCell ref="B1:G1"/>
  </mergeCells>
  <phoneticPr fontId="0" type="noConversion"/>
  <printOptions horizontalCentered="1"/>
  <pageMargins left="0.65" right="0.78740157480314965" top="1.2369791666666667" bottom="0.98425196850393704" header="0.78740157480314965" footer="0.78740157480314965"/>
  <pageSetup paperSize="9" scale="91" orientation="landscape" verticalDpi="300" r:id="rId1"/>
  <headerFooter alignWithMargins="0">
    <oddHeader xml:space="preserve">&amp;R
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J158"/>
  <sheetViews>
    <sheetView zoomScale="75" zoomScaleNormal="75" zoomScaleSheetLayoutView="100" workbookViewId="0">
      <selection activeCell="I102" sqref="I102"/>
    </sheetView>
  </sheetViews>
  <sheetFormatPr defaultRowHeight="12.75" x14ac:dyDescent="0.2"/>
  <cols>
    <col min="1" max="1" width="16.1640625" style="131" customWidth="1"/>
    <col min="2" max="2" width="63.83203125" style="132" customWidth="1"/>
    <col min="3" max="3" width="14.1640625" style="133" customWidth="1"/>
    <col min="4" max="4" width="14.1640625" style="2" customWidth="1"/>
    <col min="5" max="16384" width="9.33203125" style="2"/>
  </cols>
  <sheetData>
    <row r="1" spans="1:4" s="1" customFormat="1" ht="16.5" customHeight="1" thickBot="1" x14ac:dyDescent="0.3">
      <c r="A1" s="252"/>
      <c r="B1" s="432"/>
      <c r="C1" s="433"/>
      <c r="D1" s="433"/>
    </row>
    <row r="2" spans="1:4" s="49" customFormat="1" ht="21.2" customHeight="1" thickBot="1" x14ac:dyDescent="0.25">
      <c r="A2" s="260" t="s">
        <v>41</v>
      </c>
      <c r="B2" s="431" t="s">
        <v>541</v>
      </c>
      <c r="C2" s="431"/>
      <c r="D2" s="431"/>
    </row>
    <row r="3" spans="1:4" s="49" customFormat="1" ht="24.75" thickBot="1" x14ac:dyDescent="0.25">
      <c r="A3" s="260" t="s">
        <v>117</v>
      </c>
      <c r="B3" s="431" t="s">
        <v>281</v>
      </c>
      <c r="C3" s="431"/>
      <c r="D3" s="431"/>
    </row>
    <row r="4" spans="1:4" s="50" customFormat="1" ht="15.95" customHeight="1" thickBot="1" x14ac:dyDescent="0.3">
      <c r="A4" s="254"/>
      <c r="B4" s="254"/>
      <c r="C4" s="255"/>
      <c r="D4" s="256"/>
    </row>
    <row r="5" spans="1:4" ht="24.75" thickBot="1" x14ac:dyDescent="0.25">
      <c r="A5" s="257" t="s">
        <v>118</v>
      </c>
      <c r="B5" s="258" t="s">
        <v>408</v>
      </c>
      <c r="C5" s="258" t="s">
        <v>397</v>
      </c>
      <c r="D5" s="259" t="s">
        <v>398</v>
      </c>
    </row>
    <row r="6" spans="1:4" s="46" customFormat="1" ht="12.95" customHeight="1" thickBot="1" x14ac:dyDescent="0.25">
      <c r="A6" s="69" t="s">
        <v>361</v>
      </c>
      <c r="B6" s="70" t="s">
        <v>362</v>
      </c>
      <c r="C6" s="70" t="s">
        <v>363</v>
      </c>
      <c r="D6" s="226" t="s">
        <v>365</v>
      </c>
    </row>
    <row r="7" spans="1:4" s="46" customFormat="1" ht="15.95" customHeight="1" thickBot="1" x14ac:dyDescent="0.25">
      <c r="A7" s="429" t="s">
        <v>38</v>
      </c>
      <c r="B7" s="430"/>
      <c r="C7" s="430"/>
      <c r="D7" s="430"/>
    </row>
    <row r="8" spans="1:4" s="46" customFormat="1" ht="12" customHeight="1" thickBot="1" x14ac:dyDescent="0.25">
      <c r="A8" s="25" t="s">
        <v>6</v>
      </c>
      <c r="B8" s="19" t="s">
        <v>140</v>
      </c>
      <c r="C8" s="138">
        <f>+C9+C10+C11+C12+C13+C14</f>
        <v>160000535</v>
      </c>
      <c r="D8" s="215">
        <f>+D9+D10+D11+D12+D13+D14</f>
        <v>177962475</v>
      </c>
    </row>
    <row r="9" spans="1:4" s="51" customFormat="1" ht="12" customHeight="1" x14ac:dyDescent="0.2">
      <c r="A9" s="167" t="s">
        <v>60</v>
      </c>
      <c r="B9" s="151" t="s">
        <v>141</v>
      </c>
      <c r="C9" s="140">
        <v>114556632</v>
      </c>
      <c r="D9" s="216">
        <v>79581203</v>
      </c>
    </row>
    <row r="10" spans="1:4" s="52" customFormat="1" ht="12" customHeight="1" x14ac:dyDescent="0.2">
      <c r="A10" s="168" t="s">
        <v>61</v>
      </c>
      <c r="B10" s="152" t="s">
        <v>142</v>
      </c>
      <c r="C10" s="139">
        <v>30639300</v>
      </c>
      <c r="D10" s="217">
        <v>36900775</v>
      </c>
    </row>
    <row r="11" spans="1:4" s="52" customFormat="1" ht="12" customHeight="1" x14ac:dyDescent="0.2">
      <c r="A11" s="168" t="s">
        <v>62</v>
      </c>
      <c r="B11" s="152" t="s">
        <v>143</v>
      </c>
      <c r="C11" s="139">
        <v>12363902</v>
      </c>
      <c r="D11" s="217">
        <v>16179790</v>
      </c>
    </row>
    <row r="12" spans="1:4" s="52" customFormat="1" ht="12" customHeight="1" x14ac:dyDescent="0.2">
      <c r="A12" s="168" t="s">
        <v>63</v>
      </c>
      <c r="B12" s="152" t="s">
        <v>144</v>
      </c>
      <c r="C12" s="139">
        <v>2440701</v>
      </c>
      <c r="D12" s="217">
        <v>3633537</v>
      </c>
    </row>
    <row r="13" spans="1:4" s="52" customFormat="1" ht="12" customHeight="1" x14ac:dyDescent="0.2">
      <c r="A13" s="168" t="s">
        <v>80</v>
      </c>
      <c r="B13" s="152" t="s">
        <v>369</v>
      </c>
      <c r="C13" s="139"/>
      <c r="D13" s="217">
        <v>41364600</v>
      </c>
    </row>
    <row r="14" spans="1:4" s="51" customFormat="1" ht="12" customHeight="1" thickBot="1" x14ac:dyDescent="0.25">
      <c r="A14" s="169" t="s">
        <v>64</v>
      </c>
      <c r="B14" s="153" t="s">
        <v>310</v>
      </c>
      <c r="C14" s="139"/>
      <c r="D14" s="217">
        <v>302570</v>
      </c>
    </row>
    <row r="15" spans="1:4" s="51" customFormat="1" ht="12" customHeight="1" thickBot="1" x14ac:dyDescent="0.25">
      <c r="A15" s="25" t="s">
        <v>7</v>
      </c>
      <c r="B15" s="88" t="s">
        <v>145</v>
      </c>
      <c r="C15" s="138">
        <f>+C16+C17+C18+C19+C20</f>
        <v>4767400</v>
      </c>
      <c r="D15" s="215">
        <f>+D16+D17+D18+D19+D20</f>
        <v>16743629</v>
      </c>
    </row>
    <row r="16" spans="1:4" s="51" customFormat="1" ht="12" customHeight="1" x14ac:dyDescent="0.2">
      <c r="A16" s="167" t="s">
        <v>66</v>
      </c>
      <c r="B16" s="151" t="s">
        <v>146</v>
      </c>
      <c r="C16" s="140"/>
      <c r="D16" s="216"/>
    </row>
    <row r="17" spans="1:4" s="51" customFormat="1" ht="12" customHeight="1" x14ac:dyDescent="0.2">
      <c r="A17" s="168" t="s">
        <v>67</v>
      </c>
      <c r="B17" s="152" t="s">
        <v>147</v>
      </c>
      <c r="C17" s="139"/>
      <c r="D17" s="217"/>
    </row>
    <row r="18" spans="1:4" s="51" customFormat="1" ht="12" customHeight="1" x14ac:dyDescent="0.2">
      <c r="A18" s="168" t="s">
        <v>68</v>
      </c>
      <c r="B18" s="152" t="s">
        <v>302</v>
      </c>
      <c r="C18" s="139"/>
      <c r="D18" s="217"/>
    </row>
    <row r="19" spans="1:4" s="51" customFormat="1" ht="12" customHeight="1" x14ac:dyDescent="0.2">
      <c r="A19" s="168" t="s">
        <v>69</v>
      </c>
      <c r="B19" s="152" t="s">
        <v>303</v>
      </c>
      <c r="C19" s="139"/>
      <c r="D19" s="217"/>
    </row>
    <row r="20" spans="1:4" s="51" customFormat="1" ht="12" customHeight="1" x14ac:dyDescent="0.2">
      <c r="A20" s="168" t="s">
        <v>70</v>
      </c>
      <c r="B20" s="152" t="s">
        <v>148</v>
      </c>
      <c r="C20" s="139">
        <v>4767400</v>
      </c>
      <c r="D20" s="217">
        <v>16743629</v>
      </c>
    </row>
    <row r="21" spans="1:4" s="52" customFormat="1" ht="12" customHeight="1" thickBot="1" x14ac:dyDescent="0.25">
      <c r="A21" s="169" t="s">
        <v>76</v>
      </c>
      <c r="B21" s="153" t="s">
        <v>149</v>
      </c>
      <c r="C21" s="141"/>
      <c r="D21" s="218"/>
    </row>
    <row r="22" spans="1:4" s="52" customFormat="1" ht="12" customHeight="1" thickBot="1" x14ac:dyDescent="0.25">
      <c r="A22" s="25" t="s">
        <v>8</v>
      </c>
      <c r="B22" s="19" t="s">
        <v>150</v>
      </c>
      <c r="C22" s="138">
        <f>+C23+C24+C25+C26+C27</f>
        <v>0</v>
      </c>
      <c r="D22" s="215">
        <f>+D23+D24+D25+D26+D27</f>
        <v>108736463</v>
      </c>
    </row>
    <row r="23" spans="1:4" s="52" customFormat="1" ht="12" customHeight="1" x14ac:dyDescent="0.2">
      <c r="A23" s="167" t="s">
        <v>49</v>
      </c>
      <c r="B23" s="151" t="s">
        <v>151</v>
      </c>
      <c r="C23" s="140"/>
      <c r="D23" s="216">
        <v>13166882</v>
      </c>
    </row>
    <row r="24" spans="1:4" s="51" customFormat="1" ht="12" customHeight="1" x14ac:dyDescent="0.2">
      <c r="A24" s="168" t="s">
        <v>50</v>
      </c>
      <c r="B24" s="152" t="s">
        <v>152</v>
      </c>
      <c r="C24" s="139"/>
      <c r="D24" s="217"/>
    </row>
    <row r="25" spans="1:4" s="52" customFormat="1" ht="12" customHeight="1" x14ac:dyDescent="0.2">
      <c r="A25" s="168" t="s">
        <v>51</v>
      </c>
      <c r="B25" s="152" t="s">
        <v>304</v>
      </c>
      <c r="C25" s="139"/>
      <c r="D25" s="217"/>
    </row>
    <row r="26" spans="1:4" s="52" customFormat="1" ht="12" customHeight="1" x14ac:dyDescent="0.2">
      <c r="A26" s="168" t="s">
        <v>52</v>
      </c>
      <c r="B26" s="152" t="s">
        <v>305</v>
      </c>
      <c r="C26" s="139"/>
      <c r="D26" s="217"/>
    </row>
    <row r="27" spans="1:4" s="52" customFormat="1" ht="12" customHeight="1" x14ac:dyDescent="0.2">
      <c r="A27" s="168" t="s">
        <v>92</v>
      </c>
      <c r="B27" s="152" t="s">
        <v>153</v>
      </c>
      <c r="C27" s="139"/>
      <c r="D27" s="217">
        <v>95569581</v>
      </c>
    </row>
    <row r="28" spans="1:4" s="52" customFormat="1" ht="12" customHeight="1" thickBot="1" x14ac:dyDescent="0.25">
      <c r="A28" s="169" t="s">
        <v>93</v>
      </c>
      <c r="B28" s="153" t="s">
        <v>154</v>
      </c>
      <c r="C28" s="141"/>
      <c r="D28" s="218"/>
    </row>
    <row r="29" spans="1:4" s="52" customFormat="1" ht="12" customHeight="1" thickBot="1" x14ac:dyDescent="0.25">
      <c r="A29" s="25" t="s">
        <v>94</v>
      </c>
      <c r="B29" s="19" t="s">
        <v>400</v>
      </c>
      <c r="C29" s="144">
        <f>SUM(C30:C36)</f>
        <v>246200000</v>
      </c>
      <c r="D29" s="144">
        <f>SUM(D30:D36)</f>
        <v>235486297</v>
      </c>
    </row>
    <row r="30" spans="1:4" s="52" customFormat="1" ht="12" customHeight="1" x14ac:dyDescent="0.2">
      <c r="A30" s="167" t="s">
        <v>155</v>
      </c>
      <c r="B30" s="151" t="str">
        <f>Z_1.1.sz.mell.!B33</f>
        <v>Építményadó</v>
      </c>
      <c r="C30" s="140"/>
      <c r="D30" s="140">
        <v>1440</v>
      </c>
    </row>
    <row r="31" spans="1:4" s="52" customFormat="1" ht="12" customHeight="1" x14ac:dyDescent="0.2">
      <c r="A31" s="168" t="s">
        <v>156</v>
      </c>
      <c r="B31" s="151" t="str">
        <f>Z_1.1.sz.mell.!B34</f>
        <v xml:space="preserve">Idegenforgalmi adó </v>
      </c>
      <c r="C31" s="139">
        <v>95000000</v>
      </c>
      <c r="D31" s="139">
        <v>95000000</v>
      </c>
    </row>
    <row r="32" spans="1:4" s="52" customFormat="1" ht="12" customHeight="1" x14ac:dyDescent="0.2">
      <c r="A32" s="168" t="s">
        <v>157</v>
      </c>
      <c r="B32" s="151" t="str">
        <f>Z_1.1.sz.mell.!B35</f>
        <v>Iparűzési adó</v>
      </c>
      <c r="C32" s="139">
        <v>140000000</v>
      </c>
      <c r="D32" s="139">
        <v>140000000</v>
      </c>
    </row>
    <row r="33" spans="1:4" s="52" customFormat="1" ht="12" customHeight="1" x14ac:dyDescent="0.2">
      <c r="A33" s="168" t="s">
        <v>158</v>
      </c>
      <c r="B33" s="151" t="str">
        <f>Z_1.1.sz.mell.!B36</f>
        <v>Talajterhelési díj</v>
      </c>
      <c r="C33" s="139"/>
      <c r="D33" s="139"/>
    </row>
    <row r="34" spans="1:4" s="52" customFormat="1" ht="12" customHeight="1" x14ac:dyDescent="0.2">
      <c r="A34" s="168" t="s">
        <v>404</v>
      </c>
      <c r="B34" s="151" t="str">
        <f>Z_1.1.sz.mell.!B37</f>
        <v>Gépjárműadó</v>
      </c>
      <c r="C34" s="139">
        <v>11000000</v>
      </c>
      <c r="D34" s="139"/>
    </row>
    <row r="35" spans="1:4" s="52" customFormat="1" ht="12" customHeight="1" x14ac:dyDescent="0.2">
      <c r="A35" s="168" t="s">
        <v>405</v>
      </c>
      <c r="B35" s="151" t="str">
        <f>Z_1.1.sz.mell.!B38</f>
        <v>Telekadó</v>
      </c>
      <c r="C35" s="139"/>
      <c r="D35" s="139"/>
    </row>
    <row r="36" spans="1:4" s="52" customFormat="1" ht="12" customHeight="1" thickBot="1" x14ac:dyDescent="0.25">
      <c r="A36" s="169" t="s">
        <v>406</v>
      </c>
      <c r="B36" s="151" t="str">
        <f>Z_1.1.sz.mell.!B39</f>
        <v>Egyéb közhatalmi bevételek</v>
      </c>
      <c r="C36" s="141">
        <v>200000</v>
      </c>
      <c r="D36" s="141">
        <v>484857</v>
      </c>
    </row>
    <row r="37" spans="1:4" s="52" customFormat="1" ht="12" customHeight="1" thickBot="1" x14ac:dyDescent="0.25">
      <c r="A37" s="25" t="s">
        <v>10</v>
      </c>
      <c r="B37" s="19" t="s">
        <v>311</v>
      </c>
      <c r="C37" s="138">
        <f>SUM(C38:C48)</f>
        <v>53910000</v>
      </c>
      <c r="D37" s="215">
        <f>SUM(D38:D48)</f>
        <v>56729421</v>
      </c>
    </row>
    <row r="38" spans="1:4" s="52" customFormat="1" ht="12" customHeight="1" x14ac:dyDescent="0.2">
      <c r="A38" s="167" t="s">
        <v>53</v>
      </c>
      <c r="B38" s="151" t="s">
        <v>162</v>
      </c>
      <c r="C38" s="140"/>
      <c r="D38" s="216"/>
    </row>
    <row r="39" spans="1:4" s="52" customFormat="1" ht="12" customHeight="1" x14ac:dyDescent="0.2">
      <c r="A39" s="168" t="s">
        <v>54</v>
      </c>
      <c r="B39" s="152" t="s">
        <v>163</v>
      </c>
      <c r="C39" s="139">
        <v>3510000</v>
      </c>
      <c r="D39" s="217">
        <v>5861744</v>
      </c>
    </row>
    <row r="40" spans="1:4" s="52" customFormat="1" ht="12" customHeight="1" x14ac:dyDescent="0.2">
      <c r="A40" s="168" t="s">
        <v>55</v>
      </c>
      <c r="B40" s="152" t="s">
        <v>164</v>
      </c>
      <c r="C40" s="139"/>
      <c r="D40" s="217">
        <v>80864</v>
      </c>
    </row>
    <row r="41" spans="1:4" s="52" customFormat="1" ht="12" customHeight="1" x14ac:dyDescent="0.2">
      <c r="A41" s="168" t="s">
        <v>96</v>
      </c>
      <c r="B41" s="152" t="s">
        <v>165</v>
      </c>
      <c r="C41" s="139">
        <v>50000000</v>
      </c>
      <c r="D41" s="217">
        <v>50000000</v>
      </c>
    </row>
    <row r="42" spans="1:4" s="52" customFormat="1" ht="12" customHeight="1" x14ac:dyDescent="0.2">
      <c r="A42" s="168" t="s">
        <v>97</v>
      </c>
      <c r="B42" s="152" t="s">
        <v>166</v>
      </c>
      <c r="C42" s="139"/>
      <c r="D42" s="217">
        <v>308772</v>
      </c>
    </row>
    <row r="43" spans="1:4" s="52" customFormat="1" ht="12" customHeight="1" x14ac:dyDescent="0.2">
      <c r="A43" s="168" t="s">
        <v>98</v>
      </c>
      <c r="B43" s="152" t="s">
        <v>167</v>
      </c>
      <c r="C43" s="139">
        <v>100000</v>
      </c>
      <c r="D43" s="217">
        <v>289341</v>
      </c>
    </row>
    <row r="44" spans="1:4" s="52" customFormat="1" ht="12" customHeight="1" x14ac:dyDescent="0.2">
      <c r="A44" s="168" t="s">
        <v>99</v>
      </c>
      <c r="B44" s="152" t="s">
        <v>168</v>
      </c>
      <c r="C44" s="139"/>
      <c r="D44" s="217"/>
    </row>
    <row r="45" spans="1:4" s="52" customFormat="1" ht="12" customHeight="1" x14ac:dyDescent="0.2">
      <c r="A45" s="168" t="s">
        <v>100</v>
      </c>
      <c r="B45" s="152" t="s">
        <v>407</v>
      </c>
      <c r="C45" s="139"/>
      <c r="D45" s="217">
        <v>188699</v>
      </c>
    </row>
    <row r="46" spans="1:4" s="52" customFormat="1" ht="12" customHeight="1" x14ac:dyDescent="0.2">
      <c r="A46" s="168" t="s">
        <v>160</v>
      </c>
      <c r="B46" s="152" t="s">
        <v>170</v>
      </c>
      <c r="C46" s="142"/>
      <c r="D46" s="227"/>
    </row>
    <row r="47" spans="1:4" s="52" customFormat="1" ht="12" customHeight="1" x14ac:dyDescent="0.2">
      <c r="A47" s="169" t="s">
        <v>161</v>
      </c>
      <c r="B47" s="153" t="s">
        <v>313</v>
      </c>
      <c r="C47" s="143"/>
      <c r="D47" s="228"/>
    </row>
    <row r="48" spans="1:4" s="52" customFormat="1" ht="12" customHeight="1" thickBot="1" x14ac:dyDescent="0.25">
      <c r="A48" s="169" t="s">
        <v>312</v>
      </c>
      <c r="B48" s="153" t="s">
        <v>171</v>
      </c>
      <c r="C48" s="143">
        <v>300000</v>
      </c>
      <c r="D48" s="228">
        <v>1</v>
      </c>
    </row>
    <row r="49" spans="1:4" s="52" customFormat="1" ht="12" customHeight="1" thickBot="1" x14ac:dyDescent="0.25">
      <c r="A49" s="25" t="s">
        <v>11</v>
      </c>
      <c r="B49" s="19" t="s">
        <v>172</v>
      </c>
      <c r="C49" s="138">
        <f>SUM(C50:C54)</f>
        <v>0</v>
      </c>
      <c r="D49" s="215">
        <f>SUM(D50:D54)</f>
        <v>0</v>
      </c>
    </row>
    <row r="50" spans="1:4" s="52" customFormat="1" ht="12" customHeight="1" x14ac:dyDescent="0.2">
      <c r="A50" s="167" t="s">
        <v>56</v>
      </c>
      <c r="B50" s="151" t="s">
        <v>176</v>
      </c>
      <c r="C50" s="189"/>
      <c r="D50" s="229"/>
    </row>
    <row r="51" spans="1:4" s="52" customFormat="1" ht="12" customHeight="1" x14ac:dyDescent="0.2">
      <c r="A51" s="168" t="s">
        <v>57</v>
      </c>
      <c r="B51" s="152" t="s">
        <v>177</v>
      </c>
      <c r="C51" s="142"/>
      <c r="D51" s="227"/>
    </row>
    <row r="52" spans="1:4" s="52" customFormat="1" ht="12" customHeight="1" x14ac:dyDescent="0.2">
      <c r="A52" s="168" t="s">
        <v>173</v>
      </c>
      <c r="B52" s="152" t="s">
        <v>178</v>
      </c>
      <c r="C52" s="142"/>
      <c r="D52" s="227"/>
    </row>
    <row r="53" spans="1:4" s="52" customFormat="1" ht="12" customHeight="1" x14ac:dyDescent="0.2">
      <c r="A53" s="168" t="s">
        <v>174</v>
      </c>
      <c r="B53" s="152" t="s">
        <v>179</v>
      </c>
      <c r="C53" s="142"/>
      <c r="D53" s="227"/>
    </row>
    <row r="54" spans="1:4" s="52" customFormat="1" ht="12" customHeight="1" thickBot="1" x14ac:dyDescent="0.25">
      <c r="A54" s="169" t="s">
        <v>175</v>
      </c>
      <c r="B54" s="153" t="s">
        <v>180</v>
      </c>
      <c r="C54" s="143"/>
      <c r="D54" s="228"/>
    </row>
    <row r="55" spans="1:4" s="52" customFormat="1" ht="12" customHeight="1" thickBot="1" x14ac:dyDescent="0.25">
      <c r="A55" s="25" t="s">
        <v>101</v>
      </c>
      <c r="B55" s="19" t="s">
        <v>181</v>
      </c>
      <c r="C55" s="138">
        <f>SUM(C56:C58)</f>
        <v>0</v>
      </c>
      <c r="D55" s="215">
        <f>SUM(D56:D58)</f>
        <v>0</v>
      </c>
    </row>
    <row r="56" spans="1:4" s="52" customFormat="1" ht="12" customHeight="1" x14ac:dyDescent="0.2">
      <c r="A56" s="167" t="s">
        <v>58</v>
      </c>
      <c r="B56" s="151" t="s">
        <v>182</v>
      </c>
      <c r="C56" s="140"/>
      <c r="D56" s="216"/>
    </row>
    <row r="57" spans="1:4" s="52" customFormat="1" ht="12" customHeight="1" x14ac:dyDescent="0.2">
      <c r="A57" s="168" t="s">
        <v>59</v>
      </c>
      <c r="B57" s="152" t="s">
        <v>306</v>
      </c>
      <c r="C57" s="139"/>
      <c r="D57" s="217"/>
    </row>
    <row r="58" spans="1:4" s="52" customFormat="1" ht="12" customHeight="1" x14ac:dyDescent="0.2">
      <c r="A58" s="168" t="s">
        <v>185</v>
      </c>
      <c r="B58" s="152" t="s">
        <v>183</v>
      </c>
      <c r="C58" s="139"/>
      <c r="D58" s="217"/>
    </row>
    <row r="59" spans="1:4" s="52" customFormat="1" ht="12" customHeight="1" thickBot="1" x14ac:dyDescent="0.25">
      <c r="A59" s="169" t="s">
        <v>186</v>
      </c>
      <c r="B59" s="153" t="s">
        <v>184</v>
      </c>
      <c r="C59" s="141"/>
      <c r="D59" s="218"/>
    </row>
    <row r="60" spans="1:4" s="52" customFormat="1" ht="12" customHeight="1" thickBot="1" x14ac:dyDescent="0.25">
      <c r="A60" s="25" t="s">
        <v>13</v>
      </c>
      <c r="B60" s="88" t="s">
        <v>187</v>
      </c>
      <c r="C60" s="138">
        <f>SUM(C61:C63)</f>
        <v>13800000</v>
      </c>
      <c r="D60" s="215">
        <f>SUM(D61:D63)</f>
        <v>9975000</v>
      </c>
    </row>
    <row r="61" spans="1:4" s="52" customFormat="1" ht="12" customHeight="1" x14ac:dyDescent="0.2">
      <c r="A61" s="167" t="s">
        <v>102</v>
      </c>
      <c r="B61" s="151" t="s">
        <v>189</v>
      </c>
      <c r="C61" s="142"/>
      <c r="D61" s="227"/>
    </row>
    <row r="62" spans="1:4" s="52" customFormat="1" ht="12" customHeight="1" x14ac:dyDescent="0.2">
      <c r="A62" s="168" t="s">
        <v>103</v>
      </c>
      <c r="B62" s="152" t="s">
        <v>307</v>
      </c>
      <c r="C62" s="142">
        <v>9800000</v>
      </c>
      <c r="D62" s="227">
        <v>9975000</v>
      </c>
    </row>
    <row r="63" spans="1:4" s="52" customFormat="1" ht="12" customHeight="1" x14ac:dyDescent="0.2">
      <c r="A63" s="168" t="s">
        <v>122</v>
      </c>
      <c r="B63" s="152" t="s">
        <v>190</v>
      </c>
      <c r="C63" s="142">
        <v>4000000</v>
      </c>
      <c r="D63" s="227"/>
    </row>
    <row r="64" spans="1:4" s="52" customFormat="1" ht="12" customHeight="1" thickBot="1" x14ac:dyDescent="0.25">
      <c r="A64" s="169" t="s">
        <v>188</v>
      </c>
      <c r="B64" s="153" t="s">
        <v>191</v>
      </c>
      <c r="C64" s="142"/>
      <c r="D64" s="227"/>
    </row>
    <row r="65" spans="1:4" s="52" customFormat="1" ht="12" customHeight="1" thickBot="1" x14ac:dyDescent="0.25">
      <c r="A65" s="25" t="s">
        <v>14</v>
      </c>
      <c r="B65" s="19" t="s">
        <v>192</v>
      </c>
      <c r="C65" s="144">
        <f>+C8+C15+C22+C29+C37+C49+C55+C60</f>
        <v>478677935</v>
      </c>
      <c r="D65" s="219">
        <f>+D8+D15+D22+D29+D37+D49+D55+D60</f>
        <v>605633285</v>
      </c>
    </row>
    <row r="66" spans="1:4" s="52" customFormat="1" ht="12" customHeight="1" thickBot="1" x14ac:dyDescent="0.2">
      <c r="A66" s="170" t="s">
        <v>277</v>
      </c>
      <c r="B66" s="88" t="s">
        <v>194</v>
      </c>
      <c r="C66" s="138">
        <f>SUM(C67:C69)</f>
        <v>0</v>
      </c>
      <c r="D66" s="215">
        <f>SUM(D67:D69)</f>
        <v>80000000</v>
      </c>
    </row>
    <row r="67" spans="1:4" s="52" customFormat="1" ht="12" customHeight="1" x14ac:dyDescent="0.2">
      <c r="A67" s="167" t="s">
        <v>222</v>
      </c>
      <c r="B67" s="151" t="s">
        <v>195</v>
      </c>
      <c r="C67" s="142"/>
      <c r="D67" s="227"/>
    </row>
    <row r="68" spans="1:4" s="52" customFormat="1" ht="12" customHeight="1" x14ac:dyDescent="0.2">
      <c r="A68" s="168" t="s">
        <v>231</v>
      </c>
      <c r="B68" s="152" t="s">
        <v>196</v>
      </c>
      <c r="C68" s="142"/>
      <c r="D68" s="227">
        <v>80000000</v>
      </c>
    </row>
    <row r="69" spans="1:4" s="52" customFormat="1" ht="12" customHeight="1" thickBot="1" x14ac:dyDescent="0.25">
      <c r="A69" s="177" t="s">
        <v>232</v>
      </c>
      <c r="B69" s="250" t="s">
        <v>338</v>
      </c>
      <c r="C69" s="251"/>
      <c r="D69" s="230"/>
    </row>
    <row r="70" spans="1:4" s="52" customFormat="1" ht="12" customHeight="1" thickBot="1" x14ac:dyDescent="0.2">
      <c r="A70" s="170" t="s">
        <v>198</v>
      </c>
      <c r="B70" s="88" t="s">
        <v>199</v>
      </c>
      <c r="C70" s="138">
        <f>SUM(C71:C74)</f>
        <v>0</v>
      </c>
      <c r="D70" s="138">
        <f>SUM(D71:D74)</f>
        <v>0</v>
      </c>
    </row>
    <row r="71" spans="1:4" s="52" customFormat="1" ht="12" customHeight="1" x14ac:dyDescent="0.2">
      <c r="A71" s="167" t="s">
        <v>81</v>
      </c>
      <c r="B71" s="240" t="s">
        <v>200</v>
      </c>
      <c r="C71" s="142"/>
      <c r="D71" s="142"/>
    </row>
    <row r="72" spans="1:4" s="52" customFormat="1" ht="12" customHeight="1" x14ac:dyDescent="0.2">
      <c r="A72" s="168" t="s">
        <v>82</v>
      </c>
      <c r="B72" s="240" t="s">
        <v>413</v>
      </c>
      <c r="C72" s="142"/>
      <c r="D72" s="142"/>
    </row>
    <row r="73" spans="1:4" s="52" customFormat="1" ht="12" customHeight="1" x14ac:dyDescent="0.2">
      <c r="A73" s="168" t="s">
        <v>223</v>
      </c>
      <c r="B73" s="240" t="s">
        <v>201</v>
      </c>
      <c r="C73" s="142"/>
      <c r="D73" s="142"/>
    </row>
    <row r="74" spans="1:4" s="52" customFormat="1" ht="12" customHeight="1" thickBot="1" x14ac:dyDescent="0.25">
      <c r="A74" s="169" t="s">
        <v>224</v>
      </c>
      <c r="B74" s="241" t="s">
        <v>414</v>
      </c>
      <c r="C74" s="142"/>
      <c r="D74" s="142"/>
    </row>
    <row r="75" spans="1:4" s="52" customFormat="1" ht="12" customHeight="1" thickBot="1" x14ac:dyDescent="0.2">
      <c r="A75" s="170" t="s">
        <v>202</v>
      </c>
      <c r="B75" s="88" t="s">
        <v>203</v>
      </c>
      <c r="C75" s="138">
        <f>SUM(C76:C77)</f>
        <v>219824324</v>
      </c>
      <c r="D75" s="138">
        <f>SUM(D76:D77)</f>
        <v>215725295</v>
      </c>
    </row>
    <row r="76" spans="1:4" s="52" customFormat="1" ht="12" customHeight="1" x14ac:dyDescent="0.2">
      <c r="A76" s="167" t="s">
        <v>225</v>
      </c>
      <c r="B76" s="151" t="s">
        <v>204</v>
      </c>
      <c r="C76" s="142">
        <v>219824324</v>
      </c>
      <c r="D76" s="142">
        <v>215725295</v>
      </c>
    </row>
    <row r="77" spans="1:4" s="52" customFormat="1" ht="12" customHeight="1" thickBot="1" x14ac:dyDescent="0.25">
      <c r="A77" s="169" t="s">
        <v>226</v>
      </c>
      <c r="B77" s="153" t="s">
        <v>205</v>
      </c>
      <c r="C77" s="142"/>
      <c r="D77" s="142"/>
    </row>
    <row r="78" spans="1:4" s="51" customFormat="1" ht="12" customHeight="1" thickBot="1" x14ac:dyDescent="0.2">
      <c r="A78" s="170" t="s">
        <v>206</v>
      </c>
      <c r="B78" s="88" t="s">
        <v>207</v>
      </c>
      <c r="C78" s="138">
        <f>SUM(C79:C81)</f>
        <v>6400021</v>
      </c>
      <c r="D78" s="138">
        <f>SUM(D79:D81)</f>
        <v>6400021</v>
      </c>
    </row>
    <row r="79" spans="1:4" s="52" customFormat="1" ht="12" customHeight="1" x14ac:dyDescent="0.2">
      <c r="A79" s="167" t="s">
        <v>227</v>
      </c>
      <c r="B79" s="151" t="s">
        <v>208</v>
      </c>
      <c r="C79" s="142">
        <v>6400021</v>
      </c>
      <c r="D79" s="142">
        <v>6400021</v>
      </c>
    </row>
    <row r="80" spans="1:4" s="52" customFormat="1" ht="12" customHeight="1" x14ac:dyDescent="0.2">
      <c r="A80" s="168" t="s">
        <v>228</v>
      </c>
      <c r="B80" s="152" t="s">
        <v>209</v>
      </c>
      <c r="C80" s="142"/>
      <c r="D80" s="142"/>
    </row>
    <row r="81" spans="1:4" s="52" customFormat="1" ht="12" customHeight="1" thickBot="1" x14ac:dyDescent="0.25">
      <c r="A81" s="169" t="s">
        <v>229</v>
      </c>
      <c r="B81" s="153" t="s">
        <v>415</v>
      </c>
      <c r="C81" s="142"/>
      <c r="D81" s="142"/>
    </row>
    <row r="82" spans="1:4" s="52" customFormat="1" ht="12" customHeight="1" thickBot="1" x14ac:dyDescent="0.2">
      <c r="A82" s="170" t="s">
        <v>210</v>
      </c>
      <c r="B82" s="88" t="s">
        <v>230</v>
      </c>
      <c r="C82" s="138">
        <f>SUM(C83:C86)</f>
        <v>0</v>
      </c>
      <c r="D82" s="138">
        <f>SUM(D83:D86)</f>
        <v>0</v>
      </c>
    </row>
    <row r="83" spans="1:4" s="52" customFormat="1" ht="12" customHeight="1" x14ac:dyDescent="0.2">
      <c r="A83" s="171" t="s">
        <v>211</v>
      </c>
      <c r="B83" s="151" t="s">
        <v>212</v>
      </c>
      <c r="C83" s="142"/>
      <c r="D83" s="142"/>
    </row>
    <row r="84" spans="1:4" s="52" customFormat="1" ht="12" customHeight="1" x14ac:dyDescent="0.2">
      <c r="A84" s="172" t="s">
        <v>213</v>
      </c>
      <c r="B84" s="152" t="s">
        <v>214</v>
      </c>
      <c r="C84" s="142"/>
      <c r="D84" s="142"/>
    </row>
    <row r="85" spans="1:4" s="52" customFormat="1" ht="12" customHeight="1" x14ac:dyDescent="0.2">
      <c r="A85" s="172" t="s">
        <v>215</v>
      </c>
      <c r="B85" s="152" t="s">
        <v>216</v>
      </c>
      <c r="C85" s="142"/>
      <c r="D85" s="142"/>
    </row>
    <row r="86" spans="1:4" s="51" customFormat="1" ht="12" customHeight="1" thickBot="1" x14ac:dyDescent="0.25">
      <c r="A86" s="173" t="s">
        <v>217</v>
      </c>
      <c r="B86" s="153" t="s">
        <v>218</v>
      </c>
      <c r="C86" s="142"/>
      <c r="D86" s="142"/>
    </row>
    <row r="87" spans="1:4" s="51" customFormat="1" ht="12" customHeight="1" thickBot="1" x14ac:dyDescent="0.2">
      <c r="A87" s="170" t="s">
        <v>219</v>
      </c>
      <c r="B87" s="88" t="s">
        <v>352</v>
      </c>
      <c r="C87" s="192"/>
      <c r="D87" s="192"/>
    </row>
    <row r="88" spans="1:4" s="51" customFormat="1" ht="12" customHeight="1" thickBot="1" x14ac:dyDescent="0.2">
      <c r="A88" s="170" t="s">
        <v>370</v>
      </c>
      <c r="B88" s="88" t="s">
        <v>220</v>
      </c>
      <c r="C88" s="192"/>
      <c r="D88" s="192"/>
    </row>
    <row r="89" spans="1:4" s="51" customFormat="1" ht="12" customHeight="1" thickBot="1" x14ac:dyDescent="0.2">
      <c r="A89" s="170" t="s">
        <v>371</v>
      </c>
      <c r="B89" s="157" t="s">
        <v>355</v>
      </c>
      <c r="C89" s="144">
        <f>+C66+C70+C75+C78+C82+C88+C87</f>
        <v>226224345</v>
      </c>
      <c r="D89" s="144">
        <f>+D66+D70+D75+D78+D82+D88+D87</f>
        <v>302125316</v>
      </c>
    </row>
    <row r="90" spans="1:4" s="51" customFormat="1" ht="12" customHeight="1" thickBot="1" x14ac:dyDescent="0.2">
      <c r="A90" s="174" t="s">
        <v>372</v>
      </c>
      <c r="B90" s="158" t="s">
        <v>373</v>
      </c>
      <c r="C90" s="144">
        <f>+C65+C89</f>
        <v>704902280</v>
      </c>
      <c r="D90" s="144">
        <f>+D65+D89</f>
        <v>907758601</v>
      </c>
    </row>
    <row r="91" spans="1:4" s="52" customFormat="1" ht="15.2" customHeight="1" thickBot="1" x14ac:dyDescent="0.25">
      <c r="A91" s="78"/>
      <c r="B91" s="79"/>
      <c r="C91" s="123"/>
    </row>
    <row r="92" spans="1:4" s="46" customFormat="1" ht="16.5" customHeight="1" thickBot="1" x14ac:dyDescent="0.25">
      <c r="A92" s="429" t="s">
        <v>39</v>
      </c>
      <c r="B92" s="430"/>
      <c r="C92" s="430"/>
      <c r="D92" s="430"/>
    </row>
    <row r="93" spans="1:4" s="53" customFormat="1" ht="12" customHeight="1" thickBot="1" x14ac:dyDescent="0.25">
      <c r="A93" s="145" t="s">
        <v>6</v>
      </c>
      <c r="B93" s="24" t="s">
        <v>377</v>
      </c>
      <c r="C93" s="137">
        <f>+C94+C95+C96+C97+C98+C111</f>
        <v>322364371</v>
      </c>
      <c r="D93" s="137">
        <f>+D94+D95+D96+D97+D98+D111</f>
        <v>350734526</v>
      </c>
    </row>
    <row r="94" spans="1:4" ht="12" customHeight="1" x14ac:dyDescent="0.2">
      <c r="A94" s="175" t="s">
        <v>60</v>
      </c>
      <c r="B94" s="8" t="s">
        <v>35</v>
      </c>
      <c r="C94" s="206">
        <v>65042576</v>
      </c>
      <c r="D94" s="206">
        <v>108313890</v>
      </c>
    </row>
    <row r="95" spans="1:4" ht="12" customHeight="1" x14ac:dyDescent="0.2">
      <c r="A95" s="168" t="s">
        <v>61</v>
      </c>
      <c r="B95" s="6" t="s">
        <v>104</v>
      </c>
      <c r="C95" s="139">
        <v>12577121</v>
      </c>
      <c r="D95" s="139">
        <v>22241279</v>
      </c>
    </row>
    <row r="96" spans="1:4" ht="12" customHeight="1" x14ac:dyDescent="0.2">
      <c r="A96" s="168" t="s">
        <v>62</v>
      </c>
      <c r="B96" s="6" t="s">
        <v>79</v>
      </c>
      <c r="C96" s="141">
        <v>99500000</v>
      </c>
      <c r="D96" s="139">
        <v>151358937</v>
      </c>
    </row>
    <row r="97" spans="1:4" ht="12" customHeight="1" x14ac:dyDescent="0.2">
      <c r="A97" s="168" t="s">
        <v>63</v>
      </c>
      <c r="B97" s="9" t="s">
        <v>105</v>
      </c>
      <c r="C97" s="141">
        <v>15000000</v>
      </c>
      <c r="D97" s="218">
        <v>9685419</v>
      </c>
    </row>
    <row r="98" spans="1:4" ht="12" customHeight="1" x14ac:dyDescent="0.2">
      <c r="A98" s="168" t="s">
        <v>71</v>
      </c>
      <c r="B98" s="17" t="s">
        <v>106</v>
      </c>
      <c r="C98" s="141">
        <v>51960046</v>
      </c>
      <c r="D98" s="218">
        <v>52875186</v>
      </c>
    </row>
    <row r="99" spans="1:4" ht="12" customHeight="1" x14ac:dyDescent="0.2">
      <c r="A99" s="168" t="s">
        <v>64</v>
      </c>
      <c r="B99" s="6" t="s">
        <v>374</v>
      </c>
      <c r="C99" s="141"/>
      <c r="D99" s="218"/>
    </row>
    <row r="100" spans="1:4" ht="12" customHeight="1" x14ac:dyDescent="0.2">
      <c r="A100" s="168" t="s">
        <v>65</v>
      </c>
      <c r="B100" s="61" t="s">
        <v>318</v>
      </c>
      <c r="C100" s="141"/>
      <c r="D100" s="218"/>
    </row>
    <row r="101" spans="1:4" ht="12" customHeight="1" x14ac:dyDescent="0.2">
      <c r="A101" s="168" t="s">
        <v>72</v>
      </c>
      <c r="B101" s="61" t="s">
        <v>317</v>
      </c>
      <c r="C101" s="141"/>
      <c r="D101" s="218">
        <v>122798</v>
      </c>
    </row>
    <row r="102" spans="1:4" ht="12" customHeight="1" x14ac:dyDescent="0.2">
      <c r="A102" s="168" t="s">
        <v>73</v>
      </c>
      <c r="B102" s="61" t="s">
        <v>236</v>
      </c>
      <c r="C102" s="141"/>
      <c r="D102" s="218"/>
    </row>
    <row r="103" spans="1:4" ht="12" customHeight="1" x14ac:dyDescent="0.2">
      <c r="A103" s="168" t="s">
        <v>74</v>
      </c>
      <c r="B103" s="62" t="s">
        <v>237</v>
      </c>
      <c r="C103" s="141"/>
      <c r="D103" s="218"/>
    </row>
    <row r="104" spans="1:4" ht="12" customHeight="1" x14ac:dyDescent="0.2">
      <c r="A104" s="168" t="s">
        <v>75</v>
      </c>
      <c r="B104" s="62" t="s">
        <v>238</v>
      </c>
      <c r="C104" s="141"/>
      <c r="D104" s="218"/>
    </row>
    <row r="105" spans="1:4" ht="12" customHeight="1" x14ac:dyDescent="0.2">
      <c r="A105" s="168" t="s">
        <v>77</v>
      </c>
      <c r="B105" s="61" t="s">
        <v>239</v>
      </c>
      <c r="C105" s="141">
        <v>2200000</v>
      </c>
      <c r="D105" s="218">
        <v>10504414</v>
      </c>
    </row>
    <row r="106" spans="1:4" ht="12" customHeight="1" x14ac:dyDescent="0.2">
      <c r="A106" s="168" t="s">
        <v>107</v>
      </c>
      <c r="B106" s="61" t="s">
        <v>240</v>
      </c>
      <c r="C106" s="141"/>
      <c r="D106" s="218"/>
    </row>
    <row r="107" spans="1:4" ht="12" customHeight="1" x14ac:dyDescent="0.2">
      <c r="A107" s="168" t="s">
        <v>234</v>
      </c>
      <c r="B107" s="62" t="s">
        <v>241</v>
      </c>
      <c r="C107" s="139"/>
      <c r="D107" s="218"/>
    </row>
    <row r="108" spans="1:4" ht="12" customHeight="1" x14ac:dyDescent="0.2">
      <c r="A108" s="176" t="s">
        <v>235</v>
      </c>
      <c r="B108" s="63" t="s">
        <v>242</v>
      </c>
      <c r="C108" s="141"/>
      <c r="D108" s="218"/>
    </row>
    <row r="109" spans="1:4" ht="12" customHeight="1" x14ac:dyDescent="0.2">
      <c r="A109" s="168" t="s">
        <v>315</v>
      </c>
      <c r="B109" s="63" t="s">
        <v>243</v>
      </c>
      <c r="C109" s="141"/>
      <c r="D109" s="218"/>
    </row>
    <row r="110" spans="1:4" ht="12" customHeight="1" x14ac:dyDescent="0.2">
      <c r="A110" s="168" t="s">
        <v>316</v>
      </c>
      <c r="B110" s="62" t="s">
        <v>244</v>
      </c>
      <c r="C110" s="139"/>
      <c r="D110" s="217"/>
    </row>
    <row r="111" spans="1:4" ht="12" customHeight="1" x14ac:dyDescent="0.2">
      <c r="A111" s="168" t="s">
        <v>320</v>
      </c>
      <c r="B111" s="9" t="s">
        <v>36</v>
      </c>
      <c r="C111" s="139">
        <v>78284628</v>
      </c>
      <c r="D111" s="217">
        <v>6259815</v>
      </c>
    </row>
    <row r="112" spans="1:4" ht="12" customHeight="1" x14ac:dyDescent="0.2">
      <c r="A112" s="169" t="s">
        <v>321</v>
      </c>
      <c r="B112" s="6" t="s">
        <v>375</v>
      </c>
      <c r="C112" s="141"/>
      <c r="D112" s="218"/>
    </row>
    <row r="113" spans="1:4" ht="12" customHeight="1" thickBot="1" x14ac:dyDescent="0.25">
      <c r="A113" s="177" t="s">
        <v>322</v>
      </c>
      <c r="B113" s="64" t="s">
        <v>376</v>
      </c>
      <c r="C113" s="207"/>
      <c r="D113" s="232"/>
    </row>
    <row r="114" spans="1:4" ht="12" customHeight="1" thickBot="1" x14ac:dyDescent="0.25">
      <c r="A114" s="25" t="s">
        <v>7</v>
      </c>
      <c r="B114" s="23" t="s">
        <v>245</v>
      </c>
      <c r="C114" s="138">
        <f>+C115+C117+C119</f>
        <v>185053554</v>
      </c>
      <c r="D114" s="215">
        <f>+D115+D117+D119</f>
        <v>273947973</v>
      </c>
    </row>
    <row r="115" spans="1:4" ht="12" customHeight="1" x14ac:dyDescent="0.2">
      <c r="A115" s="167" t="s">
        <v>66</v>
      </c>
      <c r="B115" s="6" t="s">
        <v>121</v>
      </c>
      <c r="C115" s="140">
        <v>90000000</v>
      </c>
      <c r="D115" s="216">
        <v>225375082</v>
      </c>
    </row>
    <row r="116" spans="1:4" ht="12" customHeight="1" x14ac:dyDescent="0.2">
      <c r="A116" s="167" t="s">
        <v>67</v>
      </c>
      <c r="B116" s="10" t="s">
        <v>249</v>
      </c>
      <c r="C116" s="140"/>
      <c r="D116" s="216"/>
    </row>
    <row r="117" spans="1:4" ht="12" customHeight="1" x14ac:dyDescent="0.2">
      <c r="A117" s="167" t="s">
        <v>68</v>
      </c>
      <c r="B117" s="10" t="s">
        <v>108</v>
      </c>
      <c r="C117" s="139">
        <v>90053554</v>
      </c>
      <c r="D117" s="217">
        <v>48572891</v>
      </c>
    </row>
    <row r="118" spans="1:4" ht="12" customHeight="1" x14ac:dyDescent="0.2">
      <c r="A118" s="167" t="s">
        <v>69</v>
      </c>
      <c r="B118" s="10" t="s">
        <v>250</v>
      </c>
      <c r="C118" s="139"/>
      <c r="D118" s="217"/>
    </row>
    <row r="119" spans="1:4" ht="12" customHeight="1" x14ac:dyDescent="0.2">
      <c r="A119" s="167" t="s">
        <v>70</v>
      </c>
      <c r="B119" s="90" t="s">
        <v>123</v>
      </c>
      <c r="C119" s="139">
        <v>5000000</v>
      </c>
      <c r="D119" s="217"/>
    </row>
    <row r="120" spans="1:4" ht="12" customHeight="1" x14ac:dyDescent="0.2">
      <c r="A120" s="167" t="s">
        <v>76</v>
      </c>
      <c r="B120" s="89" t="s">
        <v>308</v>
      </c>
      <c r="C120" s="139"/>
      <c r="D120" s="217"/>
    </row>
    <row r="121" spans="1:4" ht="12" customHeight="1" x14ac:dyDescent="0.2">
      <c r="A121" s="167" t="s">
        <v>78</v>
      </c>
      <c r="B121" s="147" t="s">
        <v>255</v>
      </c>
      <c r="C121" s="139"/>
      <c r="D121" s="217"/>
    </row>
    <row r="122" spans="1:4" ht="12" customHeight="1" x14ac:dyDescent="0.2">
      <c r="A122" s="167" t="s">
        <v>109</v>
      </c>
      <c r="B122" s="62" t="s">
        <v>238</v>
      </c>
      <c r="C122" s="139"/>
      <c r="D122" s="217"/>
    </row>
    <row r="123" spans="1:4" ht="12" customHeight="1" x14ac:dyDescent="0.2">
      <c r="A123" s="167" t="s">
        <v>110</v>
      </c>
      <c r="B123" s="62" t="s">
        <v>254</v>
      </c>
      <c r="C123" s="139"/>
      <c r="D123" s="217"/>
    </row>
    <row r="124" spans="1:4" ht="12" customHeight="1" x14ac:dyDescent="0.2">
      <c r="A124" s="167" t="s">
        <v>111</v>
      </c>
      <c r="B124" s="62" t="s">
        <v>253</v>
      </c>
      <c r="C124" s="139"/>
      <c r="D124" s="217"/>
    </row>
    <row r="125" spans="1:4" ht="12" customHeight="1" x14ac:dyDescent="0.2">
      <c r="A125" s="167" t="s">
        <v>246</v>
      </c>
      <c r="B125" s="62" t="s">
        <v>241</v>
      </c>
      <c r="C125" s="139"/>
      <c r="D125" s="217"/>
    </row>
    <row r="126" spans="1:4" ht="12" customHeight="1" x14ac:dyDescent="0.2">
      <c r="A126" s="167" t="s">
        <v>247</v>
      </c>
      <c r="B126" s="62" t="s">
        <v>252</v>
      </c>
      <c r="C126" s="139"/>
      <c r="D126" s="217"/>
    </row>
    <row r="127" spans="1:4" ht="12" customHeight="1" thickBot="1" x14ac:dyDescent="0.25">
      <c r="A127" s="176" t="s">
        <v>248</v>
      </c>
      <c r="B127" s="62" t="s">
        <v>251</v>
      </c>
      <c r="C127" s="141"/>
      <c r="D127" s="218"/>
    </row>
    <row r="128" spans="1:4" ht="12" customHeight="1" thickBot="1" x14ac:dyDescent="0.25">
      <c r="A128" s="25" t="s">
        <v>8</v>
      </c>
      <c r="B128" s="57" t="s">
        <v>325</v>
      </c>
      <c r="C128" s="138">
        <f>+C93+C114</f>
        <v>507417925</v>
      </c>
      <c r="D128" s="215">
        <f>+D93+D114</f>
        <v>624682499</v>
      </c>
    </row>
    <row r="129" spans="1:10" ht="12" customHeight="1" thickBot="1" x14ac:dyDescent="0.25">
      <c r="A129" s="25" t="s">
        <v>9</v>
      </c>
      <c r="B129" s="57" t="s">
        <v>326</v>
      </c>
      <c r="C129" s="138">
        <f>+C130+C131+C132</f>
        <v>0</v>
      </c>
      <c r="D129" s="215">
        <f>+D130+D131+D132</f>
        <v>80000000</v>
      </c>
    </row>
    <row r="130" spans="1:10" s="53" customFormat="1" ht="12" customHeight="1" x14ac:dyDescent="0.2">
      <c r="A130" s="167" t="s">
        <v>155</v>
      </c>
      <c r="B130" s="7" t="s">
        <v>380</v>
      </c>
      <c r="C130" s="139"/>
      <c r="D130" s="217"/>
    </row>
    <row r="131" spans="1:10" ht="12" customHeight="1" x14ac:dyDescent="0.2">
      <c r="A131" s="167" t="s">
        <v>156</v>
      </c>
      <c r="B131" s="7" t="s">
        <v>334</v>
      </c>
      <c r="C131" s="139"/>
      <c r="D131" s="217">
        <v>80000000</v>
      </c>
    </row>
    <row r="132" spans="1:10" ht="12" customHeight="1" thickBot="1" x14ac:dyDescent="0.25">
      <c r="A132" s="176" t="s">
        <v>157</v>
      </c>
      <c r="B132" s="5" t="s">
        <v>379</v>
      </c>
      <c r="C132" s="139"/>
      <c r="D132" s="217"/>
    </row>
    <row r="133" spans="1:10" ht="12" customHeight="1" thickBot="1" x14ac:dyDescent="0.25">
      <c r="A133" s="25" t="s">
        <v>10</v>
      </c>
      <c r="B133" s="57" t="s">
        <v>327</v>
      </c>
      <c r="C133" s="138">
        <f>+C134+C135+C136+C137+C138+C139</f>
        <v>0</v>
      </c>
      <c r="D133" s="215">
        <f>+D134+D135+D136+D137+D138+D139</f>
        <v>0</v>
      </c>
    </row>
    <row r="134" spans="1:10" ht="12" customHeight="1" x14ac:dyDescent="0.2">
      <c r="A134" s="167" t="s">
        <v>53</v>
      </c>
      <c r="B134" s="7" t="s">
        <v>336</v>
      </c>
      <c r="C134" s="139"/>
      <c r="D134" s="217"/>
    </row>
    <row r="135" spans="1:10" ht="12" customHeight="1" x14ac:dyDescent="0.2">
      <c r="A135" s="167" t="s">
        <v>54</v>
      </c>
      <c r="B135" s="7" t="s">
        <v>328</v>
      </c>
      <c r="C135" s="139"/>
      <c r="D135" s="217"/>
    </row>
    <row r="136" spans="1:10" ht="12" customHeight="1" x14ac:dyDescent="0.2">
      <c r="A136" s="167" t="s">
        <v>55</v>
      </c>
      <c r="B136" s="7" t="s">
        <v>329</v>
      </c>
      <c r="C136" s="139"/>
      <c r="D136" s="217"/>
    </row>
    <row r="137" spans="1:10" ht="12" customHeight="1" x14ac:dyDescent="0.2">
      <c r="A137" s="167" t="s">
        <v>96</v>
      </c>
      <c r="B137" s="7" t="s">
        <v>378</v>
      </c>
      <c r="C137" s="139"/>
      <c r="D137" s="217"/>
    </row>
    <row r="138" spans="1:10" ht="12" customHeight="1" x14ac:dyDescent="0.2">
      <c r="A138" s="167" t="s">
        <v>97</v>
      </c>
      <c r="B138" s="7" t="s">
        <v>331</v>
      </c>
      <c r="C138" s="139"/>
      <c r="D138" s="217"/>
    </row>
    <row r="139" spans="1:10" s="53" customFormat="1" ht="12" customHeight="1" thickBot="1" x14ac:dyDescent="0.25">
      <c r="A139" s="176" t="s">
        <v>98</v>
      </c>
      <c r="B139" s="5" t="s">
        <v>332</v>
      </c>
      <c r="C139" s="139"/>
      <c r="D139" s="217"/>
    </row>
    <row r="140" spans="1:10" ht="12" customHeight="1" thickBot="1" x14ac:dyDescent="0.25">
      <c r="A140" s="25" t="s">
        <v>11</v>
      </c>
      <c r="B140" s="57" t="s">
        <v>390</v>
      </c>
      <c r="C140" s="144">
        <f>+C141+C142+C144+C145+C143</f>
        <v>197484355</v>
      </c>
      <c r="D140" s="219">
        <f>+D141+D142+D144+D145+D143</f>
        <v>203076102</v>
      </c>
      <c r="J140" s="87"/>
    </row>
    <row r="141" spans="1:10" x14ac:dyDescent="0.2">
      <c r="A141" s="167" t="s">
        <v>56</v>
      </c>
      <c r="B141" s="7" t="s">
        <v>256</v>
      </c>
      <c r="C141" s="139"/>
      <c r="D141" s="217"/>
    </row>
    <row r="142" spans="1:10" ht="12" customHeight="1" x14ac:dyDescent="0.2">
      <c r="A142" s="167" t="s">
        <v>57</v>
      </c>
      <c r="B142" s="7" t="s">
        <v>257</v>
      </c>
      <c r="C142" s="139">
        <v>6400021</v>
      </c>
      <c r="D142" s="217">
        <v>6400021</v>
      </c>
    </row>
    <row r="143" spans="1:10" ht="12" customHeight="1" x14ac:dyDescent="0.2">
      <c r="A143" s="167" t="s">
        <v>173</v>
      </c>
      <c r="B143" s="7" t="s">
        <v>389</v>
      </c>
      <c r="C143" s="139">
        <v>191084334</v>
      </c>
      <c r="D143" s="217">
        <v>196676081</v>
      </c>
    </row>
    <row r="144" spans="1:10" s="53" customFormat="1" ht="12" customHeight="1" x14ac:dyDescent="0.2">
      <c r="A144" s="167" t="s">
        <v>174</v>
      </c>
      <c r="B144" s="7" t="s">
        <v>341</v>
      </c>
      <c r="C144" s="139"/>
      <c r="D144" s="217"/>
    </row>
    <row r="145" spans="1:4" s="53" customFormat="1" ht="12" customHeight="1" thickBot="1" x14ac:dyDescent="0.25">
      <c r="A145" s="176" t="s">
        <v>175</v>
      </c>
      <c r="B145" s="5" t="s">
        <v>273</v>
      </c>
      <c r="C145" s="139"/>
      <c r="D145" s="217"/>
    </row>
    <row r="146" spans="1:4" s="53" customFormat="1" ht="12" customHeight="1" thickBot="1" x14ac:dyDescent="0.25">
      <c r="A146" s="25" t="s">
        <v>12</v>
      </c>
      <c r="B146" s="57" t="s">
        <v>342</v>
      </c>
      <c r="C146" s="209">
        <f>+C147+C148+C149+C150+C151</f>
        <v>0</v>
      </c>
      <c r="D146" s="220">
        <f>+D147+D148+D149+D150+D151</f>
        <v>0</v>
      </c>
    </row>
    <row r="147" spans="1:4" s="53" customFormat="1" ht="12" customHeight="1" x14ac:dyDescent="0.2">
      <c r="A147" s="167" t="s">
        <v>58</v>
      </c>
      <c r="B147" s="7" t="s">
        <v>337</v>
      </c>
      <c r="C147" s="139"/>
      <c r="D147" s="217"/>
    </row>
    <row r="148" spans="1:4" s="53" customFormat="1" ht="12" customHeight="1" x14ac:dyDescent="0.2">
      <c r="A148" s="167" t="s">
        <v>59</v>
      </c>
      <c r="B148" s="7" t="s">
        <v>344</v>
      </c>
      <c r="C148" s="139"/>
      <c r="D148" s="217"/>
    </row>
    <row r="149" spans="1:4" s="53" customFormat="1" ht="12" customHeight="1" x14ac:dyDescent="0.2">
      <c r="A149" s="167" t="s">
        <v>185</v>
      </c>
      <c r="B149" s="7" t="s">
        <v>339</v>
      </c>
      <c r="C149" s="139"/>
      <c r="D149" s="217"/>
    </row>
    <row r="150" spans="1:4" s="53" customFormat="1" ht="12" customHeight="1" x14ac:dyDescent="0.2">
      <c r="A150" s="167" t="s">
        <v>186</v>
      </c>
      <c r="B150" s="7" t="s">
        <v>381</v>
      </c>
      <c r="C150" s="139"/>
      <c r="D150" s="217"/>
    </row>
    <row r="151" spans="1:4" ht="12.75" customHeight="1" thickBot="1" x14ac:dyDescent="0.25">
      <c r="A151" s="176" t="s">
        <v>343</v>
      </c>
      <c r="B151" s="5" t="s">
        <v>346</v>
      </c>
      <c r="C151" s="141"/>
      <c r="D151" s="218"/>
    </row>
    <row r="152" spans="1:4" ht="12.75" customHeight="1" thickBot="1" x14ac:dyDescent="0.25">
      <c r="A152" s="205" t="s">
        <v>13</v>
      </c>
      <c r="B152" s="57" t="s">
        <v>347</v>
      </c>
      <c r="C152" s="209"/>
      <c r="D152" s="220"/>
    </row>
    <row r="153" spans="1:4" ht="12.75" customHeight="1" thickBot="1" x14ac:dyDescent="0.25">
      <c r="A153" s="205" t="s">
        <v>14</v>
      </c>
      <c r="B153" s="57" t="s">
        <v>348</v>
      </c>
      <c r="C153" s="209"/>
      <c r="D153" s="220"/>
    </row>
    <row r="154" spans="1:4" ht="12" customHeight="1" thickBot="1" x14ac:dyDescent="0.25">
      <c r="A154" s="25" t="s">
        <v>15</v>
      </c>
      <c r="B154" s="57" t="s">
        <v>350</v>
      </c>
      <c r="C154" s="211">
        <f>+C129+C133+C140+C146+C152+C153</f>
        <v>197484355</v>
      </c>
      <c r="D154" s="222">
        <f>+D129+D133+D140+D146+D152+D153</f>
        <v>283076102</v>
      </c>
    </row>
    <row r="155" spans="1:4" ht="15.2" customHeight="1" thickBot="1" x14ac:dyDescent="0.25">
      <c r="A155" s="178" t="s">
        <v>16</v>
      </c>
      <c r="B155" s="126" t="s">
        <v>349</v>
      </c>
      <c r="C155" s="211">
        <f>+C128+C154</f>
        <v>704902280</v>
      </c>
      <c r="D155" s="222">
        <f>+D128+D154</f>
        <v>907758601</v>
      </c>
    </row>
    <row r="156" spans="1:4" ht="13.5" thickBot="1" x14ac:dyDescent="0.25">
      <c r="A156" s="129"/>
      <c r="B156" s="130"/>
      <c r="C156" s="370">
        <f>C90-C155</f>
        <v>0</v>
      </c>
      <c r="D156" s="370">
        <f>D90-D155</f>
        <v>0</v>
      </c>
    </row>
    <row r="157" spans="1:4" ht="15.2" customHeight="1" thickBot="1" x14ac:dyDescent="0.25">
      <c r="A157" s="85" t="s">
        <v>409</v>
      </c>
      <c r="B157" s="86"/>
      <c r="C157" s="231">
        <v>16</v>
      </c>
      <c r="D157" s="231">
        <v>16</v>
      </c>
    </row>
    <row r="158" spans="1:4" ht="14.45" customHeight="1" thickBot="1" x14ac:dyDescent="0.25">
      <c r="A158" s="85" t="s">
        <v>410</v>
      </c>
      <c r="B158" s="86"/>
      <c r="C158" s="231">
        <v>14</v>
      </c>
      <c r="D158" s="231">
        <v>14</v>
      </c>
    </row>
  </sheetData>
  <sheetProtection formatCells="0"/>
  <mergeCells count="5">
    <mergeCell ref="A7:D7"/>
    <mergeCell ref="B2:D2"/>
    <mergeCell ref="B3:D3"/>
    <mergeCell ref="A92:D92"/>
    <mergeCell ref="B1:D1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verticalDpi="300" r:id="rId1"/>
  <headerFooter alignWithMargins="0"/>
  <rowBreaks count="2" manualBreakCount="2">
    <brk id="69" max="16383" man="1"/>
    <brk id="9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58"/>
  <sheetViews>
    <sheetView zoomScale="120" zoomScaleNormal="120" zoomScaleSheetLayoutView="100" workbookViewId="0">
      <selection activeCell="G12" sqref="G12"/>
    </sheetView>
  </sheetViews>
  <sheetFormatPr defaultRowHeight="12.75" x14ac:dyDescent="0.2"/>
  <cols>
    <col min="1" max="1" width="16.1640625" style="131" customWidth="1"/>
    <col min="2" max="2" width="62" style="132" customWidth="1"/>
    <col min="3" max="3" width="14.1640625" style="133" customWidth="1"/>
    <col min="4" max="4" width="14.1640625" style="2" customWidth="1"/>
    <col min="5" max="16384" width="9.33203125" style="2"/>
  </cols>
  <sheetData>
    <row r="1" spans="1:4" s="1" customFormat="1" ht="16.5" customHeight="1" thickBot="1" x14ac:dyDescent="0.3">
      <c r="A1" s="252"/>
      <c r="B1" s="432"/>
      <c r="C1" s="433"/>
      <c r="D1" s="433"/>
    </row>
    <row r="2" spans="1:4" s="49" customFormat="1" ht="21.2" customHeight="1" thickBot="1" x14ac:dyDescent="0.25">
      <c r="A2" s="260" t="s">
        <v>41</v>
      </c>
      <c r="B2" s="431" t="s">
        <v>542</v>
      </c>
      <c r="C2" s="431"/>
      <c r="D2" s="431"/>
    </row>
    <row r="3" spans="1:4" s="49" customFormat="1" ht="24.75" thickBot="1" x14ac:dyDescent="0.25">
      <c r="A3" s="260" t="s">
        <v>117</v>
      </c>
      <c r="B3" s="431" t="s">
        <v>299</v>
      </c>
      <c r="C3" s="431"/>
      <c r="D3" s="431"/>
    </row>
    <row r="4" spans="1:4" s="50" customFormat="1" ht="15.95" customHeight="1" thickBot="1" x14ac:dyDescent="0.3">
      <c r="A4" s="254"/>
      <c r="B4" s="254"/>
      <c r="C4" s="255"/>
      <c r="D4" s="256"/>
    </row>
    <row r="5" spans="1:4" ht="24.75" thickBot="1" x14ac:dyDescent="0.25">
      <c r="A5" s="257" t="s">
        <v>118</v>
      </c>
      <c r="B5" s="258" t="s">
        <v>408</v>
      </c>
      <c r="C5" s="258" t="s">
        <v>397</v>
      </c>
      <c r="D5" s="259" t="s">
        <v>398</v>
      </c>
    </row>
    <row r="6" spans="1:4" s="46" customFormat="1" ht="12.95" customHeight="1" thickBot="1" x14ac:dyDescent="0.25">
      <c r="A6" s="69" t="s">
        <v>361</v>
      </c>
      <c r="B6" s="70" t="s">
        <v>362</v>
      </c>
      <c r="C6" s="70" t="s">
        <v>363</v>
      </c>
      <c r="D6" s="226" t="s">
        <v>365</v>
      </c>
    </row>
    <row r="7" spans="1:4" s="46" customFormat="1" ht="15.95" customHeight="1" thickBot="1" x14ac:dyDescent="0.25">
      <c r="A7" s="429" t="s">
        <v>38</v>
      </c>
      <c r="B7" s="430"/>
      <c r="C7" s="430"/>
      <c r="D7" s="430"/>
    </row>
    <row r="8" spans="1:4" s="46" customFormat="1" ht="12" customHeight="1" thickBot="1" x14ac:dyDescent="0.25">
      <c r="A8" s="25" t="s">
        <v>6</v>
      </c>
      <c r="B8" s="19" t="s">
        <v>140</v>
      </c>
      <c r="C8" s="138">
        <f>+C9+C10+C11+C12+C13+C14</f>
        <v>160000535</v>
      </c>
      <c r="D8" s="215">
        <f>+D9+D10+D11+D12+D13+D14</f>
        <v>177962475</v>
      </c>
    </row>
    <row r="9" spans="1:4" s="51" customFormat="1" ht="12" customHeight="1" x14ac:dyDescent="0.2">
      <c r="A9" s="167" t="s">
        <v>60</v>
      </c>
      <c r="B9" s="151" t="s">
        <v>141</v>
      </c>
      <c r="C9" s="140">
        <v>114556632</v>
      </c>
      <c r="D9" s="216">
        <v>79581203</v>
      </c>
    </row>
    <row r="10" spans="1:4" s="52" customFormat="1" ht="12" customHeight="1" x14ac:dyDescent="0.2">
      <c r="A10" s="168" t="s">
        <v>61</v>
      </c>
      <c r="B10" s="152" t="s">
        <v>142</v>
      </c>
      <c r="C10" s="139">
        <v>30639300</v>
      </c>
      <c r="D10" s="217">
        <v>36900775</v>
      </c>
    </row>
    <row r="11" spans="1:4" s="52" customFormat="1" ht="12" customHeight="1" x14ac:dyDescent="0.2">
      <c r="A11" s="168" t="s">
        <v>62</v>
      </c>
      <c r="B11" s="152" t="s">
        <v>143</v>
      </c>
      <c r="C11" s="139">
        <v>12363902</v>
      </c>
      <c r="D11" s="217">
        <v>16179790</v>
      </c>
    </row>
    <row r="12" spans="1:4" s="52" customFormat="1" ht="12" customHeight="1" x14ac:dyDescent="0.2">
      <c r="A12" s="168" t="s">
        <v>63</v>
      </c>
      <c r="B12" s="152" t="s">
        <v>144</v>
      </c>
      <c r="C12" s="139">
        <v>2440701</v>
      </c>
      <c r="D12" s="217">
        <v>3633537</v>
      </c>
    </row>
    <row r="13" spans="1:4" s="52" customFormat="1" ht="12" customHeight="1" x14ac:dyDescent="0.2">
      <c r="A13" s="168" t="s">
        <v>80</v>
      </c>
      <c r="B13" s="152" t="s">
        <v>369</v>
      </c>
      <c r="C13" s="139"/>
      <c r="D13" s="217">
        <v>41364600</v>
      </c>
    </row>
    <row r="14" spans="1:4" s="51" customFormat="1" ht="12" customHeight="1" thickBot="1" x14ac:dyDescent="0.25">
      <c r="A14" s="169" t="s">
        <v>64</v>
      </c>
      <c r="B14" s="153" t="s">
        <v>310</v>
      </c>
      <c r="C14" s="139"/>
      <c r="D14" s="217">
        <v>302570</v>
      </c>
    </row>
    <row r="15" spans="1:4" s="51" customFormat="1" ht="12" customHeight="1" thickBot="1" x14ac:dyDescent="0.25">
      <c r="A15" s="25" t="s">
        <v>7</v>
      </c>
      <c r="B15" s="88" t="s">
        <v>145</v>
      </c>
      <c r="C15" s="138">
        <f>+C16+C17+C18+C19+C20</f>
        <v>4767400</v>
      </c>
      <c r="D15" s="215">
        <f>+D16+D17+D18+D19+D20</f>
        <v>16743629</v>
      </c>
    </row>
    <row r="16" spans="1:4" s="51" customFormat="1" ht="12" customHeight="1" x14ac:dyDescent="0.2">
      <c r="A16" s="167" t="s">
        <v>66</v>
      </c>
      <c r="B16" s="151" t="s">
        <v>146</v>
      </c>
      <c r="C16" s="140"/>
      <c r="D16" s="216"/>
    </row>
    <row r="17" spans="1:4" s="51" customFormat="1" ht="12" customHeight="1" x14ac:dyDescent="0.2">
      <c r="A17" s="168" t="s">
        <v>67</v>
      </c>
      <c r="B17" s="152" t="s">
        <v>147</v>
      </c>
      <c r="C17" s="139"/>
      <c r="D17" s="217"/>
    </row>
    <row r="18" spans="1:4" s="51" customFormat="1" ht="12" customHeight="1" x14ac:dyDescent="0.2">
      <c r="A18" s="168" t="s">
        <v>68</v>
      </c>
      <c r="B18" s="152" t="s">
        <v>302</v>
      </c>
      <c r="C18" s="139"/>
      <c r="D18" s="217"/>
    </row>
    <row r="19" spans="1:4" s="51" customFormat="1" ht="12" customHeight="1" x14ac:dyDescent="0.2">
      <c r="A19" s="168" t="s">
        <v>69</v>
      </c>
      <c r="B19" s="152" t="s">
        <v>303</v>
      </c>
      <c r="C19" s="139"/>
      <c r="D19" s="217"/>
    </row>
    <row r="20" spans="1:4" s="51" customFormat="1" ht="12" customHeight="1" x14ac:dyDescent="0.2">
      <c r="A20" s="168" t="s">
        <v>70</v>
      </c>
      <c r="B20" s="152" t="s">
        <v>148</v>
      </c>
      <c r="C20" s="139">
        <v>4767400</v>
      </c>
      <c r="D20" s="217">
        <v>16743629</v>
      </c>
    </row>
    <row r="21" spans="1:4" s="52" customFormat="1" ht="12" customHeight="1" thickBot="1" x14ac:dyDescent="0.25">
      <c r="A21" s="169" t="s">
        <v>76</v>
      </c>
      <c r="B21" s="153" t="s">
        <v>149</v>
      </c>
      <c r="C21" s="141"/>
      <c r="D21" s="218"/>
    </row>
    <row r="22" spans="1:4" s="52" customFormat="1" ht="12" customHeight="1" thickBot="1" x14ac:dyDescent="0.25">
      <c r="A22" s="25" t="s">
        <v>8</v>
      </c>
      <c r="B22" s="19" t="s">
        <v>150</v>
      </c>
      <c r="C22" s="138">
        <f>+C23+C24+C25+C26+C27</f>
        <v>0</v>
      </c>
      <c r="D22" s="215">
        <f>+D23+D24+D25+D26+D27</f>
        <v>108736463</v>
      </c>
    </row>
    <row r="23" spans="1:4" s="52" customFormat="1" ht="12" customHeight="1" x14ac:dyDescent="0.2">
      <c r="A23" s="167" t="s">
        <v>49</v>
      </c>
      <c r="B23" s="151" t="s">
        <v>151</v>
      </c>
      <c r="C23" s="140"/>
      <c r="D23" s="216">
        <v>13166882</v>
      </c>
    </row>
    <row r="24" spans="1:4" s="51" customFormat="1" ht="12" customHeight="1" x14ac:dyDescent="0.2">
      <c r="A24" s="168" t="s">
        <v>50</v>
      </c>
      <c r="B24" s="152" t="s">
        <v>152</v>
      </c>
      <c r="C24" s="139"/>
      <c r="D24" s="217"/>
    </row>
    <row r="25" spans="1:4" s="52" customFormat="1" ht="12" customHeight="1" x14ac:dyDescent="0.2">
      <c r="A25" s="168" t="s">
        <v>51</v>
      </c>
      <c r="B25" s="152" t="s">
        <v>304</v>
      </c>
      <c r="C25" s="139"/>
      <c r="D25" s="217"/>
    </row>
    <row r="26" spans="1:4" s="52" customFormat="1" ht="12" customHeight="1" x14ac:dyDescent="0.2">
      <c r="A26" s="168" t="s">
        <v>52</v>
      </c>
      <c r="B26" s="152" t="s">
        <v>305</v>
      </c>
      <c r="C26" s="139"/>
      <c r="D26" s="217"/>
    </row>
    <row r="27" spans="1:4" s="52" customFormat="1" ht="12" customHeight="1" x14ac:dyDescent="0.2">
      <c r="A27" s="168" t="s">
        <v>92</v>
      </c>
      <c r="B27" s="152" t="s">
        <v>153</v>
      </c>
      <c r="C27" s="139"/>
      <c r="D27" s="217">
        <v>95569581</v>
      </c>
    </row>
    <row r="28" spans="1:4" s="52" customFormat="1" ht="12" customHeight="1" thickBot="1" x14ac:dyDescent="0.25">
      <c r="A28" s="169" t="s">
        <v>93</v>
      </c>
      <c r="B28" s="153" t="s">
        <v>154</v>
      </c>
      <c r="C28" s="141"/>
      <c r="D28" s="218"/>
    </row>
    <row r="29" spans="1:4" s="52" customFormat="1" ht="12" customHeight="1" thickBot="1" x14ac:dyDescent="0.25">
      <c r="A29" s="25" t="s">
        <v>94</v>
      </c>
      <c r="B29" s="19" t="s">
        <v>400</v>
      </c>
      <c r="C29" s="144">
        <f>SUM(C30:C36)</f>
        <v>246200000</v>
      </c>
      <c r="D29" s="144">
        <f>SUM(D30:D36)</f>
        <v>235486297</v>
      </c>
    </row>
    <row r="30" spans="1:4" s="52" customFormat="1" ht="12" customHeight="1" x14ac:dyDescent="0.2">
      <c r="A30" s="167" t="s">
        <v>155</v>
      </c>
      <c r="B30" s="151" t="str">
        <f>Z_1.1.sz.mell.!B33</f>
        <v>Építményadó</v>
      </c>
      <c r="C30" s="140"/>
      <c r="D30" s="140">
        <v>1440</v>
      </c>
    </row>
    <row r="31" spans="1:4" s="52" customFormat="1" ht="12" customHeight="1" x14ac:dyDescent="0.2">
      <c r="A31" s="168" t="s">
        <v>156</v>
      </c>
      <c r="B31" s="151" t="str">
        <f>Z_1.1.sz.mell.!B34</f>
        <v xml:space="preserve">Idegenforgalmi adó </v>
      </c>
      <c r="C31" s="139">
        <v>95000000</v>
      </c>
      <c r="D31" s="139">
        <v>95000000</v>
      </c>
    </row>
    <row r="32" spans="1:4" s="52" customFormat="1" ht="12" customHeight="1" x14ac:dyDescent="0.2">
      <c r="A32" s="168" t="s">
        <v>157</v>
      </c>
      <c r="B32" s="151" t="str">
        <f>Z_1.1.sz.mell.!B35</f>
        <v>Iparűzési adó</v>
      </c>
      <c r="C32" s="139">
        <v>140000000</v>
      </c>
      <c r="D32" s="139">
        <v>140000000</v>
      </c>
    </row>
    <row r="33" spans="1:4" s="52" customFormat="1" ht="12" customHeight="1" x14ac:dyDescent="0.2">
      <c r="A33" s="168" t="s">
        <v>158</v>
      </c>
      <c r="B33" s="151" t="str">
        <f>Z_1.1.sz.mell.!B36</f>
        <v>Talajterhelési díj</v>
      </c>
      <c r="C33" s="139"/>
      <c r="D33" s="139"/>
    </row>
    <row r="34" spans="1:4" s="52" customFormat="1" ht="12" customHeight="1" x14ac:dyDescent="0.2">
      <c r="A34" s="168" t="s">
        <v>404</v>
      </c>
      <c r="B34" s="151" t="str">
        <f>Z_1.1.sz.mell.!B37</f>
        <v>Gépjárműadó</v>
      </c>
      <c r="C34" s="139">
        <v>11000000</v>
      </c>
      <c r="D34" s="139"/>
    </row>
    <row r="35" spans="1:4" s="52" customFormat="1" ht="12" customHeight="1" x14ac:dyDescent="0.2">
      <c r="A35" s="168" t="s">
        <v>405</v>
      </c>
      <c r="B35" s="151" t="str">
        <f>Z_1.1.sz.mell.!B38</f>
        <v>Telekadó</v>
      </c>
      <c r="C35" s="139"/>
      <c r="D35" s="139"/>
    </row>
    <row r="36" spans="1:4" s="52" customFormat="1" ht="12" customHeight="1" thickBot="1" x14ac:dyDescent="0.25">
      <c r="A36" s="169" t="s">
        <v>406</v>
      </c>
      <c r="B36" s="151" t="s">
        <v>484</v>
      </c>
      <c r="C36" s="141">
        <v>200000</v>
      </c>
      <c r="D36" s="141">
        <v>484857</v>
      </c>
    </row>
    <row r="37" spans="1:4" s="52" customFormat="1" ht="12" customHeight="1" thickBot="1" x14ac:dyDescent="0.25">
      <c r="A37" s="25" t="s">
        <v>10</v>
      </c>
      <c r="B37" s="19" t="s">
        <v>311</v>
      </c>
      <c r="C37" s="138">
        <f>SUM(C38:C48)</f>
        <v>53910000</v>
      </c>
      <c r="D37" s="215">
        <f>SUM(D38:D48)</f>
        <v>56729421</v>
      </c>
    </row>
    <row r="38" spans="1:4" s="52" customFormat="1" ht="12" customHeight="1" x14ac:dyDescent="0.2">
      <c r="A38" s="167" t="s">
        <v>53</v>
      </c>
      <c r="B38" s="151" t="s">
        <v>162</v>
      </c>
      <c r="C38" s="140"/>
      <c r="D38" s="216"/>
    </row>
    <row r="39" spans="1:4" s="52" customFormat="1" ht="12" customHeight="1" x14ac:dyDescent="0.2">
      <c r="A39" s="168" t="s">
        <v>54</v>
      </c>
      <c r="B39" s="152" t="s">
        <v>163</v>
      </c>
      <c r="C39" s="139">
        <v>3510000</v>
      </c>
      <c r="D39" s="217">
        <v>5861744</v>
      </c>
    </row>
    <row r="40" spans="1:4" s="52" customFormat="1" ht="12" customHeight="1" x14ac:dyDescent="0.2">
      <c r="A40" s="168" t="s">
        <v>55</v>
      </c>
      <c r="B40" s="152" t="s">
        <v>164</v>
      </c>
      <c r="C40" s="139"/>
      <c r="D40" s="217">
        <v>80864</v>
      </c>
    </row>
    <row r="41" spans="1:4" s="52" customFormat="1" ht="12" customHeight="1" x14ac:dyDescent="0.2">
      <c r="A41" s="168" t="s">
        <v>96</v>
      </c>
      <c r="B41" s="152" t="s">
        <v>165</v>
      </c>
      <c r="C41" s="139">
        <v>50000000</v>
      </c>
      <c r="D41" s="217">
        <v>50000000</v>
      </c>
    </row>
    <row r="42" spans="1:4" s="52" customFormat="1" ht="12" customHeight="1" x14ac:dyDescent="0.2">
      <c r="A42" s="168" t="s">
        <v>97</v>
      </c>
      <c r="B42" s="152" t="s">
        <v>166</v>
      </c>
      <c r="C42" s="139"/>
      <c r="D42" s="217">
        <v>308772</v>
      </c>
    </row>
    <row r="43" spans="1:4" s="52" customFormat="1" ht="12" customHeight="1" x14ac:dyDescent="0.2">
      <c r="A43" s="168" t="s">
        <v>98</v>
      </c>
      <c r="B43" s="152" t="s">
        <v>167</v>
      </c>
      <c r="C43" s="139">
        <v>100000</v>
      </c>
      <c r="D43" s="217">
        <v>289341</v>
      </c>
    </row>
    <row r="44" spans="1:4" s="52" customFormat="1" ht="12" customHeight="1" x14ac:dyDescent="0.2">
      <c r="A44" s="168" t="s">
        <v>99</v>
      </c>
      <c r="B44" s="152" t="s">
        <v>168</v>
      </c>
      <c r="C44" s="139"/>
      <c r="D44" s="217"/>
    </row>
    <row r="45" spans="1:4" s="52" customFormat="1" ht="12" customHeight="1" x14ac:dyDescent="0.2">
      <c r="A45" s="168" t="s">
        <v>100</v>
      </c>
      <c r="B45" s="152" t="s">
        <v>407</v>
      </c>
      <c r="C45" s="139"/>
      <c r="D45" s="217">
        <v>188699</v>
      </c>
    </row>
    <row r="46" spans="1:4" s="52" customFormat="1" ht="12" customHeight="1" x14ac:dyDescent="0.2">
      <c r="A46" s="168" t="s">
        <v>160</v>
      </c>
      <c r="B46" s="152" t="s">
        <v>170</v>
      </c>
      <c r="C46" s="142"/>
      <c r="D46" s="227"/>
    </row>
    <row r="47" spans="1:4" s="52" customFormat="1" ht="12" customHeight="1" x14ac:dyDescent="0.2">
      <c r="A47" s="169" t="s">
        <v>161</v>
      </c>
      <c r="B47" s="153" t="s">
        <v>313</v>
      </c>
      <c r="C47" s="143"/>
      <c r="D47" s="228"/>
    </row>
    <row r="48" spans="1:4" s="52" customFormat="1" ht="12" customHeight="1" thickBot="1" x14ac:dyDescent="0.25">
      <c r="A48" s="169" t="s">
        <v>312</v>
      </c>
      <c r="B48" s="153" t="s">
        <v>171</v>
      </c>
      <c r="C48" s="143">
        <v>300000</v>
      </c>
      <c r="D48" s="228">
        <v>1</v>
      </c>
    </row>
    <row r="49" spans="1:4" s="52" customFormat="1" ht="12" customHeight="1" thickBot="1" x14ac:dyDescent="0.25">
      <c r="A49" s="25" t="s">
        <v>11</v>
      </c>
      <c r="B49" s="19" t="s">
        <v>172</v>
      </c>
      <c r="C49" s="138">
        <f>SUM(C50:C54)</f>
        <v>0</v>
      </c>
      <c r="D49" s="215">
        <f>SUM(D50:D54)</f>
        <v>0</v>
      </c>
    </row>
    <row r="50" spans="1:4" s="52" customFormat="1" ht="12" customHeight="1" x14ac:dyDescent="0.2">
      <c r="A50" s="167" t="s">
        <v>56</v>
      </c>
      <c r="B50" s="151" t="s">
        <v>176</v>
      </c>
      <c r="C50" s="189"/>
      <c r="D50" s="229"/>
    </row>
    <row r="51" spans="1:4" s="52" customFormat="1" ht="12" customHeight="1" x14ac:dyDescent="0.2">
      <c r="A51" s="168" t="s">
        <v>57</v>
      </c>
      <c r="B51" s="152" t="s">
        <v>177</v>
      </c>
      <c r="C51" s="142"/>
      <c r="D51" s="227"/>
    </row>
    <row r="52" spans="1:4" s="52" customFormat="1" ht="12" customHeight="1" x14ac:dyDescent="0.2">
      <c r="A52" s="168" t="s">
        <v>173</v>
      </c>
      <c r="B52" s="152" t="s">
        <v>178</v>
      </c>
      <c r="C52" s="142"/>
      <c r="D52" s="227"/>
    </row>
    <row r="53" spans="1:4" s="52" customFormat="1" ht="12" customHeight="1" x14ac:dyDescent="0.2">
      <c r="A53" s="168" t="s">
        <v>174</v>
      </c>
      <c r="B53" s="152" t="s">
        <v>179</v>
      </c>
      <c r="C53" s="142"/>
      <c r="D53" s="227"/>
    </row>
    <row r="54" spans="1:4" s="52" customFormat="1" ht="12" customHeight="1" thickBot="1" x14ac:dyDescent="0.25">
      <c r="A54" s="169" t="s">
        <v>175</v>
      </c>
      <c r="B54" s="153" t="s">
        <v>180</v>
      </c>
      <c r="C54" s="143"/>
      <c r="D54" s="228"/>
    </row>
    <row r="55" spans="1:4" s="52" customFormat="1" ht="12" customHeight="1" thickBot="1" x14ac:dyDescent="0.25">
      <c r="A55" s="25" t="s">
        <v>101</v>
      </c>
      <c r="B55" s="19" t="s">
        <v>181</v>
      </c>
      <c r="C55" s="138">
        <f>SUM(C56:C58)</f>
        <v>0</v>
      </c>
      <c r="D55" s="215">
        <f>SUM(D56:D58)</f>
        <v>0</v>
      </c>
    </row>
    <row r="56" spans="1:4" s="52" customFormat="1" ht="12" customHeight="1" x14ac:dyDescent="0.2">
      <c r="A56" s="167" t="s">
        <v>58</v>
      </c>
      <c r="B56" s="151" t="s">
        <v>182</v>
      </c>
      <c r="C56" s="140"/>
      <c r="D56" s="216"/>
    </row>
    <row r="57" spans="1:4" s="52" customFormat="1" ht="12" customHeight="1" x14ac:dyDescent="0.2">
      <c r="A57" s="168" t="s">
        <v>59</v>
      </c>
      <c r="B57" s="152" t="s">
        <v>306</v>
      </c>
      <c r="C57" s="139"/>
      <c r="D57" s="217"/>
    </row>
    <row r="58" spans="1:4" s="52" customFormat="1" ht="12" customHeight="1" x14ac:dyDescent="0.2">
      <c r="A58" s="168" t="s">
        <v>185</v>
      </c>
      <c r="B58" s="152" t="s">
        <v>183</v>
      </c>
      <c r="C58" s="139"/>
      <c r="D58" s="217"/>
    </row>
    <row r="59" spans="1:4" s="52" customFormat="1" ht="12" customHeight="1" thickBot="1" x14ac:dyDescent="0.25">
      <c r="A59" s="169" t="s">
        <v>186</v>
      </c>
      <c r="B59" s="153" t="s">
        <v>184</v>
      </c>
      <c r="C59" s="141"/>
      <c r="D59" s="218"/>
    </row>
    <row r="60" spans="1:4" s="52" customFormat="1" ht="12" customHeight="1" thickBot="1" x14ac:dyDescent="0.25">
      <c r="A60" s="25" t="s">
        <v>13</v>
      </c>
      <c r="B60" s="88" t="s">
        <v>187</v>
      </c>
      <c r="C60" s="138">
        <f>SUM(C61:C63)</f>
        <v>13800000</v>
      </c>
      <c r="D60" s="215">
        <f>SUM(D61:D63)</f>
        <v>9975000</v>
      </c>
    </row>
    <row r="61" spans="1:4" s="52" customFormat="1" ht="12" customHeight="1" x14ac:dyDescent="0.2">
      <c r="A61" s="167" t="s">
        <v>102</v>
      </c>
      <c r="B61" s="151" t="s">
        <v>189</v>
      </c>
      <c r="C61" s="142"/>
      <c r="D61" s="227"/>
    </row>
    <row r="62" spans="1:4" s="52" customFormat="1" ht="12" customHeight="1" x14ac:dyDescent="0.2">
      <c r="A62" s="168" t="s">
        <v>103</v>
      </c>
      <c r="B62" s="152" t="s">
        <v>307</v>
      </c>
      <c r="C62" s="142">
        <v>9800000</v>
      </c>
      <c r="D62" s="227">
        <v>9975000</v>
      </c>
    </row>
    <row r="63" spans="1:4" s="52" customFormat="1" ht="12" customHeight="1" x14ac:dyDescent="0.2">
      <c r="A63" s="168" t="s">
        <v>122</v>
      </c>
      <c r="B63" s="152" t="s">
        <v>190</v>
      </c>
      <c r="C63" s="142">
        <v>4000000</v>
      </c>
      <c r="D63" s="227">
        <v>0</v>
      </c>
    </row>
    <row r="64" spans="1:4" s="52" customFormat="1" ht="12" customHeight="1" thickBot="1" x14ac:dyDescent="0.25">
      <c r="A64" s="169" t="s">
        <v>188</v>
      </c>
      <c r="B64" s="153" t="s">
        <v>191</v>
      </c>
      <c r="C64" s="142"/>
      <c r="D64" s="227"/>
    </row>
    <row r="65" spans="1:4" s="52" customFormat="1" ht="12" customHeight="1" thickBot="1" x14ac:dyDescent="0.25">
      <c r="A65" s="25" t="s">
        <v>14</v>
      </c>
      <c r="B65" s="19" t="s">
        <v>192</v>
      </c>
      <c r="C65" s="144">
        <f>+C8+C15+C22+C29+C37+C49+C55+C60</f>
        <v>478677935</v>
      </c>
      <c r="D65" s="219">
        <f>+D8+D15+D22+D29+D37+D49+D55+D60</f>
        <v>605633285</v>
      </c>
    </row>
    <row r="66" spans="1:4" s="52" customFormat="1" ht="12" customHeight="1" thickBot="1" x14ac:dyDescent="0.2">
      <c r="A66" s="170" t="s">
        <v>277</v>
      </c>
      <c r="B66" s="88" t="s">
        <v>194</v>
      </c>
      <c r="C66" s="138">
        <f>SUM(C67:C69)</f>
        <v>0</v>
      </c>
      <c r="D66" s="215">
        <f>SUM(D67:D69)</f>
        <v>80000000</v>
      </c>
    </row>
    <row r="67" spans="1:4" s="52" customFormat="1" ht="12" customHeight="1" x14ac:dyDescent="0.2">
      <c r="A67" s="167" t="s">
        <v>222</v>
      </c>
      <c r="B67" s="151" t="s">
        <v>195</v>
      </c>
      <c r="C67" s="142"/>
      <c r="D67" s="227"/>
    </row>
    <row r="68" spans="1:4" s="52" customFormat="1" ht="12" customHeight="1" x14ac:dyDescent="0.2">
      <c r="A68" s="168" t="s">
        <v>231</v>
      </c>
      <c r="B68" s="152" t="s">
        <v>196</v>
      </c>
      <c r="C68" s="142"/>
      <c r="D68" s="227">
        <v>80000000</v>
      </c>
    </row>
    <row r="69" spans="1:4" s="52" customFormat="1" ht="12" customHeight="1" thickBot="1" x14ac:dyDescent="0.25">
      <c r="A69" s="177" t="s">
        <v>232</v>
      </c>
      <c r="B69" s="250" t="s">
        <v>197</v>
      </c>
      <c r="C69" s="251"/>
      <c r="D69" s="230"/>
    </row>
    <row r="70" spans="1:4" s="52" customFormat="1" ht="12" customHeight="1" thickBot="1" x14ac:dyDescent="0.2">
      <c r="A70" s="170" t="s">
        <v>198</v>
      </c>
      <c r="B70" s="88" t="s">
        <v>199</v>
      </c>
      <c r="C70" s="138">
        <f>SUM(C71:C74)</f>
        <v>0</v>
      </c>
      <c r="D70" s="138">
        <f>SUM(D71:D74)</f>
        <v>0</v>
      </c>
    </row>
    <row r="71" spans="1:4" s="52" customFormat="1" ht="12" customHeight="1" x14ac:dyDescent="0.2">
      <c r="A71" s="167" t="s">
        <v>81</v>
      </c>
      <c r="B71" s="240" t="s">
        <v>200</v>
      </c>
      <c r="C71" s="142"/>
      <c r="D71" s="142"/>
    </row>
    <row r="72" spans="1:4" s="52" customFormat="1" ht="12" customHeight="1" x14ac:dyDescent="0.2">
      <c r="A72" s="168" t="s">
        <v>82</v>
      </c>
      <c r="B72" s="240" t="s">
        <v>413</v>
      </c>
      <c r="C72" s="142"/>
      <c r="D72" s="142"/>
    </row>
    <row r="73" spans="1:4" s="52" customFormat="1" ht="12" customHeight="1" x14ac:dyDescent="0.2">
      <c r="A73" s="168" t="s">
        <v>223</v>
      </c>
      <c r="B73" s="240" t="s">
        <v>201</v>
      </c>
      <c r="C73" s="142"/>
      <c r="D73" s="142"/>
    </row>
    <row r="74" spans="1:4" s="52" customFormat="1" ht="12" customHeight="1" thickBot="1" x14ac:dyDescent="0.25">
      <c r="A74" s="169" t="s">
        <v>224</v>
      </c>
      <c r="B74" s="241" t="s">
        <v>414</v>
      </c>
      <c r="C74" s="142"/>
      <c r="D74" s="142"/>
    </row>
    <row r="75" spans="1:4" s="52" customFormat="1" ht="12" customHeight="1" thickBot="1" x14ac:dyDescent="0.2">
      <c r="A75" s="170" t="s">
        <v>202</v>
      </c>
      <c r="B75" s="88" t="s">
        <v>203</v>
      </c>
      <c r="C75" s="138">
        <f>SUM(C76:C77)</f>
        <v>219824324</v>
      </c>
      <c r="D75" s="138">
        <f>SUM(D76:D77)</f>
        <v>215725295</v>
      </c>
    </row>
    <row r="76" spans="1:4" s="52" customFormat="1" ht="12" customHeight="1" x14ac:dyDescent="0.2">
      <c r="A76" s="167" t="s">
        <v>225</v>
      </c>
      <c r="B76" s="151" t="s">
        <v>204</v>
      </c>
      <c r="C76" s="142">
        <v>219824324</v>
      </c>
      <c r="D76" s="142">
        <v>215725295</v>
      </c>
    </row>
    <row r="77" spans="1:4" s="52" customFormat="1" ht="12" customHeight="1" thickBot="1" x14ac:dyDescent="0.25">
      <c r="A77" s="169" t="s">
        <v>226</v>
      </c>
      <c r="B77" s="153" t="s">
        <v>205</v>
      </c>
      <c r="C77" s="142"/>
      <c r="D77" s="142"/>
    </row>
    <row r="78" spans="1:4" s="51" customFormat="1" ht="12" customHeight="1" thickBot="1" x14ac:dyDescent="0.2">
      <c r="A78" s="170" t="s">
        <v>206</v>
      </c>
      <c r="B78" s="88" t="s">
        <v>207</v>
      </c>
      <c r="C78" s="138">
        <f>SUM(C79:C81)</f>
        <v>6400021</v>
      </c>
      <c r="D78" s="138">
        <f>SUM(D79:D81)</f>
        <v>6400021</v>
      </c>
    </row>
    <row r="79" spans="1:4" s="52" customFormat="1" ht="12" customHeight="1" x14ac:dyDescent="0.2">
      <c r="A79" s="167" t="s">
        <v>227</v>
      </c>
      <c r="B79" s="151" t="s">
        <v>208</v>
      </c>
      <c r="C79" s="142">
        <v>6400021</v>
      </c>
      <c r="D79" s="142">
        <v>6400021</v>
      </c>
    </row>
    <row r="80" spans="1:4" s="52" customFormat="1" ht="12" customHeight="1" x14ac:dyDescent="0.2">
      <c r="A80" s="168" t="s">
        <v>228</v>
      </c>
      <c r="B80" s="152" t="s">
        <v>209</v>
      </c>
      <c r="C80" s="142"/>
      <c r="D80" s="142"/>
    </row>
    <row r="81" spans="1:4" s="52" customFormat="1" ht="12" customHeight="1" thickBot="1" x14ac:dyDescent="0.25">
      <c r="A81" s="169" t="s">
        <v>229</v>
      </c>
      <c r="B81" s="153" t="s">
        <v>415</v>
      </c>
      <c r="C81" s="142"/>
      <c r="D81" s="142"/>
    </row>
    <row r="82" spans="1:4" s="52" customFormat="1" ht="12" customHeight="1" thickBot="1" x14ac:dyDescent="0.2">
      <c r="A82" s="170" t="s">
        <v>210</v>
      </c>
      <c r="B82" s="88" t="s">
        <v>230</v>
      </c>
      <c r="C82" s="138">
        <f>SUM(C83:C86)</f>
        <v>0</v>
      </c>
      <c r="D82" s="138">
        <f>SUM(D83:D86)</f>
        <v>0</v>
      </c>
    </row>
    <row r="83" spans="1:4" s="52" customFormat="1" ht="12" customHeight="1" x14ac:dyDescent="0.2">
      <c r="A83" s="171" t="s">
        <v>211</v>
      </c>
      <c r="B83" s="151" t="s">
        <v>212</v>
      </c>
      <c r="C83" s="142"/>
      <c r="D83" s="142"/>
    </row>
    <row r="84" spans="1:4" s="52" customFormat="1" ht="12" customHeight="1" x14ac:dyDescent="0.2">
      <c r="A84" s="172" t="s">
        <v>213</v>
      </c>
      <c r="B84" s="152" t="s">
        <v>214</v>
      </c>
      <c r="C84" s="142"/>
      <c r="D84" s="142"/>
    </row>
    <row r="85" spans="1:4" s="52" customFormat="1" ht="12" customHeight="1" x14ac:dyDescent="0.2">
      <c r="A85" s="172" t="s">
        <v>215</v>
      </c>
      <c r="B85" s="152" t="s">
        <v>216</v>
      </c>
      <c r="C85" s="142"/>
      <c r="D85" s="142"/>
    </row>
    <row r="86" spans="1:4" s="51" customFormat="1" ht="12" customHeight="1" thickBot="1" x14ac:dyDescent="0.25">
      <c r="A86" s="173" t="s">
        <v>217</v>
      </c>
      <c r="B86" s="153" t="s">
        <v>218</v>
      </c>
      <c r="C86" s="142"/>
      <c r="D86" s="142"/>
    </row>
    <row r="87" spans="1:4" s="51" customFormat="1" ht="12" customHeight="1" thickBot="1" x14ac:dyDescent="0.2">
      <c r="A87" s="170" t="s">
        <v>219</v>
      </c>
      <c r="B87" s="88" t="s">
        <v>352</v>
      </c>
      <c r="C87" s="192"/>
      <c r="D87" s="192"/>
    </row>
    <row r="88" spans="1:4" s="51" customFormat="1" ht="12" customHeight="1" thickBot="1" x14ac:dyDescent="0.2">
      <c r="A88" s="170" t="s">
        <v>370</v>
      </c>
      <c r="B88" s="88" t="s">
        <v>220</v>
      </c>
      <c r="C88" s="192"/>
      <c r="D88" s="192"/>
    </row>
    <row r="89" spans="1:4" s="51" customFormat="1" ht="12" customHeight="1" thickBot="1" x14ac:dyDescent="0.2">
      <c r="A89" s="170" t="s">
        <v>371</v>
      </c>
      <c r="B89" s="157" t="s">
        <v>355</v>
      </c>
      <c r="C89" s="144">
        <f>+C66+C70+C75+C78+C82+C88+C87</f>
        <v>226224345</v>
      </c>
      <c r="D89" s="144">
        <f>+D66+D70+D75+D78+D82+D88+D87</f>
        <v>302125316</v>
      </c>
    </row>
    <row r="90" spans="1:4" s="51" customFormat="1" ht="12" customHeight="1" thickBot="1" x14ac:dyDescent="0.2">
      <c r="A90" s="174" t="s">
        <v>372</v>
      </c>
      <c r="B90" s="158" t="s">
        <v>373</v>
      </c>
      <c r="C90" s="144">
        <f>+C65+C89</f>
        <v>704902280</v>
      </c>
      <c r="D90" s="144">
        <f>+D65+D89</f>
        <v>907758601</v>
      </c>
    </row>
    <row r="91" spans="1:4" s="52" customFormat="1" ht="15.2" customHeight="1" thickBot="1" x14ac:dyDescent="0.25">
      <c r="A91" s="78"/>
      <c r="B91" s="79"/>
      <c r="C91" s="123"/>
    </row>
    <row r="92" spans="1:4" s="46" customFormat="1" ht="16.5" customHeight="1" thickBot="1" x14ac:dyDescent="0.25">
      <c r="A92" s="429" t="s">
        <v>39</v>
      </c>
      <c r="B92" s="430"/>
      <c r="C92" s="430"/>
      <c r="D92" s="430"/>
    </row>
    <row r="93" spans="1:4" s="53" customFormat="1" ht="12" customHeight="1" thickBot="1" x14ac:dyDescent="0.25">
      <c r="A93" s="145" t="s">
        <v>6</v>
      </c>
      <c r="B93" s="24" t="s">
        <v>377</v>
      </c>
      <c r="C93" s="137">
        <f>+C94+C95+C96+C97+C98+C111</f>
        <v>322364371</v>
      </c>
      <c r="D93" s="137">
        <f>+D94+D95+D96+D97+D98+D111</f>
        <v>350734526</v>
      </c>
    </row>
    <row r="94" spans="1:4" ht="12" customHeight="1" x14ac:dyDescent="0.2">
      <c r="A94" s="175" t="s">
        <v>60</v>
      </c>
      <c r="B94" s="8" t="s">
        <v>35</v>
      </c>
      <c r="C94" s="206">
        <v>65042576</v>
      </c>
      <c r="D94" s="206">
        <v>108313890</v>
      </c>
    </row>
    <row r="95" spans="1:4" ht="12" customHeight="1" x14ac:dyDescent="0.2">
      <c r="A95" s="168" t="s">
        <v>61</v>
      </c>
      <c r="B95" s="6" t="s">
        <v>104</v>
      </c>
      <c r="C95" s="139">
        <v>12577121</v>
      </c>
      <c r="D95" s="139">
        <v>22241279</v>
      </c>
    </row>
    <row r="96" spans="1:4" ht="12" customHeight="1" x14ac:dyDescent="0.2">
      <c r="A96" s="168" t="s">
        <v>62</v>
      </c>
      <c r="B96" s="6" t="s">
        <v>79</v>
      </c>
      <c r="C96" s="141">
        <v>99500000</v>
      </c>
      <c r="D96" s="139">
        <v>151358937</v>
      </c>
    </row>
    <row r="97" spans="1:4" ht="12" customHeight="1" x14ac:dyDescent="0.2">
      <c r="A97" s="168" t="s">
        <v>63</v>
      </c>
      <c r="B97" s="9" t="s">
        <v>105</v>
      </c>
      <c r="C97" s="141">
        <v>15000000</v>
      </c>
      <c r="D97" s="218">
        <v>9685419</v>
      </c>
    </row>
    <row r="98" spans="1:4" ht="12" customHeight="1" x14ac:dyDescent="0.2">
      <c r="A98" s="168" t="s">
        <v>71</v>
      </c>
      <c r="B98" s="17" t="s">
        <v>106</v>
      </c>
      <c r="C98" s="141">
        <v>51960046</v>
      </c>
      <c r="D98" s="218">
        <v>52875186</v>
      </c>
    </row>
    <row r="99" spans="1:4" ht="12" customHeight="1" x14ac:dyDescent="0.2">
      <c r="A99" s="168" t="s">
        <v>64</v>
      </c>
      <c r="B99" s="6" t="s">
        <v>374</v>
      </c>
      <c r="C99" s="141"/>
      <c r="D99" s="218"/>
    </row>
    <row r="100" spans="1:4" ht="12" customHeight="1" x14ac:dyDescent="0.2">
      <c r="A100" s="168" t="s">
        <v>65</v>
      </c>
      <c r="B100" s="61" t="s">
        <v>318</v>
      </c>
      <c r="C100" s="141"/>
      <c r="D100" s="218"/>
    </row>
    <row r="101" spans="1:4" ht="12" customHeight="1" x14ac:dyDescent="0.2">
      <c r="A101" s="168" t="s">
        <v>72</v>
      </c>
      <c r="B101" s="61" t="s">
        <v>317</v>
      </c>
      <c r="C101" s="141"/>
      <c r="D101" s="218">
        <v>122798</v>
      </c>
    </row>
    <row r="102" spans="1:4" ht="12" customHeight="1" x14ac:dyDescent="0.2">
      <c r="A102" s="168" t="s">
        <v>73</v>
      </c>
      <c r="B102" s="61" t="s">
        <v>236</v>
      </c>
      <c r="C102" s="141"/>
      <c r="D102" s="218"/>
    </row>
    <row r="103" spans="1:4" ht="12" customHeight="1" x14ac:dyDescent="0.2">
      <c r="A103" s="168" t="s">
        <v>74</v>
      </c>
      <c r="B103" s="62" t="s">
        <v>237</v>
      </c>
      <c r="C103" s="141"/>
      <c r="D103" s="218"/>
    </row>
    <row r="104" spans="1:4" ht="12" customHeight="1" x14ac:dyDescent="0.2">
      <c r="A104" s="168" t="s">
        <v>75</v>
      </c>
      <c r="B104" s="62" t="s">
        <v>238</v>
      </c>
      <c r="C104" s="141"/>
      <c r="D104" s="218"/>
    </row>
    <row r="105" spans="1:4" ht="12" customHeight="1" x14ac:dyDescent="0.2">
      <c r="A105" s="168" t="s">
        <v>77</v>
      </c>
      <c r="B105" s="61" t="s">
        <v>239</v>
      </c>
      <c r="C105" s="141">
        <v>2200000</v>
      </c>
      <c r="D105" s="218">
        <v>10504414</v>
      </c>
    </row>
    <row r="106" spans="1:4" ht="12" customHeight="1" x14ac:dyDescent="0.2">
      <c r="A106" s="168" t="s">
        <v>107</v>
      </c>
      <c r="B106" s="61" t="s">
        <v>240</v>
      </c>
      <c r="C106" s="141"/>
      <c r="D106" s="218"/>
    </row>
    <row r="107" spans="1:4" ht="12" customHeight="1" x14ac:dyDescent="0.2">
      <c r="A107" s="168" t="s">
        <v>234</v>
      </c>
      <c r="B107" s="62" t="s">
        <v>241</v>
      </c>
      <c r="C107" s="139"/>
      <c r="D107" s="218"/>
    </row>
    <row r="108" spans="1:4" ht="12" customHeight="1" x14ac:dyDescent="0.2">
      <c r="A108" s="176" t="s">
        <v>235</v>
      </c>
      <c r="B108" s="63" t="s">
        <v>242</v>
      </c>
      <c r="C108" s="141"/>
      <c r="D108" s="218"/>
    </row>
    <row r="109" spans="1:4" ht="12" customHeight="1" x14ac:dyDescent="0.2">
      <c r="A109" s="168" t="s">
        <v>315</v>
      </c>
      <c r="B109" s="63" t="s">
        <v>243</v>
      </c>
      <c r="C109" s="141"/>
      <c r="D109" s="218"/>
    </row>
    <row r="110" spans="1:4" ht="12" customHeight="1" x14ac:dyDescent="0.2">
      <c r="A110" s="168" t="s">
        <v>316</v>
      </c>
      <c r="B110" s="62" t="s">
        <v>244</v>
      </c>
      <c r="C110" s="139"/>
      <c r="D110" s="217"/>
    </row>
    <row r="111" spans="1:4" ht="12" customHeight="1" x14ac:dyDescent="0.2">
      <c r="A111" s="168" t="s">
        <v>320</v>
      </c>
      <c r="B111" s="9" t="s">
        <v>36</v>
      </c>
      <c r="C111" s="139">
        <v>78284628</v>
      </c>
      <c r="D111" s="217">
        <v>6259815</v>
      </c>
    </row>
    <row r="112" spans="1:4" ht="12" customHeight="1" x14ac:dyDescent="0.2">
      <c r="A112" s="169" t="s">
        <v>321</v>
      </c>
      <c r="B112" s="6" t="s">
        <v>375</v>
      </c>
      <c r="C112" s="141"/>
      <c r="D112" s="218"/>
    </row>
    <row r="113" spans="1:4" ht="12" customHeight="1" thickBot="1" x14ac:dyDescent="0.25">
      <c r="A113" s="177" t="s">
        <v>322</v>
      </c>
      <c r="B113" s="64" t="s">
        <v>376</v>
      </c>
      <c r="C113" s="207"/>
      <c r="D113" s="232"/>
    </row>
    <row r="114" spans="1:4" ht="12" customHeight="1" thickBot="1" x14ac:dyDescent="0.25">
      <c r="A114" s="25" t="s">
        <v>7</v>
      </c>
      <c r="B114" s="23" t="s">
        <v>245</v>
      </c>
      <c r="C114" s="138">
        <f>+C115+C117+C119</f>
        <v>185053554</v>
      </c>
      <c r="D114" s="215">
        <f>+D115+D117+D119</f>
        <v>273947973</v>
      </c>
    </row>
    <row r="115" spans="1:4" ht="12" customHeight="1" x14ac:dyDescent="0.2">
      <c r="A115" s="167" t="s">
        <v>66</v>
      </c>
      <c r="B115" s="6" t="s">
        <v>121</v>
      </c>
      <c r="C115" s="140">
        <v>90000000</v>
      </c>
      <c r="D115" s="216">
        <v>225375082</v>
      </c>
    </row>
    <row r="116" spans="1:4" ht="12" customHeight="1" x14ac:dyDescent="0.2">
      <c r="A116" s="167" t="s">
        <v>67</v>
      </c>
      <c r="B116" s="10" t="s">
        <v>249</v>
      </c>
      <c r="C116" s="140"/>
      <c r="D116" s="216"/>
    </row>
    <row r="117" spans="1:4" ht="12" customHeight="1" x14ac:dyDescent="0.2">
      <c r="A117" s="167" t="s">
        <v>68</v>
      </c>
      <c r="B117" s="10" t="s">
        <v>108</v>
      </c>
      <c r="C117" s="139">
        <v>90053554</v>
      </c>
      <c r="D117" s="217">
        <v>48572891</v>
      </c>
    </row>
    <row r="118" spans="1:4" ht="12" customHeight="1" x14ac:dyDescent="0.2">
      <c r="A118" s="167" t="s">
        <v>69</v>
      </c>
      <c r="B118" s="10" t="s">
        <v>250</v>
      </c>
      <c r="C118" s="139"/>
      <c r="D118" s="217"/>
    </row>
    <row r="119" spans="1:4" ht="12" customHeight="1" x14ac:dyDescent="0.2">
      <c r="A119" s="167" t="s">
        <v>70</v>
      </c>
      <c r="B119" s="90" t="s">
        <v>123</v>
      </c>
      <c r="C119" s="139">
        <v>5000000</v>
      </c>
      <c r="D119" s="217"/>
    </row>
    <row r="120" spans="1:4" ht="12" customHeight="1" x14ac:dyDescent="0.2">
      <c r="A120" s="167" t="s">
        <v>76</v>
      </c>
      <c r="B120" s="89" t="s">
        <v>308</v>
      </c>
      <c r="C120" s="139"/>
      <c r="D120" s="217"/>
    </row>
    <row r="121" spans="1:4" ht="12" customHeight="1" x14ac:dyDescent="0.2">
      <c r="A121" s="167" t="s">
        <v>78</v>
      </c>
      <c r="B121" s="147" t="s">
        <v>255</v>
      </c>
      <c r="C121" s="139"/>
      <c r="D121" s="217"/>
    </row>
    <row r="122" spans="1:4" ht="12" customHeight="1" x14ac:dyDescent="0.2">
      <c r="A122" s="167" t="s">
        <v>109</v>
      </c>
      <c r="B122" s="62" t="s">
        <v>238</v>
      </c>
      <c r="C122" s="139"/>
      <c r="D122" s="217"/>
    </row>
    <row r="123" spans="1:4" ht="12" customHeight="1" x14ac:dyDescent="0.2">
      <c r="A123" s="167" t="s">
        <v>110</v>
      </c>
      <c r="B123" s="62" t="s">
        <v>254</v>
      </c>
      <c r="C123" s="139"/>
      <c r="D123" s="217"/>
    </row>
    <row r="124" spans="1:4" ht="12" customHeight="1" x14ac:dyDescent="0.2">
      <c r="A124" s="167" t="s">
        <v>111</v>
      </c>
      <c r="B124" s="62" t="s">
        <v>253</v>
      </c>
      <c r="C124" s="139"/>
      <c r="D124" s="217"/>
    </row>
    <row r="125" spans="1:4" ht="12" customHeight="1" x14ac:dyDescent="0.2">
      <c r="A125" s="167" t="s">
        <v>246</v>
      </c>
      <c r="B125" s="62" t="s">
        <v>241</v>
      </c>
      <c r="C125" s="139"/>
      <c r="D125" s="217"/>
    </row>
    <row r="126" spans="1:4" ht="12" customHeight="1" x14ac:dyDescent="0.2">
      <c r="A126" s="167" t="s">
        <v>247</v>
      </c>
      <c r="B126" s="62" t="s">
        <v>252</v>
      </c>
      <c r="C126" s="139"/>
      <c r="D126" s="217"/>
    </row>
    <row r="127" spans="1:4" ht="12" customHeight="1" thickBot="1" x14ac:dyDescent="0.25">
      <c r="A127" s="176" t="s">
        <v>248</v>
      </c>
      <c r="B127" s="62" t="s">
        <v>251</v>
      </c>
      <c r="C127" s="141"/>
      <c r="D127" s="218"/>
    </row>
    <row r="128" spans="1:4" ht="12" customHeight="1" thickBot="1" x14ac:dyDescent="0.25">
      <c r="A128" s="25" t="s">
        <v>8</v>
      </c>
      <c r="B128" s="57" t="s">
        <v>325</v>
      </c>
      <c r="C128" s="138">
        <f>+C93+C114</f>
        <v>507417925</v>
      </c>
      <c r="D128" s="215">
        <f>+D93+D114</f>
        <v>624682499</v>
      </c>
    </row>
    <row r="129" spans="1:10" ht="12" customHeight="1" thickBot="1" x14ac:dyDescent="0.25">
      <c r="A129" s="25" t="s">
        <v>9</v>
      </c>
      <c r="B129" s="57" t="s">
        <v>326</v>
      </c>
      <c r="C129" s="138">
        <f>+C130+C131+C132</f>
        <v>0</v>
      </c>
      <c r="D129" s="215">
        <f>+D130+D131+D132</f>
        <v>80000000</v>
      </c>
    </row>
    <row r="130" spans="1:10" s="53" customFormat="1" ht="12" customHeight="1" x14ac:dyDescent="0.2">
      <c r="A130" s="167" t="s">
        <v>155</v>
      </c>
      <c r="B130" s="7" t="s">
        <v>380</v>
      </c>
      <c r="C130" s="139"/>
      <c r="D130" s="217"/>
    </row>
    <row r="131" spans="1:10" ht="12" customHeight="1" x14ac:dyDescent="0.2">
      <c r="A131" s="167" t="s">
        <v>156</v>
      </c>
      <c r="B131" s="7" t="s">
        <v>334</v>
      </c>
      <c r="C131" s="139"/>
      <c r="D131" s="217">
        <v>80000000</v>
      </c>
    </row>
    <row r="132" spans="1:10" ht="12" customHeight="1" thickBot="1" x14ac:dyDescent="0.25">
      <c r="A132" s="176" t="s">
        <v>157</v>
      </c>
      <c r="B132" s="5" t="s">
        <v>379</v>
      </c>
      <c r="C132" s="139"/>
      <c r="D132" s="217"/>
    </row>
    <row r="133" spans="1:10" ht="12" customHeight="1" thickBot="1" x14ac:dyDescent="0.25">
      <c r="A133" s="25" t="s">
        <v>10</v>
      </c>
      <c r="B133" s="57" t="s">
        <v>327</v>
      </c>
      <c r="C133" s="138">
        <f>+C134+C135+C136+C137+C138+C139</f>
        <v>0</v>
      </c>
      <c r="D133" s="215">
        <f>+D134+D135+D136+D137+D138+D139</f>
        <v>0</v>
      </c>
    </row>
    <row r="134" spans="1:10" ht="12" customHeight="1" x14ac:dyDescent="0.2">
      <c r="A134" s="167" t="s">
        <v>53</v>
      </c>
      <c r="B134" s="7" t="s">
        <v>336</v>
      </c>
      <c r="C134" s="139"/>
      <c r="D134" s="217"/>
    </row>
    <row r="135" spans="1:10" ht="12" customHeight="1" x14ac:dyDescent="0.2">
      <c r="A135" s="167" t="s">
        <v>54</v>
      </c>
      <c r="B135" s="7" t="s">
        <v>328</v>
      </c>
      <c r="C135" s="139"/>
      <c r="D135" s="217"/>
    </row>
    <row r="136" spans="1:10" ht="12" customHeight="1" x14ac:dyDescent="0.2">
      <c r="A136" s="167" t="s">
        <v>55</v>
      </c>
      <c r="B136" s="7" t="s">
        <v>329</v>
      </c>
      <c r="C136" s="139"/>
      <c r="D136" s="217"/>
    </row>
    <row r="137" spans="1:10" ht="12" customHeight="1" x14ac:dyDescent="0.2">
      <c r="A137" s="167" t="s">
        <v>96</v>
      </c>
      <c r="B137" s="7" t="s">
        <v>378</v>
      </c>
      <c r="C137" s="139"/>
      <c r="D137" s="217"/>
    </row>
    <row r="138" spans="1:10" ht="12" customHeight="1" x14ac:dyDescent="0.2">
      <c r="A138" s="167" t="s">
        <v>97</v>
      </c>
      <c r="B138" s="7" t="s">
        <v>331</v>
      </c>
      <c r="C138" s="139"/>
      <c r="D138" s="217"/>
    </row>
    <row r="139" spans="1:10" s="53" customFormat="1" ht="12" customHeight="1" thickBot="1" x14ac:dyDescent="0.25">
      <c r="A139" s="176" t="s">
        <v>98</v>
      </c>
      <c r="B139" s="5" t="s">
        <v>332</v>
      </c>
      <c r="C139" s="139"/>
      <c r="D139" s="217"/>
    </row>
    <row r="140" spans="1:10" ht="12" customHeight="1" thickBot="1" x14ac:dyDescent="0.25">
      <c r="A140" s="25" t="s">
        <v>11</v>
      </c>
      <c r="B140" s="57" t="s">
        <v>390</v>
      </c>
      <c r="C140" s="144">
        <f>+C141+C142+C144+C145+C143</f>
        <v>197484355</v>
      </c>
      <c r="D140" s="219">
        <f>+D141+D142+D144+D145+D143</f>
        <v>203076102</v>
      </c>
      <c r="J140" s="87"/>
    </row>
    <row r="141" spans="1:10" x14ac:dyDescent="0.2">
      <c r="A141" s="167" t="s">
        <v>56</v>
      </c>
      <c r="B141" s="7" t="s">
        <v>256</v>
      </c>
      <c r="C141" s="139"/>
      <c r="D141" s="217"/>
    </row>
    <row r="142" spans="1:10" ht="12" customHeight="1" x14ac:dyDescent="0.2">
      <c r="A142" s="167" t="s">
        <v>57</v>
      </c>
      <c r="B142" s="7" t="s">
        <v>257</v>
      </c>
      <c r="C142" s="139">
        <v>6400021</v>
      </c>
      <c r="D142" s="217">
        <v>6400021</v>
      </c>
    </row>
    <row r="143" spans="1:10" ht="12" customHeight="1" x14ac:dyDescent="0.2">
      <c r="A143" s="167" t="s">
        <v>173</v>
      </c>
      <c r="B143" s="7" t="s">
        <v>389</v>
      </c>
      <c r="C143" s="139">
        <v>191084334</v>
      </c>
      <c r="D143" s="217">
        <v>196676081</v>
      </c>
    </row>
    <row r="144" spans="1:10" s="53" customFormat="1" ht="12" customHeight="1" x14ac:dyDescent="0.2">
      <c r="A144" s="167" t="s">
        <v>174</v>
      </c>
      <c r="B144" s="7" t="s">
        <v>341</v>
      </c>
      <c r="C144" s="139"/>
      <c r="D144" s="217"/>
    </row>
    <row r="145" spans="1:4" s="53" customFormat="1" ht="12" customHeight="1" thickBot="1" x14ac:dyDescent="0.25">
      <c r="A145" s="176" t="s">
        <v>175</v>
      </c>
      <c r="B145" s="5" t="s">
        <v>273</v>
      </c>
      <c r="C145" s="139"/>
      <c r="D145" s="217"/>
    </row>
    <row r="146" spans="1:4" s="53" customFormat="1" ht="12" customHeight="1" thickBot="1" x14ac:dyDescent="0.25">
      <c r="A146" s="25" t="s">
        <v>12</v>
      </c>
      <c r="B146" s="57" t="s">
        <v>342</v>
      </c>
      <c r="C146" s="209">
        <f>+C147+C148+C149+C150+C151</f>
        <v>0</v>
      </c>
      <c r="D146" s="220">
        <f>+D147+D148+D149+D150+D151</f>
        <v>0</v>
      </c>
    </row>
    <row r="147" spans="1:4" s="53" customFormat="1" ht="12" customHeight="1" x14ac:dyDescent="0.2">
      <c r="A147" s="167" t="s">
        <v>58</v>
      </c>
      <c r="B147" s="7" t="s">
        <v>337</v>
      </c>
      <c r="C147" s="139"/>
      <c r="D147" s="217"/>
    </row>
    <row r="148" spans="1:4" s="53" customFormat="1" ht="12" customHeight="1" x14ac:dyDescent="0.2">
      <c r="A148" s="167" t="s">
        <v>59</v>
      </c>
      <c r="B148" s="7" t="s">
        <v>344</v>
      </c>
      <c r="C148" s="139"/>
      <c r="D148" s="217"/>
    </row>
    <row r="149" spans="1:4" s="53" customFormat="1" ht="12" customHeight="1" x14ac:dyDescent="0.2">
      <c r="A149" s="167" t="s">
        <v>185</v>
      </c>
      <c r="B149" s="7" t="s">
        <v>339</v>
      </c>
      <c r="C149" s="139"/>
      <c r="D149" s="217"/>
    </row>
    <row r="150" spans="1:4" s="53" customFormat="1" ht="12" customHeight="1" x14ac:dyDescent="0.2">
      <c r="A150" s="167" t="s">
        <v>186</v>
      </c>
      <c r="B150" s="7" t="s">
        <v>381</v>
      </c>
      <c r="C150" s="139"/>
      <c r="D150" s="217"/>
    </row>
    <row r="151" spans="1:4" ht="12.75" customHeight="1" thickBot="1" x14ac:dyDescent="0.25">
      <c r="A151" s="176" t="s">
        <v>343</v>
      </c>
      <c r="B151" s="5" t="s">
        <v>346</v>
      </c>
      <c r="C151" s="141"/>
      <c r="D151" s="218"/>
    </row>
    <row r="152" spans="1:4" ht="12.75" customHeight="1" thickBot="1" x14ac:dyDescent="0.25">
      <c r="A152" s="205" t="s">
        <v>13</v>
      </c>
      <c r="B152" s="57" t="s">
        <v>347</v>
      </c>
      <c r="C152" s="209"/>
      <c r="D152" s="220"/>
    </row>
    <row r="153" spans="1:4" ht="12.75" customHeight="1" thickBot="1" x14ac:dyDescent="0.25">
      <c r="A153" s="205" t="s">
        <v>14</v>
      </c>
      <c r="B153" s="57" t="s">
        <v>348</v>
      </c>
      <c r="C153" s="209"/>
      <c r="D153" s="220"/>
    </row>
    <row r="154" spans="1:4" ht="12" customHeight="1" thickBot="1" x14ac:dyDescent="0.25">
      <c r="A154" s="25" t="s">
        <v>15</v>
      </c>
      <c r="B154" s="57" t="s">
        <v>350</v>
      </c>
      <c r="C154" s="211">
        <f>+C129+C133+C140+C146+C152+C153</f>
        <v>197484355</v>
      </c>
      <c r="D154" s="222">
        <f>+D129+D133+D140+D146+D152+D153</f>
        <v>283076102</v>
      </c>
    </row>
    <row r="155" spans="1:4" ht="15.2" customHeight="1" thickBot="1" x14ac:dyDescent="0.25">
      <c r="A155" s="178" t="s">
        <v>16</v>
      </c>
      <c r="B155" s="126" t="s">
        <v>349</v>
      </c>
      <c r="C155" s="211">
        <f>+C128+C154</f>
        <v>704902280</v>
      </c>
      <c r="D155" s="222">
        <f>+D128+D154</f>
        <v>907758601</v>
      </c>
    </row>
    <row r="156" spans="1:4" ht="13.5" thickBot="1" x14ac:dyDescent="0.25">
      <c r="A156" s="129"/>
      <c r="B156" s="130"/>
      <c r="C156" s="370">
        <f>C90-C155</f>
        <v>0</v>
      </c>
      <c r="D156" s="370">
        <f>D90-D155</f>
        <v>0</v>
      </c>
    </row>
    <row r="157" spans="1:4" ht="15.2" customHeight="1" thickBot="1" x14ac:dyDescent="0.25">
      <c r="A157" s="235" t="s">
        <v>409</v>
      </c>
      <c r="B157" s="236"/>
      <c r="C157" s="231">
        <v>16</v>
      </c>
      <c r="D157" s="231">
        <v>16</v>
      </c>
    </row>
    <row r="158" spans="1:4" ht="14.45" customHeight="1" thickBot="1" x14ac:dyDescent="0.25">
      <c r="A158" s="237" t="s">
        <v>410</v>
      </c>
      <c r="B158" s="238"/>
      <c r="C158" s="231">
        <v>14</v>
      </c>
      <c r="D158" s="231">
        <v>14</v>
      </c>
    </row>
  </sheetData>
  <sheetProtection selectLockedCells="1" selectUnlockedCells="1"/>
  <mergeCells count="5">
    <mergeCell ref="B2:D2"/>
    <mergeCell ref="B3:D3"/>
    <mergeCell ref="A7:D7"/>
    <mergeCell ref="A92:D92"/>
    <mergeCell ref="B1:D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verticalDpi="300" r:id="rId1"/>
  <headerFooter alignWithMargins="0"/>
  <rowBreaks count="2" manualBreakCount="2">
    <brk id="69" max="16383" man="1"/>
    <brk id="9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1"/>
  <sheetViews>
    <sheetView topLeftCell="B1" zoomScale="120" zoomScaleNormal="120" workbookViewId="0">
      <selection activeCell="H13" sqref="H13"/>
    </sheetView>
  </sheetViews>
  <sheetFormatPr defaultRowHeight="12.75" x14ac:dyDescent="0.2"/>
  <cols>
    <col min="1" max="1" width="13" style="83" customWidth="1"/>
    <col min="2" max="2" width="59" style="84" customWidth="1"/>
    <col min="3" max="4" width="15.83203125" style="84" customWidth="1"/>
    <col min="5" max="16384" width="9.33203125" style="84"/>
  </cols>
  <sheetData>
    <row r="1" spans="1:4" s="74" customFormat="1" ht="16.5" thickBot="1" x14ac:dyDescent="0.3">
      <c r="A1" s="252"/>
      <c r="B1" s="432"/>
      <c r="C1" s="433"/>
      <c r="D1" s="433"/>
    </row>
    <row r="2" spans="1:4" s="184" customFormat="1" ht="24.75" thickBot="1" x14ac:dyDescent="0.25">
      <c r="A2" s="253" t="s">
        <v>399</v>
      </c>
      <c r="B2" s="434" t="s">
        <v>480</v>
      </c>
      <c r="C2" s="435"/>
      <c r="D2" s="436"/>
    </row>
    <row r="3" spans="1:4" s="184" customFormat="1" ht="24.75" thickBot="1" x14ac:dyDescent="0.25">
      <c r="A3" s="253" t="s">
        <v>117</v>
      </c>
      <c r="B3" s="434" t="s">
        <v>281</v>
      </c>
      <c r="C3" s="435"/>
      <c r="D3" s="436"/>
    </row>
    <row r="4" spans="1:4" s="185" customFormat="1" ht="15.95" customHeight="1" thickBot="1" x14ac:dyDescent="0.3">
      <c r="A4" s="254"/>
      <c r="B4" s="254"/>
      <c r="C4" s="255"/>
      <c r="D4" s="256"/>
    </row>
    <row r="5" spans="1:4" ht="24.75" thickBot="1" x14ac:dyDescent="0.25">
      <c r="A5" s="257" t="s">
        <v>118</v>
      </c>
      <c r="B5" s="258" t="s">
        <v>408</v>
      </c>
      <c r="C5" s="258" t="s">
        <v>397</v>
      </c>
      <c r="D5" s="259" t="s">
        <v>398</v>
      </c>
    </row>
    <row r="6" spans="1:4" s="186" customFormat="1" ht="12.95" customHeight="1" thickBot="1" x14ac:dyDescent="0.25">
      <c r="A6" s="281" t="s">
        <v>361</v>
      </c>
      <c r="B6" s="282" t="s">
        <v>362</v>
      </c>
      <c r="C6" s="282" t="s">
        <v>363</v>
      </c>
      <c r="D6" s="283" t="s">
        <v>365</v>
      </c>
    </row>
    <row r="7" spans="1:4" s="186" customFormat="1" ht="15.95" customHeight="1" thickBot="1" x14ac:dyDescent="0.25">
      <c r="A7" s="429" t="s">
        <v>38</v>
      </c>
      <c r="B7" s="430"/>
      <c r="C7" s="430"/>
      <c r="D7" s="430"/>
    </row>
    <row r="8" spans="1:4" s="125" customFormat="1" ht="12" customHeight="1" thickBot="1" x14ac:dyDescent="0.25">
      <c r="A8" s="69" t="s">
        <v>6</v>
      </c>
      <c r="B8" s="75" t="s">
        <v>382</v>
      </c>
      <c r="C8" s="98">
        <f>SUM(C9:C19)</f>
        <v>17675000</v>
      </c>
      <c r="D8" s="98">
        <f>SUM(D9:D19)</f>
        <v>23526446</v>
      </c>
    </row>
    <row r="9" spans="1:4" s="125" customFormat="1" ht="12" customHeight="1" x14ac:dyDescent="0.2">
      <c r="A9" s="179" t="s">
        <v>60</v>
      </c>
      <c r="B9" s="8" t="s">
        <v>162</v>
      </c>
      <c r="C9" s="225">
        <v>500000</v>
      </c>
      <c r="D9" s="225">
        <v>500000</v>
      </c>
    </row>
    <row r="10" spans="1:4" s="125" customFormat="1" ht="12" customHeight="1" x14ac:dyDescent="0.2">
      <c r="A10" s="180" t="s">
        <v>61</v>
      </c>
      <c r="B10" s="6" t="s">
        <v>163</v>
      </c>
      <c r="C10" s="95">
        <v>11400000</v>
      </c>
      <c r="D10" s="95">
        <v>12057159</v>
      </c>
    </row>
    <row r="11" spans="1:4" s="125" customFormat="1" ht="12" customHeight="1" x14ac:dyDescent="0.2">
      <c r="A11" s="180" t="s">
        <v>62</v>
      </c>
      <c r="B11" s="6" t="s">
        <v>164</v>
      </c>
      <c r="C11" s="95"/>
      <c r="D11" s="95"/>
    </row>
    <row r="12" spans="1:4" s="125" customFormat="1" ht="12" customHeight="1" x14ac:dyDescent="0.2">
      <c r="A12" s="180" t="s">
        <v>63</v>
      </c>
      <c r="B12" s="6" t="s">
        <v>165</v>
      </c>
      <c r="C12" s="95"/>
      <c r="D12" s="95"/>
    </row>
    <row r="13" spans="1:4" s="125" customFormat="1" ht="12" customHeight="1" x14ac:dyDescent="0.2">
      <c r="A13" s="180" t="s">
        <v>80</v>
      </c>
      <c r="B13" s="6" t="s">
        <v>166</v>
      </c>
      <c r="C13" s="95">
        <v>2675000</v>
      </c>
      <c r="D13" s="95">
        <v>7896002</v>
      </c>
    </row>
    <row r="14" spans="1:4" s="125" customFormat="1" ht="12" customHeight="1" x14ac:dyDescent="0.2">
      <c r="A14" s="180" t="s">
        <v>64</v>
      </c>
      <c r="B14" s="6" t="s">
        <v>282</v>
      </c>
      <c r="C14" s="95">
        <v>3100000</v>
      </c>
      <c r="D14" s="95">
        <v>3072471</v>
      </c>
    </row>
    <row r="15" spans="1:4" s="125" customFormat="1" ht="12" customHeight="1" x14ac:dyDescent="0.2">
      <c r="A15" s="180" t="s">
        <v>65</v>
      </c>
      <c r="B15" s="5" t="s">
        <v>283</v>
      </c>
      <c r="C15" s="95"/>
      <c r="D15" s="95"/>
    </row>
    <row r="16" spans="1:4" s="125" customFormat="1" ht="12" customHeight="1" x14ac:dyDescent="0.2">
      <c r="A16" s="180" t="s">
        <v>72</v>
      </c>
      <c r="B16" s="6" t="s">
        <v>169</v>
      </c>
      <c r="C16" s="223"/>
      <c r="D16" s="223">
        <v>813</v>
      </c>
    </row>
    <row r="17" spans="1:4" s="187" customFormat="1" ht="12" customHeight="1" x14ac:dyDescent="0.2">
      <c r="A17" s="180" t="s">
        <v>73</v>
      </c>
      <c r="B17" s="6" t="s">
        <v>170</v>
      </c>
      <c r="C17" s="95"/>
      <c r="D17" s="95"/>
    </row>
    <row r="18" spans="1:4" s="187" customFormat="1" ht="12" customHeight="1" x14ac:dyDescent="0.2">
      <c r="A18" s="180" t="s">
        <v>74</v>
      </c>
      <c r="B18" s="6" t="s">
        <v>313</v>
      </c>
      <c r="C18" s="97"/>
      <c r="D18" s="97"/>
    </row>
    <row r="19" spans="1:4" s="187" customFormat="1" ht="12" customHeight="1" thickBot="1" x14ac:dyDescent="0.25">
      <c r="A19" s="180" t="s">
        <v>75</v>
      </c>
      <c r="B19" s="5" t="s">
        <v>171</v>
      </c>
      <c r="C19" s="97"/>
      <c r="D19" s="97">
        <v>1</v>
      </c>
    </row>
    <row r="20" spans="1:4" s="125" customFormat="1" ht="12" customHeight="1" thickBot="1" x14ac:dyDescent="0.25">
      <c r="A20" s="69" t="s">
        <v>7</v>
      </c>
      <c r="B20" s="75" t="s">
        <v>284</v>
      </c>
      <c r="C20" s="98">
        <f>SUM(C21:C23)</f>
        <v>1492106</v>
      </c>
      <c r="D20" s="98">
        <f>SUM(D21:D23)</f>
        <v>15034156</v>
      </c>
    </row>
    <row r="21" spans="1:4" s="187" customFormat="1" ht="12" customHeight="1" x14ac:dyDescent="0.2">
      <c r="A21" s="180" t="s">
        <v>66</v>
      </c>
      <c r="B21" s="7" t="s">
        <v>146</v>
      </c>
      <c r="C21" s="95"/>
      <c r="D21" s="95"/>
    </row>
    <row r="22" spans="1:4" s="187" customFormat="1" ht="12" customHeight="1" x14ac:dyDescent="0.2">
      <c r="A22" s="180" t="s">
        <v>67</v>
      </c>
      <c r="B22" s="6" t="s">
        <v>285</v>
      </c>
      <c r="C22" s="95"/>
      <c r="D22" s="95"/>
    </row>
    <row r="23" spans="1:4" s="187" customFormat="1" ht="12" customHeight="1" x14ac:dyDescent="0.2">
      <c r="A23" s="180" t="s">
        <v>68</v>
      </c>
      <c r="B23" s="6" t="s">
        <v>286</v>
      </c>
      <c r="C23" s="95">
        <v>1492106</v>
      </c>
      <c r="D23" s="95">
        <v>15034156</v>
      </c>
    </row>
    <row r="24" spans="1:4" s="187" customFormat="1" ht="12" customHeight="1" thickBot="1" x14ac:dyDescent="0.25">
      <c r="A24" s="180" t="s">
        <v>69</v>
      </c>
      <c r="B24" s="6" t="s">
        <v>383</v>
      </c>
      <c r="C24" s="95"/>
      <c r="D24" s="95"/>
    </row>
    <row r="25" spans="1:4" s="187" customFormat="1" ht="12" customHeight="1" thickBot="1" x14ac:dyDescent="0.25">
      <c r="A25" s="72" t="s">
        <v>8</v>
      </c>
      <c r="B25" s="57" t="s">
        <v>95</v>
      </c>
      <c r="C25" s="233"/>
      <c r="D25" s="233"/>
    </row>
    <row r="26" spans="1:4" s="187" customFormat="1" ht="12" customHeight="1" thickBot="1" x14ac:dyDescent="0.25">
      <c r="A26" s="72" t="s">
        <v>9</v>
      </c>
      <c r="B26" s="57" t="s">
        <v>384</v>
      </c>
      <c r="C26" s="98">
        <f>+C27+C28+C29</f>
        <v>0</v>
      </c>
      <c r="D26" s="98">
        <f>+D27+D28+D29</f>
        <v>0</v>
      </c>
    </row>
    <row r="27" spans="1:4" s="187" customFormat="1" ht="12" customHeight="1" x14ac:dyDescent="0.2">
      <c r="A27" s="181" t="s">
        <v>155</v>
      </c>
      <c r="B27" s="182" t="s">
        <v>151</v>
      </c>
      <c r="C27" s="224"/>
      <c r="D27" s="224"/>
    </row>
    <row r="28" spans="1:4" s="187" customFormat="1" ht="12" customHeight="1" x14ac:dyDescent="0.2">
      <c r="A28" s="181" t="s">
        <v>156</v>
      </c>
      <c r="B28" s="182" t="s">
        <v>285</v>
      </c>
      <c r="C28" s="95"/>
      <c r="D28" s="95"/>
    </row>
    <row r="29" spans="1:4" s="187" customFormat="1" ht="12" customHeight="1" x14ac:dyDescent="0.2">
      <c r="A29" s="181" t="s">
        <v>157</v>
      </c>
      <c r="B29" s="183" t="s">
        <v>287</v>
      </c>
      <c r="C29" s="95"/>
      <c r="D29" s="95"/>
    </row>
    <row r="30" spans="1:4" s="187" customFormat="1" ht="12" customHeight="1" thickBot="1" x14ac:dyDescent="0.25">
      <c r="A30" s="180" t="s">
        <v>158</v>
      </c>
      <c r="B30" s="60" t="s">
        <v>385</v>
      </c>
      <c r="C30" s="48"/>
      <c r="D30" s="48"/>
    </row>
    <row r="31" spans="1:4" s="187" customFormat="1" ht="12" customHeight="1" thickBot="1" x14ac:dyDescent="0.25">
      <c r="A31" s="72" t="s">
        <v>10</v>
      </c>
      <c r="B31" s="57" t="s">
        <v>288</v>
      </c>
      <c r="C31" s="98">
        <f>+C32+C33+C34</f>
        <v>0</v>
      </c>
      <c r="D31" s="98">
        <f>+D32+D33+D34</f>
        <v>0</v>
      </c>
    </row>
    <row r="32" spans="1:4" s="187" customFormat="1" ht="12" customHeight="1" x14ac:dyDescent="0.2">
      <c r="A32" s="181" t="s">
        <v>53</v>
      </c>
      <c r="B32" s="182" t="s">
        <v>176</v>
      </c>
      <c r="C32" s="224"/>
      <c r="D32" s="224"/>
    </row>
    <row r="33" spans="1:4" s="187" customFormat="1" ht="12" customHeight="1" x14ac:dyDescent="0.2">
      <c r="A33" s="181" t="s">
        <v>54</v>
      </c>
      <c r="B33" s="183" t="s">
        <v>177</v>
      </c>
      <c r="C33" s="99"/>
      <c r="D33" s="99"/>
    </row>
    <row r="34" spans="1:4" s="187" customFormat="1" ht="12" customHeight="1" thickBot="1" x14ac:dyDescent="0.25">
      <c r="A34" s="180" t="s">
        <v>55</v>
      </c>
      <c r="B34" s="60" t="s">
        <v>178</v>
      </c>
      <c r="C34" s="48"/>
      <c r="D34" s="48"/>
    </row>
    <row r="35" spans="1:4" s="125" customFormat="1" ht="12" customHeight="1" thickBot="1" x14ac:dyDescent="0.25">
      <c r="A35" s="72" t="s">
        <v>11</v>
      </c>
      <c r="B35" s="57" t="s">
        <v>261</v>
      </c>
      <c r="C35" s="233"/>
      <c r="D35" s="233"/>
    </row>
    <row r="36" spans="1:4" s="125" customFormat="1" ht="12" customHeight="1" thickBot="1" x14ac:dyDescent="0.25">
      <c r="A36" s="72" t="s">
        <v>12</v>
      </c>
      <c r="B36" s="57" t="s">
        <v>289</v>
      </c>
      <c r="C36" s="233"/>
      <c r="D36" s="233"/>
    </row>
    <row r="37" spans="1:4" s="125" customFormat="1" ht="12" customHeight="1" thickBot="1" x14ac:dyDescent="0.25">
      <c r="A37" s="69" t="s">
        <v>13</v>
      </c>
      <c r="B37" s="57" t="s">
        <v>290</v>
      </c>
      <c r="C37" s="98">
        <f>+C8+C20+C25+C26+C31+C35+C36</f>
        <v>19167106</v>
      </c>
      <c r="D37" s="98">
        <f>+D8+D20+D25+D26+D31+D35+D36</f>
        <v>38560602</v>
      </c>
    </row>
    <row r="38" spans="1:4" s="125" customFormat="1" ht="12" customHeight="1" thickBot="1" x14ac:dyDescent="0.25">
      <c r="A38" s="76" t="s">
        <v>14</v>
      </c>
      <c r="B38" s="57" t="s">
        <v>291</v>
      </c>
      <c r="C38" s="98">
        <f>+C39+C40+C41</f>
        <v>194923691</v>
      </c>
      <c r="D38" s="98">
        <f>+D39+D40+D41</f>
        <v>200515438</v>
      </c>
    </row>
    <row r="39" spans="1:4" s="125" customFormat="1" ht="12" customHeight="1" x14ac:dyDescent="0.2">
      <c r="A39" s="181" t="s">
        <v>292</v>
      </c>
      <c r="B39" s="182" t="s">
        <v>128</v>
      </c>
      <c r="C39" s="224">
        <v>3839357</v>
      </c>
      <c r="D39" s="224">
        <v>3839357</v>
      </c>
    </row>
    <row r="40" spans="1:4" s="125" customFormat="1" ht="12" customHeight="1" x14ac:dyDescent="0.2">
      <c r="A40" s="181" t="s">
        <v>293</v>
      </c>
      <c r="B40" s="183" t="s">
        <v>0</v>
      </c>
      <c r="C40" s="99"/>
      <c r="D40" s="99"/>
    </row>
    <row r="41" spans="1:4" s="187" customFormat="1" ht="12" customHeight="1" thickBot="1" x14ac:dyDescent="0.25">
      <c r="A41" s="180" t="s">
        <v>294</v>
      </c>
      <c r="B41" s="60" t="s">
        <v>295</v>
      </c>
      <c r="C41" s="48">
        <v>191084334</v>
      </c>
      <c r="D41" s="48">
        <v>196676081</v>
      </c>
    </row>
    <row r="42" spans="1:4" s="187" customFormat="1" ht="15.2" customHeight="1" thickBot="1" x14ac:dyDescent="0.25">
      <c r="A42" s="76" t="s">
        <v>15</v>
      </c>
      <c r="B42" s="77" t="s">
        <v>296</v>
      </c>
      <c r="C42" s="234">
        <f>+C37+C38</f>
        <v>214090797</v>
      </c>
      <c r="D42" s="234">
        <f>+D37+D38</f>
        <v>239076040</v>
      </c>
    </row>
    <row r="43" spans="1:4" s="187" customFormat="1" ht="15.2" customHeight="1" x14ac:dyDescent="0.2">
      <c r="A43" s="78"/>
      <c r="B43" s="79"/>
      <c r="C43" s="123"/>
    </row>
    <row r="44" spans="1:4" ht="13.5" thickBot="1" x14ac:dyDescent="0.25">
      <c r="A44" s="80"/>
      <c r="B44" s="81"/>
      <c r="C44" s="124"/>
    </row>
    <row r="45" spans="1:4" s="186" customFormat="1" ht="16.5" customHeight="1" thickBot="1" x14ac:dyDescent="0.25">
      <c r="A45" s="429" t="s">
        <v>39</v>
      </c>
      <c r="B45" s="430"/>
      <c r="C45" s="430"/>
      <c r="D45" s="430"/>
    </row>
    <row r="46" spans="1:4" s="188" customFormat="1" ht="12" customHeight="1" thickBot="1" x14ac:dyDescent="0.25">
      <c r="A46" s="72" t="s">
        <v>6</v>
      </c>
      <c r="B46" s="57" t="s">
        <v>297</v>
      </c>
      <c r="C46" s="98">
        <f>SUM(C47:C51)</f>
        <v>211938397</v>
      </c>
      <c r="D46" s="98">
        <f>SUM(D47:D51)</f>
        <v>235935247</v>
      </c>
    </row>
    <row r="47" spans="1:4" ht="12" customHeight="1" x14ac:dyDescent="0.2">
      <c r="A47" s="180" t="s">
        <v>60</v>
      </c>
      <c r="B47" s="7" t="s">
        <v>35</v>
      </c>
      <c r="C47" s="224">
        <v>135369490</v>
      </c>
      <c r="D47" s="224">
        <v>147510052</v>
      </c>
    </row>
    <row r="48" spans="1:4" ht="12" customHeight="1" x14ac:dyDescent="0.2">
      <c r="A48" s="180" t="s">
        <v>61</v>
      </c>
      <c r="B48" s="6" t="s">
        <v>104</v>
      </c>
      <c r="C48" s="47">
        <v>26284795</v>
      </c>
      <c r="D48" s="47">
        <v>27746218</v>
      </c>
    </row>
    <row r="49" spans="1:4" ht="12" customHeight="1" x14ac:dyDescent="0.2">
      <c r="A49" s="180" t="s">
        <v>62</v>
      </c>
      <c r="B49" s="6" t="s">
        <v>79</v>
      </c>
      <c r="C49" s="47">
        <v>50284112</v>
      </c>
      <c r="D49" s="47">
        <v>60678977</v>
      </c>
    </row>
    <row r="50" spans="1:4" ht="12" customHeight="1" x14ac:dyDescent="0.2">
      <c r="A50" s="180" t="s">
        <v>63</v>
      </c>
      <c r="B50" s="6" t="s">
        <v>105</v>
      </c>
      <c r="C50" s="47"/>
      <c r="D50" s="47"/>
    </row>
    <row r="51" spans="1:4" ht="12" customHeight="1" thickBot="1" x14ac:dyDescent="0.25">
      <c r="A51" s="180" t="s">
        <v>80</v>
      </c>
      <c r="B51" s="6" t="s">
        <v>106</v>
      </c>
      <c r="C51" s="47"/>
      <c r="D51" s="47"/>
    </row>
    <row r="52" spans="1:4" ht="12" customHeight="1" thickBot="1" x14ac:dyDescent="0.25">
      <c r="A52" s="72" t="s">
        <v>7</v>
      </c>
      <c r="B52" s="57" t="s">
        <v>298</v>
      </c>
      <c r="C52" s="98">
        <f>SUM(C53:C55)</f>
        <v>2152400</v>
      </c>
      <c r="D52" s="98">
        <f>SUM(D53:D55)</f>
        <v>3140793</v>
      </c>
    </row>
    <row r="53" spans="1:4" s="188" customFormat="1" ht="12" customHeight="1" x14ac:dyDescent="0.2">
      <c r="A53" s="180" t="s">
        <v>66</v>
      </c>
      <c r="B53" s="7" t="s">
        <v>121</v>
      </c>
      <c r="C53" s="224">
        <v>2152400</v>
      </c>
      <c r="D53" s="224">
        <v>3140793</v>
      </c>
    </row>
    <row r="54" spans="1:4" ht="12" customHeight="1" x14ac:dyDescent="0.2">
      <c r="A54" s="180" t="s">
        <v>67</v>
      </c>
      <c r="B54" s="6" t="s">
        <v>108</v>
      </c>
      <c r="C54" s="47"/>
      <c r="D54" s="47"/>
    </row>
    <row r="55" spans="1:4" ht="12" customHeight="1" x14ac:dyDescent="0.2">
      <c r="A55" s="180" t="s">
        <v>68</v>
      </c>
      <c r="B55" s="6" t="s">
        <v>40</v>
      </c>
      <c r="C55" s="47"/>
      <c r="D55" s="47"/>
    </row>
    <row r="56" spans="1:4" ht="12" customHeight="1" thickBot="1" x14ac:dyDescent="0.25">
      <c r="A56" s="180" t="s">
        <v>69</v>
      </c>
      <c r="B56" s="6" t="s">
        <v>386</v>
      </c>
      <c r="C56" s="47"/>
      <c r="D56" s="47"/>
    </row>
    <row r="57" spans="1:4" ht="12" customHeight="1" thickBot="1" x14ac:dyDescent="0.25">
      <c r="A57" s="72" t="s">
        <v>8</v>
      </c>
      <c r="B57" s="57" t="s">
        <v>2</v>
      </c>
      <c r="C57" s="233"/>
      <c r="D57" s="233"/>
    </row>
    <row r="58" spans="1:4" ht="15.2" customHeight="1" thickBot="1" x14ac:dyDescent="0.25">
      <c r="A58" s="72" t="s">
        <v>9</v>
      </c>
      <c r="B58" s="82" t="s">
        <v>387</v>
      </c>
      <c r="C58" s="234">
        <f>+C46+C52+C57</f>
        <v>214090797</v>
      </c>
      <c r="D58" s="234">
        <f>+D46+D52+D57</f>
        <v>239076040</v>
      </c>
    </row>
    <row r="59" spans="1:4" ht="13.5" thickBot="1" x14ac:dyDescent="0.25">
      <c r="C59" s="370">
        <f>C42-C58</f>
        <v>0</v>
      </c>
      <c r="D59" s="370">
        <f>D42-D58</f>
        <v>0</v>
      </c>
    </row>
    <row r="60" spans="1:4" ht="15.2" customHeight="1" thickBot="1" x14ac:dyDescent="0.25">
      <c r="A60" s="235" t="s">
        <v>409</v>
      </c>
      <c r="B60" s="236"/>
      <c r="C60" s="231">
        <v>27</v>
      </c>
      <c r="D60" s="231">
        <v>27</v>
      </c>
    </row>
    <row r="61" spans="1:4" ht="14.45" customHeight="1" thickBot="1" x14ac:dyDescent="0.25">
      <c r="A61" s="237" t="s">
        <v>410</v>
      </c>
      <c r="B61" s="238"/>
      <c r="C61" s="231"/>
      <c r="D61" s="231"/>
    </row>
  </sheetData>
  <sheetProtection selectLockedCells="1" selectUnlockedCells="1"/>
  <mergeCells count="5">
    <mergeCell ref="B2:D2"/>
    <mergeCell ref="B3:D3"/>
    <mergeCell ref="A7:D7"/>
    <mergeCell ref="A45:D45"/>
    <mergeCell ref="B1:D1"/>
  </mergeCells>
  <phoneticPr fontId="24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9</vt:i4>
      </vt:variant>
    </vt:vector>
  </HeadingPairs>
  <TitlesOfParts>
    <vt:vector size="26" baseType="lpstr">
      <vt:lpstr>Z_1.1.sz.mell.</vt:lpstr>
      <vt:lpstr>Z_1.2.sz.mell.</vt:lpstr>
      <vt:lpstr>Z_2.1.sz.mell</vt:lpstr>
      <vt:lpstr>Z_2.2.sz.mell</vt:lpstr>
      <vt:lpstr>Z_3.sz.mell.</vt:lpstr>
      <vt:lpstr>Z_4.sz.mell.</vt:lpstr>
      <vt:lpstr>Z_6.1.sz.mell</vt:lpstr>
      <vt:lpstr>Z_6.1.1.sz.mell</vt:lpstr>
      <vt:lpstr>Z_6.2.sz.mell</vt:lpstr>
      <vt:lpstr>Z_6.2.1.sz.mell</vt:lpstr>
      <vt:lpstr>Z_6.2.2.sz.mell</vt:lpstr>
      <vt:lpstr>Z_6.2.3.sz.mell</vt:lpstr>
      <vt:lpstr>Z_7.sz.mell</vt:lpstr>
      <vt:lpstr>Z_1.tájékoztató_t.</vt:lpstr>
      <vt:lpstr>Z_6.tájékoztató_t.</vt:lpstr>
      <vt:lpstr>Z_8.tájékoztató_t.</vt:lpstr>
      <vt:lpstr>Z_9.tájékoztató_t.</vt:lpstr>
      <vt:lpstr>Z_6.1.1.sz.mell!Nyomtatási_cím</vt:lpstr>
      <vt:lpstr>Z_6.1.sz.mell!Nyomtatási_cím</vt:lpstr>
      <vt:lpstr>Z_6.2.1.sz.mell!Nyomtatási_cím</vt:lpstr>
      <vt:lpstr>Z_6.2.2.sz.mell!Nyomtatási_cím</vt:lpstr>
      <vt:lpstr>Z_6.2.3.sz.mell!Nyomtatási_cím</vt:lpstr>
      <vt:lpstr>Z_6.2.sz.mell!Nyomtatási_cím</vt:lpstr>
      <vt:lpstr>Z_1.1.sz.mell.!Nyomtatási_terület</vt:lpstr>
      <vt:lpstr>Z_1.2.sz.mell.!Nyomtatási_terület</vt:lpstr>
      <vt:lpstr>Z_1.tájékoztató_t.!Nyomtatási_terület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jegyzo</cp:lastModifiedBy>
  <cp:lastPrinted>2021-05-20T08:58:09Z</cp:lastPrinted>
  <dcterms:created xsi:type="dcterms:W3CDTF">1999-10-30T10:30:45Z</dcterms:created>
  <dcterms:modified xsi:type="dcterms:W3CDTF">2021-05-20T20:10:00Z</dcterms:modified>
</cp:coreProperties>
</file>