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user\Documents\TESTÜLETI ANYAG\LOCLEX\"/>
    </mc:Choice>
  </mc:AlternateContent>
  <xr:revisionPtr revIDLastSave="0" documentId="8_{6E352D78-B1BA-40BB-81A1-04EC46E4A5A4}" xr6:coauthVersionLast="36" xr6:coauthVersionMax="36" xr10:uidLastSave="{00000000-0000-0000-0000-000000000000}"/>
  <bookViews>
    <workbookView xWindow="0" yWindow="0" windowWidth="28800" windowHeight="12225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9" r:id="rId8"/>
    <sheet name="8. mell." sheetId="10" r:id="rId9"/>
    <sheet name="9. mell." sheetId="11" r:id="rId10"/>
    <sheet name="10. mell." sheetId="12" r:id="rId11"/>
    <sheet name="11. mell." sheetId="13" r:id="rId12"/>
    <sheet name="12. mell." sheetId="14" r:id="rId13"/>
    <sheet name="13. mell" sheetId="15" r:id="rId14"/>
    <sheet name="14. mell." sheetId="16" r:id="rId15"/>
    <sheet name="15. mell" sheetId="17" r:id="rId16"/>
  </sheets>
  <definedNames>
    <definedName name="_xlnm.Print_Titles" localSheetId="1">'2. mell.'!$6:$6</definedName>
    <definedName name="_xlnm.Print_Titles" localSheetId="2">'3. sz. mell.'!$6:$6</definedName>
    <definedName name="_xlnm.Print_Titles" localSheetId="9">'9. mell.'!$6:$6</definedName>
    <definedName name="_xlnm.Print_Area" localSheetId="14">'14. mell.'!$A$1:$N$25</definedName>
  </definedNames>
  <calcPr calcId="191029" fullCalcOnLoad="1"/>
</workbook>
</file>

<file path=xl/calcChain.xml><?xml version="1.0" encoding="utf-8"?>
<calcChain xmlns="http://schemas.openxmlformats.org/spreadsheetml/2006/main">
  <c r="G77" i="2" l="1"/>
  <c r="F77" i="2"/>
  <c r="F76" i="2"/>
  <c r="C14" i="18"/>
  <c r="C16" i="18"/>
  <c r="G134" i="2"/>
  <c r="F51" i="2"/>
  <c r="G51" i="2"/>
  <c r="G20" i="2"/>
  <c r="F20" i="2"/>
  <c r="F25" i="2"/>
  <c r="G102" i="2"/>
  <c r="G76" i="2"/>
  <c r="D37" i="10"/>
  <c r="D39" i="10"/>
  <c r="D17" i="10"/>
  <c r="D28" i="10"/>
  <c r="D50" i="10"/>
  <c r="D61" i="10"/>
  <c r="D72" i="10"/>
  <c r="D83" i="10"/>
  <c r="D94" i="10"/>
  <c r="D105" i="10"/>
  <c r="D116" i="10"/>
  <c r="G69" i="2"/>
  <c r="D109" i="3"/>
  <c r="E109" i="3"/>
  <c r="C109" i="3"/>
  <c r="D108" i="3"/>
  <c r="E108" i="3"/>
  <c r="F108" i="3"/>
  <c r="G108" i="3"/>
  <c r="D99" i="3"/>
  <c r="E99" i="3"/>
  <c r="F99" i="3"/>
  <c r="G99" i="3"/>
  <c r="C99" i="3"/>
  <c r="F11" i="3"/>
  <c r="D11" i="3"/>
  <c r="E11" i="3"/>
  <c r="G11" i="3"/>
  <c r="G15" i="3"/>
  <c r="C103" i="2"/>
  <c r="G65" i="2"/>
  <c r="G24" i="2"/>
  <c r="F24" i="2"/>
  <c r="D25" i="2"/>
  <c r="E25" i="2"/>
  <c r="C25" i="2"/>
  <c r="F8" i="3"/>
  <c r="F9" i="3"/>
  <c r="F10" i="3"/>
  <c r="F12" i="3"/>
  <c r="F13" i="3"/>
  <c r="F14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2" i="3"/>
  <c r="F53" i="3"/>
  <c r="F54" i="3"/>
  <c r="F55" i="3"/>
  <c r="F56" i="3"/>
  <c r="F57" i="3"/>
  <c r="F59" i="3"/>
  <c r="F60" i="3"/>
  <c r="F61" i="3"/>
  <c r="F62" i="3"/>
  <c r="F63" i="3"/>
  <c r="F64" i="3"/>
  <c r="F65" i="3"/>
  <c r="F66" i="3"/>
  <c r="F67" i="3"/>
  <c r="F68" i="3"/>
  <c r="F69" i="3"/>
  <c r="F71" i="3"/>
  <c r="F72" i="3"/>
  <c r="F73" i="3"/>
  <c r="F74" i="3"/>
  <c r="F75" i="3"/>
  <c r="F76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100" i="3"/>
  <c r="F101" i="3"/>
  <c r="F102" i="3"/>
  <c r="F103" i="3"/>
  <c r="F104" i="3"/>
  <c r="F105" i="3"/>
  <c r="F106" i="3"/>
  <c r="F107" i="3"/>
  <c r="F7" i="3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0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8" i="2"/>
  <c r="F79" i="2"/>
  <c r="F80" i="2"/>
  <c r="F81" i="2"/>
  <c r="F82" i="2"/>
  <c r="F83" i="2"/>
  <c r="F84" i="2"/>
  <c r="F85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7" i="2"/>
  <c r="B24" i="18"/>
  <c r="B26" i="18"/>
  <c r="B16" i="18"/>
  <c r="B14" i="18"/>
  <c r="D26" i="4"/>
  <c r="C26" i="4"/>
  <c r="B26" i="4"/>
  <c r="C20" i="5"/>
  <c r="B20" i="5"/>
  <c r="E26" i="4"/>
  <c r="C21" i="2"/>
  <c r="C16" i="2"/>
  <c r="G16" i="2"/>
  <c r="D15" i="3"/>
  <c r="E15" i="3"/>
  <c r="E21" i="3"/>
  <c r="E58" i="3"/>
  <c r="E78" i="3"/>
  <c r="C15" i="3"/>
  <c r="C11" i="3"/>
  <c r="D20" i="12"/>
  <c r="G63" i="2"/>
  <c r="D23" i="17"/>
  <c r="D28" i="17"/>
  <c r="D15" i="17"/>
  <c r="D22" i="17"/>
  <c r="D20" i="5"/>
  <c r="B24" i="15"/>
  <c r="B26" i="15"/>
  <c r="B14" i="15"/>
  <c r="G40" i="3"/>
  <c r="D24" i="12"/>
  <c r="C19" i="12"/>
  <c r="G45" i="2"/>
  <c r="G28" i="2"/>
  <c r="C24" i="2"/>
  <c r="C24" i="12"/>
  <c r="C18" i="12"/>
  <c r="C15" i="12"/>
  <c r="C12" i="12"/>
  <c r="C25" i="12"/>
  <c r="G47" i="2"/>
  <c r="G48" i="2"/>
  <c r="G49" i="2"/>
  <c r="E24" i="12"/>
  <c r="D18" i="12"/>
  <c r="E18" i="12"/>
  <c r="C24" i="18"/>
  <c r="C26" i="18"/>
  <c r="E27" i="6"/>
  <c r="E28" i="6"/>
  <c r="E30" i="6"/>
  <c r="E31" i="6"/>
  <c r="E32" i="6"/>
  <c r="E33" i="6"/>
  <c r="E34" i="6"/>
  <c r="E35" i="6"/>
  <c r="E26" i="6"/>
  <c r="D36" i="6"/>
  <c r="N9" i="16"/>
  <c r="N8" i="16"/>
  <c r="N7" i="16"/>
  <c r="N6" i="16"/>
  <c r="D14" i="16"/>
  <c r="C14" i="16"/>
  <c r="B14" i="16"/>
  <c r="B8" i="13"/>
  <c r="B15" i="13"/>
  <c r="C33" i="3"/>
  <c r="C35" i="3"/>
  <c r="C45" i="3"/>
  <c r="N24" i="16"/>
  <c r="B25" i="16"/>
  <c r="N10" i="16"/>
  <c r="C17" i="11"/>
  <c r="C28" i="11"/>
  <c r="C39" i="11"/>
  <c r="C50" i="11"/>
  <c r="C61" i="11"/>
  <c r="C72" i="11"/>
  <c r="C83" i="11"/>
  <c r="C94" i="11"/>
  <c r="C105" i="11"/>
  <c r="C116" i="11"/>
  <c r="D12" i="12"/>
  <c r="E12" i="12"/>
  <c r="D15" i="12"/>
  <c r="D19" i="12"/>
  <c r="E15" i="12"/>
  <c r="E19" i="12"/>
  <c r="E25" i="12"/>
  <c r="B21" i="13"/>
  <c r="B23" i="13"/>
  <c r="B11" i="14"/>
  <c r="B15" i="14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C15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5" i="15"/>
  <c r="D25" i="15"/>
  <c r="E25" i="15"/>
  <c r="N11" i="16"/>
  <c r="N12" i="16"/>
  <c r="N13" i="16"/>
  <c r="E14" i="16"/>
  <c r="F14" i="16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F25" i="16"/>
  <c r="G25" i="16"/>
  <c r="H25" i="16"/>
  <c r="I25" i="16"/>
  <c r="M25" i="16"/>
  <c r="D27" i="17"/>
  <c r="G8" i="2"/>
  <c r="G9" i="2"/>
  <c r="G10" i="2"/>
  <c r="G11" i="2"/>
  <c r="G12" i="2"/>
  <c r="G13" i="2"/>
  <c r="G14" i="2"/>
  <c r="G15" i="2"/>
  <c r="G17" i="2"/>
  <c r="G18" i="2"/>
  <c r="G22" i="2"/>
  <c r="G23" i="2"/>
  <c r="G27" i="2"/>
  <c r="G30" i="2"/>
  <c r="G29" i="2"/>
  <c r="C30" i="2"/>
  <c r="G31" i="2"/>
  <c r="G32" i="2"/>
  <c r="C33" i="2"/>
  <c r="G34" i="2"/>
  <c r="G35" i="2"/>
  <c r="G36" i="2"/>
  <c r="G37" i="2"/>
  <c r="G41" i="2"/>
  <c r="F41" i="2"/>
  <c r="G38" i="2"/>
  <c r="C41" i="2"/>
  <c r="G42" i="2"/>
  <c r="G44" i="2"/>
  <c r="G43" i="2"/>
  <c r="C44" i="2"/>
  <c r="G46" i="2"/>
  <c r="G50" i="2"/>
  <c r="C50" i="2"/>
  <c r="G52" i="2"/>
  <c r="G53" i="2"/>
  <c r="G54" i="2"/>
  <c r="G60" i="2"/>
  <c r="G55" i="2"/>
  <c r="G56" i="2"/>
  <c r="G57" i="2"/>
  <c r="G58" i="2"/>
  <c r="G59" i="2"/>
  <c r="C60" i="2"/>
  <c r="G61" i="2"/>
  <c r="G64" i="2"/>
  <c r="C65" i="2"/>
  <c r="C77" i="2"/>
  <c r="G66" i="2"/>
  <c r="G67" i="2"/>
  <c r="G68" i="2"/>
  <c r="G70" i="2"/>
  <c r="G71" i="2"/>
  <c r="G72" i="2"/>
  <c r="G73" i="2"/>
  <c r="G74" i="2"/>
  <c r="G75" i="2"/>
  <c r="D77" i="2"/>
  <c r="E77" i="2"/>
  <c r="G79" i="2"/>
  <c r="G81" i="2"/>
  <c r="G82" i="2"/>
  <c r="G83" i="2"/>
  <c r="G84" i="2"/>
  <c r="G85" i="2"/>
  <c r="C86" i="2"/>
  <c r="G87" i="2"/>
  <c r="G91" i="2"/>
  <c r="G88" i="2"/>
  <c r="G89" i="2"/>
  <c r="G90" i="2"/>
  <c r="C91" i="2"/>
  <c r="C102" i="2"/>
  <c r="G92" i="2"/>
  <c r="G93" i="2"/>
  <c r="G94" i="2"/>
  <c r="G95" i="2"/>
  <c r="G96" i="2"/>
  <c r="G97" i="2"/>
  <c r="G98" i="2"/>
  <c r="G101" i="2"/>
  <c r="G99" i="2"/>
  <c r="G100" i="2"/>
  <c r="C101" i="2"/>
  <c r="D101" i="2"/>
  <c r="E101" i="2"/>
  <c r="G104" i="2"/>
  <c r="G105" i="2"/>
  <c r="G107" i="2"/>
  <c r="G106" i="2"/>
  <c r="C107" i="2"/>
  <c r="G108" i="2"/>
  <c r="G114" i="2"/>
  <c r="G109" i="2"/>
  <c r="G110" i="2"/>
  <c r="G112" i="2"/>
  <c r="C114" i="2"/>
  <c r="C124" i="2"/>
  <c r="G115" i="2"/>
  <c r="G117" i="2"/>
  <c r="G118" i="2"/>
  <c r="G119" i="2"/>
  <c r="G120" i="2"/>
  <c r="C123" i="2"/>
  <c r="D124" i="2"/>
  <c r="E124" i="2"/>
  <c r="G125" i="2"/>
  <c r="G126" i="2"/>
  <c r="G127" i="2"/>
  <c r="G130" i="2"/>
  <c r="C130" i="2"/>
  <c r="C133" i="2"/>
  <c r="D130" i="2"/>
  <c r="D133" i="2"/>
  <c r="E130" i="2"/>
  <c r="E133" i="2"/>
  <c r="G132" i="2"/>
  <c r="G7" i="3"/>
  <c r="G8" i="3"/>
  <c r="G10" i="3"/>
  <c r="G12" i="3"/>
  <c r="G16" i="3"/>
  <c r="G17" i="3"/>
  <c r="G18" i="3"/>
  <c r="G19" i="3"/>
  <c r="D21" i="3"/>
  <c r="D58" i="3"/>
  <c r="D78" i="3"/>
  <c r="G22" i="3"/>
  <c r="G23" i="3"/>
  <c r="C24" i="3"/>
  <c r="D24" i="3"/>
  <c r="E24" i="3"/>
  <c r="G24" i="3"/>
  <c r="G25" i="3"/>
  <c r="G26" i="3"/>
  <c r="G27" i="3"/>
  <c r="G28" i="3"/>
  <c r="G29" i="3"/>
  <c r="G30" i="3"/>
  <c r="G31" i="3"/>
  <c r="G32" i="3"/>
  <c r="D33" i="3"/>
  <c r="D35" i="3"/>
  <c r="E33" i="3"/>
  <c r="E35" i="3"/>
  <c r="G34" i="3"/>
  <c r="G36" i="3"/>
  <c r="G51" i="3"/>
  <c r="F51" i="3"/>
  <c r="G38" i="3"/>
  <c r="G39" i="3"/>
  <c r="G42" i="3"/>
  <c r="D45" i="3"/>
  <c r="D51" i="3"/>
  <c r="E45" i="3"/>
  <c r="E51" i="3"/>
  <c r="G45" i="3"/>
  <c r="C48" i="3"/>
  <c r="D48" i="3"/>
  <c r="E48" i="3"/>
  <c r="G48" i="3"/>
  <c r="G50" i="3"/>
  <c r="C51" i="3"/>
  <c r="G52" i="3"/>
  <c r="G55" i="3"/>
  <c r="G56" i="3"/>
  <c r="G57" i="3"/>
  <c r="C57" i="3"/>
  <c r="D57" i="3"/>
  <c r="E57" i="3"/>
  <c r="G59" i="3"/>
  <c r="G64" i="3"/>
  <c r="G60" i="3"/>
  <c r="G61" i="3"/>
  <c r="G62" i="3"/>
  <c r="G63" i="3"/>
  <c r="C64" i="3"/>
  <c r="D64" i="3"/>
  <c r="E64" i="3"/>
  <c r="G65" i="3"/>
  <c r="G70" i="3"/>
  <c r="F70" i="3"/>
  <c r="G67" i="3"/>
  <c r="G68" i="3"/>
  <c r="G69" i="3"/>
  <c r="C70" i="3"/>
  <c r="G71" i="3"/>
  <c r="G76" i="3"/>
  <c r="G74" i="3"/>
  <c r="G75" i="3"/>
  <c r="C76" i="3"/>
  <c r="C77" i="3"/>
  <c r="D76" i="3"/>
  <c r="D77" i="3"/>
  <c r="E76" i="3"/>
  <c r="E77" i="3"/>
  <c r="G79" i="3"/>
  <c r="G80" i="3"/>
  <c r="G81" i="3"/>
  <c r="G82" i="3"/>
  <c r="C82" i="3"/>
  <c r="D82" i="3"/>
  <c r="E82" i="3"/>
  <c r="G83" i="3"/>
  <c r="G84" i="3"/>
  <c r="G85" i="3"/>
  <c r="G86" i="3"/>
  <c r="C87" i="3"/>
  <c r="G87" i="3"/>
  <c r="D87" i="3"/>
  <c r="E87" i="3"/>
  <c r="G90" i="3"/>
  <c r="G89" i="3"/>
  <c r="D90" i="3"/>
  <c r="E90" i="3"/>
  <c r="G92" i="3"/>
  <c r="G93" i="3"/>
  <c r="G94" i="3"/>
  <c r="G95" i="3"/>
  <c r="C98" i="3"/>
  <c r="D98" i="3"/>
  <c r="E98" i="3"/>
  <c r="G98" i="3"/>
  <c r="G100" i="3"/>
  <c r="G101" i="3"/>
  <c r="G102" i="3"/>
  <c r="G104" i="3"/>
  <c r="C105" i="3"/>
  <c r="D105" i="3"/>
  <c r="E105" i="3"/>
  <c r="G107" i="3"/>
  <c r="E20" i="5"/>
  <c r="E7" i="6"/>
  <c r="E8" i="6"/>
  <c r="E9" i="6"/>
  <c r="E10" i="6"/>
  <c r="E11" i="6"/>
  <c r="E12" i="6"/>
  <c r="E13" i="6"/>
  <c r="E14" i="6"/>
  <c r="E15" i="6"/>
  <c r="E16" i="6"/>
  <c r="E24" i="6"/>
  <c r="E17" i="6"/>
  <c r="E18" i="6"/>
  <c r="E19" i="6"/>
  <c r="E20" i="6"/>
  <c r="E21" i="6"/>
  <c r="E22" i="6"/>
  <c r="E23" i="6"/>
  <c r="C24" i="6"/>
  <c r="D24" i="6"/>
  <c r="C29" i="6"/>
  <c r="E29" i="6"/>
  <c r="D29" i="6"/>
  <c r="I7" i="7"/>
  <c r="I8" i="7"/>
  <c r="I9" i="7"/>
  <c r="I10" i="7"/>
  <c r="I11" i="7"/>
  <c r="I12" i="7"/>
  <c r="I13" i="7"/>
  <c r="I14" i="7"/>
  <c r="I15" i="7"/>
  <c r="C16" i="7"/>
  <c r="D16" i="7"/>
  <c r="E16" i="7"/>
  <c r="F16" i="7"/>
  <c r="G16" i="7"/>
  <c r="H16" i="7"/>
  <c r="C8" i="9"/>
  <c r="C15" i="9"/>
  <c r="C17" i="9"/>
  <c r="C24" i="9"/>
  <c r="C27" i="9"/>
  <c r="C40" i="9"/>
  <c r="C17" i="10"/>
  <c r="C28" i="10"/>
  <c r="C39" i="10"/>
  <c r="C50" i="10"/>
  <c r="C61" i="10"/>
  <c r="C72" i="10"/>
  <c r="C83" i="10"/>
  <c r="C94" i="10"/>
  <c r="C105" i="10"/>
  <c r="C116" i="10"/>
  <c r="C90" i="3"/>
  <c r="N20" i="16"/>
  <c r="B16" i="15"/>
  <c r="I16" i="7"/>
  <c r="G105" i="3"/>
  <c r="G21" i="2"/>
  <c r="D15" i="15"/>
  <c r="E15" i="15"/>
  <c r="C20" i="2"/>
  <c r="C21" i="3"/>
  <c r="D25" i="12"/>
  <c r="G33" i="2"/>
  <c r="G86" i="2"/>
  <c r="F86" i="2"/>
  <c r="C51" i="2"/>
  <c r="C58" i="3"/>
  <c r="C78" i="3"/>
  <c r="C108" i="3"/>
  <c r="G33" i="3"/>
  <c r="G35" i="3"/>
  <c r="N25" i="16"/>
  <c r="N14" i="16"/>
  <c r="C24" i="15"/>
  <c r="E14" i="15"/>
  <c r="E16" i="15"/>
  <c r="D16" i="15"/>
  <c r="C16" i="15"/>
  <c r="C41" i="9"/>
  <c r="C36" i="6"/>
  <c r="E36" i="6"/>
  <c r="D24" i="15"/>
  <c r="C26" i="15"/>
  <c r="E24" i="15"/>
  <c r="E26" i="15"/>
  <c r="D26" i="15"/>
  <c r="G133" i="2"/>
  <c r="F133" i="2"/>
  <c r="C134" i="2"/>
  <c r="C78" i="2"/>
  <c r="G78" i="2"/>
  <c r="G25" i="2"/>
  <c r="G103" i="2"/>
  <c r="G77" i="3"/>
  <c r="F77" i="3"/>
  <c r="F15" i="3"/>
  <c r="G21" i="3"/>
  <c r="F65" i="2"/>
  <c r="F102" i="2"/>
  <c r="F21" i="3"/>
  <c r="G58" i="3"/>
  <c r="F103" i="2"/>
  <c r="F134" i="2"/>
  <c r="F58" i="3"/>
  <c r="G78" i="3"/>
  <c r="F78" i="3"/>
  <c r="F109" i="3"/>
  <c r="G109" i="3"/>
</calcChain>
</file>

<file path=xl/sharedStrings.xml><?xml version="1.0" encoding="utf-8"?>
<sst xmlns="http://schemas.openxmlformats.org/spreadsheetml/2006/main" count="1327" uniqueCount="801">
  <si>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</si>
  <si>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</si>
  <si>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</si>
  <si>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</si>
  <si>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</si>
  <si>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</si>
  <si>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</si>
  <si>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</si>
  <si>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</si>
  <si>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</si>
  <si>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</si>
  <si>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</si>
  <si>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</si>
  <si>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</si>
  <si>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</si>
  <si>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</si>
  <si>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</si>
  <si>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</si>
  <si>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</si>
  <si>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</si>
  <si>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</si>
  <si>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</si>
  <si>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</si>
  <si>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(Adatok forintban!)</t>
  </si>
  <si>
    <t>Kiadási előirányzatok Önkormányzat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</si>
  <si>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</si>
  <si>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</si>
  <si>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</si>
  <si>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</si>
  <si>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</si>
  <si>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</si>
  <si>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</si>
  <si>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</si>
  <si>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</si>
  <si>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</si>
  <si>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</si>
  <si>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</si>
  <si>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</si>
  <si>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</si>
  <si>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</si>
  <si>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</si>
  <si>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</si>
  <si>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</si>
  <si>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</si>
  <si>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</si>
  <si>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</si>
  <si>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</si>
  <si>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</si>
  <si>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</si>
  <si>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</si>
  <si>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</si>
  <si>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</si>
  <si>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</si>
  <si>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</si>
  <si>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</si>
  <si>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</si>
  <si>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</si>
  <si>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</si>
  <si>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</si>
  <si>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</si>
  <si>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</si>
  <si>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</si>
  <si>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</si>
  <si>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</si>
  <si>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</si>
  <si>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</si>
  <si>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</si>
  <si>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</si>
  <si>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</si>
  <si>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</si>
  <si>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</si>
  <si>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</si>
  <si>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</si>
  <si>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</si>
  <si>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</si>
  <si>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</si>
  <si>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</si>
  <si>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</si>
  <si>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</si>
  <si>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</si>
  <si>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</si>
  <si>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</si>
  <si>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</si>
  <si>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</si>
  <si>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</si>
  <si>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</si>
  <si>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</si>
  <si>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</si>
  <si>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</si>
  <si>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</si>
  <si>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</si>
  <si>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</si>
  <si>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</si>
  <si>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</si>
  <si>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</si>
  <si>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</si>
  <si>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</si>
  <si>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</si>
  <si>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</si>
  <si>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</si>
  <si>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</si>
  <si>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</si>
  <si>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</si>
  <si>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</si>
  <si>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</si>
  <si>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</si>
  <si>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</si>
  <si>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</si>
  <si>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</si>
  <si>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</si>
  <si>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</si>
  <si>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</si>
  <si>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</si>
  <si>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</si>
  <si>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</si>
  <si>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</si>
  <si>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</si>
  <si>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</si>
  <si>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</si>
  <si>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</si>
  <si>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</si>
  <si>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</si>
  <si>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</si>
  <si>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</si>
  <si>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</si>
  <si>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</si>
  <si>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</si>
  <si>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</si>
  <si>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</si>
  <si>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</si>
  <si>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</si>
  <si>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</si>
  <si>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</si>
  <si>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</si>
  <si>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</si>
  <si>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</si>
  <si>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</si>
  <si>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</si>
  <si>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</si>
  <si>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</si>
  <si>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</si>
  <si>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</si>
  <si>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</si>
  <si>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</si>
  <si>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</si>
  <si>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</si>
  <si>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</si>
  <si>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</si>
  <si>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</si>
  <si>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</si>
  <si>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</si>
  <si>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</si>
  <si>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</si>
  <si>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</si>
  <si>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</si>
  <si>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</si>
  <si>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</si>
  <si>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</si>
  <si>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</si>
  <si>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</si>
  <si>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</si>
  <si>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</si>
  <si>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</si>
  <si>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</si>
  <si>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</si>
  <si>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</si>
  <si>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</si>
  <si>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</si>
  <si>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</si>
  <si>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</si>
  <si>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</si>
  <si>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</si>
  <si>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</si>
  <si>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</si>
  <si>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</si>
  <si>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</si>
  <si>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</si>
  <si>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</si>
  <si>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</si>
  <si>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</si>
  <si>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</si>
  <si>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</si>
  <si>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</si>
  <si>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</si>
  <si>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</si>
  <si>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</si>
  <si>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</si>
  <si>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</si>
  <si>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</si>
  <si>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</si>
  <si>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</si>
  <si>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</si>
  <si>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</si>
  <si>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</si>
  <si>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</si>
  <si>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</si>
  <si>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</si>
  <si>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</si>
  <si>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</si>
  <si>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</si>
  <si>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</si>
  <si>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</si>
  <si>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</si>
  <si>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</si>
  <si>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</si>
  <si>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</si>
  <si>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</si>
  <si>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</si>
  <si>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</si>
  <si>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</si>
  <si>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</si>
  <si>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</si>
  <si>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</si>
  <si>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</si>
  <si>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</si>
  <si>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</si>
  <si>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</si>
  <si>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</si>
  <si>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</si>
  <si>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</si>
  <si>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</si>
  <si>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</si>
  <si>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</si>
  <si>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</si>
  <si>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</si>
  <si>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</si>
  <si>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</si>
  <si>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</si>
  <si>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</si>
  <si>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</si>
  <si>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</si>
  <si>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</si>
  <si>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</si>
  <si>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</si>
  <si>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</si>
  <si>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</si>
  <si>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</si>
  <si>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</si>
  <si>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</si>
  <si>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</si>
  <si>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</si>
  <si>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</si>
  <si>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</si>
  <si>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</si>
  <si>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</si>
  <si>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</si>
  <si>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</si>
  <si>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</si>
  <si>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</si>
  <si>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</si>
  <si>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</si>
  <si>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</si>
  <si>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</si>
  <si>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</si>
  <si>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</si>
  <si>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</si>
  <si>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</si>
  <si>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</si>
  <si>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</si>
  <si>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</si>
  <si>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</si>
  <si>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</si>
  <si>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</si>
  <si>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</si>
  <si>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</si>
  <si>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</si>
  <si>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</si>
  <si>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</si>
  <si>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</si>
  <si>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</si>
  <si>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</si>
  <si>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</si>
  <si>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</si>
  <si>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</si>
  <si>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</si>
  <si>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</si>
  <si>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</si>
  <si>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</si>
  <si>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</si>
  <si>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</si>
  <si>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</si>
  <si>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</si>
  <si>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</si>
  <si>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</si>
  <si>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</si>
  <si>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</si>
  <si>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</si>
  <si>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</si>
  <si>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</si>
  <si>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</si>
  <si>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</si>
  <si>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</si>
  <si>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</si>
  <si>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</si>
  <si>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</si>
  <si>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</si>
  <si>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</si>
  <si>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</si>
  <si>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</si>
  <si>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</si>
  <si>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</si>
  <si>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</si>
  <si>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</si>
  <si>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</si>
  <si>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</si>
  <si>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</si>
  <si>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</si>
  <si>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</si>
  <si>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</si>
  <si>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</si>
  <si>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</si>
  <si>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</si>
  <si>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</si>
  <si>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</si>
  <si>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</si>
  <si>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</si>
  <si>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</si>
  <si>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</si>
  <si>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</si>
  <si>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</si>
  <si>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</si>
  <si>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</si>
  <si>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</si>
  <si>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</si>
  <si>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</si>
  <si>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</si>
  <si>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</si>
  <si>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</si>
  <si>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</si>
  <si>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</si>
  <si>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</si>
  <si>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</si>
  <si>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</si>
  <si>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</si>
  <si>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</si>
  <si>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</si>
  <si>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</si>
  <si>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</si>
  <si>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</si>
  <si>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</si>
  <si>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</si>
  <si>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</si>
  <si>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</si>
  <si>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</si>
  <si>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</si>
  <si>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</si>
  <si>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</si>
  <si>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</si>
  <si>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</si>
  <si>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</si>
  <si>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</si>
  <si>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</si>
  <si>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</si>
  <si>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</si>
  <si>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</si>
  <si>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</si>
  <si>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</si>
  <si>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</si>
  <si>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</si>
  <si>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</si>
  <si>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</si>
  <si>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</si>
  <si>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</si>
  <si>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</si>
  <si>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</si>
  <si>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</si>
  <si>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</si>
  <si>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</si>
  <si>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</si>
  <si>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</si>
  <si>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</si>
  <si>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</si>
  <si>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</si>
  <si>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</si>
  <si>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</si>
  <si>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</si>
  <si>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</si>
  <si>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</si>
  <si>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</si>
  <si>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</si>
  <si>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</si>
  <si>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</si>
  <si>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</si>
  <si>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</si>
  <si>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</si>
  <si>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</si>
  <si>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</si>
  <si>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</si>
  <si>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</si>
  <si>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</si>
  <si>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</si>
  <si>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</si>
  <si>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</si>
  <si>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</si>
  <si>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</si>
  <si>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</si>
  <si>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</si>
  <si>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</si>
  <si>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</si>
  <si>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</si>
  <si>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</si>
  <si>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</si>
  <si>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</si>
  <si>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</si>
  <si>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</si>
  <si>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</si>
  <si>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</si>
  <si>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</si>
  <si>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</si>
  <si>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</si>
  <si>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</si>
  <si>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</si>
  <si>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</si>
  <si>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</si>
  <si>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</si>
  <si>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</si>
  <si>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</si>
  <si>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</si>
  <si>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</si>
  <si>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</si>
  <si>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</si>
  <si>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</si>
  <si>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</si>
  <si>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</si>
  <si>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</si>
  <si>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</si>
  <si>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</si>
  <si>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</si>
  <si>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</si>
  <si>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</si>
  <si>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</si>
  <si>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</si>
  <si>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</si>
  <si>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</si>
  <si>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</si>
  <si>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</si>
  <si>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</si>
  <si>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</si>
  <si>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</si>
  <si>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</si>
  <si>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</si>
  <si>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</si>
  <si>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</si>
  <si>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</si>
  <si>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</si>
  <si>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</si>
  <si>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</si>
  <si>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</si>
  <si>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</si>
  <si>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</si>
  <si>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</si>
  <si>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</si>
  <si>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</si>
  <si>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</si>
  <si>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</si>
  <si>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</si>
  <si>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</si>
  <si>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</si>
  <si>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</si>
  <si>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</si>
  <si>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</si>
  <si>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</si>
  <si>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</si>
  <si>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</si>
  <si>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</si>
  <si>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</si>
  <si>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</si>
  <si>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</si>
  <si>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</si>
  <si>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</si>
  <si>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</si>
  <si>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</si>
  <si>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</si>
  <si>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</si>
  <si>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</si>
  <si>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</si>
  <si>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</si>
  <si>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</si>
  <si>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</si>
  <si>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</si>
  <si>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</si>
  <si>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</si>
  <si>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</si>
  <si>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</si>
  <si>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</si>
  <si>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</si>
  <si>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</si>
  <si>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</si>
  <si>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</si>
  <si>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</si>
  <si>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</si>
  <si>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</si>
  <si>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</si>
  <si>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</si>
  <si>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</si>
  <si>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</si>
  <si>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</si>
  <si>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Községi Önkormányzat Összesen</t>
  </si>
  <si>
    <t xml:space="preserve"> ebből főfoglalkozású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</si>
  <si>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</si>
  <si>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</si>
  <si>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</si>
  <si>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</si>
  <si>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</si>
  <si>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</si>
  <si>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</si>
  <si>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</si>
  <si>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</si>
  <si>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</si>
  <si>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</si>
  <si>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</si>
  <si>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</si>
  <si>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</si>
  <si>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</si>
  <si>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</si>
  <si>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</si>
  <si>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</si>
  <si>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</si>
  <si>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>ELŐIRÁNYZATOK, ÖNKORMÁNYZAT</t>
  </si>
  <si>
    <t>MINDÖSSESEN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</si>
  <si>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</si>
  <si>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</si>
  <si>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</si>
  <si>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</si>
  <si>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</si>
  <si>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</si>
  <si>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</si>
  <si>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</si>
  <si>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</si>
  <si>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</si>
  <si>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</si>
  <si>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</si>
  <si>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</si>
  <si>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 xml:space="preserve"> ELŐIRÁNYZATOK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</si>
  <si>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</si>
  <si>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</si>
  <si>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</si>
  <si>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</si>
  <si>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</si>
  <si>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</si>
  <si>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</si>
  <si>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</si>
  <si>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</si>
  <si>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</si>
  <si>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</si>
  <si>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</si>
  <si>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</si>
  <si>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</si>
  <si>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</si>
  <si>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</si>
  <si>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</si>
  <si>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</si>
  <si>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</si>
  <si>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</si>
  <si>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</si>
  <si>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</si>
  <si>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</si>
  <si>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</si>
  <si>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</si>
  <si>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</si>
  <si>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</si>
  <si>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</si>
  <si>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</si>
  <si>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</si>
  <si>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</si>
  <si>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</si>
  <si>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</si>
  <si>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</si>
  <si>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</si>
  <si>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</si>
  <si>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</si>
  <si>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</si>
  <si>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</si>
  <si>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</si>
  <si>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</si>
  <si>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</si>
  <si>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</si>
  <si>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</si>
  <si>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</si>
  <si>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</si>
  <si>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</si>
  <si>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</si>
  <si>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</si>
  <si>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</si>
  <si>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</si>
  <si>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</si>
  <si>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</si>
  <si>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</si>
  <si>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</si>
  <si>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</si>
  <si>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</si>
  <si>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</si>
  <si>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</si>
  <si>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</si>
  <si>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</si>
  <si>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</si>
  <si>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</si>
  <si>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</si>
  <si>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</si>
  <si>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</si>
  <si>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</si>
  <si>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</si>
  <si>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</si>
  <si>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</si>
  <si>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</si>
  <si>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</si>
  <si>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</si>
  <si>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</si>
  <si>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</si>
  <si>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</si>
  <si>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</si>
  <si>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</si>
  <si>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</si>
  <si>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</si>
  <si>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</si>
  <si>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</si>
  <si>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</si>
  <si>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</si>
  <si>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</si>
  <si>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</si>
  <si>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</si>
  <si>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</si>
  <si>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</si>
  <si>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</si>
  <si>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</si>
  <si>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</si>
  <si>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</si>
  <si>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</si>
  <si>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</si>
  <si>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</si>
  <si>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</si>
  <si>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</si>
  <si>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</si>
  <si>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</si>
  <si>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</si>
  <si>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</si>
  <si>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</si>
  <si>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</si>
  <si>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</si>
  <si>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</si>
  <si>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</si>
  <si>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</si>
  <si>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</si>
  <si>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</si>
  <si>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</si>
  <si>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</si>
  <si>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</si>
  <si>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</si>
  <si>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</t>
  </si>
  <si>
    <t>Építésügyi bírság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</si>
  <si>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</si>
  <si>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</si>
  <si>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</si>
  <si>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</si>
  <si>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</si>
  <si>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</si>
  <si>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</si>
  <si>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</si>
  <si>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</si>
  <si>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</si>
  <si>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</si>
  <si>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</si>
  <si>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</si>
  <si>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</si>
  <si>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</si>
  <si>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</si>
  <si>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</si>
  <si>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</si>
  <si>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</si>
  <si>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</si>
  <si>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</si>
  <si>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</si>
  <si>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</si>
  <si>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</si>
  <si>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</si>
  <si>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</si>
  <si>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</si>
  <si>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</si>
  <si>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</si>
  <si>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</si>
  <si>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</si>
  <si>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</si>
  <si>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</si>
  <si>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</si>
  <si>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</si>
  <si>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</si>
  <si>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</si>
  <si>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</si>
  <si>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</si>
  <si>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</si>
  <si>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</si>
  <si>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</si>
  <si>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</si>
  <si>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</si>
  <si>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</si>
  <si>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</si>
  <si>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</si>
  <si>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</si>
  <si>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</si>
  <si>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</si>
  <si>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</si>
  <si>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</si>
  <si>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</si>
  <si>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</si>
  <si>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</si>
  <si>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</si>
  <si>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d) Lakott külterülettel kapcsolatos feladatok támogatása</t>
  </si>
  <si>
    <t>d.) A 2015. évről áthúzódó bérkompenzáció támogatása</t>
  </si>
  <si>
    <t>I.Alcímszám összesen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</si>
  <si>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</si>
  <si>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</si>
  <si>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</si>
  <si>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</si>
  <si>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</si>
  <si>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</si>
  <si>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</si>
  <si>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</si>
  <si>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</si>
  <si>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</si>
  <si>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</si>
  <si>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</si>
  <si>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</si>
  <si>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</si>
  <si>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</si>
  <si>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</si>
  <si>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2019. évi kifizetés</t>
  </si>
  <si>
    <t>Adatok  Ft-ban!</t>
  </si>
  <si>
    <t>2020. évi kifizetés</t>
  </si>
  <si>
    <t xml:space="preserve">B8 Finanszírozási bevételek- önkormányzat projekthez történő hozzájárulása </t>
  </si>
  <si>
    <t xml:space="preserve"> kiemelt kiadási és bevételi jogcímei</t>
  </si>
  <si>
    <t>Tárgyévi kifizetés (2018. évi ei.)</t>
  </si>
  <si>
    <t>2021. évi kifizetés</t>
  </si>
  <si>
    <t>2022. év utáni kifizetések</t>
  </si>
  <si>
    <t>2022. évi előirányzat</t>
  </si>
  <si>
    <t>2020. évi létszám-keret (főben)</t>
  </si>
  <si>
    <t>2020. évi létszám keret</t>
  </si>
  <si>
    <t>2023. évi előirányzat</t>
  </si>
  <si>
    <t>Egyéb közhatalmi bevételek (05+12+13+14)</t>
  </si>
  <si>
    <t>Környezetvédelmi bírság</t>
  </si>
  <si>
    <t>Közhatalmi bevételek összesen</t>
  </si>
  <si>
    <t>Általános igazgatási tev.</t>
  </si>
  <si>
    <t>-  munkaszerződéssel foglalkoztatott</t>
  </si>
  <si>
    <t>-  megbízási szerződéssel foglalkoztatott</t>
  </si>
  <si>
    <t>Mátraszentimre Községi Önkormányzat 2021. évi költségvetésének</t>
  </si>
  <si>
    <t>Mátraszentimre Községi Önkormányzat 2021. évi költségvetése</t>
  </si>
  <si>
    <t>Mátraszentimre Település Önkormányzat 2021. évi költségvetése</t>
  </si>
  <si>
    <t>2021. évi eredeti előirányzat</t>
  </si>
  <si>
    <t>Mátraszentimre Községi Önkormányzat 2021. évi létszámkeret kimutatása a Kjt. és a Ktv. be-sorolások alapján csoportosítva</t>
  </si>
  <si>
    <t>2020. tényleges munkajogi   létszám</t>
  </si>
  <si>
    <t>2021. tényleges nyitó munkajogi   létszám</t>
  </si>
  <si>
    <t>2021. évi létszám keret</t>
  </si>
  <si>
    <t>Mátraszentime Községi Önkormányzat 2021. évi költségvetésében a többéves kihatással járó döntések számszerűsítése évenkénti bontásban és összesítve (Adatok E Ft-ban!)</t>
  </si>
  <si>
    <t>2020.évi eredeti bev.ei.</t>
  </si>
  <si>
    <t>2020.  évi teljesítés</t>
  </si>
  <si>
    <t>2021. évi bev.ei.</t>
  </si>
  <si>
    <t>Mátraszentimre Községi Önkormányzat gördülő tervezése a 2021-2024 évekre vonatkozóan</t>
  </si>
  <si>
    <t>2024. évi előirányzat</t>
  </si>
  <si>
    <r>
      <t xml:space="preserve">                                            Mátraszentimre Községi Önkormányzat előirányzat-felhasználási (likviditási) ütemterve 2021. évi költségvetéshez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adatok ezer forintban        </t>
    </r>
  </si>
  <si>
    <t xml:space="preserve">Mátraszentimre Községi Önkormányzat 2021. évi költségvetésében az Önkormányzatok működési támogatásainak részletes bemutatása </t>
  </si>
  <si>
    <t>1.1.2. Település-üzemeltetéshez kapcs.feladatellátás zöldterület kezelés</t>
  </si>
  <si>
    <t>1.1.3. Település-üzemeltetéshez kapcs.feladatellátás közvilágítás támogatása</t>
  </si>
  <si>
    <t>1.1.4. Település-üzemeltetéshez kapcs.feladatellátás köztemető támogatása</t>
  </si>
  <si>
    <t>1.1.5. Település-üzemeltetéshez kapcs.feladatellátás közutak támgatása</t>
  </si>
  <si>
    <t xml:space="preserve">1.1.6. Egyéb önkormányzati feladatok támogatás </t>
  </si>
  <si>
    <t>I.1. Települési önkormányzatok működésének általános támogatása</t>
  </si>
  <si>
    <t>3.2.3.1. Szociális étkeztetés - önálló feladatellátás</t>
  </si>
  <si>
    <t>3.2.4.1. Házi segítségnyújtás - Szociális segítés</t>
  </si>
  <si>
    <t>3.2.4.2. Házi segítségnyújtás - személyi gondozás</t>
  </si>
  <si>
    <t>3.2.5. Falugondnoki vagy tanyagondnoki szolgáltatás</t>
  </si>
  <si>
    <t>Kimutatás a 2020. évi helyi adókról, és várható 2021. évi bevételekről adónemenként</t>
  </si>
  <si>
    <t>Települési önkormányzatok gyermekétkeztetési feladatainak támogatása</t>
  </si>
  <si>
    <t>B1131</t>
  </si>
  <si>
    <t>B1132</t>
  </si>
  <si>
    <t>2020. évi tényleges  létszám (főben)</t>
  </si>
  <si>
    <t>2021. évi tényleges  nyitó létszám (főben)</t>
  </si>
  <si>
    <t>2021. évi létszám-keret (főben)</t>
  </si>
  <si>
    <t>Megbízási szerződéses</t>
  </si>
  <si>
    <t>Egyéb működési célú kiadások</t>
  </si>
  <si>
    <r>
      <t xml:space="preserve">15. melléklet Mátraszentimre Községi Önkormányzat Képviselő-testületének  4/2021.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</si>
  <si>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14. melléklet Mátraszentimre Községi Önkormányzat Képviselő-testületének 4/2021.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</si>
  <si>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t>13. melléklet az 4/2021. (II.26.) sz. Önkormányzati rendelethez</t>
  </si>
  <si>
    <t>12. melléklet az 4/2021. (II.26.) sz. Önkormányzati rendelethez</t>
  </si>
  <si>
    <t>11. melléklet az 4/2021. (II.26.) sz. Önkormányzati rendelethez</t>
  </si>
  <si>
    <t>10. sz. melléklet az 4/2021. (II.26.) sz. Önkormányzati rendelethez</t>
  </si>
  <si>
    <t>9. melléklet az 4/2021. (II.26.) sz. Önkormányzati rendelethez</t>
  </si>
  <si>
    <t>6. melléklet az 4/2021. (II.26.) sz. Önkormányzati rendelethez</t>
  </si>
  <si>
    <t>5. melléklet az 4/2021. (II.26.) sz. Önkormányzati rendelethez</t>
  </si>
  <si>
    <t>7. melléklet az 4/2021. (II.26.) sz. Önkormányzati rendelethez</t>
  </si>
  <si>
    <t>8. melléklet az 4/2021. (II.26.) sz. Önkormányzati rendelethez</t>
  </si>
  <si>
    <t>4/2021. (II.26.) önkormányzati rendelethez</t>
  </si>
  <si>
    <t>4/2021.(II.26.) önkormányzati rendelethez</t>
  </si>
  <si>
    <t>3. melléklet az 4/2021. (II.26.) sz. Önkormányzati rendelethez</t>
  </si>
  <si>
    <t>2. melléklet az 4/2021. (II.26.) sz. Önkormányzati rendelethez</t>
  </si>
  <si>
    <t>1. melléklet az 4/2021 (II.26.) sz. Önkormányzati rendelethez</t>
  </si>
  <si>
    <t>2021. évi módosított előirányzat</t>
  </si>
  <si>
    <t>Eredeti előirányzat</t>
  </si>
  <si>
    <t>Önként vállalt feladatok</t>
  </si>
  <si>
    <t xml:space="preserve">Állami (államigazgatási) feladatok </t>
  </si>
  <si>
    <t>Átvezetett módosí-tások</t>
  </si>
  <si>
    <t>Módosított előirányzat</t>
  </si>
  <si>
    <t>módosított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</si>
</sst>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#########"/>
    <numFmt numFmtId="167" formatCode="0__"/>
    <numFmt numFmtId="168" formatCode="_-* #,##0\ _F_t_-;\-* #,##0\ _F_t_-;_-* &quot;- &quot;_F_t_-;_-@_-"/>
  </numFmts>
  <fonts count="75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3"/>
      <name val="Times New Roman"/>
      <family val="1"/>
      <charset val="1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"/>
      <family val="1"/>
      <charset val="1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 CE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0" fontId="56" fillId="0" borderId="0" applyBorder="0" applyProtection="0"/>
    <xf numFmtId="168" fontId="51" fillId="0" borderId="0" applyFill="0" applyBorder="0" applyAlignment="0" applyProtection="0"/>
    <xf numFmtId="0" fontId="71" fillId="0" borderId="0"/>
    <xf numFmtId="9" fontId="51" fillId="0" borderId="0" applyFill="0" applyBorder="0" applyAlignment="0" applyProtection="0"/>
  </cellStyleXfs>
  <cellXfs count="36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/>
    <xf numFmtId="0" fontId="10" fillId="2" borderId="3" xfId="0" applyFont="1" applyFill="1" applyBorder="1"/>
    <xf numFmtId="3" fontId="8" fillId="2" borderId="3" xfId="0" applyNumberFormat="1" applyFont="1" applyFill="1" applyBorder="1"/>
    <xf numFmtId="0" fontId="1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3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0" fontId="24" fillId="0" borderId="1" xfId="0" applyFont="1" applyFill="1" applyBorder="1"/>
    <xf numFmtId="0" fontId="28" fillId="0" borderId="1" xfId="0" applyFont="1" applyFill="1" applyBorder="1"/>
    <xf numFmtId="3" fontId="28" fillId="0" borderId="1" xfId="0" applyNumberFormat="1" applyFont="1" applyFill="1" applyBorder="1"/>
    <xf numFmtId="0" fontId="29" fillId="0" borderId="0" xfId="0" applyFont="1"/>
    <xf numFmtId="0" fontId="31" fillId="0" borderId="0" xfId="0" applyFont="1"/>
    <xf numFmtId="0" fontId="21" fillId="0" borderId="1" xfId="0" applyFont="1" applyBorder="1"/>
    <xf numFmtId="3" fontId="31" fillId="0" borderId="1" xfId="0" applyNumberFormat="1" applyFont="1" applyBorder="1"/>
    <xf numFmtId="3" fontId="21" fillId="0" borderId="0" xfId="0" applyNumberFormat="1" applyFont="1" applyAlignment="1">
      <alignment horizontal="right"/>
    </xf>
    <xf numFmtId="0" fontId="35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34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33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3" fontId="21" fillId="0" borderId="1" xfId="0" applyNumberFormat="1" applyFont="1" applyBorder="1"/>
    <xf numFmtId="0" fontId="33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/>
    <xf numFmtId="0" fontId="36" fillId="0" borderId="0" xfId="0" applyFont="1" applyAlignment="1">
      <alignment horizontal="right"/>
    </xf>
    <xf numFmtId="0" fontId="38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39" fillId="0" borderId="1" xfId="0" applyFont="1" applyBorder="1"/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1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Border="1"/>
    <xf numFmtId="0" fontId="43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Border="1"/>
    <xf numFmtId="3" fontId="27" fillId="0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5" fillId="0" borderId="0" xfId="0" applyFont="1"/>
    <xf numFmtId="0" fontId="46" fillId="0" borderId="0" xfId="0" applyFont="1" applyAlignment="1">
      <alignment horizontal="right"/>
    </xf>
    <xf numFmtId="0" fontId="47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6" fillId="0" borderId="1" xfId="0" applyFont="1" applyBorder="1"/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0" fontId="49" fillId="0" borderId="1" xfId="0" applyFont="1" applyBorder="1"/>
    <xf numFmtId="3" fontId="49" fillId="0" borderId="1" xfId="0" applyNumberFormat="1" applyFont="1" applyBorder="1"/>
    <xf numFmtId="0" fontId="46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50" fillId="0" borderId="1" xfId="0" applyFont="1" applyBorder="1"/>
    <xf numFmtId="168" fontId="52" fillId="0" borderId="1" xfId="2" applyFont="1" applyFill="1" applyBorder="1" applyAlignment="1" applyProtection="1">
      <alignment horizontal="right"/>
    </xf>
    <xf numFmtId="168" fontId="53" fillId="0" borderId="1" xfId="2" applyFont="1" applyFill="1" applyBorder="1" applyAlignment="1" applyProtection="1">
      <alignment horizontal="right"/>
    </xf>
    <xf numFmtId="0" fontId="49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6" fillId="0" borderId="0" xfId="1" applyFont="1" applyFill="1" applyBorder="1" applyAlignment="1" applyProtection="1"/>
    <xf numFmtId="0" fontId="57" fillId="0" borderId="0" xfId="1" applyFont="1" applyFill="1" applyBorder="1" applyAlignment="1" applyProtection="1">
      <alignment horizontal="center"/>
    </xf>
    <xf numFmtId="0" fontId="58" fillId="0" borderId="0" xfId="1" applyFont="1" applyFill="1" applyBorder="1" applyAlignment="1" applyProtection="1">
      <alignment horizontal="right"/>
    </xf>
    <xf numFmtId="0" fontId="59" fillId="4" borderId="7" xfId="1" applyFont="1" applyFill="1" applyBorder="1" applyAlignment="1" applyProtection="1">
      <alignment horizontal="center" vertical="center"/>
    </xf>
    <xf numFmtId="0" fontId="59" fillId="4" borderId="7" xfId="1" applyFont="1" applyFill="1" applyBorder="1" applyAlignment="1" applyProtection="1">
      <alignment horizontal="center" vertical="center" wrapText="1"/>
    </xf>
    <xf numFmtId="0" fontId="59" fillId="4" borderId="1" xfId="1" applyFont="1" applyFill="1" applyBorder="1" applyAlignment="1" applyProtection="1">
      <alignment horizontal="center" vertical="center" wrapText="1"/>
    </xf>
    <xf numFmtId="0" fontId="60" fillId="0" borderId="1" xfId="1" applyFont="1" applyFill="1" applyBorder="1" applyAlignment="1" applyProtection="1">
      <alignment horizontal="center"/>
    </xf>
    <xf numFmtId="0" fontId="60" fillId="0" borderId="8" xfId="1" applyFont="1" applyFill="1" applyBorder="1" applyAlignment="1" applyProtection="1"/>
    <xf numFmtId="168" fontId="51" fillId="0" borderId="2" xfId="2" applyFill="1" applyBorder="1" applyAlignment="1" applyProtection="1">
      <alignment horizontal="right"/>
    </xf>
    <xf numFmtId="0" fontId="60" fillId="0" borderId="7" xfId="1" applyFont="1" applyFill="1" applyBorder="1" applyAlignment="1" applyProtection="1"/>
    <xf numFmtId="168" fontId="51" fillId="0" borderId="1" xfId="2" applyFill="1" applyBorder="1" applyAlignment="1" applyProtection="1">
      <alignment horizontal="right"/>
    </xf>
    <xf numFmtId="0" fontId="59" fillId="0" borderId="1" xfId="1" applyFont="1" applyFill="1" applyBorder="1" applyAlignment="1" applyProtection="1">
      <alignment horizontal="center"/>
    </xf>
    <xf numFmtId="0" fontId="59" fillId="0" borderId="9" xfId="1" applyFont="1" applyFill="1" applyBorder="1" applyAlignment="1" applyProtection="1"/>
    <xf numFmtId="168" fontId="61" fillId="0" borderId="3" xfId="2" applyFont="1" applyFill="1" applyBorder="1" applyAlignment="1" applyProtection="1">
      <alignment horizontal="right"/>
    </xf>
    <xf numFmtId="0" fontId="60" fillId="0" borderId="2" xfId="1" applyFont="1" applyFill="1" applyBorder="1" applyAlignment="1" applyProtection="1">
      <alignment horizontal="center"/>
    </xf>
    <xf numFmtId="0" fontId="60" fillId="0" borderId="10" xfId="1" applyFont="1" applyFill="1" applyBorder="1" applyAlignment="1" applyProtection="1"/>
    <xf numFmtId="168" fontId="51" fillId="0" borderId="10" xfId="2" applyFill="1" applyBorder="1" applyAlignment="1" applyProtection="1">
      <alignment horizontal="right"/>
    </xf>
    <xf numFmtId="0" fontId="55" fillId="0" borderId="1" xfId="1" applyFont="1" applyFill="1" applyBorder="1" applyAlignment="1" applyProtection="1"/>
    <xf numFmtId="168" fontId="61" fillId="0" borderId="1" xfId="2" applyFont="1" applyFill="1" applyBorder="1" applyAlignment="1" applyProtection="1"/>
    <xf numFmtId="0" fontId="56" fillId="0" borderId="10" xfId="1" applyFont="1" applyFill="1" applyBorder="1" applyAlignment="1" applyProtection="1"/>
    <xf numFmtId="0" fontId="60" fillId="0" borderId="1" xfId="1" applyFont="1" applyFill="1" applyBorder="1" applyAlignment="1" applyProtection="1"/>
    <xf numFmtId="0" fontId="55" fillId="0" borderId="1" xfId="1" applyFont="1" applyFill="1" applyBorder="1" applyAlignment="1" applyProtection="1">
      <alignment shrinkToFit="1"/>
    </xf>
    <xf numFmtId="0" fontId="60" fillId="0" borderId="3" xfId="1" applyFont="1" applyFill="1" applyBorder="1" applyAlignment="1" applyProtection="1">
      <alignment horizontal="center"/>
    </xf>
    <xf numFmtId="0" fontId="60" fillId="0" borderId="9" xfId="1" applyFont="1" applyFill="1" applyBorder="1" applyAlignment="1" applyProtection="1"/>
    <xf numFmtId="168" fontId="51" fillId="0" borderId="3" xfId="2" applyFill="1" applyBorder="1" applyAlignment="1" applyProtection="1">
      <alignment horizontal="right"/>
    </xf>
    <xf numFmtId="0" fontId="59" fillId="0" borderId="7" xfId="1" applyFont="1" applyFill="1" applyBorder="1" applyAlignment="1" applyProtection="1"/>
    <xf numFmtId="0" fontId="59" fillId="4" borderId="7" xfId="1" applyFont="1" applyFill="1" applyBorder="1" applyAlignment="1" applyProtection="1">
      <alignment horizontal="left"/>
    </xf>
    <xf numFmtId="168" fontId="61" fillId="4" borderId="1" xfId="2" applyFont="1" applyFill="1" applyBorder="1" applyAlignment="1" applyProtection="1">
      <alignment horizontal="right"/>
    </xf>
    <xf numFmtId="0" fontId="56" fillId="0" borderId="1" xfId="1" applyFont="1" applyFill="1" applyBorder="1" applyAlignment="1" applyProtection="1"/>
    <xf numFmtId="0" fontId="56" fillId="0" borderId="7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63" fillId="0" borderId="0" xfId="0" applyFont="1"/>
    <xf numFmtId="0" fontId="63" fillId="0" borderId="1" xfId="0" applyFont="1" applyBorder="1"/>
    <xf numFmtId="0" fontId="63" fillId="0" borderId="1" xfId="0" applyFont="1" applyBorder="1" applyAlignment="1">
      <alignment wrapText="1"/>
    </xf>
    <xf numFmtId="0" fontId="39" fillId="2" borderId="1" xfId="0" applyFont="1" applyFill="1" applyBorder="1"/>
    <xf numFmtId="0" fontId="63" fillId="2" borderId="1" xfId="0" applyFont="1" applyFill="1" applyBorder="1"/>
    <xf numFmtId="0" fontId="64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vertical="center" wrapText="1"/>
    </xf>
    <xf numFmtId="0" fontId="62" fillId="2" borderId="1" xfId="0" applyFont="1" applyFill="1" applyBorder="1"/>
    <xf numFmtId="0" fontId="67" fillId="2" borderId="1" xfId="0" applyFont="1" applyFill="1" applyBorder="1"/>
    <xf numFmtId="0" fontId="18" fillId="0" borderId="4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right" vertical="top" wrapText="1"/>
    </xf>
    <xf numFmtId="0" fontId="18" fillId="0" borderId="6" xfId="0" applyFont="1" applyBorder="1" applyAlignment="1">
      <alignment vertical="top" wrapText="1"/>
    </xf>
    <xf numFmtId="0" fontId="17" fillId="0" borderId="12" xfId="0" applyFont="1" applyBorder="1" applyAlignment="1">
      <alignment horizontal="right" vertical="top" wrapText="1"/>
    </xf>
    <xf numFmtId="0" fontId="17" fillId="0" borderId="6" xfId="0" applyFont="1" applyBorder="1" applyAlignment="1">
      <alignment vertical="top" wrapText="1"/>
    </xf>
    <xf numFmtId="0" fontId="44" fillId="0" borderId="12" xfId="0" applyFont="1" applyBorder="1" applyAlignment="1">
      <alignment horizontal="right" vertical="top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2" fillId="0" borderId="1" xfId="1" applyFont="1" applyFill="1" applyBorder="1" applyAlignment="1" applyProtection="1"/>
    <xf numFmtId="0" fontId="56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left"/>
    </xf>
    <xf numFmtId="1" fontId="1" fillId="0" borderId="3" xfId="1" applyNumberFormat="1" applyFont="1" applyFill="1" applyBorder="1" applyAlignment="1" applyProtection="1">
      <alignment horizontal="right"/>
    </xf>
    <xf numFmtId="0" fontId="58" fillId="0" borderId="0" xfId="1" applyFont="1" applyFill="1" applyBorder="1" applyAlignment="1" applyProtection="1"/>
    <xf numFmtId="1" fontId="2" fillId="0" borderId="1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left" vertical="center"/>
    </xf>
    <xf numFmtId="1" fontId="1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horizontal="right" vertical="center"/>
    </xf>
    <xf numFmtId="0" fontId="2" fillId="0" borderId="13" xfId="1" applyFont="1" applyFill="1" applyBorder="1" applyAlignment="1" applyProtection="1"/>
    <xf numFmtId="0" fontId="2" fillId="0" borderId="7" xfId="1" applyFont="1" applyFill="1" applyBorder="1" applyAlignment="1" applyProtection="1"/>
    <xf numFmtId="0" fontId="1" fillId="0" borderId="14" xfId="1" applyFont="1" applyFill="1" applyBorder="1" applyAlignment="1" applyProtection="1"/>
    <xf numFmtId="0" fontId="1" fillId="0" borderId="7" xfId="1" applyFont="1" applyFill="1" applyBorder="1" applyAlignment="1" applyProtection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wrapText="1"/>
    </xf>
    <xf numFmtId="0" fontId="15" fillId="0" borderId="1" xfId="0" applyFont="1" applyBorder="1"/>
    <xf numFmtId="0" fontId="73" fillId="0" borderId="1" xfId="0" applyFont="1" applyBorder="1"/>
    <xf numFmtId="3" fontId="73" fillId="0" borderId="1" xfId="0" applyNumberFormat="1" applyFont="1" applyBorder="1"/>
    <xf numFmtId="0" fontId="2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/>
    <xf numFmtId="0" fontId="7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3" fontId="72" fillId="0" borderId="1" xfId="0" applyNumberFormat="1" applyFont="1" applyBorder="1"/>
    <xf numFmtId="0" fontId="74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1" fillId="0" borderId="0" xfId="3"/>
    <xf numFmtId="0" fontId="2" fillId="0" borderId="0" xfId="3" applyFont="1"/>
    <xf numFmtId="0" fontId="2" fillId="0" borderId="0" xfId="3" applyFont="1" applyAlignment="1">
      <alignment horizontal="right"/>
    </xf>
    <xf numFmtId="0" fontId="1" fillId="2" borderId="1" xfId="3" applyFont="1" applyFill="1" applyBorder="1"/>
    <xf numFmtId="3" fontId="1" fillId="2" borderId="1" xfId="3" applyNumberFormat="1" applyFont="1" applyFill="1" applyBorder="1"/>
    <xf numFmtId="10" fontId="51" fillId="0" borderId="0" xfId="4" applyNumberFormat="1"/>
    <xf numFmtId="0" fontId="46" fillId="0" borderId="1" xfId="3" applyFont="1" applyBorder="1" applyAlignment="1">
      <alignment horizontal="center"/>
    </xf>
    <xf numFmtId="3" fontId="46" fillId="0" borderId="1" xfId="3" applyNumberFormat="1" applyFont="1" applyBorder="1" applyAlignment="1">
      <alignment horizontal="center" wrapText="1"/>
    </xf>
    <xf numFmtId="0" fontId="45" fillId="0" borderId="1" xfId="3" applyFont="1" applyBorder="1"/>
    <xf numFmtId="3" fontId="45" fillId="0" borderId="1" xfId="3" applyNumberFormat="1" applyFont="1" applyBorder="1"/>
    <xf numFmtId="0" fontId="45" fillId="0" borderId="1" xfId="3" applyFont="1" applyBorder="1" applyAlignment="1">
      <alignment wrapText="1"/>
    </xf>
    <xf numFmtId="0" fontId="45" fillId="0" borderId="1" xfId="3" applyFont="1" applyBorder="1" applyAlignment="1">
      <alignment horizontal="left" vertical="center"/>
    </xf>
    <xf numFmtId="3" fontId="45" fillId="0" borderId="1" xfId="3" applyNumberFormat="1" applyFont="1" applyBorder="1" applyAlignment="1">
      <alignment horizontal="right" vertical="center"/>
    </xf>
    <xf numFmtId="0" fontId="46" fillId="0" borderId="1" xfId="3" applyFont="1" applyBorder="1"/>
    <xf numFmtId="0" fontId="46" fillId="2" borderId="1" xfId="3" applyFont="1" applyFill="1" applyBorder="1"/>
    <xf numFmtId="3" fontId="46" fillId="2" borderId="1" xfId="3" applyNumberFormat="1" applyFont="1" applyFill="1" applyBorder="1"/>
    <xf numFmtId="1" fontId="17" fillId="0" borderId="12" xfId="0" applyNumberFormat="1" applyFont="1" applyBorder="1" applyAlignment="1">
      <alignment horizontal="right" vertical="top" wrapText="1"/>
    </xf>
    <xf numFmtId="0" fontId="10" fillId="0" borderId="1" xfId="0" applyFont="1" applyBorder="1"/>
    <xf numFmtId="3" fontId="5" fillId="0" borderId="3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49" fontId="13" fillId="0" borderId="20" xfId="0" applyNumberFormat="1" applyFont="1" applyBorder="1" applyAlignment="1">
      <alignment horizontal="justify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justify" vertical="center" wrapText="1"/>
    </xf>
    <xf numFmtId="0" fontId="22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vertical="center"/>
    </xf>
    <xf numFmtId="0" fontId="2" fillId="0" borderId="16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2" fillId="0" borderId="16" xfId="0" applyFont="1" applyBorder="1"/>
    <xf numFmtId="166" fontId="2" fillId="0" borderId="16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166" fontId="1" fillId="0" borderId="16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horizontal="right" vertical="center"/>
    </xf>
    <xf numFmtId="0" fontId="1" fillId="0" borderId="16" xfId="0" applyFont="1" applyBorder="1"/>
    <xf numFmtId="0" fontId="2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vertical="center" wrapText="1"/>
    </xf>
    <xf numFmtId="3" fontId="4" fillId="5" borderId="16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 wrapText="1"/>
    </xf>
    <xf numFmtId="166" fontId="8" fillId="0" borderId="16" xfId="0" applyNumberFormat="1" applyFont="1" applyFill="1" applyBorder="1" applyAlignment="1">
      <alignment vertical="center"/>
    </xf>
    <xf numFmtId="0" fontId="8" fillId="0" borderId="16" xfId="0" applyFont="1" applyBorder="1"/>
    <xf numFmtId="0" fontId="6" fillId="0" borderId="16" xfId="0" applyFont="1" applyFill="1" applyBorder="1" applyAlignment="1">
      <alignment vertical="center"/>
    </xf>
    <xf numFmtId="0" fontId="9" fillId="2" borderId="16" xfId="0" applyFont="1" applyFill="1" applyBorder="1"/>
    <xf numFmtId="166" fontId="1" fillId="2" borderId="16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/>
    <xf numFmtId="167" fontId="2" fillId="0" borderId="16" xfId="0" applyNumberFormat="1" applyFont="1" applyFill="1" applyBorder="1" applyAlignment="1">
      <alignment horizontal="left" vertical="center"/>
    </xf>
    <xf numFmtId="0" fontId="2" fillId="5" borderId="16" xfId="0" applyFont="1" applyFill="1" applyBorder="1"/>
    <xf numFmtId="0" fontId="1" fillId="0" borderId="16" xfId="0" applyFont="1" applyFill="1" applyBorder="1" applyAlignment="1">
      <alignment horizontal="left" vertical="center"/>
    </xf>
    <xf numFmtId="3" fontId="5" fillId="5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3" fontId="7" fillId="2" borderId="16" xfId="0" applyNumberFormat="1" applyFont="1" applyFill="1" applyBorder="1" applyAlignment="1">
      <alignment horizontal="right" vertical="center"/>
    </xf>
    <xf numFmtId="0" fontId="2" fillId="2" borderId="16" xfId="0" applyFont="1" applyFill="1" applyBorder="1"/>
    <xf numFmtId="3" fontId="1" fillId="2" borderId="16" xfId="0" applyNumberFormat="1" applyFont="1" applyFill="1" applyBorder="1"/>
    <xf numFmtId="3" fontId="5" fillId="5" borderId="0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/>
    </xf>
    <xf numFmtId="3" fontId="7" fillId="5" borderId="0" xfId="0" applyNumberFormat="1" applyFont="1" applyFill="1" applyBorder="1" applyAlignment="1">
      <alignment horizontal="right" vertical="center"/>
    </xf>
    <xf numFmtId="3" fontId="7" fillId="6" borderId="0" xfId="0" applyNumberFormat="1" applyFont="1" applyFill="1" applyBorder="1" applyAlignment="1">
      <alignment horizontal="right" vertical="center"/>
    </xf>
    <xf numFmtId="3" fontId="1" fillId="6" borderId="0" xfId="0" applyNumberFormat="1" applyFont="1" applyFill="1" applyBorder="1"/>
    <xf numFmtId="0" fontId="0" fillId="5" borderId="0" xfId="0" applyFill="1" applyBorder="1"/>
    <xf numFmtId="0" fontId="1" fillId="0" borderId="0" xfId="3" applyFont="1" applyBorder="1" applyAlignment="1">
      <alignment horizontal="right" vertical="top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55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right"/>
    </xf>
    <xf numFmtId="0" fontId="6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13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8" fillId="0" borderId="0" xfId="0" applyFont="1" applyBorder="1" applyAlignment="1"/>
    <xf numFmtId="0" fontId="17" fillId="0" borderId="26" xfId="0" applyFont="1" applyBorder="1" applyAlignment="1">
      <alignment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70" fillId="0" borderId="1" xfId="1" applyFont="1" applyFill="1" applyBorder="1" applyAlignment="1" applyProtection="1">
      <alignment horizontal="left" vertical="center"/>
    </xf>
  </cellXfs>
  <cellStyles count="5">
    <cellStyle name="Excel Built-in Normal" xfId="1"/>
    <cellStyle name="Ezres [0]" xfId="2" builtinId="6"/>
    <cellStyle name="Normál" xfId="0" builtinId="0"/>
    <cellStyle name="Normál 2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7" zoomScaleNormal="100" workbookViewId="0">
      <selection activeCell="C26" sqref="C26"/>
    </sheetView>
  </sheetViews>
  <sheetFormatPr defaultRowHeight="15"/>
  <cols>
    <col min="1" max="1" width="55.42578125" customWidth="1"/>
    <col min="2" max="2" width="15.7109375" bestFit="1" customWidth="1"/>
    <col min="3" max="3" width="16" customWidth="1"/>
  </cols>
  <sheetData>
    <row r="1" spans="1:4" ht="18.75">
      <c r="A1" s="318" t="s">
        <v>793</v>
      </c>
      <c r="B1" s="318"/>
      <c r="C1" s="318"/>
      <c r="D1" s="213"/>
    </row>
    <row r="2" spans="1:4" ht="18.75">
      <c r="A2" s="319" t="s">
        <v>743</v>
      </c>
      <c r="B2" s="319"/>
      <c r="C2" s="319"/>
      <c r="D2" s="213"/>
    </row>
    <row r="3" spans="1:4" ht="18.75">
      <c r="A3" s="319" t="s">
        <v>729</v>
      </c>
      <c r="B3" s="319"/>
      <c r="C3" s="319"/>
      <c r="D3" s="213"/>
    </row>
    <row r="4" spans="1:4" ht="18.75">
      <c r="A4" s="214"/>
      <c r="B4" s="214"/>
      <c r="C4" s="215" t="s">
        <v>0</v>
      </c>
      <c r="D4" s="213"/>
    </row>
    <row r="5" spans="1:4" ht="49.5">
      <c r="A5" s="219" t="s">
        <v>1</v>
      </c>
      <c r="B5" s="220" t="s">
        <v>746</v>
      </c>
      <c r="C5" s="220" t="s">
        <v>794</v>
      </c>
      <c r="D5" s="213"/>
    </row>
    <row r="6" spans="1:4" ht="16.5">
      <c r="A6" s="221" t="s">
        <v>2</v>
      </c>
      <c r="B6" s="222">
        <v>73682992</v>
      </c>
      <c r="C6" s="222">
        <v>74653287</v>
      </c>
      <c r="D6" s="213"/>
    </row>
    <row r="7" spans="1:4" ht="33">
      <c r="A7" s="223" t="s">
        <v>3</v>
      </c>
      <c r="B7" s="222">
        <v>12065575</v>
      </c>
      <c r="C7" s="222">
        <v>12159548</v>
      </c>
      <c r="D7" s="213"/>
    </row>
    <row r="8" spans="1:4" ht="16.5">
      <c r="A8" s="221" t="s">
        <v>4</v>
      </c>
      <c r="B8" s="222">
        <v>102235500</v>
      </c>
      <c r="C8" s="222">
        <v>102235257</v>
      </c>
      <c r="D8" s="213"/>
    </row>
    <row r="9" spans="1:4" ht="16.5">
      <c r="A9" s="224" t="s">
        <v>5</v>
      </c>
      <c r="B9" s="225">
        <v>1800000</v>
      </c>
      <c r="C9" s="225">
        <v>1800000</v>
      </c>
      <c r="D9" s="213"/>
    </row>
    <row r="10" spans="1:4" ht="16.5">
      <c r="A10" s="221" t="s">
        <v>6</v>
      </c>
      <c r="B10" s="222">
        <v>71636911</v>
      </c>
      <c r="C10" s="222">
        <v>78226460</v>
      </c>
      <c r="D10" s="213"/>
    </row>
    <row r="11" spans="1:4" ht="16.5">
      <c r="A11" s="221" t="s">
        <v>7</v>
      </c>
      <c r="B11" s="222">
        <v>2135000</v>
      </c>
      <c r="C11" s="222">
        <v>7135000</v>
      </c>
      <c r="D11" s="213"/>
    </row>
    <row r="12" spans="1:4" ht="16.5">
      <c r="A12" s="221" t="s">
        <v>8</v>
      </c>
      <c r="B12" s="222">
        <v>1270000</v>
      </c>
      <c r="C12" s="222">
        <v>1270000</v>
      </c>
      <c r="D12" s="213"/>
    </row>
    <row r="13" spans="1:4" ht="16.5">
      <c r="A13" s="221" t="s">
        <v>9</v>
      </c>
      <c r="B13" s="222">
        <v>0</v>
      </c>
      <c r="C13" s="222">
        <v>0</v>
      </c>
      <c r="D13" s="213"/>
    </row>
    <row r="14" spans="1:4" ht="16.5">
      <c r="A14" s="226" t="s">
        <v>10</v>
      </c>
      <c r="B14" s="222">
        <f>SUM(B6:B13)</f>
        <v>264825978</v>
      </c>
      <c r="C14" s="222">
        <f>SUM(C6:C13)</f>
        <v>277479552</v>
      </c>
      <c r="D14" s="213"/>
    </row>
    <row r="15" spans="1:4" ht="16.5">
      <c r="A15" s="226" t="s">
        <v>11</v>
      </c>
      <c r="B15" s="222">
        <v>1793627</v>
      </c>
      <c r="C15" s="222">
        <v>3033764</v>
      </c>
      <c r="D15" s="213"/>
    </row>
    <row r="16" spans="1:4" ht="16.5">
      <c r="A16" s="227" t="s">
        <v>12</v>
      </c>
      <c r="B16" s="228">
        <f>SUM(B14:B15)</f>
        <v>266619605</v>
      </c>
      <c r="C16" s="228">
        <f>SUM(C14:C15)</f>
        <v>280513316</v>
      </c>
      <c r="D16" s="213"/>
    </row>
    <row r="17" spans="1:4" ht="16.5">
      <c r="A17" s="221" t="s">
        <v>13</v>
      </c>
      <c r="B17" s="222">
        <v>60857874</v>
      </c>
      <c r="C17" s="222">
        <v>73315333</v>
      </c>
      <c r="D17" s="218"/>
    </row>
    <row r="18" spans="1:4" ht="16.5">
      <c r="A18" s="221" t="s">
        <v>14</v>
      </c>
      <c r="B18" s="222">
        <v>0</v>
      </c>
      <c r="C18" s="222">
        <v>0</v>
      </c>
      <c r="D18" s="218"/>
    </row>
    <row r="19" spans="1:4" ht="16.5">
      <c r="A19" s="221" t="s">
        <v>15</v>
      </c>
      <c r="B19" s="222">
        <v>105400000</v>
      </c>
      <c r="C19" s="222">
        <v>105400000</v>
      </c>
      <c r="D19" s="218"/>
    </row>
    <row r="20" spans="1:4" ht="16.5">
      <c r="A20" s="221" t="s">
        <v>16</v>
      </c>
      <c r="B20" s="222">
        <v>26800000</v>
      </c>
      <c r="C20" s="222">
        <v>33047928</v>
      </c>
      <c r="D20" s="218"/>
    </row>
    <row r="21" spans="1:4" ht="16.5">
      <c r="A21" s="221" t="s">
        <v>17</v>
      </c>
      <c r="B21" s="222">
        <v>15000000</v>
      </c>
      <c r="C21" s="222">
        <v>25000000</v>
      </c>
      <c r="D21" s="218"/>
    </row>
    <row r="22" spans="1:4" ht="16.5">
      <c r="A22" s="221" t="s">
        <v>18</v>
      </c>
      <c r="B22" s="222">
        <v>0</v>
      </c>
      <c r="C22" s="222">
        <v>0</v>
      </c>
      <c r="D22" s="218"/>
    </row>
    <row r="23" spans="1:4" ht="16.5">
      <c r="A23" s="221" t="s">
        <v>19</v>
      </c>
      <c r="B23" s="222">
        <v>0</v>
      </c>
      <c r="C23" s="222">
        <v>0</v>
      </c>
      <c r="D23" s="218"/>
    </row>
    <row r="24" spans="1:4" ht="16.5">
      <c r="A24" s="226" t="s">
        <v>20</v>
      </c>
      <c r="B24" s="222">
        <f>SUM(B17:B23)</f>
        <v>208057874</v>
      </c>
      <c r="C24" s="222">
        <f>SUM(C17:C23)</f>
        <v>236763261</v>
      </c>
      <c r="D24" s="218"/>
    </row>
    <row r="25" spans="1:4" ht="16.5">
      <c r="A25" s="226" t="s">
        <v>21</v>
      </c>
      <c r="B25" s="222">
        <v>58561731</v>
      </c>
      <c r="C25" s="222">
        <v>43750055</v>
      </c>
      <c r="D25" s="218"/>
    </row>
    <row r="26" spans="1:4" ht="18.75">
      <c r="A26" s="216" t="s">
        <v>22</v>
      </c>
      <c r="B26" s="217">
        <f>SUM(B24:B25)</f>
        <v>266619605</v>
      </c>
      <c r="C26" s="217">
        <f>SUM(C24:C25)</f>
        <v>280513316</v>
      </c>
      <c r="D26" s="213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view="pageLayout" zoomScaleNormal="100" zoomScaleSheetLayoutView="100" workbookViewId="0">
      <selection activeCell="C1" sqref="C1"/>
    </sheetView>
  </sheetViews>
  <sheetFormatPr defaultColWidth="11.5703125" defaultRowHeight="15"/>
  <cols>
    <col min="1" max="1" width="87.5703125" customWidth="1"/>
    <col min="2" max="2" width="13.42578125" bestFit="1" customWidth="1"/>
    <col min="3" max="3" width="23.28515625" customWidth="1"/>
  </cols>
  <sheetData>
    <row r="1" spans="1:3" ht="32.25" customHeight="1">
      <c r="A1" s="107"/>
      <c r="B1" s="107"/>
      <c r="C1" s="108" t="s">
        <v>784</v>
      </c>
    </row>
    <row r="2" spans="1:3" ht="33.6" customHeight="1">
      <c r="A2" s="336" t="s">
        <v>744</v>
      </c>
      <c r="B2" s="336"/>
      <c r="C2" s="336"/>
    </row>
    <row r="3" spans="1:3" ht="16.149999999999999" customHeight="1">
      <c r="A3" s="337" t="s">
        <v>600</v>
      </c>
      <c r="B3" s="337"/>
      <c r="C3" s="337"/>
    </row>
    <row r="4" spans="1:3" ht="33.6" customHeight="1">
      <c r="A4" s="109"/>
      <c r="B4" s="110"/>
      <c r="C4" s="110"/>
    </row>
    <row r="5" spans="1:3" ht="16.5">
      <c r="A5" s="107" t="s">
        <v>523</v>
      </c>
      <c r="B5" s="107"/>
      <c r="C5" s="107"/>
    </row>
    <row r="6" spans="1:3" ht="16.5">
      <c r="A6" s="111" t="s">
        <v>503</v>
      </c>
      <c r="B6" s="112" t="s">
        <v>26</v>
      </c>
      <c r="C6" s="113" t="s">
        <v>536</v>
      </c>
    </row>
    <row r="7" spans="1:3" ht="16.5">
      <c r="A7" s="114" t="s">
        <v>601</v>
      </c>
      <c r="B7" s="115" t="s">
        <v>301</v>
      </c>
      <c r="C7" s="116"/>
    </row>
    <row r="8" spans="1:3" ht="16.5">
      <c r="A8" s="114" t="s">
        <v>602</v>
      </c>
      <c r="B8" s="115" t="s">
        <v>301</v>
      </c>
      <c r="C8" s="116"/>
    </row>
    <row r="9" spans="1:3" ht="16.5">
      <c r="A9" s="114" t="s">
        <v>603</v>
      </c>
      <c r="B9" s="115" t="s">
        <v>301</v>
      </c>
      <c r="C9" s="116"/>
    </row>
    <row r="10" spans="1:3" ht="16.5">
      <c r="A10" s="114" t="s">
        <v>604</v>
      </c>
      <c r="B10" s="115" t="s">
        <v>301</v>
      </c>
      <c r="C10" s="116"/>
    </row>
    <row r="11" spans="1:3" ht="16.5">
      <c r="A11" s="114" t="s">
        <v>605</v>
      </c>
      <c r="B11" s="115" t="s">
        <v>301</v>
      </c>
      <c r="C11" s="116"/>
    </row>
    <row r="12" spans="1:3" ht="16.5">
      <c r="A12" s="114" t="s">
        <v>606</v>
      </c>
      <c r="B12" s="115" t="s">
        <v>301</v>
      </c>
      <c r="C12" s="116"/>
    </row>
    <row r="13" spans="1:3" ht="16.5">
      <c r="A13" s="114" t="s">
        <v>607</v>
      </c>
      <c r="B13" s="115" t="s">
        <v>301</v>
      </c>
      <c r="C13" s="117"/>
    </row>
    <row r="14" spans="1:3" ht="16.5">
      <c r="A14" s="114" t="s">
        <v>608</v>
      </c>
      <c r="B14" s="115" t="s">
        <v>301</v>
      </c>
      <c r="C14" s="116"/>
    </row>
    <row r="15" spans="1:3" ht="16.5">
      <c r="A15" s="114" t="s">
        <v>609</v>
      </c>
      <c r="B15" s="115" t="s">
        <v>301</v>
      </c>
      <c r="C15" s="116">
        <v>0</v>
      </c>
    </row>
    <row r="16" spans="1:3" ht="16.5">
      <c r="A16" s="114" t="s">
        <v>610</v>
      </c>
      <c r="B16" s="115" t="s">
        <v>301</v>
      </c>
      <c r="C16" s="116"/>
    </row>
    <row r="17" spans="1:3" ht="33">
      <c r="A17" s="118" t="s">
        <v>300</v>
      </c>
      <c r="B17" s="119" t="s">
        <v>301</v>
      </c>
      <c r="C17" s="120">
        <f>SUM(C7:C16)</f>
        <v>0</v>
      </c>
    </row>
    <row r="18" spans="1:3" ht="16.5">
      <c r="A18" s="114" t="s">
        <v>601</v>
      </c>
      <c r="B18" s="115" t="s">
        <v>303</v>
      </c>
      <c r="C18" s="116"/>
    </row>
    <row r="19" spans="1:3" ht="16.5">
      <c r="A19" s="114" t="s">
        <v>602</v>
      </c>
      <c r="B19" s="115" t="s">
        <v>303</v>
      </c>
      <c r="C19" s="116"/>
    </row>
    <row r="20" spans="1:3" ht="16.5">
      <c r="A20" s="114" t="s">
        <v>603</v>
      </c>
      <c r="B20" s="115" t="s">
        <v>303</v>
      </c>
      <c r="C20" s="116"/>
    </row>
    <row r="21" spans="1:3" ht="16.5">
      <c r="A21" s="114" t="s">
        <v>604</v>
      </c>
      <c r="B21" s="115" t="s">
        <v>303</v>
      </c>
      <c r="C21" s="116"/>
    </row>
    <row r="22" spans="1:3" ht="16.5">
      <c r="A22" s="114" t="s">
        <v>605</v>
      </c>
      <c r="B22" s="115" t="s">
        <v>303</v>
      </c>
      <c r="C22" s="116"/>
    </row>
    <row r="23" spans="1:3" ht="16.5">
      <c r="A23" s="114" t="s">
        <v>606</v>
      </c>
      <c r="B23" s="115" t="s">
        <v>303</v>
      </c>
      <c r="C23" s="116"/>
    </row>
    <row r="24" spans="1:3" ht="16.5">
      <c r="A24" s="114" t="s">
        <v>607</v>
      </c>
      <c r="B24" s="115" t="s">
        <v>303</v>
      </c>
      <c r="C24" s="116"/>
    </row>
    <row r="25" spans="1:3" ht="16.5">
      <c r="A25" s="114" t="s">
        <v>608</v>
      </c>
      <c r="B25" s="115" t="s">
        <v>303</v>
      </c>
      <c r="C25" s="116"/>
    </row>
    <row r="26" spans="1:3" ht="16.5">
      <c r="A26" s="114" t="s">
        <v>609</v>
      </c>
      <c r="B26" s="115" t="s">
        <v>303</v>
      </c>
      <c r="C26" s="116"/>
    </row>
    <row r="27" spans="1:3" ht="16.5">
      <c r="A27" s="114" t="s">
        <v>610</v>
      </c>
      <c r="B27" s="115" t="s">
        <v>303</v>
      </c>
      <c r="C27" s="116"/>
    </row>
    <row r="28" spans="1:3" ht="33">
      <c r="A28" s="118" t="s">
        <v>611</v>
      </c>
      <c r="B28" s="119" t="s">
        <v>303</v>
      </c>
      <c r="C28" s="120">
        <f>SUM(C18:C27)</f>
        <v>0</v>
      </c>
    </row>
    <row r="29" spans="1:3" ht="16.5">
      <c r="A29" s="114" t="s">
        <v>601</v>
      </c>
      <c r="B29" s="115" t="s">
        <v>305</v>
      </c>
      <c r="C29" s="116"/>
    </row>
    <row r="30" spans="1:3" ht="16.5">
      <c r="A30" s="114" t="s">
        <v>602</v>
      </c>
      <c r="B30" s="115" t="s">
        <v>305</v>
      </c>
      <c r="C30" s="116"/>
    </row>
    <row r="31" spans="1:3" ht="16.5">
      <c r="A31" s="114" t="s">
        <v>603</v>
      </c>
      <c r="B31" s="115" t="s">
        <v>305</v>
      </c>
      <c r="C31" s="116">
        <v>0</v>
      </c>
    </row>
    <row r="32" spans="1:3" ht="16.5">
      <c r="A32" s="114" t="s">
        <v>604</v>
      </c>
      <c r="B32" s="115" t="s">
        <v>305</v>
      </c>
      <c r="C32" s="116">
        <v>0</v>
      </c>
    </row>
    <row r="33" spans="1:3" ht="16.5">
      <c r="A33" s="114" t="s">
        <v>605</v>
      </c>
      <c r="B33" s="115" t="s">
        <v>305</v>
      </c>
      <c r="C33" s="121">
        <v>16017200</v>
      </c>
    </row>
    <row r="34" spans="1:3" ht="16.5">
      <c r="A34" s="114" t="s">
        <v>606</v>
      </c>
      <c r="B34" s="115" t="s">
        <v>305</v>
      </c>
      <c r="C34" s="116">
        <v>0</v>
      </c>
    </row>
    <row r="35" spans="1:3" ht="16.5">
      <c r="A35" s="114" t="s">
        <v>607</v>
      </c>
      <c r="B35" s="115" t="s">
        <v>305</v>
      </c>
      <c r="C35" s="117"/>
    </row>
    <row r="36" spans="1:3" ht="16.5">
      <c r="A36" s="114" t="s">
        <v>608</v>
      </c>
      <c r="B36" s="115" t="s">
        <v>305</v>
      </c>
      <c r="C36" s="121"/>
    </row>
    <row r="37" spans="1:3" ht="16.5">
      <c r="A37" s="114" t="s">
        <v>609</v>
      </c>
      <c r="B37" s="115" t="s">
        <v>305</v>
      </c>
      <c r="C37" s="116"/>
    </row>
    <row r="38" spans="1:3" ht="16.5">
      <c r="A38" s="114" t="s">
        <v>610</v>
      </c>
      <c r="B38" s="115" t="s">
        <v>305</v>
      </c>
      <c r="C38" s="116"/>
    </row>
    <row r="39" spans="1:3" ht="16.5">
      <c r="A39" s="118" t="s">
        <v>612</v>
      </c>
      <c r="B39" s="119" t="s">
        <v>305</v>
      </c>
      <c r="C39" s="122">
        <f>SUM(C29:C38)</f>
        <v>16017200</v>
      </c>
    </row>
    <row r="40" spans="1:3" ht="16.5">
      <c r="A40" s="114" t="s">
        <v>601</v>
      </c>
      <c r="B40" s="115" t="s">
        <v>385</v>
      </c>
      <c r="C40" s="116"/>
    </row>
    <row r="41" spans="1:3" ht="16.5">
      <c r="A41" s="114" t="s">
        <v>602</v>
      </c>
      <c r="B41" s="115" t="s">
        <v>385</v>
      </c>
      <c r="C41" s="116"/>
    </row>
    <row r="42" spans="1:3" ht="16.5">
      <c r="A42" s="114" t="s">
        <v>603</v>
      </c>
      <c r="B42" s="115" t="s">
        <v>385</v>
      </c>
      <c r="C42" s="116"/>
    </row>
    <row r="43" spans="1:3" ht="16.5">
      <c r="A43" s="114" t="s">
        <v>604</v>
      </c>
      <c r="B43" s="115" t="s">
        <v>385</v>
      </c>
      <c r="C43" s="116"/>
    </row>
    <row r="44" spans="1:3" ht="16.5">
      <c r="A44" s="114" t="s">
        <v>605</v>
      </c>
      <c r="B44" s="115" t="s">
        <v>385</v>
      </c>
      <c r="C44" s="116"/>
    </row>
    <row r="45" spans="1:3" ht="16.5">
      <c r="A45" s="114" t="s">
        <v>606</v>
      </c>
      <c r="B45" s="115" t="s">
        <v>385</v>
      </c>
      <c r="C45" s="116"/>
    </row>
    <row r="46" spans="1:3" ht="16.5">
      <c r="A46" s="114" t="s">
        <v>607</v>
      </c>
      <c r="B46" s="115" t="s">
        <v>385</v>
      </c>
      <c r="C46" s="116"/>
    </row>
    <row r="47" spans="1:3" ht="16.5">
      <c r="A47" s="114" t="s">
        <v>608</v>
      </c>
      <c r="B47" s="115" t="s">
        <v>385</v>
      </c>
      <c r="C47" s="116"/>
    </row>
    <row r="48" spans="1:3" ht="16.5">
      <c r="A48" s="114" t="s">
        <v>609</v>
      </c>
      <c r="B48" s="115" t="s">
        <v>385</v>
      </c>
      <c r="C48" s="116"/>
    </row>
    <row r="49" spans="1:3" ht="16.5">
      <c r="A49" s="114" t="s">
        <v>610</v>
      </c>
      <c r="B49" s="115" t="s">
        <v>385</v>
      </c>
      <c r="C49" s="116"/>
    </row>
    <row r="50" spans="1:3" ht="33">
      <c r="A50" s="118" t="s">
        <v>613</v>
      </c>
      <c r="B50" s="119" t="s">
        <v>385</v>
      </c>
      <c r="C50" s="120">
        <f>SUM(C40:C49)</f>
        <v>0</v>
      </c>
    </row>
    <row r="51" spans="1:3" ht="16.5">
      <c r="A51" s="114" t="s">
        <v>614</v>
      </c>
      <c r="B51" s="115" t="s">
        <v>387</v>
      </c>
      <c r="C51" s="116"/>
    </row>
    <row r="52" spans="1:3" ht="16.5">
      <c r="A52" s="114" t="s">
        <v>602</v>
      </c>
      <c r="B52" s="115" t="s">
        <v>387</v>
      </c>
      <c r="C52" s="116"/>
    </row>
    <row r="53" spans="1:3" ht="16.5">
      <c r="A53" s="114" t="s">
        <v>603</v>
      </c>
      <c r="B53" s="115" t="s">
        <v>387</v>
      </c>
      <c r="C53" s="116"/>
    </row>
    <row r="54" spans="1:3" ht="16.5">
      <c r="A54" s="114" t="s">
        <v>604</v>
      </c>
      <c r="B54" s="115" t="s">
        <v>387</v>
      </c>
      <c r="C54" s="116"/>
    </row>
    <row r="55" spans="1:3" ht="16.5">
      <c r="A55" s="114" t="s">
        <v>605</v>
      </c>
      <c r="B55" s="115" t="s">
        <v>387</v>
      </c>
      <c r="C55" s="116"/>
    </row>
    <row r="56" spans="1:3" ht="16.5">
      <c r="A56" s="114" t="s">
        <v>606</v>
      </c>
      <c r="B56" s="115" t="s">
        <v>387</v>
      </c>
      <c r="C56" s="116"/>
    </row>
    <row r="57" spans="1:3" ht="16.5">
      <c r="A57" s="114" t="s">
        <v>607</v>
      </c>
      <c r="B57" s="115" t="s">
        <v>387</v>
      </c>
      <c r="C57" s="116"/>
    </row>
    <row r="58" spans="1:3" ht="16.5">
      <c r="A58" s="114" t="s">
        <v>608</v>
      </c>
      <c r="B58" s="115" t="s">
        <v>387</v>
      </c>
      <c r="C58" s="116"/>
    </row>
    <row r="59" spans="1:3" ht="16.5">
      <c r="A59" s="114" t="s">
        <v>609</v>
      </c>
      <c r="B59" s="115" t="s">
        <v>387</v>
      </c>
      <c r="C59" s="116"/>
    </row>
    <row r="60" spans="1:3" ht="16.5">
      <c r="A60" s="114" t="s">
        <v>610</v>
      </c>
      <c r="B60" s="115" t="s">
        <v>387</v>
      </c>
      <c r="C60" s="116"/>
    </row>
    <row r="61" spans="1:3" ht="33">
      <c r="A61" s="118" t="s">
        <v>615</v>
      </c>
      <c r="B61" s="119" t="s">
        <v>387</v>
      </c>
      <c r="C61" s="120">
        <f>SUM(C51:C60)</f>
        <v>0</v>
      </c>
    </row>
    <row r="62" spans="1:3" ht="16.5">
      <c r="A62" s="114" t="s">
        <v>601</v>
      </c>
      <c r="B62" s="115" t="s">
        <v>389</v>
      </c>
      <c r="C62" s="116"/>
    </row>
    <row r="63" spans="1:3" ht="16.5">
      <c r="A63" s="114" t="s">
        <v>602</v>
      </c>
      <c r="B63" s="115" t="s">
        <v>389</v>
      </c>
      <c r="C63" s="116"/>
    </row>
    <row r="64" spans="1:3" ht="16.5">
      <c r="A64" s="114" t="s">
        <v>603</v>
      </c>
      <c r="B64" s="115" t="s">
        <v>389</v>
      </c>
      <c r="C64" s="121"/>
    </row>
    <row r="65" spans="1:3" ht="16.5">
      <c r="A65" s="114" t="s">
        <v>604</v>
      </c>
      <c r="B65" s="115" t="s">
        <v>389</v>
      </c>
      <c r="C65" s="121"/>
    </row>
    <row r="66" spans="1:3" ht="16.5">
      <c r="A66" s="114" t="s">
        <v>605</v>
      </c>
      <c r="B66" s="115" t="s">
        <v>389</v>
      </c>
      <c r="C66" s="116"/>
    </row>
    <row r="67" spans="1:3" ht="16.5">
      <c r="A67" s="114" t="s">
        <v>606</v>
      </c>
      <c r="B67" s="115" t="s">
        <v>389</v>
      </c>
      <c r="C67" s="116"/>
    </row>
    <row r="68" spans="1:3" ht="16.5">
      <c r="A68" s="114" t="s">
        <v>607</v>
      </c>
      <c r="B68" s="115" t="s">
        <v>389</v>
      </c>
      <c r="C68" s="116"/>
    </row>
    <row r="69" spans="1:3" ht="16.5">
      <c r="A69" s="114" t="s">
        <v>608</v>
      </c>
      <c r="B69" s="115" t="s">
        <v>389</v>
      </c>
      <c r="C69" s="116"/>
    </row>
    <row r="70" spans="1:3" ht="16.5">
      <c r="A70" s="114" t="s">
        <v>609</v>
      </c>
      <c r="B70" s="115" t="s">
        <v>389</v>
      </c>
      <c r="C70" s="116"/>
    </row>
    <row r="71" spans="1:3" ht="16.5">
      <c r="A71" s="114" t="s">
        <v>610</v>
      </c>
      <c r="B71" s="115" t="s">
        <v>389</v>
      </c>
      <c r="C71" s="116"/>
    </row>
    <row r="72" spans="1:3" ht="16.5">
      <c r="A72" s="118" t="s">
        <v>388</v>
      </c>
      <c r="B72" s="119" t="s">
        <v>389</v>
      </c>
      <c r="C72" s="122">
        <f>SUM(C62:C71)</f>
        <v>0</v>
      </c>
    </row>
    <row r="73" spans="1:3" ht="16.5">
      <c r="A73" s="114" t="s">
        <v>616</v>
      </c>
      <c r="B73" s="123" t="s">
        <v>371</v>
      </c>
      <c r="C73" s="116"/>
    </row>
    <row r="74" spans="1:3" ht="16.5">
      <c r="A74" s="114" t="s">
        <v>617</v>
      </c>
      <c r="B74" s="123" t="s">
        <v>371</v>
      </c>
      <c r="C74" s="116"/>
    </row>
    <row r="75" spans="1:3" ht="16.5">
      <c r="A75" s="114" t="s">
        <v>618</v>
      </c>
      <c r="B75" s="123" t="s">
        <v>371</v>
      </c>
      <c r="C75" s="116"/>
    </row>
    <row r="76" spans="1:3" ht="16.5">
      <c r="A76" s="124" t="s">
        <v>619</v>
      </c>
      <c r="B76" s="123" t="s">
        <v>371</v>
      </c>
      <c r="C76" s="116"/>
    </row>
    <row r="77" spans="1:3" ht="16.5">
      <c r="A77" s="124" t="s">
        <v>620</v>
      </c>
      <c r="B77" s="123" t="s">
        <v>371</v>
      </c>
      <c r="C77" s="116"/>
    </row>
    <row r="78" spans="1:3" ht="16.5">
      <c r="A78" s="124" t="s">
        <v>621</v>
      </c>
      <c r="B78" s="123" t="s">
        <v>371</v>
      </c>
      <c r="C78" s="116"/>
    </row>
    <row r="79" spans="1:3" ht="16.5">
      <c r="A79" s="114" t="s">
        <v>622</v>
      </c>
      <c r="B79" s="123" t="s">
        <v>371</v>
      </c>
      <c r="C79" s="116"/>
    </row>
    <row r="80" spans="1:3" ht="16.5">
      <c r="A80" s="114" t="s">
        <v>623</v>
      </c>
      <c r="B80" s="123" t="s">
        <v>371</v>
      </c>
      <c r="C80" s="116"/>
    </row>
    <row r="81" spans="1:3" ht="16.5">
      <c r="A81" s="114" t="s">
        <v>624</v>
      </c>
      <c r="B81" s="123" t="s">
        <v>371</v>
      </c>
      <c r="C81" s="116"/>
    </row>
    <row r="82" spans="1:3" ht="16.5">
      <c r="A82" s="114" t="s">
        <v>625</v>
      </c>
      <c r="B82" s="123" t="s">
        <v>371</v>
      </c>
      <c r="C82" s="116"/>
    </row>
    <row r="83" spans="1:3" ht="33">
      <c r="A83" s="118" t="s">
        <v>626</v>
      </c>
      <c r="B83" s="119" t="s">
        <v>371</v>
      </c>
      <c r="C83" s="120">
        <f>SUM(C73:C82)</f>
        <v>0</v>
      </c>
    </row>
    <row r="84" spans="1:3" ht="16.5">
      <c r="A84" s="114" t="s">
        <v>616</v>
      </c>
      <c r="B84" s="123" t="s">
        <v>375</v>
      </c>
      <c r="C84" s="116"/>
    </row>
    <row r="85" spans="1:3" ht="16.5">
      <c r="A85" s="114" t="s">
        <v>617</v>
      </c>
      <c r="B85" s="123" t="s">
        <v>375</v>
      </c>
      <c r="C85" s="116"/>
    </row>
    <row r="86" spans="1:3" ht="16.5">
      <c r="A86" s="114" t="s">
        <v>618</v>
      </c>
      <c r="B86" s="123" t="s">
        <v>375</v>
      </c>
      <c r="C86" s="121">
        <v>0</v>
      </c>
    </row>
    <row r="87" spans="1:3" ht="16.5">
      <c r="A87" s="124" t="s">
        <v>619</v>
      </c>
      <c r="B87" s="123" t="s">
        <v>375</v>
      </c>
      <c r="C87" s="116"/>
    </row>
    <row r="88" spans="1:3" ht="16.5">
      <c r="A88" s="124" t="s">
        <v>620</v>
      </c>
      <c r="B88" s="123" t="s">
        <v>375</v>
      </c>
      <c r="C88" s="116"/>
    </row>
    <row r="89" spans="1:3" ht="16.5">
      <c r="A89" s="124" t="s">
        <v>621</v>
      </c>
      <c r="B89" s="123" t="s">
        <v>375</v>
      </c>
      <c r="C89" s="116"/>
    </row>
    <row r="90" spans="1:3" ht="16.5">
      <c r="A90" s="114" t="s">
        <v>622</v>
      </c>
      <c r="B90" s="123" t="s">
        <v>375</v>
      </c>
      <c r="C90" s="116"/>
    </row>
    <row r="91" spans="1:3" ht="16.5">
      <c r="A91" s="114" t="s">
        <v>627</v>
      </c>
      <c r="B91" s="123" t="s">
        <v>375</v>
      </c>
      <c r="C91" s="116"/>
    </row>
    <row r="92" spans="1:3" ht="16.5">
      <c r="A92" s="114" t="s">
        <v>624</v>
      </c>
      <c r="B92" s="123" t="s">
        <v>375</v>
      </c>
      <c r="C92" s="116"/>
    </row>
    <row r="93" spans="1:3" ht="16.5">
      <c r="A93" s="114" t="s">
        <v>625</v>
      </c>
      <c r="B93" s="123" t="s">
        <v>375</v>
      </c>
      <c r="C93" s="116"/>
    </row>
    <row r="94" spans="1:3" ht="16.5">
      <c r="A94" s="125" t="s">
        <v>628</v>
      </c>
      <c r="B94" s="126" t="s">
        <v>375</v>
      </c>
      <c r="C94" s="122">
        <f>SUM(C84:C93)</f>
        <v>0</v>
      </c>
    </row>
    <row r="95" spans="1:3" ht="16.5">
      <c r="A95" s="114" t="s">
        <v>616</v>
      </c>
      <c r="B95" s="123" t="s">
        <v>407</v>
      </c>
      <c r="C95" s="116"/>
    </row>
    <row r="96" spans="1:3" ht="16.5">
      <c r="A96" s="114" t="s">
        <v>617</v>
      </c>
      <c r="B96" s="123" t="s">
        <v>407</v>
      </c>
      <c r="C96" s="116"/>
    </row>
    <row r="97" spans="1:3" ht="16.5">
      <c r="A97" s="114" t="s">
        <v>618</v>
      </c>
      <c r="B97" s="123" t="s">
        <v>407</v>
      </c>
      <c r="C97" s="116"/>
    </row>
    <row r="98" spans="1:3" ht="16.5">
      <c r="A98" s="124" t="s">
        <v>619</v>
      </c>
      <c r="B98" s="123" t="s">
        <v>407</v>
      </c>
      <c r="C98" s="116"/>
    </row>
    <row r="99" spans="1:3" ht="16.5">
      <c r="A99" s="124" t="s">
        <v>620</v>
      </c>
      <c r="B99" s="123" t="s">
        <v>407</v>
      </c>
      <c r="C99" s="116"/>
    </row>
    <row r="100" spans="1:3" ht="16.5">
      <c r="A100" s="124" t="s">
        <v>621</v>
      </c>
      <c r="B100" s="123" t="s">
        <v>407</v>
      </c>
      <c r="C100" s="116"/>
    </row>
    <row r="101" spans="1:3" ht="16.5">
      <c r="A101" s="114" t="s">
        <v>622</v>
      </c>
      <c r="B101" s="123" t="s">
        <v>407</v>
      </c>
      <c r="C101" s="116"/>
    </row>
    <row r="102" spans="1:3" ht="16.5">
      <c r="A102" s="114" t="s">
        <v>623</v>
      </c>
      <c r="B102" s="123" t="s">
        <v>407</v>
      </c>
      <c r="C102" s="116"/>
    </row>
    <row r="103" spans="1:3" ht="16.5">
      <c r="A103" s="114" t="s">
        <v>624</v>
      </c>
      <c r="B103" s="123" t="s">
        <v>407</v>
      </c>
      <c r="C103" s="116"/>
    </row>
    <row r="104" spans="1:3" ht="16.5">
      <c r="A104" s="114" t="s">
        <v>625</v>
      </c>
      <c r="B104" s="123" t="s">
        <v>407</v>
      </c>
      <c r="C104" s="116"/>
    </row>
    <row r="105" spans="1:3" ht="33">
      <c r="A105" s="118" t="s">
        <v>629</v>
      </c>
      <c r="B105" s="119" t="s">
        <v>407</v>
      </c>
      <c r="C105" s="120">
        <f>SUM(C95:C104)</f>
        <v>0</v>
      </c>
    </row>
    <row r="106" spans="1:3" ht="16.5">
      <c r="A106" s="114" t="s">
        <v>616</v>
      </c>
      <c r="B106" s="123" t="s">
        <v>409</v>
      </c>
      <c r="C106" s="116"/>
    </row>
    <row r="107" spans="1:3" ht="16.5">
      <c r="A107" s="114" t="s">
        <v>617</v>
      </c>
      <c r="B107" s="123" t="s">
        <v>409</v>
      </c>
      <c r="C107" s="116"/>
    </row>
    <row r="108" spans="1:3" ht="16.5">
      <c r="A108" s="114" t="s">
        <v>618</v>
      </c>
      <c r="B108" s="123" t="s">
        <v>409</v>
      </c>
      <c r="C108" s="116"/>
    </row>
    <row r="109" spans="1:3" ht="16.5">
      <c r="A109" s="124" t="s">
        <v>619</v>
      </c>
      <c r="B109" s="123" t="s">
        <v>409</v>
      </c>
      <c r="C109" s="116"/>
    </row>
    <row r="110" spans="1:3" ht="16.5">
      <c r="A110" s="124" t="s">
        <v>620</v>
      </c>
      <c r="B110" s="123" t="s">
        <v>409</v>
      </c>
      <c r="C110" s="116"/>
    </row>
    <row r="111" spans="1:3" ht="16.5">
      <c r="A111" s="124" t="s">
        <v>621</v>
      </c>
      <c r="B111" s="123" t="s">
        <v>409</v>
      </c>
      <c r="C111" s="116"/>
    </row>
    <row r="112" spans="1:3" ht="16.5">
      <c r="A112" s="114" t="s">
        <v>622</v>
      </c>
      <c r="B112" s="123" t="s">
        <v>409</v>
      </c>
      <c r="C112" s="116"/>
    </row>
    <row r="113" spans="1:3" ht="16.5">
      <c r="A113" s="114" t="s">
        <v>627</v>
      </c>
      <c r="B113" s="123" t="s">
        <v>409</v>
      </c>
      <c r="C113" s="116"/>
    </row>
    <row r="114" spans="1:3" ht="16.5">
      <c r="A114" s="114" t="s">
        <v>624</v>
      </c>
      <c r="B114" s="123" t="s">
        <v>409</v>
      </c>
      <c r="C114" s="116"/>
    </row>
    <row r="115" spans="1:3" ht="16.5">
      <c r="A115" s="114" t="s">
        <v>625</v>
      </c>
      <c r="B115" s="123" t="s">
        <v>409</v>
      </c>
      <c r="C115" s="116"/>
    </row>
    <row r="116" spans="1:3" ht="16.5">
      <c r="A116" s="125" t="s">
        <v>630</v>
      </c>
      <c r="B116" s="119" t="s">
        <v>409</v>
      </c>
      <c r="C116" s="120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Normal="100" zoomScaleSheetLayoutView="100" workbookViewId="0">
      <selection activeCell="B2" sqref="B2:E2"/>
    </sheetView>
  </sheetViews>
  <sheetFormatPr defaultColWidth="11.5703125" defaultRowHeight="15"/>
  <cols>
    <col min="1" max="1" width="9" bestFit="1" customWidth="1"/>
    <col min="2" max="2" width="61.140625" customWidth="1"/>
    <col min="3" max="3" width="16" bestFit="1" customWidth="1"/>
    <col min="4" max="4" width="19.5703125" bestFit="1" customWidth="1"/>
    <col min="5" max="5" width="19.28515625" customWidth="1"/>
  </cols>
  <sheetData>
    <row r="1" spans="1:5" ht="13.9" customHeight="1">
      <c r="B1" s="338" t="s">
        <v>783</v>
      </c>
      <c r="C1" s="338"/>
      <c r="D1" s="338"/>
      <c r="E1" s="338"/>
    </row>
    <row r="2" spans="1:5" ht="13.9" customHeight="1">
      <c r="B2" s="339" t="s">
        <v>744</v>
      </c>
      <c r="C2" s="339"/>
      <c r="D2" s="339"/>
      <c r="E2" s="339"/>
    </row>
    <row r="4" spans="1:5" ht="29.85" customHeight="1">
      <c r="A4" s="339" t="s">
        <v>769</v>
      </c>
      <c r="B4" s="339"/>
      <c r="C4" s="339"/>
      <c r="D4" s="339"/>
      <c r="E4" s="339"/>
    </row>
    <row r="5" spans="1:5" ht="15" customHeight="1">
      <c r="A5" s="127"/>
      <c r="B5" s="340" t="s">
        <v>631</v>
      </c>
      <c r="C5" s="340"/>
      <c r="D5" s="340"/>
      <c r="E5" s="340"/>
    </row>
    <row r="6" spans="1:5" ht="3" customHeight="1">
      <c r="A6" s="127"/>
      <c r="B6" s="128"/>
      <c r="C6" s="128"/>
      <c r="D6" s="128"/>
      <c r="E6" s="129" t="s">
        <v>632</v>
      </c>
    </row>
    <row r="7" spans="1:5" ht="36.75" customHeight="1">
      <c r="A7" s="130" t="s">
        <v>633</v>
      </c>
      <c r="B7" s="130" t="s">
        <v>634</v>
      </c>
      <c r="C7" s="131" t="s">
        <v>752</v>
      </c>
      <c r="D7" s="132" t="s">
        <v>753</v>
      </c>
      <c r="E7" s="132" t="s">
        <v>754</v>
      </c>
    </row>
    <row r="8" spans="1:5" ht="15.75">
      <c r="A8" s="133">
        <v>1</v>
      </c>
      <c r="B8" s="134" t="s">
        <v>635</v>
      </c>
      <c r="C8" s="135">
        <v>33000000</v>
      </c>
      <c r="D8" s="135">
        <v>34059129</v>
      </c>
      <c r="E8" s="135">
        <v>34000000</v>
      </c>
    </row>
    <row r="9" spans="1:5" ht="15.75">
      <c r="A9" s="133">
        <v>2</v>
      </c>
      <c r="B9" s="136" t="s">
        <v>636</v>
      </c>
      <c r="C9" s="137">
        <v>0</v>
      </c>
      <c r="D9" s="137">
        <v>0</v>
      </c>
      <c r="E9" s="137">
        <v>0</v>
      </c>
    </row>
    <row r="10" spans="1:5" ht="15.75">
      <c r="A10" s="133">
        <v>3</v>
      </c>
      <c r="B10" s="136" t="s">
        <v>637</v>
      </c>
      <c r="C10" s="137">
        <v>2623000</v>
      </c>
      <c r="D10" s="137">
        <v>2651927</v>
      </c>
      <c r="E10" s="137">
        <v>2700000</v>
      </c>
    </row>
    <row r="11" spans="1:5" ht="15.75">
      <c r="A11" s="133">
        <v>4</v>
      </c>
      <c r="B11" s="136" t="s">
        <v>638</v>
      </c>
      <c r="C11" s="137">
        <v>18300000</v>
      </c>
      <c r="D11" s="137">
        <v>17748255</v>
      </c>
      <c r="E11" s="137">
        <v>18500000</v>
      </c>
    </row>
    <row r="12" spans="1:5" ht="15.75">
      <c r="A12" s="138">
        <v>5</v>
      </c>
      <c r="B12" s="139" t="s">
        <v>639</v>
      </c>
      <c r="C12" s="140">
        <f>SUM(C8:C11)</f>
        <v>53923000</v>
      </c>
      <c r="D12" s="140">
        <f>SUM(D8:D11)</f>
        <v>54459311</v>
      </c>
      <c r="E12" s="140">
        <f>SUM(E8:E11)</f>
        <v>55200000</v>
      </c>
    </row>
    <row r="13" spans="1:5" ht="15.75">
      <c r="A13" s="133">
        <v>6</v>
      </c>
      <c r="B13" s="136" t="s">
        <v>640</v>
      </c>
      <c r="C13" s="137">
        <v>60000000</v>
      </c>
      <c r="D13" s="137">
        <v>52179239</v>
      </c>
      <c r="E13" s="137">
        <v>35000000</v>
      </c>
    </row>
    <row r="14" spans="1:5" ht="15.75">
      <c r="A14" s="141">
        <v>7</v>
      </c>
      <c r="B14" s="142" t="s">
        <v>641</v>
      </c>
      <c r="C14" s="143"/>
      <c r="D14" s="143">
        <v>796000</v>
      </c>
      <c r="E14" s="143"/>
    </row>
    <row r="15" spans="1:5" ht="15.75">
      <c r="A15" s="141">
        <v>8</v>
      </c>
      <c r="B15" s="144" t="s">
        <v>642</v>
      </c>
      <c r="C15" s="145">
        <f>SUM(C13:C14)</f>
        <v>60000000</v>
      </c>
      <c r="D15" s="145">
        <f>SUM(D13:D14)</f>
        <v>52975239</v>
      </c>
      <c r="E15" s="145">
        <f>SUM(E13:E14)</f>
        <v>35000000</v>
      </c>
    </row>
    <row r="16" spans="1:5" ht="15.75">
      <c r="A16" s="141">
        <v>9</v>
      </c>
      <c r="B16" s="146" t="s">
        <v>643</v>
      </c>
      <c r="C16" s="143">
        <v>1433000</v>
      </c>
      <c r="D16" s="143">
        <v>0</v>
      </c>
      <c r="E16" s="143">
        <v>0</v>
      </c>
    </row>
    <row r="17" spans="1:5" ht="15.75">
      <c r="A17" s="133">
        <v>10</v>
      </c>
      <c r="B17" s="147" t="s">
        <v>644</v>
      </c>
      <c r="C17" s="137">
        <v>40000000</v>
      </c>
      <c r="D17" s="137">
        <v>13530363</v>
      </c>
      <c r="E17" s="137">
        <v>15000000</v>
      </c>
    </row>
    <row r="18" spans="1:5" ht="15.75">
      <c r="A18" s="138">
        <v>11</v>
      </c>
      <c r="B18" s="144" t="s">
        <v>646</v>
      </c>
      <c r="C18" s="145">
        <f>C17</f>
        <v>40000000</v>
      </c>
      <c r="D18" s="145">
        <f>D17</f>
        <v>13530363</v>
      </c>
      <c r="E18" s="145">
        <f>E17</f>
        <v>15000000</v>
      </c>
    </row>
    <row r="19" spans="1:5" ht="15.75">
      <c r="A19" s="138">
        <v>12</v>
      </c>
      <c r="B19" s="148" t="s">
        <v>647</v>
      </c>
      <c r="C19" s="145">
        <f>C15+C16+C18</f>
        <v>101433000</v>
      </c>
      <c r="D19" s="145">
        <f>D15+D16+D18</f>
        <v>66505602</v>
      </c>
      <c r="E19" s="145">
        <f>E15+E16+E18</f>
        <v>50000000</v>
      </c>
    </row>
    <row r="20" spans="1:5" ht="15.75">
      <c r="A20" s="133">
        <v>13</v>
      </c>
      <c r="B20" s="147" t="s">
        <v>648</v>
      </c>
      <c r="C20" s="137">
        <v>100000</v>
      </c>
      <c r="D20" s="137">
        <f>436603+5000</f>
        <v>441603</v>
      </c>
      <c r="E20" s="137">
        <v>150000</v>
      </c>
    </row>
    <row r="21" spans="1:5" ht="15.75">
      <c r="A21" s="149">
        <v>14</v>
      </c>
      <c r="B21" s="150" t="s">
        <v>649</v>
      </c>
      <c r="C21" s="151">
        <v>0</v>
      </c>
      <c r="D21" s="151">
        <v>0</v>
      </c>
      <c r="E21" s="151">
        <v>0</v>
      </c>
    </row>
    <row r="22" spans="1:5" ht="15.75">
      <c r="A22" s="149">
        <v>15</v>
      </c>
      <c r="B22" s="150" t="s">
        <v>645</v>
      </c>
      <c r="C22" s="151">
        <v>100000</v>
      </c>
      <c r="D22" s="151">
        <v>3600</v>
      </c>
      <c r="E22" s="151">
        <v>50000</v>
      </c>
    </row>
    <row r="23" spans="1:5" ht="15.75">
      <c r="A23" s="149">
        <v>16</v>
      </c>
      <c r="B23" s="150" t="s">
        <v>738</v>
      </c>
      <c r="C23" s="151"/>
      <c r="D23" s="151">
        <v>148221</v>
      </c>
      <c r="E23" s="151"/>
    </row>
    <row r="24" spans="1:5" ht="15.75">
      <c r="A24" s="138">
        <v>17</v>
      </c>
      <c r="B24" s="152" t="s">
        <v>737</v>
      </c>
      <c r="C24" s="137">
        <f>SUM(C20:C22)</f>
        <v>200000</v>
      </c>
      <c r="D24" s="137">
        <f>SUM(D20:D23)</f>
        <v>593424</v>
      </c>
      <c r="E24" s="137">
        <f>SUM(E20:E22)</f>
        <v>200000</v>
      </c>
    </row>
    <row r="25" spans="1:5" ht="15.75">
      <c r="A25" s="153">
        <v>18</v>
      </c>
      <c r="B25" s="153" t="s">
        <v>739</v>
      </c>
      <c r="C25" s="154">
        <f>C12+C19+C24</f>
        <v>155556000</v>
      </c>
      <c r="D25" s="154">
        <f>D12+D19+D24</f>
        <v>121558337</v>
      </c>
      <c r="E25" s="154">
        <f>E12+E19+E24</f>
        <v>105400000</v>
      </c>
    </row>
    <row r="26" spans="1:5" ht="15.75">
      <c r="A26" s="155"/>
      <c r="B26" s="156"/>
      <c r="C26" s="155"/>
      <c r="D26" s="155"/>
      <c r="E26" s="155"/>
    </row>
  </sheetData>
  <sheetProtection selectLockedCells="1" selectUnlockedCells="1"/>
  <mergeCells count="4">
    <mergeCell ref="B1:E1"/>
    <mergeCell ref="B2:E2"/>
    <mergeCell ref="A4:E4"/>
    <mergeCell ref="B5:E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view="pageLayout" zoomScaleNormal="100" zoomScaleSheetLayoutView="100" workbookViewId="0">
      <selection activeCell="A2" sqref="A2:B2"/>
    </sheetView>
  </sheetViews>
  <sheetFormatPr defaultColWidth="11.5703125" defaultRowHeight="15"/>
  <cols>
    <col min="1" max="1" width="116.7109375" customWidth="1"/>
    <col min="2" max="2" width="22.85546875" customWidth="1"/>
  </cols>
  <sheetData>
    <row r="1" spans="1:2" ht="27.4" customHeight="1">
      <c r="A1" s="341" t="s">
        <v>782</v>
      </c>
      <c r="B1" s="341"/>
    </row>
    <row r="2" spans="1:2" ht="27.4" customHeight="1">
      <c r="A2" s="342" t="s">
        <v>744</v>
      </c>
      <c r="B2" s="342"/>
    </row>
    <row r="3" spans="1:2" ht="53.45" customHeight="1">
      <c r="A3" s="343" t="s">
        <v>650</v>
      </c>
      <c r="B3" s="343"/>
    </row>
    <row r="4" spans="1:2" ht="59.65" customHeight="1">
      <c r="A4" s="157"/>
      <c r="B4" s="157"/>
    </row>
    <row r="5" spans="1:2">
      <c r="A5" s="158" t="s">
        <v>535</v>
      </c>
      <c r="B5" s="158" t="s">
        <v>0</v>
      </c>
    </row>
    <row r="6" spans="1:2" ht="18.75">
      <c r="A6" s="8"/>
      <c r="B6" s="94" t="s">
        <v>651</v>
      </c>
    </row>
    <row r="7" spans="1:2">
      <c r="A7" s="159" t="s">
        <v>2</v>
      </c>
      <c r="B7" s="159"/>
    </row>
    <row r="8" spans="1:2">
      <c r="A8" s="160" t="s">
        <v>3</v>
      </c>
      <c r="B8" s="159">
        <f>B7*0.75*0.22</f>
        <v>0</v>
      </c>
    </row>
    <row r="9" spans="1:2">
      <c r="A9" s="159" t="s">
        <v>4</v>
      </c>
      <c r="B9" s="159">
        <v>0</v>
      </c>
    </row>
    <row r="10" spans="1:2">
      <c r="A10" s="159" t="s">
        <v>5</v>
      </c>
      <c r="B10" s="159">
        <v>0</v>
      </c>
    </row>
    <row r="11" spans="1:2">
      <c r="A11" s="159" t="s">
        <v>6</v>
      </c>
      <c r="B11" s="159">
        <v>0</v>
      </c>
    </row>
    <row r="12" spans="1:2">
      <c r="A12" s="159" t="s">
        <v>7</v>
      </c>
      <c r="B12" s="159"/>
    </row>
    <row r="13" spans="1:2">
      <c r="A13" s="159" t="s">
        <v>8</v>
      </c>
      <c r="B13" s="159"/>
    </row>
    <row r="14" spans="1:2">
      <c r="A14" s="159" t="s">
        <v>9</v>
      </c>
      <c r="B14" s="159"/>
    </row>
    <row r="15" spans="1:2">
      <c r="A15" s="161" t="s">
        <v>652</v>
      </c>
      <c r="B15" s="162">
        <f>SUM(B7:B14)</f>
        <v>0</v>
      </c>
    </row>
    <row r="16" spans="1:2">
      <c r="A16" s="163" t="s">
        <v>653</v>
      </c>
      <c r="B16" s="159">
        <v>0</v>
      </c>
    </row>
    <row r="17" spans="1:2">
      <c r="A17" s="163" t="s">
        <v>654</v>
      </c>
      <c r="B17" s="159"/>
    </row>
    <row r="18" spans="1:2">
      <c r="A18" s="164" t="s">
        <v>655</v>
      </c>
      <c r="B18" s="159">
        <v>0</v>
      </c>
    </row>
    <row r="19" spans="1:2">
      <c r="A19" s="164" t="s">
        <v>656</v>
      </c>
      <c r="B19" s="159"/>
    </row>
    <row r="20" spans="1:2">
      <c r="A20" s="159" t="s">
        <v>657</v>
      </c>
      <c r="B20" s="159"/>
    </row>
    <row r="21" spans="1:2">
      <c r="A21" s="165" t="s">
        <v>658</v>
      </c>
      <c r="B21" s="159">
        <f>SUM(B16:B20)</f>
        <v>0</v>
      </c>
    </row>
    <row r="22" spans="1:2" ht="15.75">
      <c r="A22" s="166" t="s">
        <v>728</v>
      </c>
      <c r="B22" s="197"/>
    </row>
    <row r="23" spans="1:2" ht="15.75">
      <c r="A23" s="167" t="s">
        <v>659</v>
      </c>
      <c r="B23" s="168">
        <f>SUM(B21:B22)</f>
        <v>0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44" t="s">
        <v>781</v>
      </c>
      <c r="B1" s="344"/>
      <c r="C1" s="344"/>
    </row>
    <row r="2" spans="1:3" ht="44.85" customHeight="1">
      <c r="A2" s="345" t="s">
        <v>744</v>
      </c>
      <c r="B2" s="345"/>
      <c r="C2" s="345"/>
    </row>
    <row r="3" spans="1:3" ht="29.85" customHeight="1">
      <c r="A3" s="346" t="s">
        <v>660</v>
      </c>
      <c r="B3" s="346"/>
      <c r="C3" s="346"/>
    </row>
    <row r="4" spans="1:3">
      <c r="A4" s="52"/>
      <c r="B4" s="52"/>
      <c r="C4" s="52"/>
    </row>
    <row r="5" spans="1:3">
      <c r="A5" s="193"/>
      <c r="B5" s="193"/>
      <c r="C5" s="52"/>
    </row>
    <row r="6" spans="1:3">
      <c r="A6" s="52"/>
      <c r="B6" s="349" t="s">
        <v>726</v>
      </c>
      <c r="C6" s="349"/>
    </row>
    <row r="7" spans="1:3">
      <c r="A7" s="194" t="s">
        <v>661</v>
      </c>
      <c r="B7" s="347" t="s">
        <v>662</v>
      </c>
      <c r="C7" s="347"/>
    </row>
    <row r="8" spans="1:3">
      <c r="A8" s="195" t="s">
        <v>663</v>
      </c>
      <c r="B8" s="348">
        <v>100000</v>
      </c>
      <c r="C8" s="348"/>
    </row>
    <row r="9" spans="1:3">
      <c r="A9" s="195"/>
      <c r="B9" s="347"/>
      <c r="C9" s="347"/>
    </row>
    <row r="10" spans="1:3">
      <c r="A10" s="195"/>
      <c r="B10" s="347"/>
      <c r="C10" s="347"/>
    </row>
    <row r="11" spans="1:3">
      <c r="A11" s="194" t="s">
        <v>664</v>
      </c>
      <c r="B11" s="347">
        <f>SUM(B8:C10)</f>
        <v>100000</v>
      </c>
      <c r="C11" s="347"/>
    </row>
    <row r="12" spans="1:3">
      <c r="A12" s="194" t="s">
        <v>665</v>
      </c>
      <c r="B12" s="347" t="s">
        <v>662</v>
      </c>
      <c r="C12" s="347"/>
    </row>
    <row r="13" spans="1:3">
      <c r="A13" s="196" t="s">
        <v>666</v>
      </c>
      <c r="B13" s="348">
        <v>100000</v>
      </c>
      <c r="C13" s="348"/>
    </row>
    <row r="14" spans="1:3">
      <c r="A14" s="195"/>
      <c r="B14" s="347"/>
      <c r="C14" s="347"/>
    </row>
    <row r="15" spans="1:3">
      <c r="A15" s="194" t="s">
        <v>667</v>
      </c>
      <c r="B15" s="347">
        <f>SUM(B13:C14)</f>
        <v>100000</v>
      </c>
      <c r="C15" s="347"/>
    </row>
    <row r="16" spans="1:3">
      <c r="A16" s="52"/>
      <c r="B16" s="52"/>
      <c r="C16" s="52"/>
    </row>
  </sheetData>
  <sheetProtection selectLockedCells="1" selectUnlockedCells="1"/>
  <mergeCells count="13">
    <mergeCell ref="B10:C10"/>
    <mergeCell ref="B11:C11"/>
    <mergeCell ref="B12:C12"/>
    <mergeCell ref="B13:C13"/>
    <mergeCell ref="B14:C14"/>
    <mergeCell ref="B15:C15"/>
    <mergeCell ref="A1:C1"/>
    <mergeCell ref="A2:C2"/>
    <mergeCell ref="A3:C3"/>
    <mergeCell ref="B7:C7"/>
    <mergeCell ref="B8:C8"/>
    <mergeCell ref="B9:C9"/>
    <mergeCell ref="B6:C6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="82" zoomScaleNormal="100" zoomScaleSheetLayoutView="100" zoomScalePageLayoutView="82" workbookViewId="0">
      <selection activeCell="A2" sqref="A2:E2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50" t="s">
        <v>780</v>
      </c>
      <c r="B1" s="350"/>
      <c r="C1" s="350"/>
      <c r="D1" s="350"/>
      <c r="E1" s="350"/>
    </row>
    <row r="2" spans="1:5" ht="22.35" customHeight="1">
      <c r="A2" s="342" t="s">
        <v>755</v>
      </c>
      <c r="B2" s="342"/>
      <c r="C2" s="342"/>
      <c r="D2" s="342"/>
      <c r="E2" s="342"/>
    </row>
    <row r="3" spans="1:5" ht="22.35" customHeight="1">
      <c r="A3" s="342" t="s">
        <v>668</v>
      </c>
      <c r="B3" s="342"/>
      <c r="C3" s="342"/>
      <c r="D3" s="342"/>
      <c r="E3" s="342"/>
    </row>
    <row r="4" spans="1:5" ht="42.2" customHeight="1">
      <c r="A4" s="1"/>
      <c r="B4" s="1"/>
      <c r="C4" s="1"/>
      <c r="D4" s="1"/>
      <c r="E4" s="158" t="s">
        <v>0</v>
      </c>
    </row>
    <row r="5" spans="1:5" ht="78.400000000000006" customHeight="1">
      <c r="A5" s="2" t="s">
        <v>1</v>
      </c>
      <c r="B5" s="3" t="s">
        <v>746</v>
      </c>
      <c r="C5" s="3" t="s">
        <v>733</v>
      </c>
      <c r="D5" s="3" t="s">
        <v>736</v>
      </c>
      <c r="E5" s="3" t="s">
        <v>756</v>
      </c>
    </row>
    <row r="6" spans="1:5" ht="18.75">
      <c r="A6" s="4" t="s">
        <v>2</v>
      </c>
      <c r="B6" s="222">
        <v>73682992</v>
      </c>
      <c r="C6" s="5">
        <f t="shared" ref="C6:E15" si="0">B6*1.02</f>
        <v>75156651.840000004</v>
      </c>
      <c r="D6" s="5">
        <f>C6*1.02</f>
        <v>76659784.876800001</v>
      </c>
      <c r="E6" s="5">
        <f>D6*1.02</f>
        <v>78192980.574336007</v>
      </c>
    </row>
    <row r="7" spans="1:5" ht="18.75">
      <c r="A7" s="6" t="s">
        <v>3</v>
      </c>
      <c r="B7" s="222">
        <v>12065575</v>
      </c>
      <c r="C7" s="5">
        <f t="shared" si="0"/>
        <v>12306886.5</v>
      </c>
      <c r="D7" s="5">
        <f t="shared" si="0"/>
        <v>12553024.23</v>
      </c>
      <c r="E7" s="5">
        <f t="shared" si="0"/>
        <v>12804084.714600001</v>
      </c>
    </row>
    <row r="8" spans="1:5" ht="18.75">
      <c r="A8" s="4" t="s">
        <v>4</v>
      </c>
      <c r="B8" s="222">
        <v>102235500</v>
      </c>
      <c r="C8" s="5">
        <f t="shared" si="0"/>
        <v>104280210</v>
      </c>
      <c r="D8" s="5">
        <f t="shared" si="0"/>
        <v>106365814.2</v>
      </c>
      <c r="E8" s="5">
        <f t="shared" si="0"/>
        <v>108493130.48400001</v>
      </c>
    </row>
    <row r="9" spans="1:5" ht="18.75">
      <c r="A9" s="7" t="s">
        <v>5</v>
      </c>
      <c r="B9" s="225">
        <v>1800000</v>
      </c>
      <c r="C9" s="5">
        <f t="shared" si="0"/>
        <v>1836000</v>
      </c>
      <c r="D9" s="5">
        <f t="shared" si="0"/>
        <v>1872720</v>
      </c>
      <c r="E9" s="5">
        <f t="shared" si="0"/>
        <v>1910174.4000000001</v>
      </c>
    </row>
    <row r="10" spans="1:5" ht="18.75">
      <c r="A10" s="4" t="s">
        <v>6</v>
      </c>
      <c r="B10" s="222">
        <v>71636911</v>
      </c>
      <c r="C10" s="5">
        <f t="shared" si="0"/>
        <v>73069649.219999999</v>
      </c>
      <c r="D10" s="5">
        <f t="shared" si="0"/>
        <v>74531042.204400003</v>
      </c>
      <c r="E10" s="5">
        <f t="shared" si="0"/>
        <v>76021663.048488006</v>
      </c>
    </row>
    <row r="11" spans="1:5" ht="18.75">
      <c r="A11" s="4" t="s">
        <v>7</v>
      </c>
      <c r="B11" s="222">
        <v>2135000</v>
      </c>
      <c r="C11" s="5">
        <f t="shared" si="0"/>
        <v>2177700</v>
      </c>
      <c r="D11" s="5">
        <f t="shared" si="0"/>
        <v>2221254</v>
      </c>
      <c r="E11" s="5">
        <f t="shared" si="0"/>
        <v>2265679.08</v>
      </c>
    </row>
    <row r="12" spans="1:5" ht="18.75">
      <c r="A12" s="4" t="s">
        <v>8</v>
      </c>
      <c r="B12" s="222">
        <v>1270000</v>
      </c>
      <c r="C12" s="5">
        <f t="shared" si="0"/>
        <v>1295400</v>
      </c>
      <c r="D12" s="5">
        <f t="shared" si="0"/>
        <v>1321308</v>
      </c>
      <c r="E12" s="5">
        <f t="shared" si="0"/>
        <v>1347734.16</v>
      </c>
    </row>
    <row r="13" spans="1:5" ht="18.75">
      <c r="A13" s="4" t="s">
        <v>9</v>
      </c>
      <c r="B13" s="222">
        <v>0</v>
      </c>
      <c r="C13" s="5">
        <f t="shared" si="0"/>
        <v>0</v>
      </c>
      <c r="D13" s="5">
        <f t="shared" si="0"/>
        <v>0</v>
      </c>
      <c r="E13" s="5">
        <f t="shared" si="0"/>
        <v>0</v>
      </c>
    </row>
    <row r="14" spans="1:5" ht="18.75">
      <c r="A14" s="8" t="s">
        <v>10</v>
      </c>
      <c r="B14" s="222">
        <f>SUM(B6:B13)</f>
        <v>264825978</v>
      </c>
      <c r="C14" s="5">
        <f t="shared" si="0"/>
        <v>270122497.56</v>
      </c>
      <c r="D14" s="5">
        <f t="shared" si="0"/>
        <v>275524947.51120001</v>
      </c>
      <c r="E14" s="5">
        <f t="shared" si="0"/>
        <v>281035446.46142399</v>
      </c>
    </row>
    <row r="15" spans="1:5" ht="18.75">
      <c r="A15" s="8" t="s">
        <v>11</v>
      </c>
      <c r="B15" s="222">
        <v>1793627</v>
      </c>
      <c r="C15" s="5">
        <f t="shared" si="0"/>
        <v>1829499.54</v>
      </c>
      <c r="D15" s="5">
        <f t="shared" si="0"/>
        <v>1866089.5308000001</v>
      </c>
      <c r="E15" s="5">
        <f t="shared" si="0"/>
        <v>1903411.3214160001</v>
      </c>
    </row>
    <row r="16" spans="1:5" ht="18.75">
      <c r="A16" s="9" t="s">
        <v>12</v>
      </c>
      <c r="B16" s="10">
        <f>SUM(B14:B15)</f>
        <v>266619605</v>
      </c>
      <c r="C16" s="10">
        <f>SUM(C14:C15)</f>
        <v>271951997.10000002</v>
      </c>
      <c r="D16" s="10">
        <f>SUM(D14:D15)</f>
        <v>277391037.042</v>
      </c>
      <c r="E16" s="10">
        <f>SUM(E14:E15)</f>
        <v>282938857.78284001</v>
      </c>
    </row>
    <row r="17" spans="1:5" ht="18.75">
      <c r="A17" s="4" t="s">
        <v>13</v>
      </c>
      <c r="B17" s="222">
        <v>60857874</v>
      </c>
      <c r="C17" s="5">
        <f t="shared" ref="C17:E25" si="1">B17*1.02</f>
        <v>62075031.480000004</v>
      </c>
      <c r="D17" s="5">
        <f t="shared" si="1"/>
        <v>63316532.109600008</v>
      </c>
      <c r="E17" s="5">
        <f t="shared" si="1"/>
        <v>64582862.751792006</v>
      </c>
    </row>
    <row r="18" spans="1:5" ht="18.75">
      <c r="A18" s="4" t="s">
        <v>14</v>
      </c>
      <c r="B18" s="222">
        <v>0</v>
      </c>
      <c r="C18" s="5">
        <f t="shared" si="1"/>
        <v>0</v>
      </c>
      <c r="D18" s="5">
        <f t="shared" si="1"/>
        <v>0</v>
      </c>
      <c r="E18" s="5">
        <f t="shared" si="1"/>
        <v>0</v>
      </c>
    </row>
    <row r="19" spans="1:5" ht="18.75">
      <c r="A19" s="4" t="s">
        <v>15</v>
      </c>
      <c r="B19" s="222">
        <v>105400000</v>
      </c>
      <c r="C19" s="5">
        <f t="shared" si="1"/>
        <v>107508000</v>
      </c>
      <c r="D19" s="5">
        <f t="shared" si="1"/>
        <v>109658160</v>
      </c>
      <c r="E19" s="5">
        <f t="shared" si="1"/>
        <v>111851323.2</v>
      </c>
    </row>
    <row r="20" spans="1:5" ht="18.75">
      <c r="A20" s="4" t="s">
        <v>16</v>
      </c>
      <c r="B20" s="222">
        <v>26800000</v>
      </c>
      <c r="C20" s="5">
        <f t="shared" si="1"/>
        <v>27336000</v>
      </c>
      <c r="D20" s="5">
        <f t="shared" si="1"/>
        <v>27882720</v>
      </c>
      <c r="E20" s="5">
        <f t="shared" si="1"/>
        <v>28440374.400000002</v>
      </c>
    </row>
    <row r="21" spans="1:5" ht="18.75">
      <c r="A21" s="4" t="s">
        <v>17</v>
      </c>
      <c r="B21" s="222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222">
        <v>0</v>
      </c>
      <c r="C22" s="5">
        <f t="shared" si="1"/>
        <v>0</v>
      </c>
      <c r="D22" s="5">
        <f t="shared" si="1"/>
        <v>0</v>
      </c>
      <c r="E22" s="5">
        <f t="shared" si="1"/>
        <v>0</v>
      </c>
    </row>
    <row r="23" spans="1:5" ht="18.75">
      <c r="A23" s="4" t="s">
        <v>19</v>
      </c>
      <c r="B23" s="222"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</row>
    <row r="24" spans="1:5" ht="18.75">
      <c r="A24" s="8" t="s">
        <v>20</v>
      </c>
      <c r="B24" s="222">
        <f>SUM(B17:B23)</f>
        <v>208057874</v>
      </c>
      <c r="C24" s="5">
        <f t="shared" si="1"/>
        <v>212219031.47999999</v>
      </c>
      <c r="D24" s="5">
        <f t="shared" si="1"/>
        <v>216463412.10960001</v>
      </c>
      <c r="E24" s="5">
        <f t="shared" si="1"/>
        <v>220792680.35179201</v>
      </c>
    </row>
    <row r="25" spans="1:5" ht="18.75">
      <c r="A25" s="8" t="s">
        <v>21</v>
      </c>
      <c r="B25" s="222">
        <v>58561731</v>
      </c>
      <c r="C25" s="5">
        <f t="shared" si="1"/>
        <v>59732965.619999997</v>
      </c>
      <c r="D25" s="5">
        <f t="shared" si="1"/>
        <v>60927624.932399996</v>
      </c>
      <c r="E25" s="5">
        <f t="shared" si="1"/>
        <v>62146177.431047998</v>
      </c>
    </row>
    <row r="26" spans="1:5" ht="18.75">
      <c r="A26" s="9" t="s">
        <v>22</v>
      </c>
      <c r="B26" s="10">
        <f>SUM(B24:B25)</f>
        <v>266619605</v>
      </c>
      <c r="C26" s="10">
        <f>SUM(C24:C25)</f>
        <v>271951997.09999996</v>
      </c>
      <c r="D26" s="10">
        <f>SUM(D24:D25)</f>
        <v>277391037.042</v>
      </c>
      <c r="E26" s="10">
        <f>SUM(E24:E25)</f>
        <v>282938857.78284001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zoomScaleNormal="100" zoomScaleSheetLayoutView="100" workbookViewId="0">
      <selection sqref="A1:N1"/>
    </sheetView>
  </sheetViews>
  <sheetFormatPr defaultRowHeight="15"/>
  <cols>
    <col min="1" max="1" width="33.28515625" customWidth="1"/>
    <col min="2" max="2" width="10.140625" bestFit="1" customWidth="1"/>
    <col min="14" max="14" width="11.5703125" customWidth="1"/>
  </cols>
  <sheetData>
    <row r="1" spans="1:14" ht="17.45" customHeight="1">
      <c r="A1" s="351" t="s">
        <v>779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42.75" customHeight="1">
      <c r="A2" s="352" t="s">
        <v>757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14" ht="15" customHeight="1">
      <c r="A3" s="169" t="s">
        <v>503</v>
      </c>
      <c r="B3" s="170" t="s">
        <v>669</v>
      </c>
      <c r="C3" s="170" t="s">
        <v>670</v>
      </c>
      <c r="D3" s="170" t="s">
        <v>671</v>
      </c>
      <c r="E3" s="170" t="s">
        <v>672</v>
      </c>
      <c r="F3" s="170" t="s">
        <v>673</v>
      </c>
      <c r="G3" s="170" t="s">
        <v>674</v>
      </c>
      <c r="H3" s="170" t="s">
        <v>675</v>
      </c>
      <c r="I3" s="170" t="s">
        <v>676</v>
      </c>
      <c r="J3" s="170" t="s">
        <v>677</v>
      </c>
      <c r="K3" s="170" t="s">
        <v>678</v>
      </c>
      <c r="L3" s="170" t="s">
        <v>679</v>
      </c>
      <c r="M3" s="170" t="s">
        <v>680</v>
      </c>
      <c r="N3" s="170" t="s">
        <v>527</v>
      </c>
    </row>
    <row r="4" spans="1:14" ht="27.75" customHeight="1">
      <c r="A4" s="328" t="s">
        <v>681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</row>
    <row r="5" spans="1:14" ht="15.75">
      <c r="A5" s="45" t="s">
        <v>682</v>
      </c>
      <c r="B5" s="171">
        <v>58561.7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5" customHeight="1">
      <c r="A6" s="172" t="s">
        <v>683</v>
      </c>
      <c r="B6" s="171">
        <v>2233</v>
      </c>
      <c r="C6" s="171">
        <v>2233</v>
      </c>
      <c r="D6" s="171">
        <v>2233</v>
      </c>
      <c r="E6" s="171">
        <v>2233</v>
      </c>
      <c r="F6" s="171">
        <v>2233</v>
      </c>
      <c r="G6" s="171">
        <v>2233</v>
      </c>
      <c r="H6" s="171">
        <v>2233</v>
      </c>
      <c r="I6" s="171">
        <v>2233</v>
      </c>
      <c r="J6" s="171">
        <v>2233</v>
      </c>
      <c r="K6" s="171">
        <v>2233</v>
      </c>
      <c r="L6" s="171">
        <v>2235</v>
      </c>
      <c r="M6" s="171">
        <v>2235</v>
      </c>
      <c r="N6" s="229">
        <f>SUM(B6:M6)</f>
        <v>26800</v>
      </c>
    </row>
    <row r="7" spans="1:14" ht="15" customHeight="1">
      <c r="A7" s="172" t="s">
        <v>684</v>
      </c>
      <c r="B7" s="171">
        <v>1000</v>
      </c>
      <c r="C7" s="171">
        <v>1000</v>
      </c>
      <c r="D7" s="171">
        <v>42925</v>
      </c>
      <c r="E7" s="171">
        <v>1000</v>
      </c>
      <c r="F7" s="171">
        <v>7500</v>
      </c>
      <c r="G7" s="171">
        <v>1000</v>
      </c>
      <c r="H7" s="171">
        <v>1000</v>
      </c>
      <c r="I7" s="171">
        <v>1000</v>
      </c>
      <c r="J7" s="171">
        <v>42925</v>
      </c>
      <c r="K7" s="171">
        <v>1000</v>
      </c>
      <c r="L7" s="171">
        <v>1000</v>
      </c>
      <c r="M7" s="171">
        <v>4050</v>
      </c>
      <c r="N7" s="173">
        <f>SUM(B7:M7)</f>
        <v>105400</v>
      </c>
    </row>
    <row r="8" spans="1:14" ht="15" customHeight="1">
      <c r="A8" s="172" t="s">
        <v>685</v>
      </c>
      <c r="B8" s="171">
        <v>3736.7</v>
      </c>
      <c r="C8" s="171">
        <v>3736.7</v>
      </c>
      <c r="D8" s="171">
        <v>3736.7</v>
      </c>
      <c r="E8" s="171">
        <v>3736.7</v>
      </c>
      <c r="F8" s="171">
        <v>3736.7</v>
      </c>
      <c r="G8" s="171">
        <v>3736.7</v>
      </c>
      <c r="H8" s="171">
        <v>3736.7</v>
      </c>
      <c r="I8" s="171">
        <v>3736.7</v>
      </c>
      <c r="J8" s="171">
        <v>3736.7</v>
      </c>
      <c r="K8" s="171">
        <v>3736.7</v>
      </c>
      <c r="L8" s="171">
        <v>3736.8</v>
      </c>
      <c r="M8" s="171">
        <v>3736.9</v>
      </c>
      <c r="N8" s="173">
        <f>SUM(B8:M8)</f>
        <v>44840.700000000004</v>
      </c>
    </row>
    <row r="9" spans="1:14" ht="31.5">
      <c r="A9" s="172" t="s">
        <v>306</v>
      </c>
      <c r="B9" s="171">
        <v>1334.8</v>
      </c>
      <c r="C9" s="171">
        <v>1334.8</v>
      </c>
      <c r="D9" s="171">
        <v>1334.8</v>
      </c>
      <c r="E9" s="171">
        <v>1334.8</v>
      </c>
      <c r="F9" s="171">
        <v>1334.8</v>
      </c>
      <c r="G9" s="171">
        <v>1334.8</v>
      </c>
      <c r="H9" s="171">
        <v>1334.8</v>
      </c>
      <c r="I9" s="171">
        <v>1334.8</v>
      </c>
      <c r="J9" s="171">
        <v>1334.8</v>
      </c>
      <c r="K9" s="171">
        <v>1334.8</v>
      </c>
      <c r="L9" s="171">
        <v>1334.6</v>
      </c>
      <c r="M9" s="171">
        <v>1334.6</v>
      </c>
      <c r="N9" s="173">
        <f>SUM(B9:M9)</f>
        <v>16017.199999999999</v>
      </c>
    </row>
    <row r="10" spans="1:14" ht="15.75">
      <c r="A10" s="172" t="s">
        <v>723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3">
        <f t="shared" ref="N10:N25" si="0">SUM(B10:M10)</f>
        <v>0</v>
      </c>
    </row>
    <row r="11" spans="1:14" ht="31.5">
      <c r="A11" s="172" t="s">
        <v>686</v>
      </c>
      <c r="B11" s="171"/>
      <c r="C11" s="171"/>
      <c r="D11" s="171"/>
      <c r="E11" s="171">
        <v>0</v>
      </c>
      <c r="F11" s="171">
        <v>0</v>
      </c>
      <c r="G11" s="171"/>
      <c r="H11" s="171"/>
      <c r="I11" s="171"/>
      <c r="J11" s="171"/>
      <c r="K11" s="171"/>
      <c r="L11" s="171"/>
      <c r="M11" s="171">
        <v>0</v>
      </c>
      <c r="N11" s="173">
        <f t="shared" si="0"/>
        <v>0</v>
      </c>
    </row>
    <row r="12" spans="1:14" ht="15.75">
      <c r="A12" s="172" t="s">
        <v>687</v>
      </c>
      <c r="B12" s="171"/>
      <c r="C12" s="171"/>
      <c r="D12" s="171"/>
      <c r="E12" s="171"/>
      <c r="F12" s="171">
        <v>13000</v>
      </c>
      <c r="G12" s="171"/>
      <c r="H12" s="171"/>
      <c r="I12" s="171">
        <v>0</v>
      </c>
      <c r="J12" s="171"/>
      <c r="K12" s="171">
        <v>2000</v>
      </c>
      <c r="L12" s="171"/>
      <c r="M12" s="171"/>
      <c r="N12" s="173">
        <f t="shared" si="0"/>
        <v>15000</v>
      </c>
    </row>
    <row r="13" spans="1:14" ht="15" customHeight="1">
      <c r="A13" s="172" t="s">
        <v>688</v>
      </c>
      <c r="B13" s="171">
        <v>0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3">
        <f t="shared" si="0"/>
        <v>0</v>
      </c>
    </row>
    <row r="14" spans="1:14" ht="15" customHeight="1">
      <c r="A14" s="174" t="s">
        <v>689</v>
      </c>
      <c r="B14" s="175">
        <f>SUM(B5:B13)</f>
        <v>66866.2</v>
      </c>
      <c r="C14" s="175">
        <f>SUM(C6:C13)</f>
        <v>8304.5</v>
      </c>
      <c r="D14" s="175">
        <f>SUM(D6:D13)</f>
        <v>50229.5</v>
      </c>
      <c r="E14" s="175">
        <f t="shared" ref="E14:M14" si="1">SUM(E6:E13)</f>
        <v>8304.5</v>
      </c>
      <c r="F14" s="175">
        <f t="shared" si="1"/>
        <v>27804.5</v>
      </c>
      <c r="G14" s="175">
        <f t="shared" si="1"/>
        <v>8304.5</v>
      </c>
      <c r="H14" s="175">
        <f t="shared" si="1"/>
        <v>8304.5</v>
      </c>
      <c r="I14" s="175">
        <f t="shared" si="1"/>
        <v>8304.5</v>
      </c>
      <c r="J14" s="175">
        <f t="shared" si="1"/>
        <v>50229.5</v>
      </c>
      <c r="K14" s="175">
        <f t="shared" si="1"/>
        <v>10304.5</v>
      </c>
      <c r="L14" s="175">
        <f t="shared" si="1"/>
        <v>8306.4</v>
      </c>
      <c r="M14" s="175">
        <f t="shared" si="1"/>
        <v>11356.5</v>
      </c>
      <c r="N14" s="173">
        <f>SUM(B14:M14)</f>
        <v>266619.59999999998</v>
      </c>
    </row>
    <row r="15" spans="1:14" ht="30.75" customHeight="1">
      <c r="A15" s="328" t="s">
        <v>690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>
        <f t="shared" si="0"/>
        <v>0</v>
      </c>
    </row>
    <row r="16" spans="1:14" ht="15" customHeight="1">
      <c r="A16" s="172" t="s">
        <v>691</v>
      </c>
      <c r="B16" s="171">
        <v>6140.2</v>
      </c>
      <c r="C16" s="171">
        <v>6140.2</v>
      </c>
      <c r="D16" s="171">
        <v>6140.2</v>
      </c>
      <c r="E16" s="171">
        <v>6140.2</v>
      </c>
      <c r="F16" s="171">
        <v>6140.2</v>
      </c>
      <c r="G16" s="171">
        <v>6140.2</v>
      </c>
      <c r="H16" s="171">
        <v>6140.2</v>
      </c>
      <c r="I16" s="171">
        <v>6140.2</v>
      </c>
      <c r="J16" s="171">
        <v>6140.2</v>
      </c>
      <c r="K16" s="171">
        <v>6140.2</v>
      </c>
      <c r="L16" s="171">
        <v>6140.2</v>
      </c>
      <c r="M16" s="171">
        <v>6140.8</v>
      </c>
      <c r="N16" s="173">
        <f t="shared" si="0"/>
        <v>73682.999999999985</v>
      </c>
    </row>
    <row r="17" spans="1:14" ht="15" customHeight="1">
      <c r="A17" s="172" t="s">
        <v>692</v>
      </c>
      <c r="B17" s="171">
        <v>1005.5</v>
      </c>
      <c r="C17" s="171">
        <v>1005.5</v>
      </c>
      <c r="D17" s="171">
        <v>1005.5</v>
      </c>
      <c r="E17" s="171">
        <v>1005.5</v>
      </c>
      <c r="F17" s="171">
        <v>1005.5</v>
      </c>
      <c r="G17" s="171">
        <v>1005.1</v>
      </c>
      <c r="H17" s="171">
        <v>1005.5</v>
      </c>
      <c r="I17" s="171">
        <v>1005.5</v>
      </c>
      <c r="J17" s="171">
        <v>1005.5</v>
      </c>
      <c r="K17" s="171">
        <v>1005.5</v>
      </c>
      <c r="L17" s="171">
        <v>1005.5</v>
      </c>
      <c r="M17" s="171">
        <v>1005.5</v>
      </c>
      <c r="N17" s="173">
        <f t="shared" si="0"/>
        <v>12065.6</v>
      </c>
    </row>
    <row r="18" spans="1:14" ht="15" customHeight="1">
      <c r="A18" s="172" t="s">
        <v>693</v>
      </c>
      <c r="B18" s="171">
        <v>8519.6</v>
      </c>
      <c r="C18" s="171">
        <v>8519.6</v>
      </c>
      <c r="D18" s="171">
        <v>8519.6</v>
      </c>
      <c r="E18" s="171">
        <v>8519.6</v>
      </c>
      <c r="F18" s="171">
        <v>8519.6</v>
      </c>
      <c r="G18" s="171">
        <v>8519.6</v>
      </c>
      <c r="H18" s="171">
        <v>8519.6</v>
      </c>
      <c r="I18" s="171">
        <v>8519.6</v>
      </c>
      <c r="J18" s="171">
        <v>8519.6</v>
      </c>
      <c r="K18" s="171">
        <v>8519.6</v>
      </c>
      <c r="L18" s="171">
        <v>8519.6</v>
      </c>
      <c r="M18" s="171">
        <v>8519.9</v>
      </c>
      <c r="N18" s="173">
        <f t="shared" si="0"/>
        <v>102235.50000000001</v>
      </c>
    </row>
    <row r="19" spans="1:14" ht="15" customHeight="1">
      <c r="A19" s="172" t="s">
        <v>694</v>
      </c>
      <c r="B19" s="171">
        <v>45</v>
      </c>
      <c r="C19" s="171">
        <v>45</v>
      </c>
      <c r="D19" s="171">
        <v>45</v>
      </c>
      <c r="E19" s="171">
        <v>45</v>
      </c>
      <c r="F19" s="171">
        <v>45</v>
      </c>
      <c r="G19" s="171">
        <v>45</v>
      </c>
      <c r="H19" s="171">
        <v>45</v>
      </c>
      <c r="I19" s="171">
        <v>45</v>
      </c>
      <c r="J19" s="171">
        <v>650</v>
      </c>
      <c r="K19" s="171">
        <v>45</v>
      </c>
      <c r="L19" s="171">
        <v>45</v>
      </c>
      <c r="M19" s="171">
        <v>700</v>
      </c>
      <c r="N19" s="173">
        <f t="shared" si="0"/>
        <v>1800</v>
      </c>
    </row>
    <row r="20" spans="1:14" ht="15" customHeight="1">
      <c r="A20" s="172" t="s">
        <v>777</v>
      </c>
      <c r="B20" s="171">
        <v>5969.7</v>
      </c>
      <c r="C20" s="171">
        <v>5969.9</v>
      </c>
      <c r="D20" s="171">
        <v>5969.9</v>
      </c>
      <c r="E20" s="171">
        <v>5969.8</v>
      </c>
      <c r="F20" s="171">
        <v>5969.7</v>
      </c>
      <c r="G20" s="171">
        <v>5969.7</v>
      </c>
      <c r="H20" s="171">
        <v>5969.7</v>
      </c>
      <c r="I20" s="171">
        <v>5969.7</v>
      </c>
      <c r="J20" s="171">
        <v>5969.7</v>
      </c>
      <c r="K20" s="171">
        <v>5969.7</v>
      </c>
      <c r="L20" s="171">
        <v>5969.7</v>
      </c>
      <c r="M20" s="171">
        <v>5969.7</v>
      </c>
      <c r="N20" s="173">
        <f t="shared" si="0"/>
        <v>71636.89999999998</v>
      </c>
    </row>
    <row r="21" spans="1:14" ht="15" customHeight="1">
      <c r="A21" s="172" t="s">
        <v>695</v>
      </c>
      <c r="B21" s="171"/>
      <c r="C21" s="171"/>
      <c r="D21" s="171">
        <v>1000</v>
      </c>
      <c r="E21" s="171">
        <v>500</v>
      </c>
      <c r="F21" s="171">
        <v>500</v>
      </c>
      <c r="G21" s="171">
        <v>0</v>
      </c>
      <c r="H21" s="171">
        <v>0</v>
      </c>
      <c r="I21" s="171"/>
      <c r="J21" s="171"/>
      <c r="K21" s="171">
        <v>1405</v>
      </c>
      <c r="L21" s="171"/>
      <c r="M21" s="171"/>
      <c r="N21" s="173">
        <f t="shared" si="0"/>
        <v>3405</v>
      </c>
    </row>
    <row r="22" spans="1:14" ht="15" customHeight="1">
      <c r="A22" s="172" t="s">
        <v>696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3">
        <f t="shared" si="0"/>
        <v>0</v>
      </c>
    </row>
    <row r="23" spans="1:14" ht="15" customHeight="1">
      <c r="A23" s="172" t="s">
        <v>697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3">
        <f t="shared" si="0"/>
        <v>0</v>
      </c>
    </row>
    <row r="24" spans="1:14" ht="15" customHeight="1">
      <c r="A24" s="172" t="s">
        <v>724</v>
      </c>
      <c r="B24" s="171">
        <v>1793.6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3">
        <f t="shared" si="0"/>
        <v>1793.6</v>
      </c>
    </row>
    <row r="25" spans="1:14" ht="15" customHeight="1">
      <c r="A25" s="174" t="s">
        <v>698</v>
      </c>
      <c r="B25" s="175">
        <f>SUM(B16:B24)</f>
        <v>23473.599999999999</v>
      </c>
      <c r="C25" s="175">
        <f t="shared" ref="C25:M25" si="2">SUM(C16:C23)</f>
        <v>21680.199999999997</v>
      </c>
      <c r="D25" s="175">
        <f t="shared" si="2"/>
        <v>22680.199999999997</v>
      </c>
      <c r="E25" s="175">
        <f t="shared" si="2"/>
        <v>22180.1</v>
      </c>
      <c r="F25" s="175">
        <f t="shared" si="2"/>
        <v>22180</v>
      </c>
      <c r="G25" s="175">
        <f t="shared" si="2"/>
        <v>21679.600000000002</v>
      </c>
      <c r="H25" s="175">
        <f t="shared" si="2"/>
        <v>21680</v>
      </c>
      <c r="I25" s="175">
        <f t="shared" si="2"/>
        <v>21680</v>
      </c>
      <c r="J25" s="175">
        <f t="shared" si="2"/>
        <v>22285</v>
      </c>
      <c r="K25" s="175">
        <f t="shared" si="2"/>
        <v>23085</v>
      </c>
      <c r="L25" s="175">
        <f t="shared" si="2"/>
        <v>21680</v>
      </c>
      <c r="M25" s="175">
        <f t="shared" si="2"/>
        <v>22335.9</v>
      </c>
      <c r="N25" s="173">
        <f t="shared" si="0"/>
        <v>266619.60000000003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zoomScaleNormal="100" zoomScaleSheetLayoutView="100" workbookViewId="0">
      <selection activeCell="A2" sqref="A2:D2"/>
    </sheetView>
  </sheetViews>
  <sheetFormatPr defaultColWidth="10.85546875" defaultRowHeight="15.75"/>
  <cols>
    <col min="1" max="1" width="29.7109375" style="127" customWidth="1"/>
    <col min="2" max="2" width="13.7109375" style="127" customWidth="1"/>
    <col min="3" max="3" width="72.85546875" style="127" customWidth="1"/>
    <col min="4" max="4" width="16.42578125" style="127" customWidth="1"/>
    <col min="5" max="16384" width="10.85546875" style="127"/>
  </cols>
  <sheetData>
    <row r="1" spans="1:11" ht="47.25" customHeight="1">
      <c r="A1" s="351" t="s">
        <v>778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73.349999999999994" customHeight="1">
      <c r="A2" s="353" t="s">
        <v>758</v>
      </c>
      <c r="B2" s="353"/>
      <c r="C2" s="353"/>
      <c r="D2" s="353"/>
    </row>
    <row r="3" spans="1:11" s="178" customFormat="1" ht="54" customHeight="1">
      <c r="A3" s="176" t="s">
        <v>699</v>
      </c>
      <c r="B3" s="354" t="s">
        <v>503</v>
      </c>
      <c r="C3" s="354"/>
      <c r="D3" s="177" t="s">
        <v>700</v>
      </c>
    </row>
    <row r="4" spans="1:11" s="181" customFormat="1" ht="15" customHeight="1">
      <c r="A4" s="179" t="s">
        <v>701</v>
      </c>
      <c r="B4" s="355" t="s">
        <v>702</v>
      </c>
      <c r="C4" s="355"/>
      <c r="D4" s="180"/>
    </row>
    <row r="5" spans="1:11" s="181" customFormat="1" ht="19.350000000000001" customHeight="1">
      <c r="A5" s="179" t="s">
        <v>703</v>
      </c>
      <c r="B5" s="356" t="s">
        <v>704</v>
      </c>
      <c r="C5" s="356"/>
      <c r="D5" s="182"/>
    </row>
    <row r="6" spans="1:11" s="181" customFormat="1" ht="24.75" customHeight="1">
      <c r="A6" s="179" t="s">
        <v>705</v>
      </c>
      <c r="B6" s="356" t="s">
        <v>759</v>
      </c>
      <c r="C6" s="356"/>
      <c r="D6" s="14">
        <v>7348320</v>
      </c>
    </row>
    <row r="7" spans="1:11" s="181" customFormat="1" ht="18.75" hidden="1" customHeight="1">
      <c r="A7" s="183">
        <v>6</v>
      </c>
      <c r="B7" s="356" t="s">
        <v>759</v>
      </c>
      <c r="C7" s="356"/>
      <c r="D7" s="182"/>
    </row>
    <row r="8" spans="1:11" s="181" customFormat="1" ht="18.75">
      <c r="A8" s="183"/>
      <c r="B8" s="356" t="s">
        <v>760</v>
      </c>
      <c r="C8" s="356"/>
      <c r="D8" s="14">
        <v>9952000</v>
      </c>
    </row>
    <row r="9" spans="1:11" s="181" customFormat="1" ht="18.75">
      <c r="A9" s="183"/>
      <c r="B9" s="356" t="s">
        <v>761</v>
      </c>
      <c r="C9" s="356"/>
      <c r="D9" s="14">
        <v>100000</v>
      </c>
    </row>
    <row r="10" spans="1:11" s="181" customFormat="1" ht="18.75">
      <c r="A10" s="183"/>
      <c r="B10" s="356" t="s">
        <v>762</v>
      </c>
      <c r="C10" s="356"/>
      <c r="D10" s="14">
        <v>12814604</v>
      </c>
    </row>
    <row r="11" spans="1:11" s="181" customFormat="1" ht="18.75">
      <c r="A11" s="183"/>
      <c r="B11" s="356" t="s">
        <v>763</v>
      </c>
      <c r="C11" s="356"/>
      <c r="D11" s="14">
        <v>4500000</v>
      </c>
    </row>
    <row r="12" spans="1:11" s="181" customFormat="1" ht="18.75">
      <c r="A12" s="183"/>
      <c r="B12" s="356" t="s">
        <v>706</v>
      </c>
      <c r="C12" s="356"/>
      <c r="D12" s="14">
        <v>2550</v>
      </c>
    </row>
    <row r="13" spans="1:11" s="181" customFormat="1" ht="18.75">
      <c r="A13" s="183"/>
      <c r="B13" s="356"/>
      <c r="C13" s="356"/>
      <c r="D13" s="14"/>
    </row>
    <row r="14" spans="1:11" s="181" customFormat="1" ht="18.75">
      <c r="A14" s="183"/>
      <c r="B14" s="356" t="s">
        <v>707</v>
      </c>
      <c r="C14" s="356"/>
      <c r="D14" s="14">
        <v>0</v>
      </c>
    </row>
    <row r="15" spans="1:11" s="181" customFormat="1" ht="18.75">
      <c r="A15" s="184" t="s">
        <v>708</v>
      </c>
      <c r="B15" s="357" t="s">
        <v>764</v>
      </c>
      <c r="C15" s="357"/>
      <c r="D15" s="15">
        <f>SUM(D6:D14)</f>
        <v>34717474</v>
      </c>
    </row>
    <row r="16" spans="1:11" s="181" customFormat="1" ht="33.75" customHeight="1">
      <c r="A16" s="185" t="s">
        <v>709</v>
      </c>
      <c r="B16" s="358" t="s">
        <v>710</v>
      </c>
      <c r="C16" s="358"/>
      <c r="D16" s="186"/>
    </row>
    <row r="17" spans="1:4" s="181" customFormat="1" ht="18.75">
      <c r="A17" s="185" t="s">
        <v>711</v>
      </c>
      <c r="B17" s="355" t="s">
        <v>712</v>
      </c>
      <c r="C17" s="355"/>
      <c r="D17" s="186"/>
    </row>
    <row r="18" spans="1:4" s="181" customFormat="1" ht="18.75">
      <c r="A18" s="185"/>
      <c r="B18" s="359" t="s">
        <v>765</v>
      </c>
      <c r="C18" s="359"/>
      <c r="D18" s="14">
        <v>2986200</v>
      </c>
    </row>
    <row r="19" spans="1:4" s="181" customFormat="1" ht="18.75">
      <c r="A19" s="185"/>
      <c r="B19" s="359" t="s">
        <v>766</v>
      </c>
      <c r="C19" s="359"/>
      <c r="D19" s="14">
        <v>25000</v>
      </c>
    </row>
    <row r="20" spans="1:4" s="181" customFormat="1" ht="18.75">
      <c r="A20" s="185"/>
      <c r="B20" s="359" t="s">
        <v>767</v>
      </c>
      <c r="C20" s="359"/>
      <c r="D20" s="14">
        <v>363000</v>
      </c>
    </row>
    <row r="21" spans="1:4" s="181" customFormat="1" ht="18.75">
      <c r="A21" s="185"/>
      <c r="B21" s="356" t="s">
        <v>768</v>
      </c>
      <c r="C21" s="356"/>
      <c r="D21" s="14">
        <v>4479000</v>
      </c>
    </row>
    <row r="22" spans="1:4" ht="18.75">
      <c r="A22" s="187" t="s">
        <v>713</v>
      </c>
      <c r="B22" s="360" t="s">
        <v>714</v>
      </c>
      <c r="C22" s="360"/>
      <c r="D22" s="232">
        <f>SUM(D18:D21)</f>
        <v>7853200</v>
      </c>
    </row>
    <row r="23" spans="1:4" ht="18.75">
      <c r="A23" s="188"/>
      <c r="B23" s="355" t="s">
        <v>715</v>
      </c>
      <c r="C23" s="355"/>
      <c r="D23" s="231">
        <f>D15+D22</f>
        <v>42570674</v>
      </c>
    </row>
    <row r="24" spans="1:4" ht="18.75">
      <c r="A24" s="185" t="s">
        <v>716</v>
      </c>
      <c r="B24" s="355" t="s">
        <v>717</v>
      </c>
      <c r="C24" s="355"/>
      <c r="D24" s="15">
        <v>0</v>
      </c>
    </row>
    <row r="25" spans="1:4" ht="18.75">
      <c r="A25" s="185" t="s">
        <v>718</v>
      </c>
      <c r="B25" s="355" t="s">
        <v>719</v>
      </c>
      <c r="C25" s="355"/>
      <c r="D25" s="15">
        <v>0</v>
      </c>
    </row>
    <row r="26" spans="1:4" ht="18.75">
      <c r="A26" s="188"/>
      <c r="B26" s="189" t="s">
        <v>720</v>
      </c>
      <c r="C26" s="190"/>
      <c r="D26" s="14">
        <v>2270000</v>
      </c>
    </row>
    <row r="27" spans="1:4" ht="18.75">
      <c r="A27" s="183"/>
      <c r="B27" s="191" t="s">
        <v>721</v>
      </c>
      <c r="C27" s="192"/>
      <c r="D27" s="15">
        <f>SUM(D25:D26)</f>
        <v>2270000</v>
      </c>
    </row>
    <row r="28" spans="1:4" ht="18.75">
      <c r="A28" s="183"/>
      <c r="B28" s="191" t="s">
        <v>722</v>
      </c>
      <c r="C28" s="190"/>
      <c r="D28" s="15">
        <f>D23+D27</f>
        <v>44840674</v>
      </c>
    </row>
  </sheetData>
  <sheetProtection selectLockedCells="1" selectUnlockedCells="1"/>
  <mergeCells count="25">
    <mergeCell ref="B23:C23"/>
    <mergeCell ref="B24:C24"/>
    <mergeCell ref="B25:C25"/>
    <mergeCell ref="B16:C16"/>
    <mergeCell ref="B17:C17"/>
    <mergeCell ref="B18:C18"/>
    <mergeCell ref="B20:C20"/>
    <mergeCell ref="B21:C21"/>
    <mergeCell ref="B22:C22"/>
    <mergeCell ref="B19:C19"/>
    <mergeCell ref="B7:C7"/>
    <mergeCell ref="B11:C11"/>
    <mergeCell ref="B12:C12"/>
    <mergeCell ref="B13:C13"/>
    <mergeCell ref="B14:C14"/>
    <mergeCell ref="B15:C15"/>
    <mergeCell ref="B10:C10"/>
    <mergeCell ref="B8:C8"/>
    <mergeCell ref="B9:C9"/>
    <mergeCell ref="A1:K1"/>
    <mergeCell ref="A2:D2"/>
    <mergeCell ref="B3:C3"/>
    <mergeCell ref="B4:C4"/>
    <mergeCell ref="B5:C5"/>
    <mergeCell ref="B6:C6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view="pageLayout" topLeftCell="A115" zoomScaleNormal="100" zoomScaleSheetLayoutView="100" workbookViewId="0">
      <selection activeCell="G117" sqref="G117"/>
    </sheetView>
  </sheetViews>
  <sheetFormatPr defaultColWidth="11.5703125" defaultRowHeight="15"/>
  <cols>
    <col min="1" max="1" width="60.7109375" customWidth="1"/>
    <col min="2" max="2" width="11" customWidth="1"/>
    <col min="3" max="3" width="15.7109375" customWidth="1"/>
    <col min="6" max="6" width="14.28515625" style="260" bestFit="1" customWidth="1"/>
    <col min="7" max="7" width="15.28515625" customWidth="1"/>
  </cols>
  <sheetData>
    <row r="1" spans="1:7" ht="18.75">
      <c r="A1" s="1"/>
      <c r="B1" s="1"/>
      <c r="C1" s="1"/>
      <c r="D1" s="1"/>
      <c r="E1" s="11" t="s">
        <v>792</v>
      </c>
      <c r="F1" s="255"/>
      <c r="G1" s="1"/>
    </row>
    <row r="2" spans="1:7" ht="17.45" customHeight="1">
      <c r="A2" s="320" t="s">
        <v>744</v>
      </c>
      <c r="B2" s="320"/>
      <c r="C2" s="320"/>
      <c r="D2" s="320"/>
      <c r="E2" s="320"/>
      <c r="F2" s="320"/>
      <c r="G2" s="320"/>
    </row>
    <row r="3" spans="1:7" ht="17.45" customHeight="1">
      <c r="A3" s="321" t="s">
        <v>23</v>
      </c>
      <c r="B3" s="321"/>
      <c r="C3" s="321"/>
      <c r="D3" s="321"/>
      <c r="E3" s="321"/>
      <c r="F3" s="321"/>
      <c r="G3" s="321"/>
    </row>
    <row r="4" spans="1:7" ht="19.5">
      <c r="A4" s="12"/>
      <c r="B4" s="1"/>
      <c r="C4" s="1"/>
      <c r="D4" s="1"/>
      <c r="E4" s="1"/>
      <c r="F4" s="256"/>
      <c r="G4" s="1"/>
    </row>
    <row r="5" spans="1:7" ht="18.75">
      <c r="A5" s="1" t="s">
        <v>24</v>
      </c>
      <c r="B5" s="1"/>
      <c r="C5" s="1"/>
      <c r="D5" s="1"/>
      <c r="E5" s="1"/>
      <c r="F5" s="256"/>
      <c r="G5" s="1"/>
    </row>
    <row r="6" spans="1:7" ht="75">
      <c r="A6" s="261" t="s">
        <v>25</v>
      </c>
      <c r="B6" s="262" t="s">
        <v>26</v>
      </c>
      <c r="C6" s="263" t="s">
        <v>795</v>
      </c>
      <c r="D6" s="263" t="s">
        <v>796</v>
      </c>
      <c r="E6" s="263" t="s">
        <v>797</v>
      </c>
      <c r="F6" s="264" t="s">
        <v>798</v>
      </c>
      <c r="G6" s="264" t="s">
        <v>799</v>
      </c>
    </row>
    <row r="7" spans="1:7" ht="18.75">
      <c r="A7" s="265" t="s">
        <v>27</v>
      </c>
      <c r="B7" s="266" t="s">
        <v>28</v>
      </c>
      <c r="C7" s="267">
        <v>48962106</v>
      </c>
      <c r="D7" s="268"/>
      <c r="E7" s="268"/>
      <c r="F7" s="267">
        <f>G7-C7</f>
        <v>570295</v>
      </c>
      <c r="G7" s="267">
        <v>49532401</v>
      </c>
    </row>
    <row r="8" spans="1:7" ht="18.75">
      <c r="A8" s="265" t="s">
        <v>29</v>
      </c>
      <c r="B8" s="269" t="s">
        <v>30</v>
      </c>
      <c r="C8" s="267">
        <v>5224835</v>
      </c>
      <c r="D8" s="268"/>
      <c r="E8" s="268"/>
      <c r="F8" s="267">
        <f t="shared" ref="F8:F71" si="0">G8-C8</f>
        <v>0</v>
      </c>
      <c r="G8" s="267">
        <f t="shared" ref="G8:G18" si="1">SUM(C8:E8)</f>
        <v>5224835</v>
      </c>
    </row>
    <row r="9" spans="1:7" ht="18.75">
      <c r="A9" s="265" t="s">
        <v>31</v>
      </c>
      <c r="B9" s="269" t="s">
        <v>32</v>
      </c>
      <c r="C9" s="268">
        <v>0</v>
      </c>
      <c r="D9" s="268"/>
      <c r="E9" s="268"/>
      <c r="F9" s="267">
        <f t="shared" si="0"/>
        <v>0</v>
      </c>
      <c r="G9" s="267">
        <f t="shared" si="1"/>
        <v>0</v>
      </c>
    </row>
    <row r="10" spans="1:7" ht="37.5">
      <c r="A10" s="270" t="s">
        <v>33</v>
      </c>
      <c r="B10" s="269" t="s">
        <v>34</v>
      </c>
      <c r="C10" s="267">
        <v>450000</v>
      </c>
      <c r="D10" s="268"/>
      <c r="E10" s="268"/>
      <c r="F10" s="267">
        <f t="shared" si="0"/>
        <v>0</v>
      </c>
      <c r="G10" s="267">
        <f t="shared" si="1"/>
        <v>450000</v>
      </c>
    </row>
    <row r="11" spans="1:7" ht="18.75">
      <c r="A11" s="270" t="s">
        <v>35</v>
      </c>
      <c r="B11" s="269" t="s">
        <v>36</v>
      </c>
      <c r="C11" s="267">
        <v>0</v>
      </c>
      <c r="D11" s="268"/>
      <c r="E11" s="268"/>
      <c r="F11" s="268">
        <f t="shared" si="0"/>
        <v>0</v>
      </c>
      <c r="G11" s="268">
        <f t="shared" si="1"/>
        <v>0</v>
      </c>
    </row>
    <row r="12" spans="1:7" ht="18.75">
      <c r="A12" s="270" t="s">
        <v>37</v>
      </c>
      <c r="B12" s="269" t="s">
        <v>38</v>
      </c>
      <c r="C12" s="267">
        <v>1000000</v>
      </c>
      <c r="D12" s="268"/>
      <c r="E12" s="268"/>
      <c r="F12" s="267">
        <f t="shared" si="0"/>
        <v>0</v>
      </c>
      <c r="G12" s="267">
        <f t="shared" si="1"/>
        <v>1000000</v>
      </c>
    </row>
    <row r="13" spans="1:7" ht="18.75">
      <c r="A13" s="270" t="s">
        <v>39</v>
      </c>
      <c r="B13" s="269" t="s">
        <v>40</v>
      </c>
      <c r="C13" s="267">
        <v>2400000</v>
      </c>
      <c r="D13" s="268"/>
      <c r="E13" s="268"/>
      <c r="F13" s="267">
        <f t="shared" si="0"/>
        <v>0</v>
      </c>
      <c r="G13" s="267">
        <f t="shared" si="1"/>
        <v>2400000</v>
      </c>
    </row>
    <row r="14" spans="1:7" ht="18.75">
      <c r="A14" s="270" t="s">
        <v>41</v>
      </c>
      <c r="B14" s="269" t="s">
        <v>42</v>
      </c>
      <c r="C14" s="267">
        <v>640000</v>
      </c>
      <c r="D14" s="268"/>
      <c r="E14" s="268"/>
      <c r="F14" s="267">
        <f t="shared" si="0"/>
        <v>0</v>
      </c>
      <c r="G14" s="267">
        <f t="shared" si="1"/>
        <v>640000</v>
      </c>
    </row>
    <row r="15" spans="1:7" ht="18.75">
      <c r="A15" s="271" t="s">
        <v>43</v>
      </c>
      <c r="B15" s="269" t="s">
        <v>44</v>
      </c>
      <c r="C15" s="267">
        <v>555000</v>
      </c>
      <c r="D15" s="268"/>
      <c r="E15" s="268"/>
      <c r="F15" s="267">
        <f t="shared" si="0"/>
        <v>0</v>
      </c>
      <c r="G15" s="267">
        <f t="shared" si="1"/>
        <v>555000</v>
      </c>
    </row>
    <row r="16" spans="1:7" ht="18.75">
      <c r="A16" s="271" t="s">
        <v>45</v>
      </c>
      <c r="B16" s="269" t="s">
        <v>46</v>
      </c>
      <c r="C16" s="267">
        <f>192000+100000</f>
        <v>292000</v>
      </c>
      <c r="D16" s="268"/>
      <c r="E16" s="268"/>
      <c r="F16" s="267">
        <f t="shared" si="0"/>
        <v>0</v>
      </c>
      <c r="G16" s="267">
        <f t="shared" si="1"/>
        <v>292000</v>
      </c>
    </row>
    <row r="17" spans="1:7" ht="18.75">
      <c r="A17" s="271" t="s">
        <v>47</v>
      </c>
      <c r="B17" s="269" t="s">
        <v>48</v>
      </c>
      <c r="C17" s="267">
        <v>0</v>
      </c>
      <c r="D17" s="268"/>
      <c r="E17" s="268"/>
      <c r="F17" s="267">
        <f t="shared" si="0"/>
        <v>0</v>
      </c>
      <c r="G17" s="267">
        <f t="shared" si="1"/>
        <v>0</v>
      </c>
    </row>
    <row r="18" spans="1:7" ht="18.75">
      <c r="A18" s="271" t="s">
        <v>49</v>
      </c>
      <c r="B18" s="269" t="s">
        <v>50</v>
      </c>
      <c r="C18" s="267">
        <v>400000</v>
      </c>
      <c r="D18" s="268"/>
      <c r="E18" s="268"/>
      <c r="F18" s="267">
        <f t="shared" si="0"/>
        <v>0</v>
      </c>
      <c r="G18" s="267">
        <f t="shared" si="1"/>
        <v>400000</v>
      </c>
    </row>
    <row r="19" spans="1:7" ht="18.75">
      <c r="A19" s="271" t="s">
        <v>51</v>
      </c>
      <c r="B19" s="269" t="s">
        <v>52</v>
      </c>
      <c r="C19" s="267">
        <v>129995</v>
      </c>
      <c r="D19" s="268"/>
      <c r="E19" s="268"/>
      <c r="F19" s="267">
        <f t="shared" si="0"/>
        <v>400000</v>
      </c>
      <c r="G19" s="267">
        <v>529995</v>
      </c>
    </row>
    <row r="20" spans="1:7" ht="18.75">
      <c r="A20" s="272" t="s">
        <v>53</v>
      </c>
      <c r="B20" s="273" t="s">
        <v>54</v>
      </c>
      <c r="C20" s="274">
        <f>SUM(C7:C19)</f>
        <v>60053936</v>
      </c>
      <c r="D20" s="275"/>
      <c r="E20" s="275"/>
      <c r="F20" s="274">
        <f t="shared" si="0"/>
        <v>970295</v>
      </c>
      <c r="G20" s="274">
        <f>SUM(G7:G19)</f>
        <v>61024231</v>
      </c>
    </row>
    <row r="21" spans="1:7" ht="18.75">
      <c r="A21" s="271" t="s">
        <v>55</v>
      </c>
      <c r="B21" s="269" t="s">
        <v>56</v>
      </c>
      <c r="C21" s="267">
        <f>8691160+300696</f>
        <v>8991856</v>
      </c>
      <c r="D21" s="268"/>
      <c r="E21" s="268"/>
      <c r="F21" s="267">
        <f t="shared" si="0"/>
        <v>0</v>
      </c>
      <c r="G21" s="267">
        <f>SUM(C21:E21)</f>
        <v>8991856</v>
      </c>
    </row>
    <row r="22" spans="1:7" ht="37.5">
      <c r="A22" s="271" t="s">
        <v>57</v>
      </c>
      <c r="B22" s="269" t="s">
        <v>58</v>
      </c>
      <c r="C22" s="267">
        <v>4637200</v>
      </c>
      <c r="D22" s="268"/>
      <c r="E22" s="268"/>
      <c r="F22" s="267">
        <f t="shared" si="0"/>
        <v>0</v>
      </c>
      <c r="G22" s="267">
        <f>SUM(C22:E22)</f>
        <v>4637200</v>
      </c>
    </row>
    <row r="23" spans="1:7" ht="18.75">
      <c r="A23" s="276" t="s">
        <v>59</v>
      </c>
      <c r="B23" s="269" t="s">
        <v>60</v>
      </c>
      <c r="C23" s="268">
        <v>0</v>
      </c>
      <c r="D23" s="268"/>
      <c r="E23" s="268"/>
      <c r="F23" s="268">
        <f t="shared" si="0"/>
        <v>0</v>
      </c>
      <c r="G23" s="268">
        <f>SUM(C23:E23)</f>
        <v>0</v>
      </c>
    </row>
    <row r="24" spans="1:7" ht="18.75">
      <c r="A24" s="277" t="s">
        <v>61</v>
      </c>
      <c r="B24" s="273" t="s">
        <v>62</v>
      </c>
      <c r="C24" s="274">
        <f>SUM(C21:C23)</f>
        <v>13629056</v>
      </c>
      <c r="D24" s="275"/>
      <c r="E24" s="275"/>
      <c r="F24" s="274">
        <f>G24-C24</f>
        <v>0</v>
      </c>
      <c r="G24" s="274">
        <f>SUM(G21:G23)</f>
        <v>13629056</v>
      </c>
    </row>
    <row r="25" spans="1:7" ht="18.75">
      <c r="A25" s="272" t="s">
        <v>63</v>
      </c>
      <c r="B25" s="273" t="s">
        <v>64</v>
      </c>
      <c r="C25" s="274">
        <f>C24+C20</f>
        <v>73682992</v>
      </c>
      <c r="D25" s="274">
        <f>D24+D20</f>
        <v>0</v>
      </c>
      <c r="E25" s="274">
        <f>E24+E20</f>
        <v>0</v>
      </c>
      <c r="F25" s="274">
        <f>F24+F20</f>
        <v>970295</v>
      </c>
      <c r="G25" s="274">
        <f>G24+G20</f>
        <v>74653287</v>
      </c>
    </row>
    <row r="26" spans="1:7" ht="37.5">
      <c r="A26" s="277" t="s">
        <v>65</v>
      </c>
      <c r="B26" s="273" t="s">
        <v>66</v>
      </c>
      <c r="C26" s="274">
        <v>12065575</v>
      </c>
      <c r="D26" s="275"/>
      <c r="E26" s="275"/>
      <c r="F26" s="274">
        <f t="shared" si="0"/>
        <v>93973</v>
      </c>
      <c r="G26" s="274">
        <v>12159548</v>
      </c>
    </row>
    <row r="27" spans="1:7" ht="18.75">
      <c r="A27" s="271" t="s">
        <v>67</v>
      </c>
      <c r="B27" s="269" t="s">
        <v>68</v>
      </c>
      <c r="C27" s="267">
        <v>500000</v>
      </c>
      <c r="D27" s="268"/>
      <c r="E27" s="268"/>
      <c r="F27" s="267">
        <f t="shared" si="0"/>
        <v>0</v>
      </c>
      <c r="G27" s="267">
        <f>SUM(C27:E27)</f>
        <v>500000</v>
      </c>
    </row>
    <row r="28" spans="1:7" ht="18.75">
      <c r="A28" s="271" t="s">
        <v>69</v>
      </c>
      <c r="B28" s="269" t="s">
        <v>70</v>
      </c>
      <c r="C28" s="267">
        <v>21000000</v>
      </c>
      <c r="D28" s="268"/>
      <c r="E28" s="268"/>
      <c r="F28" s="267">
        <f t="shared" si="0"/>
        <v>0</v>
      </c>
      <c r="G28" s="267">
        <f>SUM(C28:E28)</f>
        <v>21000000</v>
      </c>
    </row>
    <row r="29" spans="1:7" ht="18.75">
      <c r="A29" s="271" t="s">
        <v>71</v>
      </c>
      <c r="B29" s="269" t="s">
        <v>72</v>
      </c>
      <c r="C29" s="268">
        <v>0</v>
      </c>
      <c r="D29" s="268"/>
      <c r="E29" s="268"/>
      <c r="F29" s="268">
        <f t="shared" si="0"/>
        <v>0</v>
      </c>
      <c r="G29" s="268">
        <f>SUM(C29:E29)</f>
        <v>0</v>
      </c>
    </row>
    <row r="30" spans="1:7" ht="18.75">
      <c r="A30" s="277" t="s">
        <v>73</v>
      </c>
      <c r="B30" s="273" t="s">
        <v>74</v>
      </c>
      <c r="C30" s="274">
        <f>SUM(C27:C29)</f>
        <v>21500000</v>
      </c>
      <c r="D30" s="275"/>
      <c r="E30" s="275"/>
      <c r="F30" s="274">
        <f t="shared" si="0"/>
        <v>0</v>
      </c>
      <c r="G30" s="274">
        <f>SUM(G27:G29)</f>
        <v>21500000</v>
      </c>
    </row>
    <row r="31" spans="1:7" ht="18.75">
      <c r="A31" s="271" t="s">
        <v>75</v>
      </c>
      <c r="B31" s="269" t="s">
        <v>76</v>
      </c>
      <c r="C31" s="267">
        <v>1600000</v>
      </c>
      <c r="D31" s="268"/>
      <c r="E31" s="268"/>
      <c r="F31" s="267">
        <f t="shared" si="0"/>
        <v>0</v>
      </c>
      <c r="G31" s="267">
        <f>SUM(C31:E31)</f>
        <v>1600000</v>
      </c>
    </row>
    <row r="32" spans="1:7" ht="18.75">
      <c r="A32" s="271" t="s">
        <v>77</v>
      </c>
      <c r="B32" s="269" t="s">
        <v>78</v>
      </c>
      <c r="C32" s="267">
        <v>900000</v>
      </c>
      <c r="D32" s="268"/>
      <c r="E32" s="268"/>
      <c r="F32" s="267">
        <f t="shared" si="0"/>
        <v>0</v>
      </c>
      <c r="G32" s="267">
        <f>SUM(C32:E32)</f>
        <v>900000</v>
      </c>
    </row>
    <row r="33" spans="1:7" ht="18.75">
      <c r="A33" s="277" t="s">
        <v>79</v>
      </c>
      <c r="B33" s="273" t="s">
        <v>80</v>
      </c>
      <c r="C33" s="274">
        <f>SUM(C31:C32)</f>
        <v>2500000</v>
      </c>
      <c r="D33" s="275"/>
      <c r="E33" s="275"/>
      <c r="F33" s="274">
        <f t="shared" si="0"/>
        <v>0</v>
      </c>
      <c r="G33" s="274">
        <f>SUM(G31:G32)</f>
        <v>2500000</v>
      </c>
    </row>
    <row r="34" spans="1:7" ht="18.75">
      <c r="A34" s="271" t="s">
        <v>81</v>
      </c>
      <c r="B34" s="269" t="s">
        <v>82</v>
      </c>
      <c r="C34" s="267">
        <v>12000000</v>
      </c>
      <c r="D34" s="268"/>
      <c r="E34" s="268"/>
      <c r="F34" s="267">
        <f t="shared" si="0"/>
        <v>0</v>
      </c>
      <c r="G34" s="267">
        <f>SUM(C34:E34)</f>
        <v>12000000</v>
      </c>
    </row>
    <row r="35" spans="1:7" ht="18.75">
      <c r="A35" s="271" t="s">
        <v>83</v>
      </c>
      <c r="B35" s="269" t="s">
        <v>84</v>
      </c>
      <c r="C35" s="267">
        <v>500000</v>
      </c>
      <c r="D35" s="268"/>
      <c r="E35" s="268"/>
      <c r="F35" s="267">
        <f t="shared" si="0"/>
        <v>0</v>
      </c>
      <c r="G35" s="267">
        <f>SUM(C35:E35)</f>
        <v>500000</v>
      </c>
    </row>
    <row r="36" spans="1:7" ht="18.75">
      <c r="A36" s="271" t="s">
        <v>85</v>
      </c>
      <c r="B36" s="269" t="s">
        <v>86</v>
      </c>
      <c r="C36" s="267">
        <v>1000000</v>
      </c>
      <c r="D36" s="268"/>
      <c r="E36" s="268"/>
      <c r="F36" s="267">
        <f t="shared" si="0"/>
        <v>0</v>
      </c>
      <c r="G36" s="267">
        <f>SUM(C36:E36)</f>
        <v>1000000</v>
      </c>
    </row>
    <row r="37" spans="1:7" ht="18.75">
      <c r="A37" s="271" t="s">
        <v>87</v>
      </c>
      <c r="B37" s="269" t="s">
        <v>88</v>
      </c>
      <c r="C37" s="267">
        <v>2635500</v>
      </c>
      <c r="D37" s="268"/>
      <c r="E37" s="268"/>
      <c r="F37" s="267">
        <f t="shared" si="0"/>
        <v>0</v>
      </c>
      <c r="G37" s="267">
        <f>SUM(C37:E37)</f>
        <v>2635500</v>
      </c>
    </row>
    <row r="38" spans="1:7" ht="18.75">
      <c r="A38" s="278" t="s">
        <v>89</v>
      </c>
      <c r="B38" s="269" t="s">
        <v>90</v>
      </c>
      <c r="C38" s="268">
        <v>0</v>
      </c>
      <c r="D38" s="268"/>
      <c r="E38" s="268"/>
      <c r="F38" s="268">
        <f t="shared" si="0"/>
        <v>0</v>
      </c>
      <c r="G38" s="268">
        <f>SUM(C38:E38)</f>
        <v>0</v>
      </c>
    </row>
    <row r="39" spans="1:7" ht="18.75">
      <c r="A39" s="276" t="s">
        <v>91</v>
      </c>
      <c r="B39" s="269" t="s">
        <v>92</v>
      </c>
      <c r="C39" s="267">
        <v>20000000</v>
      </c>
      <c r="D39" s="268"/>
      <c r="E39" s="268"/>
      <c r="F39" s="267">
        <f t="shared" si="0"/>
        <v>1000000</v>
      </c>
      <c r="G39" s="267">
        <v>21000000</v>
      </c>
    </row>
    <row r="40" spans="1:7" ht="18.75">
      <c r="A40" s="271" t="s">
        <v>93</v>
      </c>
      <c r="B40" s="269" t="s">
        <v>94</v>
      </c>
      <c r="C40" s="267">
        <v>22000000</v>
      </c>
      <c r="D40" s="268"/>
      <c r="E40" s="268"/>
      <c r="F40" s="267">
        <f t="shared" si="0"/>
        <v>-1000243</v>
      </c>
      <c r="G40" s="267">
        <v>20999757</v>
      </c>
    </row>
    <row r="41" spans="1:7" ht="18.75">
      <c r="A41" s="277" t="s">
        <v>95</v>
      </c>
      <c r="B41" s="273" t="s">
        <v>96</v>
      </c>
      <c r="C41" s="274">
        <f>SUM(C34:C40)</f>
        <v>58135500</v>
      </c>
      <c r="D41" s="275"/>
      <c r="E41" s="275"/>
      <c r="F41" s="274">
        <f t="shared" si="0"/>
        <v>-243</v>
      </c>
      <c r="G41" s="274">
        <f>SUM(G34:G40)</f>
        <v>58135257</v>
      </c>
    </row>
    <row r="42" spans="1:7" ht="18.75">
      <c r="A42" s="271" t="s">
        <v>97</v>
      </c>
      <c r="B42" s="269" t="s">
        <v>98</v>
      </c>
      <c r="C42" s="267">
        <v>500000</v>
      </c>
      <c r="D42" s="268"/>
      <c r="E42" s="268"/>
      <c r="F42" s="267">
        <f t="shared" si="0"/>
        <v>0</v>
      </c>
      <c r="G42" s="267">
        <f>SUM(C42:E42)</f>
        <v>500000</v>
      </c>
    </row>
    <row r="43" spans="1:7" ht="18.75">
      <c r="A43" s="271" t="s">
        <v>99</v>
      </c>
      <c r="B43" s="269" t="s">
        <v>100</v>
      </c>
      <c r="C43" s="267">
        <v>500000</v>
      </c>
      <c r="D43" s="268"/>
      <c r="E43" s="268"/>
      <c r="F43" s="267">
        <f t="shared" si="0"/>
        <v>0</v>
      </c>
      <c r="G43" s="267">
        <f>SUM(C43:E43)</f>
        <v>500000</v>
      </c>
    </row>
    <row r="44" spans="1:7" ht="18.75">
      <c r="A44" s="277" t="s">
        <v>101</v>
      </c>
      <c r="B44" s="273" t="s">
        <v>102</v>
      </c>
      <c r="C44" s="274">
        <f>SUM(C42:C43)</f>
        <v>1000000</v>
      </c>
      <c r="D44" s="275"/>
      <c r="E44" s="275"/>
      <c r="F44" s="274">
        <f t="shared" si="0"/>
        <v>0</v>
      </c>
      <c r="G44" s="274">
        <f>SUM(G42:G43)</f>
        <v>1000000</v>
      </c>
    </row>
    <row r="45" spans="1:7" ht="37.5">
      <c r="A45" s="271" t="s">
        <v>103</v>
      </c>
      <c r="B45" s="269" t="s">
        <v>104</v>
      </c>
      <c r="C45" s="267">
        <v>16000000</v>
      </c>
      <c r="D45" s="268"/>
      <c r="E45" s="268"/>
      <c r="F45" s="267">
        <f t="shared" si="0"/>
        <v>0</v>
      </c>
      <c r="G45" s="267">
        <f>SUM(C45:E45)</f>
        <v>16000000</v>
      </c>
    </row>
    <row r="46" spans="1:7" ht="18.75">
      <c r="A46" s="271" t="s">
        <v>105</v>
      </c>
      <c r="B46" s="269" t="s">
        <v>106</v>
      </c>
      <c r="C46" s="267">
        <v>1800000</v>
      </c>
      <c r="D46" s="268"/>
      <c r="E46" s="268"/>
      <c r="F46" s="267">
        <f t="shared" si="0"/>
        <v>0</v>
      </c>
      <c r="G46" s="267">
        <f>SUM(C46:E46)</f>
        <v>1800000</v>
      </c>
    </row>
    <row r="47" spans="1:7" ht="18.75">
      <c r="A47" s="271" t="s">
        <v>107</v>
      </c>
      <c r="B47" s="269" t="s">
        <v>108</v>
      </c>
      <c r="C47" s="267">
        <v>50000</v>
      </c>
      <c r="D47" s="268"/>
      <c r="E47" s="268"/>
      <c r="F47" s="267">
        <f t="shared" si="0"/>
        <v>0</v>
      </c>
      <c r="G47" s="267">
        <f>SUM(C47:E47)</f>
        <v>50000</v>
      </c>
    </row>
    <row r="48" spans="1:7" ht="18.75">
      <c r="A48" s="271" t="s">
        <v>109</v>
      </c>
      <c r="B48" s="269" t="s">
        <v>110</v>
      </c>
      <c r="C48" s="267">
        <v>50000</v>
      </c>
      <c r="D48" s="268"/>
      <c r="E48" s="268"/>
      <c r="F48" s="267">
        <f t="shared" si="0"/>
        <v>0</v>
      </c>
      <c r="G48" s="267">
        <f>SUM(C48:E48)</f>
        <v>50000</v>
      </c>
    </row>
    <row r="49" spans="1:7" ht="18.75">
      <c r="A49" s="271" t="s">
        <v>111</v>
      </c>
      <c r="B49" s="269" t="s">
        <v>112</v>
      </c>
      <c r="C49" s="267">
        <v>1200000</v>
      </c>
      <c r="D49" s="268"/>
      <c r="E49" s="268"/>
      <c r="F49" s="267">
        <f t="shared" si="0"/>
        <v>0</v>
      </c>
      <c r="G49" s="267">
        <f>SUM(C49:E49)</f>
        <v>1200000</v>
      </c>
    </row>
    <row r="50" spans="1:7" ht="18.75">
      <c r="A50" s="277" t="s">
        <v>113</v>
      </c>
      <c r="B50" s="273" t="s">
        <v>114</v>
      </c>
      <c r="C50" s="274">
        <f>SUM(C45:C49)</f>
        <v>19100000</v>
      </c>
      <c r="D50" s="275"/>
      <c r="E50" s="275"/>
      <c r="F50" s="274">
        <f t="shared" si="0"/>
        <v>0</v>
      </c>
      <c r="G50" s="274">
        <f>SUM(G45:G49)</f>
        <v>19100000</v>
      </c>
    </row>
    <row r="51" spans="1:7" ht="18.75">
      <c r="A51" s="277" t="s">
        <v>115</v>
      </c>
      <c r="B51" s="273" t="s">
        <v>116</v>
      </c>
      <c r="C51" s="274">
        <f>C50+C44+C41+C33+C30</f>
        <v>102235500</v>
      </c>
      <c r="D51" s="275"/>
      <c r="E51" s="275"/>
      <c r="F51" s="274">
        <f>G51-C51</f>
        <v>-243</v>
      </c>
      <c r="G51" s="274">
        <f>G50+G44+G41+G33+G30</f>
        <v>102235257</v>
      </c>
    </row>
    <row r="52" spans="1:7" ht="18.75">
      <c r="A52" s="279" t="s">
        <v>117</v>
      </c>
      <c r="B52" s="269" t="s">
        <v>118</v>
      </c>
      <c r="C52" s="268">
        <v>0</v>
      </c>
      <c r="D52" s="268"/>
      <c r="E52" s="268"/>
      <c r="F52" s="268">
        <f t="shared" si="0"/>
        <v>0</v>
      </c>
      <c r="G52" s="268">
        <f t="shared" ref="G52:G59" si="2">SUM(C52:E52)</f>
        <v>0</v>
      </c>
    </row>
    <row r="53" spans="1:7" ht="18.75">
      <c r="A53" s="279" t="s">
        <v>119</v>
      </c>
      <c r="B53" s="269" t="s">
        <v>120</v>
      </c>
      <c r="C53" s="267">
        <v>0</v>
      </c>
      <c r="D53" s="268"/>
      <c r="E53" s="268"/>
      <c r="F53" s="267">
        <f t="shared" si="0"/>
        <v>0</v>
      </c>
      <c r="G53" s="267">
        <f t="shared" si="2"/>
        <v>0</v>
      </c>
    </row>
    <row r="54" spans="1:7" ht="18.75">
      <c r="A54" s="280" t="s">
        <v>121</v>
      </c>
      <c r="B54" s="269" t="s">
        <v>122</v>
      </c>
      <c r="C54" s="267">
        <v>0</v>
      </c>
      <c r="D54" s="268"/>
      <c r="E54" s="268"/>
      <c r="F54" s="267">
        <f t="shared" si="0"/>
        <v>0</v>
      </c>
      <c r="G54" s="267">
        <f t="shared" si="2"/>
        <v>0</v>
      </c>
    </row>
    <row r="55" spans="1:7" ht="37.5">
      <c r="A55" s="280" t="s">
        <v>123</v>
      </c>
      <c r="B55" s="269" t="s">
        <v>124</v>
      </c>
      <c r="C55" s="268">
        <v>0</v>
      </c>
      <c r="D55" s="268"/>
      <c r="E55" s="268"/>
      <c r="F55" s="268">
        <f t="shared" si="0"/>
        <v>0</v>
      </c>
      <c r="G55" s="268">
        <f t="shared" si="2"/>
        <v>0</v>
      </c>
    </row>
    <row r="56" spans="1:7" ht="37.5">
      <c r="A56" s="280" t="s">
        <v>125</v>
      </c>
      <c r="B56" s="269" t="s">
        <v>126</v>
      </c>
      <c r="C56" s="268">
        <v>0</v>
      </c>
      <c r="D56" s="268"/>
      <c r="E56" s="268"/>
      <c r="F56" s="268">
        <f t="shared" si="0"/>
        <v>0</v>
      </c>
      <c r="G56" s="268">
        <f t="shared" si="2"/>
        <v>0</v>
      </c>
    </row>
    <row r="57" spans="1:7" ht="18.75">
      <c r="A57" s="279" t="s">
        <v>127</v>
      </c>
      <c r="B57" s="269" t="s">
        <v>128</v>
      </c>
      <c r="C57" s="268">
        <v>0</v>
      </c>
      <c r="D57" s="268"/>
      <c r="E57" s="268"/>
      <c r="F57" s="268">
        <f t="shared" si="0"/>
        <v>0</v>
      </c>
      <c r="G57" s="268">
        <f t="shared" si="2"/>
        <v>0</v>
      </c>
    </row>
    <row r="58" spans="1:7" ht="18.75">
      <c r="A58" s="279" t="s">
        <v>129</v>
      </c>
      <c r="B58" s="269" t="s">
        <v>130</v>
      </c>
      <c r="C58" s="268">
        <v>0</v>
      </c>
      <c r="D58" s="268"/>
      <c r="E58" s="268"/>
      <c r="F58" s="268">
        <f t="shared" si="0"/>
        <v>0</v>
      </c>
      <c r="G58" s="268">
        <f t="shared" si="2"/>
        <v>0</v>
      </c>
    </row>
    <row r="59" spans="1:7" ht="18.75">
      <c r="A59" s="279" t="s">
        <v>131</v>
      </c>
      <c r="B59" s="269" t="s">
        <v>132</v>
      </c>
      <c r="C59" s="267">
        <v>1800000</v>
      </c>
      <c r="D59" s="268"/>
      <c r="E59" s="268"/>
      <c r="F59" s="267">
        <f t="shared" si="0"/>
        <v>0</v>
      </c>
      <c r="G59" s="267">
        <f t="shared" si="2"/>
        <v>1800000</v>
      </c>
    </row>
    <row r="60" spans="1:7" ht="18.75">
      <c r="A60" s="281" t="s">
        <v>133</v>
      </c>
      <c r="B60" s="273" t="s">
        <v>134</v>
      </c>
      <c r="C60" s="274">
        <f>SUM(C52:C59)</f>
        <v>1800000</v>
      </c>
      <c r="D60" s="275"/>
      <c r="E60" s="275"/>
      <c r="F60" s="274">
        <f t="shared" si="0"/>
        <v>0</v>
      </c>
      <c r="G60" s="274">
        <f>SUM(G52:G59)</f>
        <v>1800000</v>
      </c>
    </row>
    <row r="61" spans="1:7" ht="18.75">
      <c r="A61" s="282" t="s">
        <v>135</v>
      </c>
      <c r="B61" s="269" t="s">
        <v>136</v>
      </c>
      <c r="C61" s="268">
        <v>0</v>
      </c>
      <c r="D61" s="268"/>
      <c r="E61" s="268"/>
      <c r="F61" s="268">
        <f t="shared" si="0"/>
        <v>0</v>
      </c>
      <c r="G61" s="268">
        <f>SUM(C61:E61)</f>
        <v>0</v>
      </c>
    </row>
    <row r="62" spans="1:7" ht="37.5">
      <c r="A62" s="282" t="s">
        <v>137</v>
      </c>
      <c r="B62" s="269" t="s">
        <v>138</v>
      </c>
      <c r="C62" s="268">
        <v>0</v>
      </c>
      <c r="D62" s="268"/>
      <c r="E62" s="268"/>
      <c r="F62" s="268">
        <f t="shared" si="0"/>
        <v>243</v>
      </c>
      <c r="G62" s="268">
        <v>243</v>
      </c>
    </row>
    <row r="63" spans="1:7" ht="37.5">
      <c r="A63" s="282" t="s">
        <v>139</v>
      </c>
      <c r="B63" s="269" t="s">
        <v>140</v>
      </c>
      <c r="C63" s="283">
        <v>8899268</v>
      </c>
      <c r="D63" s="268"/>
      <c r="E63" s="274"/>
      <c r="F63" s="283">
        <f t="shared" si="0"/>
        <v>0</v>
      </c>
      <c r="G63" s="283">
        <f>SUM(C63:E63)</f>
        <v>8899268</v>
      </c>
    </row>
    <row r="64" spans="1:7" ht="18.75">
      <c r="A64" s="282" t="s">
        <v>141</v>
      </c>
      <c r="B64" s="269" t="s">
        <v>142</v>
      </c>
      <c r="C64" s="268">
        <v>0</v>
      </c>
      <c r="D64" s="268"/>
      <c r="E64" s="268"/>
      <c r="F64" s="268">
        <f t="shared" si="0"/>
        <v>0</v>
      </c>
      <c r="G64" s="268">
        <f>SUM(C64:E64)</f>
        <v>0</v>
      </c>
    </row>
    <row r="65" spans="1:7" ht="18.75">
      <c r="A65" s="284" t="s">
        <v>143</v>
      </c>
      <c r="B65" s="285" t="s">
        <v>144</v>
      </c>
      <c r="C65" s="274">
        <f>C62+C63+C64</f>
        <v>8899268</v>
      </c>
      <c r="D65" s="286"/>
      <c r="E65" s="286"/>
      <c r="F65" s="274">
        <f t="shared" si="0"/>
        <v>243</v>
      </c>
      <c r="G65" s="274">
        <f>SUM(G61:G64)</f>
        <v>8899511</v>
      </c>
    </row>
    <row r="66" spans="1:7" ht="37.5">
      <c r="A66" s="282" t="s">
        <v>145</v>
      </c>
      <c r="B66" s="269" t="s">
        <v>146</v>
      </c>
      <c r="C66" s="268">
        <v>0</v>
      </c>
      <c r="D66" s="268"/>
      <c r="E66" s="268"/>
      <c r="F66" s="268">
        <f t="shared" si="0"/>
        <v>0</v>
      </c>
      <c r="G66" s="268">
        <f t="shared" ref="G66:G75" si="3">SUM(C66:E66)</f>
        <v>0</v>
      </c>
    </row>
    <row r="67" spans="1:7" ht="37.5">
      <c r="A67" s="282" t="s">
        <v>147</v>
      </c>
      <c r="B67" s="269" t="s">
        <v>148</v>
      </c>
      <c r="C67" s="268">
        <v>0</v>
      </c>
      <c r="D67" s="268"/>
      <c r="E67" s="268"/>
      <c r="F67" s="268">
        <f t="shared" si="0"/>
        <v>0</v>
      </c>
      <c r="G67" s="268">
        <f t="shared" si="3"/>
        <v>0</v>
      </c>
    </row>
    <row r="68" spans="1:7" ht="37.5">
      <c r="A68" s="282" t="s">
        <v>149</v>
      </c>
      <c r="B68" s="269" t="s">
        <v>150</v>
      </c>
      <c r="C68" s="268">
        <v>0</v>
      </c>
      <c r="D68" s="268"/>
      <c r="E68" s="268"/>
      <c r="F68" s="268">
        <f t="shared" si="0"/>
        <v>0</v>
      </c>
      <c r="G68" s="268">
        <f t="shared" si="3"/>
        <v>0</v>
      </c>
    </row>
    <row r="69" spans="1:7" ht="37.5">
      <c r="A69" s="282" t="s">
        <v>151</v>
      </c>
      <c r="B69" s="269" t="s">
        <v>152</v>
      </c>
      <c r="C69" s="283">
        <v>62737643</v>
      </c>
      <c r="D69" s="268"/>
      <c r="E69" s="268"/>
      <c r="F69" s="267">
        <f t="shared" si="0"/>
        <v>911460</v>
      </c>
      <c r="G69" s="267">
        <f>SUM(C69:E69)+891460+20000</f>
        <v>63649103</v>
      </c>
    </row>
    <row r="70" spans="1:7" ht="37.5">
      <c r="A70" s="282" t="s">
        <v>153</v>
      </c>
      <c r="B70" s="269" t="s">
        <v>154</v>
      </c>
      <c r="C70" s="267"/>
      <c r="D70" s="268"/>
      <c r="E70" s="268"/>
      <c r="F70" s="268">
        <f t="shared" si="0"/>
        <v>0</v>
      </c>
      <c r="G70" s="268">
        <f t="shared" si="3"/>
        <v>0</v>
      </c>
    </row>
    <row r="71" spans="1:7" ht="37.5">
      <c r="A71" s="282" t="s">
        <v>155</v>
      </c>
      <c r="B71" s="269" t="s">
        <v>156</v>
      </c>
      <c r="C71" s="268">
        <v>0</v>
      </c>
      <c r="D71" s="268"/>
      <c r="E71" s="268"/>
      <c r="F71" s="268">
        <f t="shared" si="0"/>
        <v>0</v>
      </c>
      <c r="G71" s="268">
        <f t="shared" si="3"/>
        <v>0</v>
      </c>
    </row>
    <row r="72" spans="1:7" ht="18.75">
      <c r="A72" s="282" t="s">
        <v>157</v>
      </c>
      <c r="B72" s="269" t="s">
        <v>158</v>
      </c>
      <c r="C72" s="268">
        <v>0</v>
      </c>
      <c r="D72" s="268"/>
      <c r="E72" s="268"/>
      <c r="F72" s="268">
        <f t="shared" ref="F72:F134" si="4">G72-C72</f>
        <v>0</v>
      </c>
      <c r="G72" s="268">
        <f t="shared" si="3"/>
        <v>0</v>
      </c>
    </row>
    <row r="73" spans="1:7" ht="22.5" customHeight="1">
      <c r="A73" s="287" t="s">
        <v>159</v>
      </c>
      <c r="B73" s="269" t="s">
        <v>160</v>
      </c>
      <c r="C73" s="268">
        <v>0</v>
      </c>
      <c r="D73" s="268"/>
      <c r="E73" s="268"/>
      <c r="F73" s="268">
        <f t="shared" si="4"/>
        <v>0</v>
      </c>
      <c r="G73" s="268">
        <f t="shared" si="3"/>
        <v>0</v>
      </c>
    </row>
    <row r="74" spans="1:7" ht="21" customHeight="1">
      <c r="A74" s="282" t="s">
        <v>161</v>
      </c>
      <c r="B74" s="269" t="s">
        <v>162</v>
      </c>
      <c r="C74" s="267">
        <v>0</v>
      </c>
      <c r="D74" s="268"/>
      <c r="E74" s="268"/>
      <c r="F74" s="267">
        <f t="shared" si="4"/>
        <v>0</v>
      </c>
      <c r="G74" s="267">
        <f t="shared" si="3"/>
        <v>0</v>
      </c>
    </row>
    <row r="75" spans="1:7" ht="37.5">
      <c r="A75" s="282" t="s">
        <v>163</v>
      </c>
      <c r="B75" s="269" t="s">
        <v>164</v>
      </c>
      <c r="C75" s="267">
        <v>0</v>
      </c>
      <c r="D75" s="268"/>
      <c r="E75" s="268"/>
      <c r="F75" s="267">
        <f t="shared" si="4"/>
        <v>0</v>
      </c>
      <c r="G75" s="267">
        <f t="shared" si="3"/>
        <v>0</v>
      </c>
    </row>
    <row r="76" spans="1:7" ht="18.75">
      <c r="A76" s="287" t="s">
        <v>165</v>
      </c>
      <c r="B76" s="269" t="s">
        <v>166</v>
      </c>
      <c r="C76" s="283"/>
      <c r="D76" s="268"/>
      <c r="E76" s="268"/>
      <c r="F76" s="267">
        <f>G76-C76</f>
        <v>5677846</v>
      </c>
      <c r="G76" s="267">
        <f>4303170+1374676</f>
        <v>5677846</v>
      </c>
    </row>
    <row r="77" spans="1:7" ht="18.75">
      <c r="A77" s="281" t="s">
        <v>167</v>
      </c>
      <c r="B77" s="273" t="s">
        <v>168</v>
      </c>
      <c r="C77" s="274">
        <f>C61+C65+C66+C67+C68+C69+C70++C71+C72+C73+C74+C75+C76</f>
        <v>71636911</v>
      </c>
      <c r="D77" s="275">
        <f>D61+D65+D66+D67+D68+D69+D70++D71+D72+D73+D74+D75+D76</f>
        <v>0</v>
      </c>
      <c r="E77" s="275">
        <f>E61+E65+E66+E67+E68+E69+E70++E71+E72+E73+E74+E75+E76</f>
        <v>0</v>
      </c>
      <c r="F77" s="274">
        <f>G77-C77</f>
        <v>6589549</v>
      </c>
      <c r="G77" s="274">
        <f>G61+G65+G66+G67+G68+G69+G70++G71+G72+G73+G74+G75+G76</f>
        <v>78226460</v>
      </c>
    </row>
    <row r="78" spans="1:7" ht="19.5">
      <c r="A78" s="288" t="s">
        <v>169</v>
      </c>
      <c r="B78" s="289"/>
      <c r="C78" s="290">
        <f>C77+C60+C51+C26+C25</f>
        <v>261420978</v>
      </c>
      <c r="D78" s="291"/>
      <c r="E78" s="291"/>
      <c r="F78" s="290">
        <f t="shared" si="4"/>
        <v>0</v>
      </c>
      <c r="G78" s="290">
        <f t="shared" ref="G78:G85" si="5">SUM(C78:E78)</f>
        <v>261420978</v>
      </c>
    </row>
    <row r="79" spans="1:7" ht="18.75">
      <c r="A79" s="292" t="s">
        <v>170</v>
      </c>
      <c r="B79" s="269" t="s">
        <v>171</v>
      </c>
      <c r="C79" s="267"/>
      <c r="D79" s="268"/>
      <c r="E79" s="268"/>
      <c r="F79" s="267">
        <f t="shared" si="4"/>
        <v>0</v>
      </c>
      <c r="G79" s="267">
        <f t="shared" si="5"/>
        <v>0</v>
      </c>
    </row>
    <row r="80" spans="1:7" ht="18.75">
      <c r="A80" s="292" t="s">
        <v>172</v>
      </c>
      <c r="B80" s="269" t="s">
        <v>173</v>
      </c>
      <c r="C80" s="283">
        <v>1500000</v>
      </c>
      <c r="D80" s="268"/>
      <c r="E80" s="268"/>
      <c r="F80" s="267">
        <f t="shared" si="4"/>
        <v>5000000</v>
      </c>
      <c r="G80" s="267">
        <v>6500000</v>
      </c>
    </row>
    <row r="81" spans="1:7" ht="18.75">
      <c r="A81" s="292" t="s">
        <v>174</v>
      </c>
      <c r="B81" s="269" t="s">
        <v>175</v>
      </c>
      <c r="C81" s="283"/>
      <c r="D81" s="268"/>
      <c r="E81" s="268"/>
      <c r="F81" s="267">
        <f t="shared" si="4"/>
        <v>0</v>
      </c>
      <c r="G81" s="267">
        <f t="shared" si="5"/>
        <v>0</v>
      </c>
    </row>
    <row r="82" spans="1:7" ht="18.75">
      <c r="A82" s="292" t="s">
        <v>176</v>
      </c>
      <c r="B82" s="269" t="s">
        <v>177</v>
      </c>
      <c r="C82" s="283">
        <v>500000</v>
      </c>
      <c r="D82" s="268"/>
      <c r="E82" s="268"/>
      <c r="F82" s="267">
        <f t="shared" si="4"/>
        <v>0</v>
      </c>
      <c r="G82" s="267">
        <f t="shared" si="5"/>
        <v>500000</v>
      </c>
    </row>
    <row r="83" spans="1:7" ht="18.75">
      <c r="A83" s="276" t="s">
        <v>178</v>
      </c>
      <c r="B83" s="269" t="s">
        <v>179</v>
      </c>
      <c r="C83" s="293"/>
      <c r="D83" s="268"/>
      <c r="E83" s="268"/>
      <c r="F83" s="268">
        <f t="shared" si="4"/>
        <v>0</v>
      </c>
      <c r="G83" s="268">
        <f t="shared" si="5"/>
        <v>0</v>
      </c>
    </row>
    <row r="84" spans="1:7" ht="18.75">
      <c r="A84" s="276" t="s">
        <v>180</v>
      </c>
      <c r="B84" s="269" t="s">
        <v>181</v>
      </c>
      <c r="C84" s="293"/>
      <c r="D84" s="268"/>
      <c r="E84" s="268"/>
      <c r="F84" s="268">
        <f t="shared" si="4"/>
        <v>0</v>
      </c>
      <c r="G84" s="268">
        <f t="shared" si="5"/>
        <v>0</v>
      </c>
    </row>
    <row r="85" spans="1:7" ht="37.5">
      <c r="A85" s="271" t="s">
        <v>182</v>
      </c>
      <c r="B85" s="269" t="s">
        <v>183</v>
      </c>
      <c r="C85" s="283">
        <v>135000</v>
      </c>
      <c r="D85" s="268"/>
      <c r="E85" s="268"/>
      <c r="F85" s="267">
        <f t="shared" si="4"/>
        <v>0</v>
      </c>
      <c r="G85" s="267">
        <f t="shared" si="5"/>
        <v>135000</v>
      </c>
    </row>
    <row r="86" spans="1:7" ht="18.75">
      <c r="A86" s="294" t="s">
        <v>184</v>
      </c>
      <c r="B86" s="273" t="s">
        <v>185</v>
      </c>
      <c r="C86" s="295">
        <f>SUM(C79:C85)</f>
        <v>2135000</v>
      </c>
      <c r="D86" s="275"/>
      <c r="E86" s="275"/>
      <c r="F86" s="274">
        <f t="shared" si="4"/>
        <v>5000000</v>
      </c>
      <c r="G86" s="274">
        <f>SUM(G79:G85)</f>
        <v>7135000</v>
      </c>
    </row>
    <row r="87" spans="1:7" ht="18.75">
      <c r="A87" s="279" t="s">
        <v>186</v>
      </c>
      <c r="B87" s="269" t="s">
        <v>187</v>
      </c>
      <c r="C87" s="283">
        <v>1000000</v>
      </c>
      <c r="D87" s="268"/>
      <c r="E87" s="268"/>
      <c r="F87" s="267">
        <f t="shared" si="4"/>
        <v>0</v>
      </c>
      <c r="G87" s="267">
        <f>SUM(C87:E87)</f>
        <v>1000000</v>
      </c>
    </row>
    <row r="88" spans="1:7" ht="18.75">
      <c r="A88" s="279" t="s">
        <v>188</v>
      </c>
      <c r="B88" s="269" t="s">
        <v>189</v>
      </c>
      <c r="C88" s="283">
        <v>0</v>
      </c>
      <c r="D88" s="268"/>
      <c r="E88" s="268"/>
      <c r="F88" s="267">
        <f t="shared" si="4"/>
        <v>0</v>
      </c>
      <c r="G88" s="267">
        <f>SUM(C88:E88)</f>
        <v>0</v>
      </c>
    </row>
    <row r="89" spans="1:7" ht="18.75">
      <c r="A89" s="279" t="s">
        <v>190</v>
      </c>
      <c r="B89" s="269" t="s">
        <v>191</v>
      </c>
      <c r="C89" s="283">
        <v>0</v>
      </c>
      <c r="D89" s="268"/>
      <c r="E89" s="268"/>
      <c r="F89" s="267">
        <f t="shared" si="4"/>
        <v>0</v>
      </c>
      <c r="G89" s="267">
        <f>SUM(C89:E89)</f>
        <v>0</v>
      </c>
    </row>
    <row r="90" spans="1:7" ht="37.5">
      <c r="A90" s="279" t="s">
        <v>192</v>
      </c>
      <c r="B90" s="269" t="s">
        <v>193</v>
      </c>
      <c r="C90" s="283">
        <v>270000</v>
      </c>
      <c r="D90" s="268"/>
      <c r="E90" s="268"/>
      <c r="F90" s="267">
        <f t="shared" si="4"/>
        <v>0</v>
      </c>
      <c r="G90" s="267">
        <f>SUM(C90:E90)</f>
        <v>270000</v>
      </c>
    </row>
    <row r="91" spans="1:7" ht="18.75">
      <c r="A91" s="281" t="s">
        <v>194</v>
      </c>
      <c r="B91" s="273" t="s">
        <v>195</v>
      </c>
      <c r="C91" s="274">
        <f>SUM(C87:C90)</f>
        <v>1270000</v>
      </c>
      <c r="D91" s="275"/>
      <c r="E91" s="275"/>
      <c r="F91" s="274">
        <f t="shared" si="4"/>
        <v>0</v>
      </c>
      <c r="G91" s="274">
        <f>SUM(G87:G90)</f>
        <v>1270000</v>
      </c>
    </row>
    <row r="92" spans="1:7" ht="37.5">
      <c r="A92" s="279" t="s">
        <v>196</v>
      </c>
      <c r="B92" s="269" t="s">
        <v>197</v>
      </c>
      <c r="C92" s="268">
        <v>0</v>
      </c>
      <c r="D92" s="268"/>
      <c r="E92" s="268"/>
      <c r="F92" s="268">
        <f t="shared" si="4"/>
        <v>0</v>
      </c>
      <c r="G92" s="268">
        <f t="shared" ref="G92:G100" si="6">SUM(C92:E92)</f>
        <v>0</v>
      </c>
    </row>
    <row r="93" spans="1:7" ht="37.5">
      <c r="A93" s="279" t="s">
        <v>198</v>
      </c>
      <c r="B93" s="269" t="s">
        <v>199</v>
      </c>
      <c r="C93" s="268">
        <v>0</v>
      </c>
      <c r="D93" s="268"/>
      <c r="E93" s="268"/>
      <c r="F93" s="268">
        <f t="shared" si="4"/>
        <v>0</v>
      </c>
      <c r="G93" s="268">
        <f t="shared" si="6"/>
        <v>0</v>
      </c>
    </row>
    <row r="94" spans="1:7" ht="37.5">
      <c r="A94" s="279" t="s">
        <v>200</v>
      </c>
      <c r="B94" s="269" t="s">
        <v>201</v>
      </c>
      <c r="C94" s="268">
        <v>0</v>
      </c>
      <c r="D94" s="268"/>
      <c r="E94" s="268"/>
      <c r="F94" s="268">
        <f t="shared" si="4"/>
        <v>0</v>
      </c>
      <c r="G94" s="268">
        <f t="shared" si="6"/>
        <v>0</v>
      </c>
    </row>
    <row r="95" spans="1:7" ht="37.5">
      <c r="A95" s="279" t="s">
        <v>202</v>
      </c>
      <c r="B95" s="269" t="s">
        <v>203</v>
      </c>
      <c r="C95" s="283"/>
      <c r="D95" s="268"/>
      <c r="E95" s="268"/>
      <c r="F95" s="283">
        <f t="shared" si="4"/>
        <v>0</v>
      </c>
      <c r="G95" s="283">
        <f t="shared" si="6"/>
        <v>0</v>
      </c>
    </row>
    <row r="96" spans="1:7" ht="37.5">
      <c r="A96" s="279" t="s">
        <v>204</v>
      </c>
      <c r="B96" s="269" t="s">
        <v>205</v>
      </c>
      <c r="C96" s="268">
        <v>0</v>
      </c>
      <c r="D96" s="268"/>
      <c r="E96" s="268"/>
      <c r="F96" s="268">
        <f t="shared" si="4"/>
        <v>0</v>
      </c>
      <c r="G96" s="268">
        <f t="shared" si="6"/>
        <v>0</v>
      </c>
    </row>
    <row r="97" spans="1:7" ht="37.5">
      <c r="A97" s="279" t="s">
        <v>206</v>
      </c>
      <c r="B97" s="269" t="s">
        <v>207</v>
      </c>
      <c r="C97" s="268">
        <v>0</v>
      </c>
      <c r="D97" s="268"/>
      <c r="E97" s="268"/>
      <c r="F97" s="268">
        <f t="shared" si="4"/>
        <v>0</v>
      </c>
      <c r="G97" s="268">
        <f t="shared" si="6"/>
        <v>0</v>
      </c>
    </row>
    <row r="98" spans="1:7" ht="18.75">
      <c r="A98" s="279" t="s">
        <v>208</v>
      </c>
      <c r="B98" s="269" t="s">
        <v>209</v>
      </c>
      <c r="C98" s="268">
        <v>0</v>
      </c>
      <c r="D98" s="268"/>
      <c r="E98" s="268"/>
      <c r="F98" s="268">
        <f t="shared" si="4"/>
        <v>0</v>
      </c>
      <c r="G98" s="268">
        <f t="shared" si="6"/>
        <v>0</v>
      </c>
    </row>
    <row r="99" spans="1:7" ht="18.75">
      <c r="A99" s="279" t="s">
        <v>210</v>
      </c>
      <c r="B99" s="269" t="s">
        <v>211</v>
      </c>
      <c r="C99" s="268">
        <v>0</v>
      </c>
      <c r="D99" s="268"/>
      <c r="E99" s="268"/>
      <c r="F99" s="268">
        <f t="shared" si="4"/>
        <v>0</v>
      </c>
      <c r="G99" s="268">
        <f t="shared" si="6"/>
        <v>0</v>
      </c>
    </row>
    <row r="100" spans="1:7" ht="37.5">
      <c r="A100" s="279" t="s">
        <v>212</v>
      </c>
      <c r="B100" s="269" t="s">
        <v>213</v>
      </c>
      <c r="C100" s="283">
        <v>0</v>
      </c>
      <c r="D100" s="268"/>
      <c r="E100" s="268"/>
      <c r="F100" s="283">
        <f t="shared" si="4"/>
        <v>0</v>
      </c>
      <c r="G100" s="283">
        <f t="shared" si="6"/>
        <v>0</v>
      </c>
    </row>
    <row r="101" spans="1:7" ht="18.75">
      <c r="A101" s="281" t="s">
        <v>214</v>
      </c>
      <c r="B101" s="273" t="s">
        <v>215</v>
      </c>
      <c r="C101" s="274">
        <f>SUM(C92:C100)</f>
        <v>0</v>
      </c>
      <c r="D101" s="275">
        <f>SUM(D92:D100)</f>
        <v>0</v>
      </c>
      <c r="E101" s="275">
        <f>SUM(E92:E100)</f>
        <v>0</v>
      </c>
      <c r="F101" s="274">
        <f t="shared" si="4"/>
        <v>0</v>
      </c>
      <c r="G101" s="274">
        <f>SUM(G92:G100)</f>
        <v>0</v>
      </c>
    </row>
    <row r="102" spans="1:7" ht="19.5">
      <c r="A102" s="288" t="s">
        <v>216</v>
      </c>
      <c r="B102" s="289"/>
      <c r="C102" s="290">
        <f>C101+C91+C86</f>
        <v>3405000</v>
      </c>
      <c r="D102" s="291"/>
      <c r="E102" s="291"/>
      <c r="F102" s="290">
        <f t="shared" si="4"/>
        <v>5000000</v>
      </c>
      <c r="G102" s="290">
        <f>G101+G91+G86</f>
        <v>8405000</v>
      </c>
    </row>
    <row r="103" spans="1:7" ht="18.75">
      <c r="A103" s="296" t="s">
        <v>217</v>
      </c>
      <c r="B103" s="289" t="s">
        <v>218</v>
      </c>
      <c r="C103" s="290">
        <f>C25+C26+C51+C60+C77+C86+C91+C101</f>
        <v>264825978</v>
      </c>
      <c r="D103" s="291"/>
      <c r="E103" s="291"/>
      <c r="F103" s="290">
        <f t="shared" si="4"/>
        <v>12653574</v>
      </c>
      <c r="G103" s="290">
        <f>G25+G26+G51+G60+G77+G86+G91+G101</f>
        <v>277479552</v>
      </c>
    </row>
    <row r="104" spans="1:7" ht="18.75">
      <c r="A104" s="279" t="s">
        <v>219</v>
      </c>
      <c r="B104" s="271" t="s">
        <v>220</v>
      </c>
      <c r="C104" s="279"/>
      <c r="D104" s="279"/>
      <c r="E104" s="279"/>
      <c r="F104" s="268">
        <f t="shared" si="4"/>
        <v>0</v>
      </c>
      <c r="G104" s="268">
        <f>SUM(C104:E104)</f>
        <v>0</v>
      </c>
    </row>
    <row r="105" spans="1:7" ht="37.5">
      <c r="A105" s="279" t="s">
        <v>221</v>
      </c>
      <c r="B105" s="271" t="s">
        <v>222</v>
      </c>
      <c r="C105" s="279"/>
      <c r="D105" s="279"/>
      <c r="E105" s="279"/>
      <c r="F105" s="268">
        <f t="shared" si="4"/>
        <v>0</v>
      </c>
      <c r="G105" s="268">
        <f>SUM(C105:E105)</f>
        <v>0</v>
      </c>
    </row>
    <row r="106" spans="1:7" ht="18.75">
      <c r="A106" s="279" t="s">
        <v>223</v>
      </c>
      <c r="B106" s="271" t="s">
        <v>224</v>
      </c>
      <c r="C106" s="279"/>
      <c r="D106" s="279"/>
      <c r="E106" s="279"/>
      <c r="F106" s="268">
        <f t="shared" si="4"/>
        <v>0</v>
      </c>
      <c r="G106" s="268">
        <f>SUM(C106:E106)</f>
        <v>0</v>
      </c>
    </row>
    <row r="107" spans="1:7" ht="18.75">
      <c r="A107" s="281" t="s">
        <v>225</v>
      </c>
      <c r="B107" s="277" t="s">
        <v>226</v>
      </c>
      <c r="C107" s="297">
        <f>SUM(C104:C106)</f>
        <v>0</v>
      </c>
      <c r="D107" s="297"/>
      <c r="E107" s="297"/>
      <c r="F107" s="297">
        <f t="shared" si="4"/>
        <v>0</v>
      </c>
      <c r="G107" s="297">
        <f>SUM(G104:G106)</f>
        <v>0</v>
      </c>
    </row>
    <row r="108" spans="1:7" ht="18.75">
      <c r="A108" s="298" t="s">
        <v>227</v>
      </c>
      <c r="B108" s="271" t="s">
        <v>228</v>
      </c>
      <c r="C108" s="298"/>
      <c r="D108" s="298"/>
      <c r="E108" s="298"/>
      <c r="F108" s="268">
        <f t="shared" si="4"/>
        <v>0</v>
      </c>
      <c r="G108" s="268">
        <f>SUM(C108:E108)</f>
        <v>0</v>
      </c>
    </row>
    <row r="109" spans="1:7" ht="18.75">
      <c r="A109" s="298" t="s">
        <v>229</v>
      </c>
      <c r="B109" s="271" t="s">
        <v>230</v>
      </c>
      <c r="C109" s="298"/>
      <c r="D109" s="298"/>
      <c r="E109" s="298"/>
      <c r="F109" s="268">
        <f t="shared" si="4"/>
        <v>0</v>
      </c>
      <c r="G109" s="268">
        <f>SUM(C109:E109)</f>
        <v>0</v>
      </c>
    </row>
    <row r="110" spans="1:7" ht="18.75">
      <c r="A110" s="279" t="s">
        <v>231</v>
      </c>
      <c r="B110" s="271" t="s">
        <v>232</v>
      </c>
      <c r="C110" s="279"/>
      <c r="D110" s="279"/>
      <c r="E110" s="279"/>
      <c r="F110" s="268">
        <f t="shared" si="4"/>
        <v>0</v>
      </c>
      <c r="G110" s="268">
        <f>SUM(C110:E110)</f>
        <v>0</v>
      </c>
    </row>
    <row r="111" spans="1:7" ht="18.75">
      <c r="A111" s="279" t="s">
        <v>233</v>
      </c>
      <c r="B111" s="271" t="s">
        <v>234</v>
      </c>
      <c r="C111" s="279"/>
      <c r="D111" s="279"/>
      <c r="E111" s="279"/>
      <c r="F111" s="268">
        <f t="shared" si="4"/>
        <v>0</v>
      </c>
      <c r="G111" s="268"/>
    </row>
    <row r="112" spans="1:7" ht="18.75">
      <c r="A112" s="279" t="s">
        <v>235</v>
      </c>
      <c r="B112" s="271" t="s">
        <v>236</v>
      </c>
      <c r="C112" s="279"/>
      <c r="D112" s="279"/>
      <c r="E112" s="279"/>
      <c r="F112" s="268">
        <f t="shared" si="4"/>
        <v>0</v>
      </c>
      <c r="G112" s="268">
        <f>SUM(C112:E112)</f>
        <v>0</v>
      </c>
    </row>
    <row r="113" spans="1:7" ht="18.75">
      <c r="A113" s="279" t="s">
        <v>237</v>
      </c>
      <c r="B113" s="271" t="s">
        <v>238</v>
      </c>
      <c r="C113" s="279"/>
      <c r="D113" s="279"/>
      <c r="E113" s="279"/>
      <c r="F113" s="268">
        <f t="shared" si="4"/>
        <v>0</v>
      </c>
      <c r="G113" s="268"/>
    </row>
    <row r="114" spans="1:7" ht="18.75">
      <c r="A114" s="299" t="s">
        <v>239</v>
      </c>
      <c r="B114" s="277" t="s">
        <v>240</v>
      </c>
      <c r="C114" s="300">
        <f>SUM(C108:C112)</f>
        <v>0</v>
      </c>
      <c r="D114" s="300"/>
      <c r="E114" s="300"/>
      <c r="F114" s="300">
        <f t="shared" si="4"/>
        <v>0</v>
      </c>
      <c r="G114" s="300">
        <f>SUM(G108:G112)</f>
        <v>0</v>
      </c>
    </row>
    <row r="115" spans="1:7" ht="18.75">
      <c r="A115" s="298" t="s">
        <v>241</v>
      </c>
      <c r="B115" s="271" t="s">
        <v>242</v>
      </c>
      <c r="C115" s="298"/>
      <c r="D115" s="298"/>
      <c r="E115" s="298"/>
      <c r="F115" s="268">
        <f t="shared" si="4"/>
        <v>0</v>
      </c>
      <c r="G115" s="268">
        <f t="shared" ref="G115:G120" si="7">SUM(C115:E115)</f>
        <v>0</v>
      </c>
    </row>
    <row r="116" spans="1:7" ht="18.75">
      <c r="A116" s="298" t="s">
        <v>243</v>
      </c>
      <c r="B116" s="271" t="s">
        <v>244</v>
      </c>
      <c r="C116" s="267">
        <v>1793627</v>
      </c>
      <c r="D116" s="298"/>
      <c r="E116" s="298"/>
      <c r="F116" s="267">
        <f t="shared" si="4"/>
        <v>1240137</v>
      </c>
      <c r="G116" s="267">
        <v>3033764</v>
      </c>
    </row>
    <row r="117" spans="1:7" ht="18.75">
      <c r="A117" s="301" t="s">
        <v>245</v>
      </c>
      <c r="B117" s="302" t="s">
        <v>246</v>
      </c>
      <c r="C117" s="267"/>
      <c r="D117" s="298"/>
      <c r="E117" s="298"/>
      <c r="F117" s="268">
        <f t="shared" si="4"/>
        <v>0</v>
      </c>
      <c r="G117" s="268">
        <f t="shared" si="7"/>
        <v>0</v>
      </c>
    </row>
    <row r="118" spans="1:7" ht="18.75">
      <c r="A118" s="298" t="s">
        <v>247</v>
      </c>
      <c r="B118" s="271" t="s">
        <v>248</v>
      </c>
      <c r="C118" s="298"/>
      <c r="D118" s="298"/>
      <c r="E118" s="298"/>
      <c r="F118" s="268">
        <f t="shared" si="4"/>
        <v>0</v>
      </c>
      <c r="G118" s="268">
        <f t="shared" si="7"/>
        <v>0</v>
      </c>
    </row>
    <row r="119" spans="1:7" ht="18.75">
      <c r="A119" s="298" t="s">
        <v>249</v>
      </c>
      <c r="B119" s="271" t="s">
        <v>250</v>
      </c>
      <c r="C119" s="298"/>
      <c r="D119" s="298"/>
      <c r="E119" s="298"/>
      <c r="F119" s="268">
        <f t="shared" si="4"/>
        <v>0</v>
      </c>
      <c r="G119" s="268">
        <f t="shared" si="7"/>
        <v>0</v>
      </c>
    </row>
    <row r="120" spans="1:7" ht="18.75">
      <c r="A120" s="298" t="s">
        <v>251</v>
      </c>
      <c r="B120" s="271" t="s">
        <v>252</v>
      </c>
      <c r="C120" s="298"/>
      <c r="D120" s="298"/>
      <c r="E120" s="298"/>
      <c r="F120" s="268">
        <f t="shared" si="4"/>
        <v>0</v>
      </c>
      <c r="G120" s="268">
        <f t="shared" si="7"/>
        <v>0</v>
      </c>
    </row>
    <row r="121" spans="1:7" ht="18.75">
      <c r="A121" s="298" t="s">
        <v>253</v>
      </c>
      <c r="B121" s="271" t="s">
        <v>254</v>
      </c>
      <c r="C121" s="298"/>
      <c r="D121" s="298"/>
      <c r="E121" s="298"/>
      <c r="F121" s="268">
        <f t="shared" si="4"/>
        <v>0</v>
      </c>
      <c r="G121" s="268"/>
    </row>
    <row r="122" spans="1:7" ht="18.75">
      <c r="A122" s="298" t="s">
        <v>255</v>
      </c>
      <c r="B122" s="271" t="s">
        <v>256</v>
      </c>
      <c r="C122" s="298"/>
      <c r="D122" s="298"/>
      <c r="E122" s="298"/>
      <c r="F122" s="268">
        <f t="shared" si="4"/>
        <v>0</v>
      </c>
      <c r="G122" s="268"/>
    </row>
    <row r="123" spans="1:7" ht="18.75">
      <c r="A123" s="298" t="s">
        <v>257</v>
      </c>
      <c r="B123" s="271" t="s">
        <v>258</v>
      </c>
      <c r="C123" s="267">
        <f>C121+C122</f>
        <v>0</v>
      </c>
      <c r="D123" s="298"/>
      <c r="E123" s="298"/>
      <c r="F123" s="268">
        <f t="shared" si="4"/>
        <v>0</v>
      </c>
      <c r="G123" s="268"/>
    </row>
    <row r="124" spans="1:7" ht="18.75">
      <c r="A124" s="299" t="s">
        <v>259</v>
      </c>
      <c r="B124" s="277" t="s">
        <v>260</v>
      </c>
      <c r="C124" s="303">
        <f>C120+C119+C118+C117+C116+C115+C114+C107+C123</f>
        <v>1793627</v>
      </c>
      <c r="D124" s="303">
        <f>D120+D119+D118+D117+D116+D115+D114+D107+D123</f>
        <v>0</v>
      </c>
      <c r="E124" s="303">
        <f>E120+E119+E118+E117+E116+E115+E114+E107+E123</f>
        <v>0</v>
      </c>
      <c r="F124" s="303">
        <f t="shared" si="4"/>
        <v>1240137</v>
      </c>
      <c r="G124" s="303">
        <v>3033764</v>
      </c>
    </row>
    <row r="125" spans="1:7" ht="18.75">
      <c r="A125" s="298" t="s">
        <v>261</v>
      </c>
      <c r="B125" s="271" t="s">
        <v>262</v>
      </c>
      <c r="C125" s="298"/>
      <c r="D125" s="298"/>
      <c r="E125" s="298"/>
      <c r="F125" s="268">
        <f t="shared" si="4"/>
        <v>0</v>
      </c>
      <c r="G125" s="268">
        <f>SUM(C125:E125)</f>
        <v>0</v>
      </c>
    </row>
    <row r="126" spans="1:7" ht="18.75">
      <c r="A126" s="279" t="s">
        <v>263</v>
      </c>
      <c r="B126" s="271" t="s">
        <v>264</v>
      </c>
      <c r="C126" s="279"/>
      <c r="D126" s="279"/>
      <c r="E126" s="279"/>
      <c r="F126" s="268">
        <f t="shared" si="4"/>
        <v>0</v>
      </c>
      <c r="G126" s="268">
        <f>SUM(C126:E126)</f>
        <v>0</v>
      </c>
    </row>
    <row r="127" spans="1:7" ht="18.75">
      <c r="A127" s="298" t="s">
        <v>265</v>
      </c>
      <c r="B127" s="271" t="s">
        <v>266</v>
      </c>
      <c r="C127" s="298"/>
      <c r="D127" s="298"/>
      <c r="E127" s="298"/>
      <c r="F127" s="268">
        <f t="shared" si="4"/>
        <v>0</v>
      </c>
      <c r="G127" s="268">
        <f>SUM(C127:E127)</f>
        <v>0</v>
      </c>
    </row>
    <row r="128" spans="1:7" ht="37.5">
      <c r="A128" s="279" t="s">
        <v>267</v>
      </c>
      <c r="B128" s="271" t="s">
        <v>268</v>
      </c>
      <c r="C128" s="298"/>
      <c r="D128" s="298"/>
      <c r="E128" s="298"/>
      <c r="F128" s="268">
        <f t="shared" si="4"/>
        <v>0</v>
      </c>
      <c r="G128" s="268"/>
    </row>
    <row r="129" spans="1:7" ht="18.75">
      <c r="A129" s="298" t="s">
        <v>269</v>
      </c>
      <c r="B129" s="271" t="s">
        <v>270</v>
      </c>
      <c r="C129" s="298"/>
      <c r="D129" s="298"/>
      <c r="E129" s="298"/>
      <c r="F129" s="268">
        <f t="shared" si="4"/>
        <v>0</v>
      </c>
      <c r="G129" s="268"/>
    </row>
    <row r="130" spans="1:7" ht="18.75">
      <c r="A130" s="299" t="s">
        <v>271</v>
      </c>
      <c r="B130" s="277" t="s">
        <v>272</v>
      </c>
      <c r="C130" s="300">
        <f>C127+C126+C125+C128+C129</f>
        <v>0</v>
      </c>
      <c r="D130" s="300">
        <f>D127+D126+D125+D128+D129</f>
        <v>0</v>
      </c>
      <c r="E130" s="300">
        <f>E127+E126+E125+E128+E129</f>
        <v>0</v>
      </c>
      <c r="F130" s="300">
        <f t="shared" si="4"/>
        <v>0</v>
      </c>
      <c r="G130" s="300">
        <f>G127+G126+G125+G128+G129</f>
        <v>0</v>
      </c>
    </row>
    <row r="131" spans="1:7" ht="37.5">
      <c r="A131" s="279" t="s">
        <v>273</v>
      </c>
      <c r="B131" s="271" t="s">
        <v>274</v>
      </c>
      <c r="C131" s="300"/>
      <c r="D131" s="300"/>
      <c r="E131" s="300"/>
      <c r="F131" s="300">
        <f t="shared" si="4"/>
        <v>0</v>
      </c>
      <c r="G131" s="300"/>
    </row>
    <row r="132" spans="1:7" ht="18.75">
      <c r="A132" s="298" t="s">
        <v>275</v>
      </c>
      <c r="B132" s="271" t="s">
        <v>276</v>
      </c>
      <c r="C132" s="279"/>
      <c r="D132" s="279"/>
      <c r="E132" s="279"/>
      <c r="F132" s="268">
        <f t="shared" si="4"/>
        <v>0</v>
      </c>
      <c r="G132" s="268">
        <f>SUM(C132:E132)</f>
        <v>0</v>
      </c>
    </row>
    <row r="133" spans="1:7" ht="18.75">
      <c r="A133" s="304" t="s">
        <v>277</v>
      </c>
      <c r="B133" s="305" t="s">
        <v>278</v>
      </c>
      <c r="C133" s="306">
        <f>C132+C130+C124+C131</f>
        <v>1793627</v>
      </c>
      <c r="D133" s="306">
        <f>D132+D130+D124+D131</f>
        <v>0</v>
      </c>
      <c r="E133" s="306">
        <f>E132+E130+E124+E131</f>
        <v>0</v>
      </c>
      <c r="F133" s="306">
        <f t="shared" si="4"/>
        <v>1240137</v>
      </c>
      <c r="G133" s="306">
        <f>G132+G130+G124+G131</f>
        <v>3033764</v>
      </c>
    </row>
    <row r="134" spans="1:7" ht="18.75">
      <c r="A134" s="291" t="s">
        <v>12</v>
      </c>
      <c r="B134" s="307"/>
      <c r="C134" s="308">
        <f>C133+C103</f>
        <v>266619605</v>
      </c>
      <c r="D134" s="308"/>
      <c r="E134" s="308"/>
      <c r="F134" s="308">
        <f t="shared" si="4"/>
        <v>13893711</v>
      </c>
      <c r="G134" s="308">
        <f>G133+G103</f>
        <v>280513316</v>
      </c>
    </row>
    <row r="135" spans="1:7" ht="18.75">
      <c r="F135" s="257"/>
    </row>
    <row r="136" spans="1:7" ht="18.75">
      <c r="F136" s="257"/>
    </row>
    <row r="137" spans="1:7" ht="18.75">
      <c r="F137" s="257"/>
    </row>
    <row r="138" spans="1:7" ht="18.75">
      <c r="F138" s="256"/>
    </row>
    <row r="139" spans="1:7" ht="18.75">
      <c r="F139" s="257"/>
    </row>
    <row r="140" spans="1:7" ht="18.75">
      <c r="F140" s="257"/>
    </row>
    <row r="141" spans="1:7" ht="18.75">
      <c r="F141" s="258"/>
    </row>
    <row r="142" spans="1:7" ht="18.75">
      <c r="F142" s="257"/>
    </row>
    <row r="143" spans="1:7" ht="18.75">
      <c r="F143" s="257"/>
    </row>
    <row r="144" spans="1:7" ht="18.75">
      <c r="F144" s="258"/>
    </row>
    <row r="145" spans="6:6" ht="18.75">
      <c r="F145" s="257"/>
    </row>
    <row r="146" spans="6:6" ht="18.75">
      <c r="F146" s="257"/>
    </row>
    <row r="147" spans="6:6" ht="18.75">
      <c r="F147" s="257"/>
    </row>
    <row r="148" spans="6:6" ht="18.75">
      <c r="F148" s="257"/>
    </row>
    <row r="149" spans="6:6" ht="18.75">
      <c r="F149" s="257"/>
    </row>
    <row r="150" spans="6:6" ht="18.75">
      <c r="F150" s="258"/>
    </row>
    <row r="151" spans="6:6" ht="18.75">
      <c r="F151" s="258"/>
    </row>
    <row r="152" spans="6:6" ht="18.75">
      <c r="F152" s="256"/>
    </row>
    <row r="153" spans="6:6" ht="18.75">
      <c r="F153" s="257"/>
    </row>
    <row r="154" spans="6:6" ht="18.75">
      <c r="F154" s="257"/>
    </row>
    <row r="155" spans="6:6" ht="18.75">
      <c r="F155" s="256"/>
    </row>
    <row r="156" spans="6:6" ht="18.75">
      <c r="F156" s="256"/>
    </row>
    <row r="157" spans="6:6" ht="18.75">
      <c r="F157" s="256"/>
    </row>
    <row r="158" spans="6:6" ht="18.75">
      <c r="F158" s="256"/>
    </row>
    <row r="159" spans="6:6" ht="18.75">
      <c r="F159" s="257"/>
    </row>
    <row r="160" spans="6:6" ht="18.75">
      <c r="F160" s="258"/>
    </row>
    <row r="161" spans="6:6" ht="18.75">
      <c r="F161" s="256"/>
    </row>
    <row r="162" spans="6:6" ht="18.75">
      <c r="F162" s="256"/>
    </row>
    <row r="163" spans="6:6" ht="18.75">
      <c r="F163" s="259"/>
    </row>
    <row r="164" spans="6:6" ht="18.75">
      <c r="F164" s="256"/>
    </row>
    <row r="165" spans="6:6" ht="18.75">
      <c r="F165" s="258"/>
    </row>
    <row r="166" spans="6:6" ht="18.75">
      <c r="F166" s="256"/>
    </row>
    <row r="167" spans="6:6" ht="18.75">
      <c r="F167" s="256"/>
    </row>
    <row r="168" spans="6:6" ht="18.75">
      <c r="F168" s="256"/>
    </row>
    <row r="169" spans="6:6" ht="18.75">
      <c r="F169" s="257"/>
    </row>
    <row r="170" spans="6:6" ht="18.75">
      <c r="F170" s="256"/>
    </row>
    <row r="171" spans="6:6" ht="18.75">
      <c r="F171" s="256"/>
    </row>
    <row r="172" spans="6:6" ht="18.75">
      <c r="F172" s="256"/>
    </row>
    <row r="173" spans="6:6" ht="18.75">
      <c r="F173" s="256"/>
    </row>
    <row r="174" spans="6:6" ht="18.75">
      <c r="F174" s="257"/>
    </row>
    <row r="175" spans="6:6" ht="18.75">
      <c r="F175" s="257"/>
    </row>
    <row r="176" spans="6:6" ht="18.75">
      <c r="F176" s="257"/>
    </row>
    <row r="177" spans="6:6" ht="18.75">
      <c r="F177" s="309"/>
    </row>
    <row r="178" spans="6:6" ht="18.75">
      <c r="F178" s="310"/>
    </row>
    <row r="179" spans="6:6" ht="18.75">
      <c r="F179" s="259"/>
    </row>
    <row r="180" spans="6:6" ht="18.75">
      <c r="F180" s="259"/>
    </row>
    <row r="181" spans="6:6" ht="18.75">
      <c r="F181" s="259"/>
    </row>
    <row r="182" spans="6:6" ht="18.75">
      <c r="F182" s="259"/>
    </row>
    <row r="183" spans="6:6" ht="18.75">
      <c r="F183" s="311"/>
    </row>
    <row r="184" spans="6:6" ht="18.75">
      <c r="F184" s="311"/>
    </row>
    <row r="185" spans="6:6" ht="18.75">
      <c r="F185" s="259"/>
    </row>
    <row r="186" spans="6:6" ht="18.75">
      <c r="F186" s="309"/>
    </row>
    <row r="187" spans="6:6" ht="18.75">
      <c r="F187" s="259"/>
    </row>
    <row r="188" spans="6:6" ht="18.75">
      <c r="F188" s="259"/>
    </row>
    <row r="189" spans="6:6" ht="18.75">
      <c r="F189" s="259"/>
    </row>
    <row r="190" spans="6:6" ht="18.75">
      <c r="F190" s="259"/>
    </row>
    <row r="191" spans="6:6" ht="18.75">
      <c r="F191" s="309"/>
    </row>
    <row r="192" spans="6:6" ht="18.75">
      <c r="F192" s="311"/>
    </row>
    <row r="193" spans="6:6" ht="18.75">
      <c r="F193" s="311"/>
    </row>
    <row r="194" spans="6:6" ht="18.75">
      <c r="F194" s="311"/>
    </row>
    <row r="195" spans="6:6" ht="18.75">
      <c r="F195" s="259"/>
    </row>
    <row r="196" spans="6:6" ht="18.75">
      <c r="F196" s="311"/>
    </row>
    <row r="197" spans="6:6" ht="18.75">
      <c r="F197" s="311"/>
    </row>
    <row r="198" spans="6:6" ht="18.75">
      <c r="F198" s="311"/>
    </row>
    <row r="199" spans="6:6" ht="18.75">
      <c r="F199" s="311"/>
    </row>
    <row r="200" spans="6:6" ht="18.75">
      <c r="F200" s="259"/>
    </row>
    <row r="201" spans="6:6" ht="18.75">
      <c r="F201" s="309"/>
    </row>
    <row r="202" spans="6:6" ht="18.75">
      <c r="F202" s="310"/>
    </row>
    <row r="203" spans="6:6" ht="18.75">
      <c r="F203" s="310"/>
    </row>
    <row r="204" spans="6:6" ht="18.75">
      <c r="F204" s="311"/>
    </row>
    <row r="205" spans="6:6" ht="18.75">
      <c r="F205" s="311"/>
    </row>
    <row r="206" spans="6:6" ht="18.75">
      <c r="F206" s="311"/>
    </row>
    <row r="207" spans="6:6" ht="18.75">
      <c r="F207" s="312"/>
    </row>
    <row r="208" spans="6:6" ht="18.75">
      <c r="F208" s="311"/>
    </row>
    <row r="209" spans="6:6" ht="18.75">
      <c r="F209" s="311"/>
    </row>
    <row r="210" spans="6:6" ht="18.75">
      <c r="F210" s="311"/>
    </row>
    <row r="211" spans="6:6" ht="18.75">
      <c r="F211" s="311"/>
    </row>
    <row r="212" spans="6:6" ht="18.75">
      <c r="F212" s="311"/>
    </row>
    <row r="213" spans="6:6" ht="18.75">
      <c r="F213" s="311"/>
    </row>
    <row r="214" spans="6:6" ht="18.75">
      <c r="F214" s="313"/>
    </row>
    <row r="215" spans="6:6" ht="18.75">
      <c r="F215" s="311"/>
    </row>
    <row r="216" spans="6:6" ht="18.75">
      <c r="F216" s="259"/>
    </row>
    <row r="217" spans="6:6" ht="18.75">
      <c r="F217" s="311"/>
    </row>
    <row r="218" spans="6:6" ht="18.75">
      <c r="F218" s="311"/>
    </row>
    <row r="219" spans="6:6" ht="18.75">
      <c r="F219" s="311"/>
    </row>
    <row r="220" spans="6:6" ht="18.75">
      <c r="F220" s="311"/>
    </row>
    <row r="221" spans="6:6" ht="18.75">
      <c r="F221" s="311"/>
    </row>
    <row r="222" spans="6:6" ht="18.75">
      <c r="F222" s="311"/>
    </row>
    <row r="223" spans="6:6" ht="18.75">
      <c r="F223" s="311"/>
    </row>
    <row r="224" spans="6:6" ht="18.75">
      <c r="F224" s="314"/>
    </row>
    <row r="225" spans="6:6" ht="18.75">
      <c r="F225" s="311"/>
    </row>
    <row r="226" spans="6:6" ht="18.75">
      <c r="F226" s="311"/>
    </row>
    <row r="227" spans="6:6" ht="18.75">
      <c r="F227" s="311"/>
    </row>
    <row r="228" spans="6:6" ht="18.75">
      <c r="F228" s="311"/>
    </row>
    <row r="229" spans="6:6" ht="18.75">
      <c r="F229" s="311"/>
    </row>
    <row r="230" spans="6:6" ht="18.75">
      <c r="F230" s="313"/>
    </row>
    <row r="231" spans="6:6" ht="18.75">
      <c r="F231" s="313"/>
    </row>
    <row r="232" spans="6:6" ht="18.75">
      <c r="F232" s="311"/>
    </row>
    <row r="233" spans="6:6" ht="18.75">
      <c r="F233" s="315"/>
    </row>
    <row r="234" spans="6:6" ht="18.75">
      <c r="F234" s="316"/>
    </row>
    <row r="235" spans="6:6">
      <c r="F235" s="317"/>
    </row>
    <row r="236" spans="6:6">
      <c r="F236" s="317"/>
    </row>
    <row r="237" spans="6:6">
      <c r="F237" s="317"/>
    </row>
    <row r="238" spans="6:6">
      <c r="F238" s="317"/>
    </row>
    <row r="239" spans="6:6">
      <c r="F239" s="317"/>
    </row>
    <row r="240" spans="6:6">
      <c r="F240" s="317"/>
    </row>
    <row r="241" spans="6:6">
      <c r="F241" s="317"/>
    </row>
    <row r="242" spans="6:6">
      <c r="F242" s="317"/>
    </row>
    <row r="243" spans="6:6">
      <c r="F243" s="317"/>
    </row>
    <row r="244" spans="6:6">
      <c r="F244" s="317"/>
    </row>
    <row r="245" spans="6:6">
      <c r="F245" s="317"/>
    </row>
    <row r="246" spans="6:6">
      <c r="F246" s="317"/>
    </row>
    <row r="247" spans="6:6">
      <c r="F247" s="317"/>
    </row>
    <row r="248" spans="6:6">
      <c r="F248" s="317"/>
    </row>
    <row r="249" spans="6:6">
      <c r="F249" s="317"/>
    </row>
    <row r="250" spans="6:6">
      <c r="F250" s="317"/>
    </row>
    <row r="251" spans="6:6">
      <c r="F251" s="317"/>
    </row>
    <row r="252" spans="6:6">
      <c r="F252" s="317"/>
    </row>
    <row r="253" spans="6:6">
      <c r="F253" s="317"/>
    </row>
    <row r="254" spans="6:6">
      <c r="F254" s="317"/>
    </row>
    <row r="255" spans="6:6">
      <c r="F255" s="317"/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6" header="0.78749999999999998" footer="0.51180555555555551"/>
  <pageSetup paperSize="9" scale="57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Layout" topLeftCell="A79" zoomScaleNormal="100" zoomScaleSheetLayoutView="100" workbookViewId="0">
      <selection activeCell="G117" sqref="G117"/>
    </sheetView>
  </sheetViews>
  <sheetFormatPr defaultColWidth="11.5703125" defaultRowHeight="15"/>
  <cols>
    <col min="1" max="1" width="63.7109375" customWidth="1"/>
    <col min="2" max="2" width="9.42578125" bestFit="1" customWidth="1"/>
    <col min="3" max="3" width="15.7109375" customWidth="1"/>
    <col min="4" max="4" width="11.7109375" customWidth="1"/>
    <col min="5" max="6" width="16.28515625" customWidth="1"/>
    <col min="7" max="7" width="15.7109375" customWidth="1"/>
  </cols>
  <sheetData>
    <row r="1" spans="1:7" ht="18.75">
      <c r="A1" s="324" t="s">
        <v>791</v>
      </c>
      <c r="B1" s="324"/>
      <c r="C1" s="324"/>
      <c r="D1" s="324"/>
      <c r="E1" s="324"/>
      <c r="F1" s="324"/>
      <c r="G1" s="324"/>
    </row>
    <row r="2" spans="1:7" ht="15" customHeight="1">
      <c r="A2" s="322" t="s">
        <v>745</v>
      </c>
      <c r="B2" s="322"/>
      <c r="C2" s="322"/>
      <c r="D2" s="322"/>
      <c r="E2" s="322"/>
      <c r="F2" s="322"/>
      <c r="G2" s="322"/>
    </row>
    <row r="3" spans="1:7" ht="15" customHeight="1">
      <c r="A3" s="323" t="s">
        <v>279</v>
      </c>
      <c r="B3" s="323"/>
      <c r="C3" s="323"/>
      <c r="D3" s="323"/>
      <c r="E3" s="323"/>
      <c r="F3" s="323"/>
      <c r="G3" s="323"/>
    </row>
    <row r="4" spans="1:7" ht="19.5">
      <c r="A4" s="19"/>
      <c r="B4" s="18"/>
      <c r="C4" s="18"/>
      <c r="D4" s="18"/>
      <c r="E4" s="18"/>
      <c r="F4" s="18"/>
      <c r="G4" s="18"/>
    </row>
    <row r="5" spans="1:7" ht="18.75">
      <c r="A5" s="18" t="s">
        <v>280</v>
      </c>
      <c r="B5" s="18"/>
      <c r="C5" s="18"/>
      <c r="D5" s="18"/>
      <c r="E5" s="18"/>
      <c r="F5" s="18"/>
      <c r="G5" s="18"/>
    </row>
    <row r="6" spans="1:7" ht="56.25">
      <c r="A6" s="20" t="s">
        <v>25</v>
      </c>
      <c r="B6" s="21" t="s">
        <v>281</v>
      </c>
      <c r="C6" s="13" t="s">
        <v>795</v>
      </c>
      <c r="D6" s="13" t="s">
        <v>796</v>
      </c>
      <c r="E6" s="253" t="s">
        <v>797</v>
      </c>
      <c r="F6" s="254" t="s">
        <v>798</v>
      </c>
      <c r="G6" s="254" t="s">
        <v>799</v>
      </c>
    </row>
    <row r="7" spans="1:7" ht="37.5">
      <c r="A7" s="22" t="s">
        <v>282</v>
      </c>
      <c r="B7" s="23" t="s">
        <v>283</v>
      </c>
      <c r="C7" s="24">
        <v>34717474</v>
      </c>
      <c r="D7" s="24"/>
      <c r="E7" s="24"/>
      <c r="F7" s="24">
        <f>G7-C7</f>
        <v>0</v>
      </c>
      <c r="G7" s="24">
        <f t="shared" ref="G7:G12" si="0">SUM(C7:E7)</f>
        <v>34717474</v>
      </c>
    </row>
    <row r="8" spans="1:7" ht="37.5">
      <c r="A8" s="17" t="s">
        <v>284</v>
      </c>
      <c r="B8" s="23" t="s">
        <v>285</v>
      </c>
      <c r="C8" s="24">
        <v>0</v>
      </c>
      <c r="D8" s="24"/>
      <c r="E8" s="24"/>
      <c r="F8" s="24">
        <f t="shared" ref="F8:F71" si="1">G8-C8</f>
        <v>0</v>
      </c>
      <c r="G8" s="24">
        <f t="shared" si="0"/>
        <v>0</v>
      </c>
    </row>
    <row r="9" spans="1:7" ht="37.5">
      <c r="A9" s="17" t="s">
        <v>286</v>
      </c>
      <c r="B9" s="23" t="s">
        <v>771</v>
      </c>
      <c r="C9" s="24">
        <v>7853200</v>
      </c>
      <c r="D9" s="24"/>
      <c r="E9" s="24"/>
      <c r="F9" s="24">
        <f t="shared" si="1"/>
        <v>279801</v>
      </c>
      <c r="G9" s="24">
        <v>8133001</v>
      </c>
    </row>
    <row r="10" spans="1:7" ht="37.5">
      <c r="A10" s="17" t="s">
        <v>770</v>
      </c>
      <c r="B10" s="23" t="s">
        <v>772</v>
      </c>
      <c r="C10" s="24">
        <v>0</v>
      </c>
      <c r="D10" s="24"/>
      <c r="E10" s="24"/>
      <c r="F10" s="24">
        <f t="shared" si="1"/>
        <v>0</v>
      </c>
      <c r="G10" s="24">
        <f t="shared" si="0"/>
        <v>0</v>
      </c>
    </row>
    <row r="11" spans="1:7" ht="37.5">
      <c r="A11" s="17" t="s">
        <v>286</v>
      </c>
      <c r="B11" s="23" t="s">
        <v>287</v>
      </c>
      <c r="C11" s="24">
        <f>C9+C10</f>
        <v>7853200</v>
      </c>
      <c r="D11" s="24">
        <f>D9+D10</f>
        <v>0</v>
      </c>
      <c r="E11" s="24">
        <f>E9+E10</f>
        <v>0</v>
      </c>
      <c r="F11" s="24">
        <f t="shared" si="1"/>
        <v>279801</v>
      </c>
      <c r="G11" s="24">
        <f>G9+G10</f>
        <v>8133001</v>
      </c>
    </row>
    <row r="12" spans="1:7" ht="37.5">
      <c r="A12" s="17" t="s">
        <v>288</v>
      </c>
      <c r="B12" s="23" t="s">
        <v>289</v>
      </c>
      <c r="C12" s="24">
        <v>2270000</v>
      </c>
      <c r="D12" s="24"/>
      <c r="E12" s="24"/>
      <c r="F12" s="24">
        <f t="shared" si="1"/>
        <v>0</v>
      </c>
      <c r="G12" s="24">
        <f t="shared" si="0"/>
        <v>2270000</v>
      </c>
    </row>
    <row r="13" spans="1:7" ht="37.5">
      <c r="A13" s="17" t="s">
        <v>290</v>
      </c>
      <c r="B13" s="23" t="s">
        <v>291</v>
      </c>
      <c r="C13" s="24">
        <v>0</v>
      </c>
      <c r="D13" s="24"/>
      <c r="E13" s="24"/>
      <c r="F13" s="24">
        <f t="shared" si="1"/>
        <v>7286136</v>
      </c>
      <c r="G13" s="24">
        <v>7286136</v>
      </c>
    </row>
    <row r="14" spans="1:7" ht="18.75">
      <c r="A14" s="17" t="s">
        <v>292</v>
      </c>
      <c r="B14" s="23" t="s">
        <v>293</v>
      </c>
      <c r="C14" s="24">
        <v>0</v>
      </c>
      <c r="D14" s="24"/>
      <c r="E14" s="24"/>
      <c r="F14" s="24">
        <f t="shared" si="1"/>
        <v>4303170</v>
      </c>
      <c r="G14" s="24">
        <v>4303170</v>
      </c>
    </row>
    <row r="15" spans="1:7" ht="18.75">
      <c r="A15" s="25" t="s">
        <v>294</v>
      </c>
      <c r="B15" s="26" t="s">
        <v>295</v>
      </c>
      <c r="C15" s="27">
        <f>C7+C8+C11+C12+C13+C14</f>
        <v>44840674</v>
      </c>
      <c r="D15" s="27">
        <f>D7+D8+D11+D12+D13+D14</f>
        <v>0</v>
      </c>
      <c r="E15" s="27">
        <f>E7+E8+E11+E12+E13+E14</f>
        <v>0</v>
      </c>
      <c r="F15" s="27">
        <f t="shared" si="1"/>
        <v>11869107</v>
      </c>
      <c r="G15" s="27">
        <f>G7+G8+G11+G12+G13+G14</f>
        <v>56709781</v>
      </c>
    </row>
    <row r="16" spans="1:7" ht="18.75">
      <c r="A16" s="17" t="s">
        <v>296</v>
      </c>
      <c r="B16" s="23" t="s">
        <v>297</v>
      </c>
      <c r="C16" s="24">
        <v>0</v>
      </c>
      <c r="D16" s="24"/>
      <c r="E16" s="24"/>
      <c r="F16" s="24">
        <f t="shared" si="1"/>
        <v>0</v>
      </c>
      <c r="G16" s="24">
        <f>SUM(C16:E16)</f>
        <v>0</v>
      </c>
    </row>
    <row r="17" spans="1:7" ht="37.5">
      <c r="A17" s="17" t="s">
        <v>298</v>
      </c>
      <c r="B17" s="23" t="s">
        <v>299</v>
      </c>
      <c r="C17" s="24">
        <v>0</v>
      </c>
      <c r="D17" s="24"/>
      <c r="E17" s="24"/>
      <c r="F17" s="24">
        <f t="shared" si="1"/>
        <v>0</v>
      </c>
      <c r="G17" s="24">
        <f>SUM(C17:E17)</f>
        <v>0</v>
      </c>
    </row>
    <row r="18" spans="1:7" ht="37.5">
      <c r="A18" s="17" t="s">
        <v>300</v>
      </c>
      <c r="B18" s="23" t="s">
        <v>301</v>
      </c>
      <c r="C18" s="24">
        <v>0</v>
      </c>
      <c r="D18" s="24"/>
      <c r="E18" s="24"/>
      <c r="F18" s="24">
        <f t="shared" si="1"/>
        <v>0</v>
      </c>
      <c r="G18" s="24">
        <f>SUM(C18:E18)</f>
        <v>0</v>
      </c>
    </row>
    <row r="19" spans="1:7" ht="37.5">
      <c r="A19" s="17" t="s">
        <v>302</v>
      </c>
      <c r="B19" s="23" t="s">
        <v>303</v>
      </c>
      <c r="C19" s="24">
        <v>0</v>
      </c>
      <c r="D19" s="24"/>
      <c r="E19" s="24"/>
      <c r="F19" s="24">
        <f t="shared" si="1"/>
        <v>0</v>
      </c>
      <c r="G19" s="24">
        <f>SUM(C19:E19)</f>
        <v>0</v>
      </c>
    </row>
    <row r="20" spans="1:7" ht="37.5">
      <c r="A20" s="17" t="s">
        <v>304</v>
      </c>
      <c r="B20" s="23" t="s">
        <v>305</v>
      </c>
      <c r="C20" s="24">
        <v>16017200</v>
      </c>
      <c r="D20" s="24"/>
      <c r="E20" s="24"/>
      <c r="F20" s="24">
        <f t="shared" si="1"/>
        <v>588352</v>
      </c>
      <c r="G20" s="24">
        <v>16605552</v>
      </c>
    </row>
    <row r="21" spans="1:7" ht="37.5">
      <c r="A21" s="25" t="s">
        <v>306</v>
      </c>
      <c r="B21" s="26" t="s">
        <v>307</v>
      </c>
      <c r="C21" s="27">
        <f>C20+C19+C18+C17+C16+C15</f>
        <v>60857874</v>
      </c>
      <c r="D21" s="27">
        <f>D20+D19+D18+D17+D16+D15</f>
        <v>0</v>
      </c>
      <c r="E21" s="27">
        <f>E20+E19+E18+E17+E16+E15</f>
        <v>0</v>
      </c>
      <c r="F21" s="27">
        <f t="shared" si="1"/>
        <v>12457459</v>
      </c>
      <c r="G21" s="27">
        <f>G20+G19+G18+G17+G16+G15</f>
        <v>73315333</v>
      </c>
    </row>
    <row r="22" spans="1:7" ht="18.75">
      <c r="A22" s="17" t="s">
        <v>308</v>
      </c>
      <c r="B22" s="23" t="s">
        <v>309</v>
      </c>
      <c r="C22" s="24">
        <v>0</v>
      </c>
      <c r="D22" s="24"/>
      <c r="E22" s="24"/>
      <c r="F22" s="24">
        <f t="shared" si="1"/>
        <v>0</v>
      </c>
      <c r="G22" s="24">
        <f>SUM(C22:E22)</f>
        <v>0</v>
      </c>
    </row>
    <row r="23" spans="1:7" ht="18.75">
      <c r="A23" s="17" t="s">
        <v>310</v>
      </c>
      <c r="B23" s="23" t="s">
        <v>311</v>
      </c>
      <c r="C23" s="24">
        <v>0</v>
      </c>
      <c r="D23" s="24"/>
      <c r="E23" s="24"/>
      <c r="F23" s="24">
        <f t="shared" si="1"/>
        <v>0</v>
      </c>
      <c r="G23" s="24">
        <f>SUM(C23:E23)</f>
        <v>0</v>
      </c>
    </row>
    <row r="24" spans="1:7" ht="18.75">
      <c r="A24" s="25" t="s">
        <v>312</v>
      </c>
      <c r="B24" s="26" t="s">
        <v>313</v>
      </c>
      <c r="C24" s="27">
        <f>SUM(C22:C23)</f>
        <v>0</v>
      </c>
      <c r="D24" s="27">
        <f>SUM(D22:D23)</f>
        <v>0</v>
      </c>
      <c r="E24" s="27">
        <f>SUM(E22:E23)</f>
        <v>0</v>
      </c>
      <c r="F24" s="27">
        <f t="shared" si="1"/>
        <v>0</v>
      </c>
      <c r="G24" s="27">
        <f>SUM(G22:G23)</f>
        <v>0</v>
      </c>
    </row>
    <row r="25" spans="1:7" ht="18.75">
      <c r="A25" s="17" t="s">
        <v>314</v>
      </c>
      <c r="B25" s="23" t="s">
        <v>315</v>
      </c>
      <c r="C25" s="24">
        <v>0</v>
      </c>
      <c r="D25" s="24"/>
      <c r="E25" s="24"/>
      <c r="F25" s="24">
        <f t="shared" si="1"/>
        <v>0</v>
      </c>
      <c r="G25" s="24">
        <f t="shared" ref="G25:G34" si="2">SUM(C25:E25)</f>
        <v>0</v>
      </c>
    </row>
    <row r="26" spans="1:7" ht="18.75">
      <c r="A26" s="17" t="s">
        <v>316</v>
      </c>
      <c r="B26" s="23" t="s">
        <v>317</v>
      </c>
      <c r="C26" s="24">
        <v>0</v>
      </c>
      <c r="D26" s="24"/>
      <c r="E26" s="24"/>
      <c r="F26" s="24">
        <f t="shared" si="1"/>
        <v>0</v>
      </c>
      <c r="G26" s="24">
        <f t="shared" si="2"/>
        <v>0</v>
      </c>
    </row>
    <row r="27" spans="1:7" ht="18.75">
      <c r="A27" s="17" t="s">
        <v>318</v>
      </c>
      <c r="B27" s="23" t="s">
        <v>319</v>
      </c>
      <c r="C27" s="24">
        <v>55200000</v>
      </c>
      <c r="D27" s="24"/>
      <c r="E27" s="24"/>
      <c r="F27" s="24">
        <f t="shared" si="1"/>
        <v>0</v>
      </c>
      <c r="G27" s="24">
        <f t="shared" si="2"/>
        <v>55200000</v>
      </c>
    </row>
    <row r="28" spans="1:7" ht="18.75">
      <c r="A28" s="17" t="s">
        <v>320</v>
      </c>
      <c r="B28" s="23" t="s">
        <v>321</v>
      </c>
      <c r="C28" s="24">
        <v>35000000</v>
      </c>
      <c r="D28" s="24"/>
      <c r="E28" s="24"/>
      <c r="F28" s="24">
        <f t="shared" si="1"/>
        <v>0</v>
      </c>
      <c r="G28" s="24">
        <f t="shared" si="2"/>
        <v>35000000</v>
      </c>
    </row>
    <row r="29" spans="1:7" ht="18.75">
      <c r="A29" s="17" t="s">
        <v>322</v>
      </c>
      <c r="B29" s="23" t="s">
        <v>323</v>
      </c>
      <c r="C29" s="24">
        <v>0</v>
      </c>
      <c r="D29" s="24"/>
      <c r="E29" s="24"/>
      <c r="F29" s="24">
        <f t="shared" si="1"/>
        <v>0</v>
      </c>
      <c r="G29" s="24">
        <f t="shared" si="2"/>
        <v>0</v>
      </c>
    </row>
    <row r="30" spans="1:7" ht="18.75">
      <c r="A30" s="17" t="s">
        <v>324</v>
      </c>
      <c r="B30" s="23" t="s">
        <v>325</v>
      </c>
      <c r="C30" s="24">
        <v>0</v>
      </c>
      <c r="D30" s="24"/>
      <c r="E30" s="24"/>
      <c r="F30" s="24">
        <f t="shared" si="1"/>
        <v>0</v>
      </c>
      <c r="G30" s="24">
        <f t="shared" si="2"/>
        <v>0</v>
      </c>
    </row>
    <row r="31" spans="1:7" ht="18.75">
      <c r="A31" s="17" t="s">
        <v>326</v>
      </c>
      <c r="B31" s="23" t="s">
        <v>327</v>
      </c>
      <c r="C31" s="24">
        <v>0</v>
      </c>
      <c r="D31" s="24"/>
      <c r="E31" s="24"/>
      <c r="F31" s="24">
        <f t="shared" si="1"/>
        <v>0</v>
      </c>
      <c r="G31" s="24">
        <f t="shared" si="2"/>
        <v>0</v>
      </c>
    </row>
    <row r="32" spans="1:7" ht="18.75">
      <c r="A32" s="17" t="s">
        <v>328</v>
      </c>
      <c r="B32" s="23" t="s">
        <v>329</v>
      </c>
      <c r="C32" s="24">
        <v>15000000</v>
      </c>
      <c r="D32" s="24"/>
      <c r="E32" s="24"/>
      <c r="F32" s="24">
        <f t="shared" si="1"/>
        <v>0</v>
      </c>
      <c r="G32" s="24">
        <f t="shared" si="2"/>
        <v>15000000</v>
      </c>
    </row>
    <row r="33" spans="1:7" ht="18.75">
      <c r="A33" s="25" t="s">
        <v>330</v>
      </c>
      <c r="B33" s="26" t="s">
        <v>331</v>
      </c>
      <c r="C33" s="27">
        <f>SUM(C28:C32)</f>
        <v>50000000</v>
      </c>
      <c r="D33" s="27">
        <f>SUM(D28:D32)</f>
        <v>0</v>
      </c>
      <c r="E33" s="27">
        <f>SUM(E28:E32)</f>
        <v>0</v>
      </c>
      <c r="F33" s="27">
        <f t="shared" si="1"/>
        <v>0</v>
      </c>
      <c r="G33" s="27">
        <f t="shared" si="2"/>
        <v>50000000</v>
      </c>
    </row>
    <row r="34" spans="1:7" ht="18.75">
      <c r="A34" s="17" t="s">
        <v>332</v>
      </c>
      <c r="B34" s="23" t="s">
        <v>333</v>
      </c>
      <c r="C34" s="24">
        <v>200000</v>
      </c>
      <c r="D34" s="24"/>
      <c r="E34" s="24"/>
      <c r="F34" s="24">
        <f t="shared" si="1"/>
        <v>0</v>
      </c>
      <c r="G34" s="24">
        <f t="shared" si="2"/>
        <v>200000</v>
      </c>
    </row>
    <row r="35" spans="1:7" ht="18.75">
      <c r="A35" s="25" t="s">
        <v>334</v>
      </c>
      <c r="B35" s="26" t="s">
        <v>335</v>
      </c>
      <c r="C35" s="27">
        <f>C34+C33+C27+C26+C25+C24</f>
        <v>105400000</v>
      </c>
      <c r="D35" s="27">
        <f>D34+D33+D27+D26+D25+D24</f>
        <v>0</v>
      </c>
      <c r="E35" s="27">
        <f>E34+E33+E27+E26+E25+E24</f>
        <v>0</v>
      </c>
      <c r="F35" s="27">
        <f t="shared" si="1"/>
        <v>0</v>
      </c>
      <c r="G35" s="27">
        <f>G34+G33+G27+G26+G25+G24</f>
        <v>105400000</v>
      </c>
    </row>
    <row r="36" spans="1:7" ht="18.75">
      <c r="A36" s="28" t="s">
        <v>336</v>
      </c>
      <c r="B36" s="23" t="s">
        <v>337</v>
      </c>
      <c r="C36" s="24">
        <v>200000</v>
      </c>
      <c r="D36" s="24"/>
      <c r="E36" s="24"/>
      <c r="F36" s="24">
        <f t="shared" si="1"/>
        <v>0</v>
      </c>
      <c r="G36" s="24">
        <f>SUM(C36:E36)</f>
        <v>200000</v>
      </c>
    </row>
    <row r="37" spans="1:7" ht="18.75">
      <c r="A37" s="28" t="s">
        <v>338</v>
      </c>
      <c r="B37" s="23" t="s">
        <v>339</v>
      </c>
      <c r="C37" s="24">
        <v>16000000</v>
      </c>
      <c r="D37" s="24"/>
      <c r="E37" s="24"/>
      <c r="F37" s="24">
        <f t="shared" si="1"/>
        <v>4961322</v>
      </c>
      <c r="G37" s="24">
        <v>20961322</v>
      </c>
    </row>
    <row r="38" spans="1:7" ht="18.75">
      <c r="A38" s="28" t="s">
        <v>340</v>
      </c>
      <c r="B38" s="23" t="s">
        <v>341</v>
      </c>
      <c r="C38" s="24"/>
      <c r="D38" s="24"/>
      <c r="E38" s="24"/>
      <c r="F38" s="24">
        <f t="shared" si="1"/>
        <v>0</v>
      </c>
      <c r="G38" s="24">
        <f>SUM(C38:E38)</f>
        <v>0</v>
      </c>
    </row>
    <row r="39" spans="1:7" ht="18.75">
      <c r="A39" s="28" t="s">
        <v>342</v>
      </c>
      <c r="B39" s="23" t="s">
        <v>343</v>
      </c>
      <c r="C39" s="24">
        <v>500000</v>
      </c>
      <c r="D39" s="24"/>
      <c r="E39" s="24"/>
      <c r="F39" s="24">
        <f t="shared" si="1"/>
        <v>0</v>
      </c>
      <c r="G39" s="24">
        <f>SUM(C39:E39)</f>
        <v>500000</v>
      </c>
    </row>
    <row r="40" spans="1:7" ht="18.75">
      <c r="A40" s="28" t="s">
        <v>344</v>
      </c>
      <c r="B40" s="23" t="s">
        <v>345</v>
      </c>
      <c r="C40" s="24">
        <v>4600000</v>
      </c>
      <c r="D40" s="24"/>
      <c r="E40" s="24"/>
      <c r="F40" s="24">
        <f t="shared" si="1"/>
        <v>0</v>
      </c>
      <c r="G40" s="24">
        <f>SUM(C40:E40)</f>
        <v>4600000</v>
      </c>
    </row>
    <row r="41" spans="1:7" ht="18.75">
      <c r="A41" s="28" t="s">
        <v>346</v>
      </c>
      <c r="B41" s="23" t="s">
        <v>347</v>
      </c>
      <c r="C41" s="24">
        <v>5500000</v>
      </c>
      <c r="D41" s="24"/>
      <c r="E41" s="24"/>
      <c r="F41" s="24">
        <f t="shared" si="1"/>
        <v>1286606</v>
      </c>
      <c r="G41" s="24">
        <v>6786606</v>
      </c>
    </row>
    <row r="42" spans="1:7" ht="18.75">
      <c r="A42" s="28" t="s">
        <v>348</v>
      </c>
      <c r="B42" s="23" t="s">
        <v>349</v>
      </c>
      <c r="C42" s="24"/>
      <c r="D42" s="24"/>
      <c r="E42" s="24"/>
      <c r="F42" s="24">
        <f t="shared" si="1"/>
        <v>0</v>
      </c>
      <c r="G42" s="24">
        <f>SUM(C42:E42)</f>
        <v>0</v>
      </c>
    </row>
    <row r="43" spans="1:7" ht="18.75">
      <c r="A43" s="28" t="s">
        <v>350</v>
      </c>
      <c r="B43" s="23" t="s">
        <v>351</v>
      </c>
      <c r="C43" s="24"/>
      <c r="D43" s="24"/>
      <c r="E43" s="24"/>
      <c r="F43" s="24">
        <f t="shared" si="1"/>
        <v>0</v>
      </c>
      <c r="G43" s="24"/>
    </row>
    <row r="44" spans="1:7" ht="18.75">
      <c r="A44" s="28" t="s">
        <v>352</v>
      </c>
      <c r="B44" s="23" t="s">
        <v>353</v>
      </c>
      <c r="C44" s="24"/>
      <c r="D44" s="24"/>
      <c r="E44" s="24"/>
      <c r="F44" s="24">
        <f t="shared" si="1"/>
        <v>0</v>
      </c>
      <c r="G44" s="24"/>
    </row>
    <row r="45" spans="1:7" ht="18.75">
      <c r="A45" s="29" t="s">
        <v>354</v>
      </c>
      <c r="B45" s="26" t="s">
        <v>355</v>
      </c>
      <c r="C45" s="27">
        <f>C43+C44</f>
        <v>0</v>
      </c>
      <c r="D45" s="27">
        <f>D43+D44</f>
        <v>0</v>
      </c>
      <c r="E45" s="27">
        <f>E43+E44</f>
        <v>0</v>
      </c>
      <c r="F45" s="27">
        <f t="shared" si="1"/>
        <v>0</v>
      </c>
      <c r="G45" s="27">
        <f>G43+G44</f>
        <v>0</v>
      </c>
    </row>
    <row r="46" spans="1:7" ht="18.75">
      <c r="A46" s="28" t="s">
        <v>356</v>
      </c>
      <c r="B46" s="23" t="s">
        <v>357</v>
      </c>
      <c r="C46" s="24"/>
      <c r="D46" s="24"/>
      <c r="E46" s="24"/>
      <c r="F46" s="24">
        <f t="shared" si="1"/>
        <v>0</v>
      </c>
      <c r="G46" s="24"/>
    </row>
    <row r="47" spans="1:7" ht="18.75">
      <c r="A47" s="28" t="s">
        <v>358</v>
      </c>
      <c r="B47" s="23" t="s">
        <v>359</v>
      </c>
      <c r="C47" s="24"/>
      <c r="D47" s="24"/>
      <c r="E47" s="24"/>
      <c r="F47" s="24">
        <f t="shared" si="1"/>
        <v>0</v>
      </c>
      <c r="G47" s="24"/>
    </row>
    <row r="48" spans="1:7" ht="18.75">
      <c r="A48" s="29" t="s">
        <v>360</v>
      </c>
      <c r="B48" s="26" t="s">
        <v>361</v>
      </c>
      <c r="C48" s="27">
        <f>C46+C47</f>
        <v>0</v>
      </c>
      <c r="D48" s="27">
        <f>D46+D47</f>
        <v>0</v>
      </c>
      <c r="E48" s="27">
        <f>E46+E47</f>
        <v>0</v>
      </c>
      <c r="F48" s="27">
        <f t="shared" si="1"/>
        <v>0</v>
      </c>
      <c r="G48" s="27">
        <f>G46+G47</f>
        <v>0</v>
      </c>
    </row>
    <row r="49" spans="1:7" s="30" customFormat="1" ht="18.75">
      <c r="A49" s="28" t="s">
        <v>362</v>
      </c>
      <c r="B49" s="23" t="s">
        <v>363</v>
      </c>
      <c r="C49" s="24"/>
      <c r="D49" s="24"/>
      <c r="E49" s="24"/>
      <c r="F49" s="24">
        <f t="shared" si="1"/>
        <v>0</v>
      </c>
      <c r="G49" s="24"/>
    </row>
    <row r="50" spans="1:7" ht="18.75">
      <c r="A50" s="28" t="s">
        <v>364</v>
      </c>
      <c r="B50" s="23" t="s">
        <v>365</v>
      </c>
      <c r="C50" s="24">
        <v>0</v>
      </c>
      <c r="D50" s="24"/>
      <c r="E50" s="24"/>
      <c r="F50" s="24">
        <f t="shared" si="1"/>
        <v>0</v>
      </c>
      <c r="G50" s="24">
        <f>SUM(C50:E50)</f>
        <v>0</v>
      </c>
    </row>
    <row r="51" spans="1:7" ht="18.75">
      <c r="A51" s="29" t="s">
        <v>366</v>
      </c>
      <c r="B51" s="26" t="s">
        <v>367</v>
      </c>
      <c r="C51" s="27">
        <f>C36+C37+C38+C39+C40+C41+C42+C45+C48+C49+C50</f>
        <v>26800000</v>
      </c>
      <c r="D51" s="27">
        <f>D36+D37+D38+D39+D40+D41+D42+D45+D48+D49+D50</f>
        <v>0</v>
      </c>
      <c r="E51" s="27">
        <f>E36+E37+E38+E39+E40+E41+E42+E45+E48+E49+E50</f>
        <v>0</v>
      </c>
      <c r="F51" s="27">
        <f t="shared" si="1"/>
        <v>6247928</v>
      </c>
      <c r="G51" s="27">
        <f>G36+G37+G38+G39+G40+G41+G42+G45+G48+G49+G50</f>
        <v>33047928</v>
      </c>
    </row>
    <row r="52" spans="1:7" ht="37.5">
      <c r="A52" s="28" t="s">
        <v>368</v>
      </c>
      <c r="B52" s="23" t="s">
        <v>369</v>
      </c>
      <c r="C52" s="24">
        <v>0</v>
      </c>
      <c r="D52" s="24"/>
      <c r="E52" s="24"/>
      <c r="F52" s="24">
        <f t="shared" si="1"/>
        <v>0</v>
      </c>
      <c r="G52" s="24">
        <f>SUM(C52:E52)</f>
        <v>0</v>
      </c>
    </row>
    <row r="53" spans="1:7" ht="37.5">
      <c r="A53" s="28" t="s">
        <v>370</v>
      </c>
      <c r="B53" s="23" t="s">
        <v>371</v>
      </c>
      <c r="C53" s="24"/>
      <c r="D53" s="24"/>
      <c r="E53" s="24"/>
      <c r="F53" s="24">
        <f t="shared" si="1"/>
        <v>0</v>
      </c>
      <c r="G53" s="24"/>
    </row>
    <row r="54" spans="1:7" ht="43.5" customHeight="1">
      <c r="A54" s="28" t="s">
        <v>372</v>
      </c>
      <c r="B54" s="23" t="s">
        <v>373</v>
      </c>
      <c r="C54" s="24"/>
      <c r="D54" s="24"/>
      <c r="E54" s="24"/>
      <c r="F54" s="24">
        <f t="shared" si="1"/>
        <v>0</v>
      </c>
      <c r="G54" s="24"/>
    </row>
    <row r="55" spans="1:7" ht="37.5">
      <c r="A55" s="17" t="s">
        <v>374</v>
      </c>
      <c r="B55" s="23" t="s">
        <v>375</v>
      </c>
      <c r="C55" s="24">
        <v>0</v>
      </c>
      <c r="D55" s="24"/>
      <c r="E55" s="24"/>
      <c r="F55" s="24">
        <f t="shared" si="1"/>
        <v>0</v>
      </c>
      <c r="G55" s="24">
        <f>SUM(C55:E55)</f>
        <v>0</v>
      </c>
    </row>
    <row r="56" spans="1:7" ht="18.75">
      <c r="A56" s="28" t="s">
        <v>376</v>
      </c>
      <c r="B56" s="23" t="s">
        <v>377</v>
      </c>
      <c r="C56" s="24">
        <v>0</v>
      </c>
      <c r="D56" s="24"/>
      <c r="E56" s="24"/>
      <c r="F56" s="24">
        <f t="shared" si="1"/>
        <v>0</v>
      </c>
      <c r="G56" s="24">
        <f>SUM(C56:E56)</f>
        <v>0</v>
      </c>
    </row>
    <row r="57" spans="1:7" ht="18.75">
      <c r="A57" s="25" t="s">
        <v>378</v>
      </c>
      <c r="B57" s="26" t="s">
        <v>379</v>
      </c>
      <c r="C57" s="27">
        <f>SUM(C52:C56)</f>
        <v>0</v>
      </c>
      <c r="D57" s="27">
        <f>SUM(D52:D56)</f>
        <v>0</v>
      </c>
      <c r="E57" s="27">
        <f>SUM(E52:E56)</f>
        <v>0</v>
      </c>
      <c r="F57" s="27">
        <f t="shared" si="1"/>
        <v>0</v>
      </c>
      <c r="G57" s="27">
        <f>SUM(G52:G56)</f>
        <v>0</v>
      </c>
    </row>
    <row r="58" spans="1:7" ht="19.5">
      <c r="A58" s="31" t="s">
        <v>169</v>
      </c>
      <c r="B58" s="32"/>
      <c r="C58" s="33">
        <f>C57+C51+C35+C21</f>
        <v>193057874</v>
      </c>
      <c r="D58" s="33">
        <f>D57+D51+D35+D21</f>
        <v>0</v>
      </c>
      <c r="E58" s="33">
        <f>E57+E51+E35+E21</f>
        <v>0</v>
      </c>
      <c r="F58" s="33">
        <f t="shared" si="1"/>
        <v>18705387</v>
      </c>
      <c r="G58" s="33">
        <f>G57+G51+G35+G21</f>
        <v>211763261</v>
      </c>
    </row>
    <row r="59" spans="1:7" ht="18.75">
      <c r="A59" s="17" t="s">
        <v>380</v>
      </c>
      <c r="B59" s="23" t="s">
        <v>381</v>
      </c>
      <c r="C59" s="24">
        <v>0</v>
      </c>
      <c r="D59" s="24"/>
      <c r="E59" s="24"/>
      <c r="F59" s="24">
        <f t="shared" si="1"/>
        <v>0</v>
      </c>
      <c r="G59" s="24">
        <f>SUM(C59:E59)</f>
        <v>0</v>
      </c>
    </row>
    <row r="60" spans="1:7" ht="37.5">
      <c r="A60" s="17" t="s">
        <v>382</v>
      </c>
      <c r="B60" s="23" t="s">
        <v>383</v>
      </c>
      <c r="C60" s="24">
        <v>0</v>
      </c>
      <c r="D60" s="24"/>
      <c r="E60" s="24"/>
      <c r="F60" s="24">
        <f t="shared" si="1"/>
        <v>0</v>
      </c>
      <c r="G60" s="24">
        <f>SUM(C60:E60)</f>
        <v>0</v>
      </c>
    </row>
    <row r="61" spans="1:7" ht="37.5">
      <c r="A61" s="17" t="s">
        <v>384</v>
      </c>
      <c r="B61" s="23" t="s">
        <v>385</v>
      </c>
      <c r="C61" s="24">
        <v>0</v>
      </c>
      <c r="D61" s="24"/>
      <c r="E61" s="24"/>
      <c r="F61" s="24">
        <f t="shared" si="1"/>
        <v>0</v>
      </c>
      <c r="G61" s="24">
        <f>SUM(C61:E61)</f>
        <v>0</v>
      </c>
    </row>
    <row r="62" spans="1:7" ht="37.5">
      <c r="A62" s="17" t="s">
        <v>386</v>
      </c>
      <c r="B62" s="23" t="s">
        <v>387</v>
      </c>
      <c r="C62" s="24">
        <v>0</v>
      </c>
      <c r="D62" s="24"/>
      <c r="E62" s="24"/>
      <c r="F62" s="24">
        <f t="shared" si="1"/>
        <v>0</v>
      </c>
      <c r="G62" s="24">
        <f>SUM(C62:E62)</f>
        <v>0</v>
      </c>
    </row>
    <row r="63" spans="1:7" ht="37.5">
      <c r="A63" s="17" t="s">
        <v>388</v>
      </c>
      <c r="B63" s="23" t="s">
        <v>389</v>
      </c>
      <c r="C63" s="24">
        <v>0</v>
      </c>
      <c r="D63" s="24"/>
      <c r="E63" s="24"/>
      <c r="F63" s="24">
        <f t="shared" si="1"/>
        <v>0</v>
      </c>
      <c r="G63" s="24">
        <f>SUM(C63:E63)</f>
        <v>0</v>
      </c>
    </row>
    <row r="64" spans="1:7" ht="37.5">
      <c r="A64" s="25" t="s">
        <v>390</v>
      </c>
      <c r="B64" s="26" t="s">
        <v>391</v>
      </c>
      <c r="C64" s="27">
        <f>SUM(C59:C63)</f>
        <v>0</v>
      </c>
      <c r="D64" s="27">
        <f>SUM(D59:D63)</f>
        <v>0</v>
      </c>
      <c r="E64" s="27">
        <f>SUM(E59:E63)</f>
        <v>0</v>
      </c>
      <c r="F64" s="27">
        <f t="shared" si="1"/>
        <v>0</v>
      </c>
      <c r="G64" s="27">
        <f>SUM(G59:G63)</f>
        <v>0</v>
      </c>
    </row>
    <row r="65" spans="1:7" ht="18.75">
      <c r="A65" s="28" t="s">
        <v>392</v>
      </c>
      <c r="B65" s="23" t="s">
        <v>393</v>
      </c>
      <c r="C65" s="24">
        <v>0</v>
      </c>
      <c r="D65" s="24"/>
      <c r="E65" s="24"/>
      <c r="F65" s="24">
        <f t="shared" si="1"/>
        <v>0</v>
      </c>
      <c r="G65" s="24">
        <f>SUM(C65:E65)</f>
        <v>0</v>
      </c>
    </row>
    <row r="66" spans="1:7" ht="18.75">
      <c r="A66" s="28" t="s">
        <v>394</v>
      </c>
      <c r="B66" s="23" t="s">
        <v>395</v>
      </c>
      <c r="C66" s="24">
        <v>15000000</v>
      </c>
      <c r="D66" s="24"/>
      <c r="E66" s="24"/>
      <c r="F66" s="24">
        <f t="shared" si="1"/>
        <v>10000000</v>
      </c>
      <c r="G66" s="24">
        <v>25000000</v>
      </c>
    </row>
    <row r="67" spans="1:7" ht="18.75">
      <c r="A67" s="28" t="s">
        <v>396</v>
      </c>
      <c r="B67" s="23" t="s">
        <v>397</v>
      </c>
      <c r="C67" s="24">
        <v>0</v>
      </c>
      <c r="D67" s="24"/>
      <c r="E67" s="24"/>
      <c r="F67" s="24">
        <f t="shared" si="1"/>
        <v>0</v>
      </c>
      <c r="G67" s="24">
        <f>SUM(C67:E67)</f>
        <v>0</v>
      </c>
    </row>
    <row r="68" spans="1:7" ht="18.75">
      <c r="A68" s="28" t="s">
        <v>398</v>
      </c>
      <c r="B68" s="23" t="s">
        <v>399</v>
      </c>
      <c r="C68" s="24">
        <v>0</v>
      </c>
      <c r="D68" s="24"/>
      <c r="E68" s="24"/>
      <c r="F68" s="24">
        <f t="shared" si="1"/>
        <v>0</v>
      </c>
      <c r="G68" s="24">
        <f>SUM(C68:E68)</f>
        <v>0</v>
      </c>
    </row>
    <row r="69" spans="1:7" ht="18.75">
      <c r="A69" s="28" t="s">
        <v>400</v>
      </c>
      <c r="B69" s="23" t="s">
        <v>401</v>
      </c>
      <c r="C69" s="24">
        <v>0</v>
      </c>
      <c r="D69" s="24"/>
      <c r="E69" s="24"/>
      <c r="F69" s="24">
        <f t="shared" si="1"/>
        <v>0</v>
      </c>
      <c r="G69" s="24">
        <f>SUM(C69:E69)</f>
        <v>0</v>
      </c>
    </row>
    <row r="70" spans="1:7" ht="18.75">
      <c r="A70" s="25" t="s">
        <v>402</v>
      </c>
      <c r="B70" s="26" t="s">
        <v>403</v>
      </c>
      <c r="C70" s="27">
        <f>SUM(C65:C69)</f>
        <v>15000000</v>
      </c>
      <c r="D70" s="27"/>
      <c r="E70" s="27"/>
      <c r="F70" s="27">
        <f t="shared" si="1"/>
        <v>10000000</v>
      </c>
      <c r="G70" s="27">
        <f>SUM(G65:G69)</f>
        <v>25000000</v>
      </c>
    </row>
    <row r="71" spans="1:7" ht="37.5">
      <c r="A71" s="28" t="s">
        <v>404</v>
      </c>
      <c r="B71" s="23" t="s">
        <v>405</v>
      </c>
      <c r="C71" s="24">
        <v>0</v>
      </c>
      <c r="D71" s="24"/>
      <c r="E71" s="24"/>
      <c r="F71" s="24">
        <f t="shared" si="1"/>
        <v>0</v>
      </c>
      <c r="G71" s="24">
        <f>SUM(C71:E71)</f>
        <v>0</v>
      </c>
    </row>
    <row r="72" spans="1:7" ht="37.5">
      <c r="A72" s="28" t="s">
        <v>406</v>
      </c>
      <c r="B72" s="23" t="s">
        <v>407</v>
      </c>
      <c r="C72" s="24"/>
      <c r="D72" s="24"/>
      <c r="E72" s="24"/>
      <c r="F72" s="24">
        <f t="shared" ref="F72:F107" si="3">G72-C72</f>
        <v>0</v>
      </c>
      <c r="G72" s="24"/>
    </row>
    <row r="73" spans="1:7" ht="56.25">
      <c r="A73" s="28" t="s">
        <v>408</v>
      </c>
      <c r="B73" s="23" t="s">
        <v>409</v>
      </c>
      <c r="C73" s="24"/>
      <c r="D73" s="24"/>
      <c r="E73" s="24"/>
      <c r="F73" s="24">
        <f t="shared" si="3"/>
        <v>0</v>
      </c>
      <c r="G73" s="24"/>
    </row>
    <row r="74" spans="1:7" ht="37.5">
      <c r="A74" s="17" t="s">
        <v>410</v>
      </c>
      <c r="B74" s="23" t="s">
        <v>411</v>
      </c>
      <c r="C74" s="24">
        <v>0</v>
      </c>
      <c r="D74" s="24"/>
      <c r="E74" s="24"/>
      <c r="F74" s="24">
        <f t="shared" si="3"/>
        <v>0</v>
      </c>
      <c r="G74" s="24">
        <f>SUM(C74:E74)</f>
        <v>0</v>
      </c>
    </row>
    <row r="75" spans="1:7" ht="18.75">
      <c r="A75" s="28" t="s">
        <v>412</v>
      </c>
      <c r="B75" s="23" t="s">
        <v>413</v>
      </c>
      <c r="C75" s="24">
        <v>0</v>
      </c>
      <c r="D75" s="24"/>
      <c r="E75" s="24"/>
      <c r="F75" s="24">
        <f t="shared" si="3"/>
        <v>0</v>
      </c>
      <c r="G75" s="24">
        <f>SUM(C75:E75)</f>
        <v>0</v>
      </c>
    </row>
    <row r="76" spans="1:7" ht="18.75">
      <c r="A76" s="25" t="s">
        <v>414</v>
      </c>
      <c r="B76" s="26" t="s">
        <v>415</v>
      </c>
      <c r="C76" s="27">
        <f>SUM(C71:C75)</f>
        <v>0</v>
      </c>
      <c r="D76" s="27">
        <f>SUM(D71:D75)</f>
        <v>0</v>
      </c>
      <c r="E76" s="27">
        <f>SUM(E71:E75)</f>
        <v>0</v>
      </c>
      <c r="F76" s="27">
        <f t="shared" si="3"/>
        <v>0</v>
      </c>
      <c r="G76" s="27">
        <f>SUM(G71:G75)</f>
        <v>0</v>
      </c>
    </row>
    <row r="77" spans="1:7" ht="19.5">
      <c r="A77" s="31" t="s">
        <v>216</v>
      </c>
      <c r="B77" s="32"/>
      <c r="C77" s="33">
        <f>C76+C70+C64</f>
        <v>15000000</v>
      </c>
      <c r="D77" s="33">
        <f>D76+D70+D64</f>
        <v>0</v>
      </c>
      <c r="E77" s="33">
        <f>E76+E70+E64</f>
        <v>0</v>
      </c>
      <c r="F77" s="33">
        <f t="shared" si="3"/>
        <v>10000000</v>
      </c>
      <c r="G77" s="33">
        <f>G76+G70+G64</f>
        <v>25000000</v>
      </c>
    </row>
    <row r="78" spans="1:7" ht="18.75">
      <c r="A78" s="34" t="s">
        <v>416</v>
      </c>
      <c r="B78" s="32" t="s">
        <v>417</v>
      </c>
      <c r="C78" s="33">
        <f>C58+C77</f>
        <v>208057874</v>
      </c>
      <c r="D78" s="33">
        <f>D58+D77</f>
        <v>0</v>
      </c>
      <c r="E78" s="33">
        <f>E58+E77</f>
        <v>0</v>
      </c>
      <c r="F78" s="33">
        <f t="shared" si="3"/>
        <v>28705387</v>
      </c>
      <c r="G78" s="33">
        <f>G58+G77</f>
        <v>236763261</v>
      </c>
    </row>
    <row r="79" spans="1:7" ht="18.75">
      <c r="A79" s="16" t="s">
        <v>418</v>
      </c>
      <c r="B79" s="17" t="s">
        <v>419</v>
      </c>
      <c r="C79" s="24"/>
      <c r="D79" s="24"/>
      <c r="E79" s="24"/>
      <c r="F79" s="24">
        <f t="shared" si="3"/>
        <v>0</v>
      </c>
      <c r="G79" s="24">
        <f>SUM(C79:E79)</f>
        <v>0</v>
      </c>
    </row>
    <row r="80" spans="1:7" ht="37.5">
      <c r="A80" s="28" t="s">
        <v>420</v>
      </c>
      <c r="B80" s="17" t="s">
        <v>421</v>
      </c>
      <c r="C80" s="24"/>
      <c r="D80" s="24"/>
      <c r="E80" s="24"/>
      <c r="F80" s="24">
        <f t="shared" si="3"/>
        <v>0</v>
      </c>
      <c r="G80" s="24">
        <f>SUM(C80:E80)</f>
        <v>0</v>
      </c>
    </row>
    <row r="81" spans="1:7" ht="18.75">
      <c r="A81" s="16" t="s">
        <v>422</v>
      </c>
      <c r="B81" s="17" t="s">
        <v>423</v>
      </c>
      <c r="C81" s="24"/>
      <c r="D81" s="24"/>
      <c r="E81" s="24"/>
      <c r="F81" s="24">
        <f t="shared" si="3"/>
        <v>0</v>
      </c>
      <c r="G81" s="24">
        <f>SUM(C81:E81)</f>
        <v>0</v>
      </c>
    </row>
    <row r="82" spans="1:7" ht="18.75">
      <c r="A82" s="29" t="s">
        <v>424</v>
      </c>
      <c r="B82" s="25" t="s">
        <v>425</v>
      </c>
      <c r="C82" s="27">
        <f>SUM(C79:C81)</f>
        <v>0</v>
      </c>
      <c r="D82" s="27">
        <f>SUM(D79:D81)</f>
        <v>0</v>
      </c>
      <c r="E82" s="27">
        <f>SUM(E79:E81)</f>
        <v>0</v>
      </c>
      <c r="F82" s="27">
        <f t="shared" si="3"/>
        <v>0</v>
      </c>
      <c r="G82" s="27">
        <f>SUM(G79:G81)</f>
        <v>0</v>
      </c>
    </row>
    <row r="83" spans="1:7" ht="37.5">
      <c r="A83" s="28" t="s">
        <v>426</v>
      </c>
      <c r="B83" s="17" t="s">
        <v>427</v>
      </c>
      <c r="C83" s="24"/>
      <c r="D83" s="24"/>
      <c r="E83" s="24"/>
      <c r="F83" s="24">
        <f t="shared" si="3"/>
        <v>0</v>
      </c>
      <c r="G83" s="24">
        <f t="shared" ref="G83:G89" si="4">SUM(C83:E83)</f>
        <v>0</v>
      </c>
    </row>
    <row r="84" spans="1:7" ht="18.75">
      <c r="A84" s="16" t="s">
        <v>428</v>
      </c>
      <c r="B84" s="17" t="s">
        <v>429</v>
      </c>
      <c r="C84" s="24"/>
      <c r="D84" s="24"/>
      <c r="E84" s="24"/>
      <c r="F84" s="24">
        <f t="shared" si="3"/>
        <v>0</v>
      </c>
      <c r="G84" s="24">
        <f t="shared" si="4"/>
        <v>0</v>
      </c>
    </row>
    <row r="85" spans="1:7" ht="37.5">
      <c r="A85" s="28" t="s">
        <v>430</v>
      </c>
      <c r="B85" s="17" t="s">
        <v>431</v>
      </c>
      <c r="C85" s="24"/>
      <c r="D85" s="24"/>
      <c r="E85" s="24"/>
      <c r="F85" s="24">
        <f t="shared" si="3"/>
        <v>0</v>
      </c>
      <c r="G85" s="24">
        <f t="shared" si="4"/>
        <v>0</v>
      </c>
    </row>
    <row r="86" spans="1:7" ht="18.75">
      <c r="A86" s="16" t="s">
        <v>432</v>
      </c>
      <c r="B86" s="17" t="s">
        <v>433</v>
      </c>
      <c r="C86" s="24"/>
      <c r="D86" s="24"/>
      <c r="E86" s="24"/>
      <c r="F86" s="24">
        <f t="shared" si="3"/>
        <v>0</v>
      </c>
      <c r="G86" s="24">
        <f t="shared" si="4"/>
        <v>0</v>
      </c>
    </row>
    <row r="87" spans="1:7" ht="18.75">
      <c r="A87" s="35" t="s">
        <v>434</v>
      </c>
      <c r="B87" s="25" t="s">
        <v>435</v>
      </c>
      <c r="C87" s="27">
        <f>SUM(C83:C86)</f>
        <v>0</v>
      </c>
      <c r="D87" s="27">
        <f>SUM(D83:D86)</f>
        <v>0</v>
      </c>
      <c r="E87" s="27">
        <f>SUM(E83:E86)</f>
        <v>0</v>
      </c>
      <c r="F87" s="27">
        <f t="shared" si="3"/>
        <v>0</v>
      </c>
      <c r="G87" s="27">
        <f t="shared" si="4"/>
        <v>0</v>
      </c>
    </row>
    <row r="88" spans="1:7" ht="18.75">
      <c r="A88" s="17" t="s">
        <v>436</v>
      </c>
      <c r="B88" s="17" t="s">
        <v>437</v>
      </c>
      <c r="C88" s="24">
        <v>58561731</v>
      </c>
      <c r="D88" s="24"/>
      <c r="E88" s="24"/>
      <c r="F88" s="24">
        <f t="shared" si="3"/>
        <v>-16051813</v>
      </c>
      <c r="G88" s="24">
        <v>42509918</v>
      </c>
    </row>
    <row r="89" spans="1:7" ht="18.75">
      <c r="A89" s="17" t="s">
        <v>438</v>
      </c>
      <c r="B89" s="17" t="s">
        <v>439</v>
      </c>
      <c r="C89" s="24">
        <v>0</v>
      </c>
      <c r="D89" s="24"/>
      <c r="E89" s="24"/>
      <c r="F89" s="24">
        <f t="shared" si="3"/>
        <v>0</v>
      </c>
      <c r="G89" s="24">
        <f t="shared" si="4"/>
        <v>0</v>
      </c>
    </row>
    <row r="90" spans="1:7" ht="18.75">
      <c r="A90" s="25" t="s">
        <v>440</v>
      </c>
      <c r="B90" s="25" t="s">
        <v>441</v>
      </c>
      <c r="C90" s="27">
        <f>SUM(C88:C89)</f>
        <v>58561731</v>
      </c>
      <c r="D90" s="27">
        <f>SUM(D88:D89)</f>
        <v>0</v>
      </c>
      <c r="E90" s="27">
        <f>SUM(E88:E89)</f>
        <v>0</v>
      </c>
      <c r="F90" s="27">
        <f t="shared" si="3"/>
        <v>-16051813</v>
      </c>
      <c r="G90" s="27">
        <f>SUM(G88:G89)</f>
        <v>42509918</v>
      </c>
    </row>
    <row r="91" spans="1:7" ht="18.75">
      <c r="A91" s="16" t="s">
        <v>442</v>
      </c>
      <c r="B91" s="17" t="s">
        <v>443</v>
      </c>
      <c r="C91" s="24"/>
      <c r="D91" s="24"/>
      <c r="E91" s="24"/>
      <c r="F91" s="24">
        <f t="shared" si="3"/>
        <v>1240137</v>
      </c>
      <c r="G91" s="24">
        <v>1240137</v>
      </c>
    </row>
    <row r="92" spans="1:7" ht="18.75">
      <c r="A92" s="16" t="s">
        <v>444</v>
      </c>
      <c r="B92" s="17" t="s">
        <v>445</v>
      </c>
      <c r="C92" s="24"/>
      <c r="D92" s="24"/>
      <c r="E92" s="24"/>
      <c r="F92" s="24">
        <f t="shared" si="3"/>
        <v>0</v>
      </c>
      <c r="G92" s="24">
        <f t="shared" ref="G92:G107" si="5">SUM(C92:E92)</f>
        <v>0</v>
      </c>
    </row>
    <row r="93" spans="1:7" ht="18.75">
      <c r="A93" s="16" t="s">
        <v>446</v>
      </c>
      <c r="B93" s="17" t="s">
        <v>447</v>
      </c>
      <c r="C93" s="24">
        <v>0</v>
      </c>
      <c r="D93" s="24"/>
      <c r="E93" s="24"/>
      <c r="F93" s="24">
        <f t="shared" si="3"/>
        <v>0</v>
      </c>
      <c r="G93" s="24">
        <f t="shared" si="5"/>
        <v>0</v>
      </c>
    </row>
    <row r="94" spans="1:7" ht="18.75">
      <c r="A94" s="16" t="s">
        <v>448</v>
      </c>
      <c r="B94" s="17" t="s">
        <v>449</v>
      </c>
      <c r="C94" s="24"/>
      <c r="D94" s="24"/>
      <c r="E94" s="24"/>
      <c r="F94" s="24">
        <f t="shared" si="3"/>
        <v>0</v>
      </c>
      <c r="G94" s="24">
        <f t="shared" si="5"/>
        <v>0</v>
      </c>
    </row>
    <row r="95" spans="1:7" ht="18.75">
      <c r="A95" s="28" t="s">
        <v>450</v>
      </c>
      <c r="B95" s="17" t="s">
        <v>451</v>
      </c>
      <c r="C95" s="24"/>
      <c r="D95" s="24"/>
      <c r="E95" s="24"/>
      <c r="F95" s="24">
        <f t="shared" si="3"/>
        <v>0</v>
      </c>
      <c r="G95" s="24">
        <f t="shared" si="5"/>
        <v>0</v>
      </c>
    </row>
    <row r="96" spans="1:7" ht="18.75">
      <c r="A96" s="28" t="s">
        <v>452</v>
      </c>
      <c r="B96" s="17" t="s">
        <v>453</v>
      </c>
      <c r="C96" s="24"/>
      <c r="D96" s="24"/>
      <c r="E96" s="24"/>
      <c r="F96" s="24">
        <f t="shared" si="3"/>
        <v>0</v>
      </c>
      <c r="G96" s="24"/>
    </row>
    <row r="97" spans="1:7" ht="18.75">
      <c r="A97" s="28" t="s">
        <v>454</v>
      </c>
      <c r="B97" s="17" t="s">
        <v>455</v>
      </c>
      <c r="C97" s="24"/>
      <c r="D97" s="24"/>
      <c r="E97" s="24"/>
      <c r="F97" s="24">
        <f t="shared" si="3"/>
        <v>0</v>
      </c>
      <c r="G97" s="24"/>
    </row>
    <row r="98" spans="1:7" ht="18.75">
      <c r="A98" s="29" t="s">
        <v>456</v>
      </c>
      <c r="B98" s="25" t="s">
        <v>457</v>
      </c>
      <c r="C98" s="27">
        <f>C96+C97</f>
        <v>0</v>
      </c>
      <c r="D98" s="27">
        <f>D96+D97</f>
        <v>0</v>
      </c>
      <c r="E98" s="27">
        <f>E96+E97</f>
        <v>0</v>
      </c>
      <c r="F98" s="27">
        <f t="shared" si="3"/>
        <v>0</v>
      </c>
      <c r="G98" s="27">
        <f>G96+G97</f>
        <v>0</v>
      </c>
    </row>
    <row r="99" spans="1:7" ht="18.75">
      <c r="A99" s="29" t="s">
        <v>458</v>
      </c>
      <c r="B99" s="25" t="s">
        <v>459</v>
      </c>
      <c r="C99" s="27">
        <f>C98+C95+C94+C93+C92+C91+C90+C87+C82</f>
        <v>58561731</v>
      </c>
      <c r="D99" s="27">
        <f>D98+D95+D94+D93+D92+D91+D90+D87+D82</f>
        <v>0</v>
      </c>
      <c r="E99" s="27">
        <f>E98+E95+E94+E93+E92+E91+E90+E87+E82</f>
        <v>0</v>
      </c>
      <c r="F99" s="27">
        <f>F98+F95+F94+F93+F92+F91+F90+F87+F82</f>
        <v>-14811676</v>
      </c>
      <c r="G99" s="27">
        <f>G98+G95+G94+G93+G92+G91+G90+G87+G82</f>
        <v>43750055</v>
      </c>
    </row>
    <row r="100" spans="1:7" ht="37.5">
      <c r="A100" s="28" t="s">
        <v>460</v>
      </c>
      <c r="B100" s="17" t="s">
        <v>461</v>
      </c>
      <c r="C100" s="24"/>
      <c r="D100" s="24"/>
      <c r="E100" s="24"/>
      <c r="F100" s="24">
        <f t="shared" si="3"/>
        <v>0</v>
      </c>
      <c r="G100" s="24">
        <f t="shared" si="5"/>
        <v>0</v>
      </c>
    </row>
    <row r="101" spans="1:7" ht="37.5">
      <c r="A101" s="28" t="s">
        <v>462</v>
      </c>
      <c r="B101" s="17" t="s">
        <v>463</v>
      </c>
      <c r="C101" s="24"/>
      <c r="D101" s="24"/>
      <c r="E101" s="24"/>
      <c r="F101" s="24">
        <f t="shared" si="3"/>
        <v>0</v>
      </c>
      <c r="G101" s="24">
        <f t="shared" si="5"/>
        <v>0</v>
      </c>
    </row>
    <row r="102" spans="1:7" ht="18.75">
      <c r="A102" s="16" t="s">
        <v>464</v>
      </c>
      <c r="B102" s="17" t="s">
        <v>465</v>
      </c>
      <c r="C102" s="24"/>
      <c r="D102" s="24"/>
      <c r="E102" s="24"/>
      <c r="F102" s="24">
        <f t="shared" si="3"/>
        <v>0</v>
      </c>
      <c r="G102" s="24">
        <f t="shared" si="5"/>
        <v>0</v>
      </c>
    </row>
    <row r="103" spans="1:7" ht="37.5">
      <c r="A103" s="28" t="s">
        <v>466</v>
      </c>
      <c r="B103" s="17" t="s">
        <v>467</v>
      </c>
      <c r="C103" s="24"/>
      <c r="D103" s="24"/>
      <c r="E103" s="24"/>
      <c r="F103" s="24">
        <f t="shared" si="3"/>
        <v>0</v>
      </c>
      <c r="G103" s="24"/>
    </row>
    <row r="104" spans="1:7" ht="18.75">
      <c r="A104" s="16" t="s">
        <v>468</v>
      </c>
      <c r="B104" s="17" t="s">
        <v>469</v>
      </c>
      <c r="C104" s="24"/>
      <c r="D104" s="24"/>
      <c r="E104" s="24"/>
      <c r="F104" s="24">
        <f t="shared" si="3"/>
        <v>0</v>
      </c>
      <c r="G104" s="24">
        <f t="shared" si="5"/>
        <v>0</v>
      </c>
    </row>
    <row r="105" spans="1:7" ht="18.75">
      <c r="A105" s="36" t="s">
        <v>470</v>
      </c>
      <c r="B105" s="37" t="s">
        <v>471</v>
      </c>
      <c r="C105" s="38">
        <f>SUM(C100:C104)</f>
        <v>0</v>
      </c>
      <c r="D105" s="38">
        <f>SUM(D100:D104)</f>
        <v>0</v>
      </c>
      <c r="E105" s="38">
        <f>SUM(E100:E104)</f>
        <v>0</v>
      </c>
      <c r="F105" s="38">
        <f t="shared" si="3"/>
        <v>0</v>
      </c>
      <c r="G105" s="38">
        <f>SUM(G100:G104)</f>
        <v>0</v>
      </c>
    </row>
    <row r="106" spans="1:7" ht="37.5">
      <c r="A106" s="28" t="s">
        <v>472</v>
      </c>
      <c r="B106" s="17" t="s">
        <v>473</v>
      </c>
      <c r="C106" s="24"/>
      <c r="D106" s="24"/>
      <c r="E106" s="24"/>
      <c r="F106" s="24">
        <f t="shared" si="3"/>
        <v>0</v>
      </c>
      <c r="G106" s="24"/>
    </row>
    <row r="107" spans="1:7" ht="18.75">
      <c r="A107" s="230" t="s">
        <v>474</v>
      </c>
      <c r="B107" s="17" t="s">
        <v>475</v>
      </c>
      <c r="C107" s="24"/>
      <c r="D107" s="24"/>
      <c r="E107" s="24"/>
      <c r="F107" s="24">
        <f t="shared" si="3"/>
        <v>0</v>
      </c>
      <c r="G107" s="24">
        <f t="shared" si="5"/>
        <v>0</v>
      </c>
    </row>
    <row r="108" spans="1:7" ht="18.75">
      <c r="A108" s="39" t="s">
        <v>476</v>
      </c>
      <c r="B108" s="40" t="s">
        <v>477</v>
      </c>
      <c r="C108" s="33">
        <f>C107+C105+C99</f>
        <v>58561731</v>
      </c>
      <c r="D108" s="33">
        <f>D107+D105+D99</f>
        <v>0</v>
      </c>
      <c r="E108" s="33">
        <f>E107+E105+E99</f>
        <v>0</v>
      </c>
      <c r="F108" s="33">
        <f>F107+F105+F99</f>
        <v>-14811676</v>
      </c>
      <c r="G108" s="33">
        <f>G107+G105+G99</f>
        <v>43750055</v>
      </c>
    </row>
    <row r="109" spans="1:7" ht="18.75">
      <c r="A109" s="41" t="s">
        <v>22</v>
      </c>
      <c r="B109" s="42"/>
      <c r="C109" s="43">
        <f>C108+C78</f>
        <v>266619605</v>
      </c>
      <c r="D109" s="43">
        <f>D108+D78</f>
        <v>0</v>
      </c>
      <c r="E109" s="43">
        <f>E108+E78</f>
        <v>0</v>
      </c>
      <c r="F109" s="43">
        <f>F108+F78</f>
        <v>13893711</v>
      </c>
      <c r="G109" s="43">
        <f>G108+G78</f>
        <v>280513316</v>
      </c>
    </row>
    <row r="110" spans="1:7" ht="18.75">
      <c r="A110" s="18"/>
      <c r="B110" s="18"/>
      <c r="C110" s="18"/>
      <c r="D110" s="18"/>
      <c r="E110" s="18"/>
      <c r="F110" s="18"/>
      <c r="G110" s="18"/>
    </row>
    <row r="111" spans="1:7" ht="18.75">
      <c r="A111" s="18"/>
      <c r="B111" s="18"/>
      <c r="C111" s="18"/>
      <c r="D111" s="18"/>
      <c r="E111" s="18"/>
      <c r="F111" s="18"/>
      <c r="G111" s="18"/>
    </row>
    <row r="112" spans="1:7" ht="18.75">
      <c r="A112" s="18"/>
      <c r="B112" s="18"/>
      <c r="C112" s="18"/>
      <c r="D112" s="18"/>
      <c r="E112" s="18"/>
      <c r="F112" s="18"/>
      <c r="G112" s="18"/>
    </row>
    <row r="113" spans="1:7" ht="18.75">
      <c r="A113" s="18"/>
      <c r="B113" s="18"/>
      <c r="C113" s="18"/>
      <c r="D113" s="18"/>
      <c r="E113" s="18"/>
      <c r="F113" s="18"/>
      <c r="G113" s="18"/>
    </row>
    <row r="114" spans="1:7" ht="18.75">
      <c r="A114" s="18"/>
      <c r="B114" s="18"/>
      <c r="C114" s="18"/>
      <c r="D114" s="18"/>
      <c r="E114" s="18"/>
      <c r="F114" s="18"/>
      <c r="G114" s="18"/>
    </row>
    <row r="116" spans="1:7">
      <c r="G116">
        <v>3033764</v>
      </c>
    </row>
  </sheetData>
  <sheetProtection selectLockedCells="1" selectUnlockedCells="1"/>
  <mergeCells count="3">
    <mergeCell ref="A2:G2"/>
    <mergeCell ref="A3:G3"/>
    <mergeCell ref="A1:G1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Header xml:space="preserve">&amp;C&amp;"Times New Roman,Normál"&amp;12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zoomScaleNormal="100" workbookViewId="0">
      <selection activeCell="A3" sqref="A3:E3"/>
    </sheetView>
  </sheetViews>
  <sheetFormatPr defaultRowHeight="15"/>
  <cols>
    <col min="1" max="1" width="35.570312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44" t="s">
        <v>478</v>
      </c>
    </row>
    <row r="2" spans="1:5">
      <c r="E2" s="44" t="s">
        <v>790</v>
      </c>
    </row>
    <row r="3" spans="1:5" ht="15" customHeight="1">
      <c r="A3" s="325" t="s">
        <v>479</v>
      </c>
      <c r="B3" s="325"/>
      <c r="C3" s="325"/>
      <c r="D3" s="325"/>
      <c r="E3" s="325"/>
    </row>
    <row r="4" spans="1:5">
      <c r="A4" s="325" t="s">
        <v>480</v>
      </c>
      <c r="B4" s="325"/>
      <c r="C4" s="325"/>
      <c r="D4" s="325"/>
      <c r="E4" s="325"/>
    </row>
    <row r="5" spans="1:5" ht="15.75" thickBot="1"/>
    <row r="6" spans="1:5" ht="71.25">
      <c r="A6" s="236" t="s">
        <v>481</v>
      </c>
      <c r="B6" s="237" t="s">
        <v>773</v>
      </c>
      <c r="C6" s="237" t="s">
        <v>734</v>
      </c>
      <c r="D6" s="237" t="s">
        <v>774</v>
      </c>
      <c r="E6" s="238" t="s">
        <v>775</v>
      </c>
    </row>
    <row r="7" spans="1:5">
      <c r="A7" s="239" t="s">
        <v>482</v>
      </c>
      <c r="B7" s="233">
        <v>1</v>
      </c>
      <c r="C7" s="233">
        <v>1</v>
      </c>
      <c r="D7" s="233">
        <v>1</v>
      </c>
      <c r="E7" s="240">
        <v>1</v>
      </c>
    </row>
    <row r="8" spans="1:5">
      <c r="A8" s="241" t="s">
        <v>483</v>
      </c>
      <c r="B8" s="233">
        <v>1</v>
      </c>
      <c r="C8" s="233">
        <v>1</v>
      </c>
      <c r="D8" s="233">
        <v>1</v>
      </c>
      <c r="E8" s="240">
        <v>1</v>
      </c>
    </row>
    <row r="9" spans="1:5">
      <c r="A9" s="241" t="s">
        <v>484</v>
      </c>
      <c r="B9" s="233">
        <v>1</v>
      </c>
      <c r="C9" s="233">
        <v>1</v>
      </c>
      <c r="D9" s="233">
        <v>1</v>
      </c>
      <c r="E9" s="240">
        <v>1</v>
      </c>
    </row>
    <row r="10" spans="1:5">
      <c r="A10" s="241" t="s">
        <v>485</v>
      </c>
      <c r="B10" s="233">
        <v>0</v>
      </c>
      <c r="C10" s="233">
        <v>0</v>
      </c>
      <c r="D10" s="233">
        <v>0</v>
      </c>
      <c r="E10" s="240">
        <v>0</v>
      </c>
    </row>
    <row r="11" spans="1:5">
      <c r="A11" s="241" t="s">
        <v>486</v>
      </c>
      <c r="B11" s="233">
        <v>2</v>
      </c>
      <c r="C11" s="233">
        <v>2</v>
      </c>
      <c r="D11" s="233">
        <v>2</v>
      </c>
      <c r="E11" s="240">
        <v>2</v>
      </c>
    </row>
    <row r="12" spans="1:5">
      <c r="A12" s="241" t="s">
        <v>487</v>
      </c>
      <c r="B12" s="233">
        <v>1</v>
      </c>
      <c r="C12" s="233">
        <v>1</v>
      </c>
      <c r="D12" s="233">
        <v>1</v>
      </c>
      <c r="E12" s="240">
        <v>1</v>
      </c>
    </row>
    <row r="13" spans="1:5">
      <c r="A13" s="241" t="s">
        <v>488</v>
      </c>
      <c r="B13" s="233">
        <v>2</v>
      </c>
      <c r="C13" s="233">
        <v>3</v>
      </c>
      <c r="D13" s="233">
        <v>2</v>
      </c>
      <c r="E13" s="240">
        <v>3</v>
      </c>
    </row>
    <row r="14" spans="1:5">
      <c r="A14" s="241" t="s">
        <v>489</v>
      </c>
      <c r="B14" s="233">
        <v>0</v>
      </c>
      <c r="C14" s="233">
        <v>0</v>
      </c>
      <c r="D14" s="233">
        <v>0</v>
      </c>
      <c r="E14" s="240">
        <v>0</v>
      </c>
    </row>
    <row r="15" spans="1:5" ht="21" customHeight="1">
      <c r="A15" s="241" t="s">
        <v>490</v>
      </c>
      <c r="B15" s="233">
        <v>0</v>
      </c>
      <c r="C15" s="233">
        <v>1</v>
      </c>
      <c r="D15" s="233">
        <v>0</v>
      </c>
      <c r="E15" s="240">
        <v>0</v>
      </c>
    </row>
    <row r="16" spans="1:5">
      <c r="A16" s="241" t="s">
        <v>491</v>
      </c>
      <c r="B16" s="233">
        <v>0</v>
      </c>
      <c r="C16" s="233">
        <v>0</v>
      </c>
      <c r="D16" s="233">
        <v>0</v>
      </c>
      <c r="E16" s="240">
        <v>0</v>
      </c>
    </row>
    <row r="17" spans="1:5">
      <c r="A17" s="241" t="s">
        <v>493</v>
      </c>
      <c r="B17" s="233">
        <v>1</v>
      </c>
      <c r="C17" s="233">
        <v>1</v>
      </c>
      <c r="D17" s="233">
        <v>1</v>
      </c>
      <c r="E17" s="240">
        <v>1</v>
      </c>
    </row>
    <row r="18" spans="1:5">
      <c r="A18" s="241" t="s">
        <v>494</v>
      </c>
      <c r="B18" s="233">
        <v>1</v>
      </c>
      <c r="C18" s="233">
        <v>1</v>
      </c>
      <c r="D18" s="233">
        <v>2</v>
      </c>
      <c r="E18" s="240">
        <v>2</v>
      </c>
    </row>
    <row r="19" spans="1:5">
      <c r="A19" s="243" t="s">
        <v>742</v>
      </c>
      <c r="B19" s="233">
        <v>1</v>
      </c>
      <c r="C19" s="233">
        <v>1</v>
      </c>
      <c r="D19" s="233">
        <v>1</v>
      </c>
      <c r="E19" s="240">
        <v>1</v>
      </c>
    </row>
    <row r="20" spans="1:5">
      <c r="A20" s="250" t="s">
        <v>740</v>
      </c>
      <c r="B20" s="233">
        <v>1</v>
      </c>
      <c r="C20" s="233">
        <v>1</v>
      </c>
      <c r="D20" s="233">
        <v>0</v>
      </c>
      <c r="E20" s="240">
        <v>0</v>
      </c>
    </row>
    <row r="21" spans="1:5">
      <c r="A21" s="242" t="s">
        <v>495</v>
      </c>
      <c r="B21" s="233">
        <v>7</v>
      </c>
      <c r="C21" s="233">
        <v>7</v>
      </c>
      <c r="D21" s="233">
        <v>7</v>
      </c>
      <c r="E21" s="240">
        <v>7</v>
      </c>
    </row>
    <row r="22" spans="1:5">
      <c r="A22" s="241" t="s">
        <v>496</v>
      </c>
      <c r="B22" s="233">
        <v>4</v>
      </c>
      <c r="C22" s="233">
        <v>4</v>
      </c>
      <c r="D22" s="233">
        <v>4</v>
      </c>
      <c r="E22" s="240">
        <v>4</v>
      </c>
    </row>
    <row r="23" spans="1:5">
      <c r="A23" s="243" t="s">
        <v>741</v>
      </c>
      <c r="B23" s="234">
        <v>2</v>
      </c>
      <c r="C23" s="234">
        <v>2</v>
      </c>
      <c r="D23" s="234">
        <v>2</v>
      </c>
      <c r="E23" s="244">
        <v>2</v>
      </c>
    </row>
    <row r="24" spans="1:5">
      <c r="A24" s="243" t="s">
        <v>742</v>
      </c>
      <c r="B24" s="234">
        <v>1</v>
      </c>
      <c r="C24" s="234">
        <v>1</v>
      </c>
      <c r="D24" s="234">
        <v>1</v>
      </c>
      <c r="E24" s="244">
        <v>1</v>
      </c>
    </row>
    <row r="25" spans="1:5">
      <c r="A25" s="243" t="s">
        <v>501</v>
      </c>
      <c r="B25" s="234">
        <v>1</v>
      </c>
      <c r="C25" s="234">
        <v>1</v>
      </c>
      <c r="D25" s="234">
        <v>1</v>
      </c>
      <c r="E25" s="244">
        <v>1</v>
      </c>
    </row>
    <row r="26" spans="1:5">
      <c r="A26" s="245" t="s">
        <v>497</v>
      </c>
      <c r="B26" s="235">
        <f>B7+B8+B9+B10+B11+B12+B13+B14+B15+B16+B17+B18+B20+B21+B25</f>
        <v>19</v>
      </c>
      <c r="C26" s="235">
        <f>C7+C8+C9+C10+C11+C12+C13+C14+C15+C16+C17+C18+C20+C21+C25</f>
        <v>21</v>
      </c>
      <c r="D26" s="235">
        <f>D7+D8+D9+D10+D11+D12+D13+D14+D15+D16+D17+D18+D20+D21+D25</f>
        <v>19</v>
      </c>
      <c r="E26" s="235">
        <f>E7+E8+E9+E10+E11+E12+E13+E14+E15+E16+E17+E18+E20+E21+E25</f>
        <v>20</v>
      </c>
    </row>
    <row r="27" spans="1:5">
      <c r="A27" s="245" t="s">
        <v>498</v>
      </c>
      <c r="B27" s="235">
        <v>14</v>
      </c>
      <c r="C27" s="235">
        <v>16</v>
      </c>
      <c r="D27" s="235">
        <v>14</v>
      </c>
      <c r="E27" s="246">
        <v>15</v>
      </c>
    </row>
    <row r="28" spans="1:5">
      <c r="A28" s="245" t="s">
        <v>499</v>
      </c>
      <c r="B28" s="235">
        <v>0</v>
      </c>
      <c r="C28" s="235">
        <v>0</v>
      </c>
      <c r="D28" s="235">
        <v>0</v>
      </c>
      <c r="E28" s="246">
        <v>0</v>
      </c>
    </row>
    <row r="29" spans="1:5">
      <c r="A29" s="245" t="s">
        <v>500</v>
      </c>
      <c r="B29" s="235">
        <v>2</v>
      </c>
      <c r="C29" s="235">
        <v>2</v>
      </c>
      <c r="D29" s="235">
        <v>2</v>
      </c>
      <c r="E29" s="246">
        <v>2</v>
      </c>
    </row>
    <row r="30" spans="1:5">
      <c r="A30" s="241" t="s">
        <v>776</v>
      </c>
      <c r="B30" s="235">
        <v>2</v>
      </c>
      <c r="C30" s="235">
        <v>3</v>
      </c>
      <c r="D30" s="235">
        <v>2</v>
      </c>
      <c r="E30" s="246">
        <v>2</v>
      </c>
    </row>
    <row r="31" spans="1:5" ht="15.75" thickBot="1">
      <c r="A31" s="247" t="s">
        <v>501</v>
      </c>
      <c r="B31" s="248">
        <v>1</v>
      </c>
      <c r="C31" s="248">
        <v>1</v>
      </c>
      <c r="D31" s="248">
        <v>1</v>
      </c>
      <c r="E31" s="249">
        <v>1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C3" sqref="C3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26" t="s">
        <v>502</v>
      </c>
      <c r="D1" s="326"/>
      <c r="E1" s="326"/>
    </row>
    <row r="2" spans="1:5">
      <c r="C2" s="326" t="s">
        <v>789</v>
      </c>
      <c r="D2" s="326"/>
      <c r="E2" s="326"/>
    </row>
    <row r="4" spans="1:5" ht="54.75" customHeight="1">
      <c r="A4" s="327" t="s">
        <v>747</v>
      </c>
      <c r="B4" s="327"/>
      <c r="C4" s="327"/>
      <c r="D4" s="327"/>
      <c r="E4" s="327"/>
    </row>
    <row r="6" spans="1:5" ht="78" customHeight="1">
      <c r="A6" s="328" t="s">
        <v>503</v>
      </c>
      <c r="B6" s="328" t="s">
        <v>748</v>
      </c>
      <c r="C6" s="328" t="s">
        <v>735</v>
      </c>
      <c r="D6" s="328" t="s">
        <v>749</v>
      </c>
      <c r="E6" s="328" t="s">
        <v>750</v>
      </c>
    </row>
    <row r="7" spans="1:5">
      <c r="A7" s="328"/>
      <c r="B7" s="328"/>
      <c r="C7" s="328"/>
      <c r="D7" s="328"/>
      <c r="E7" s="328"/>
    </row>
    <row r="8" spans="1:5" ht="15.75">
      <c r="A8" s="46" t="s">
        <v>504</v>
      </c>
      <c r="B8" s="47">
        <v>1</v>
      </c>
      <c r="C8" s="47">
        <v>1</v>
      </c>
      <c r="D8" s="47">
        <v>1</v>
      </c>
      <c r="E8" s="47">
        <v>1</v>
      </c>
    </row>
    <row r="9" spans="1:5" ht="15.75">
      <c r="A9" s="46" t="s">
        <v>505</v>
      </c>
      <c r="B9" s="47">
        <v>4</v>
      </c>
      <c r="C9" s="47">
        <v>4</v>
      </c>
      <c r="D9" s="47">
        <v>3</v>
      </c>
      <c r="E9" s="47">
        <v>3</v>
      </c>
    </row>
    <row r="10" spans="1:5" ht="15.75">
      <c r="A10" s="46" t="s">
        <v>506</v>
      </c>
      <c r="B10" s="47">
        <v>6</v>
      </c>
      <c r="C10" s="47">
        <v>6</v>
      </c>
      <c r="D10" s="47">
        <v>6</v>
      </c>
      <c r="E10" s="47">
        <v>5</v>
      </c>
    </row>
    <row r="11" spans="1:5" ht="15.75">
      <c r="A11" s="46" t="s">
        <v>507</v>
      </c>
      <c r="B11" s="47">
        <v>3</v>
      </c>
      <c r="C11" s="47">
        <v>3</v>
      </c>
      <c r="D11" s="47">
        <v>3</v>
      </c>
      <c r="E11" s="47">
        <v>4</v>
      </c>
    </row>
    <row r="12" spans="1:5" ht="15.75">
      <c r="A12" s="46" t="s">
        <v>508</v>
      </c>
      <c r="B12" s="47" t="s">
        <v>492</v>
      </c>
      <c r="C12" s="47" t="s">
        <v>492</v>
      </c>
      <c r="D12" s="47" t="s">
        <v>492</v>
      </c>
      <c r="E12" s="47" t="s">
        <v>492</v>
      </c>
    </row>
    <row r="13" spans="1:5" ht="15.75">
      <c r="A13" s="46" t="s">
        <v>509</v>
      </c>
      <c r="B13" s="47">
        <v>1</v>
      </c>
      <c r="C13" s="47">
        <v>1</v>
      </c>
      <c r="D13" s="47">
        <v>1</v>
      </c>
      <c r="E13" s="47">
        <v>1</v>
      </c>
    </row>
    <row r="14" spans="1:5" ht="15.75">
      <c r="A14" s="46" t="s">
        <v>510</v>
      </c>
      <c r="B14" s="47" t="s">
        <v>492</v>
      </c>
      <c r="C14" s="47" t="s">
        <v>492</v>
      </c>
      <c r="D14" s="47" t="s">
        <v>492</v>
      </c>
      <c r="E14" s="47" t="s">
        <v>492</v>
      </c>
    </row>
    <row r="15" spans="1:5" ht="15.75">
      <c r="A15" s="46" t="s">
        <v>511</v>
      </c>
      <c r="B15" s="47" t="s">
        <v>492</v>
      </c>
      <c r="C15" s="47" t="s">
        <v>492</v>
      </c>
      <c r="D15" s="47" t="s">
        <v>492</v>
      </c>
      <c r="E15" s="47" t="s">
        <v>492</v>
      </c>
    </row>
    <row r="16" spans="1:5" ht="15.75">
      <c r="A16" s="46" t="s">
        <v>512</v>
      </c>
      <c r="B16" s="47">
        <v>1</v>
      </c>
      <c r="C16" s="47">
        <v>1</v>
      </c>
      <c r="D16" s="47">
        <v>0</v>
      </c>
      <c r="E16" s="47">
        <v>1</v>
      </c>
    </row>
    <row r="17" spans="1:5" ht="15.75">
      <c r="A17" s="46" t="s">
        <v>513</v>
      </c>
      <c r="B17" s="47">
        <v>0</v>
      </c>
      <c r="C17" s="47">
        <v>0</v>
      </c>
      <c r="D17" s="47">
        <v>0</v>
      </c>
      <c r="E17" s="47">
        <v>0</v>
      </c>
    </row>
    <row r="18" spans="1:5" ht="16.5" thickBot="1">
      <c r="A18" s="46" t="s">
        <v>514</v>
      </c>
      <c r="B18" s="47">
        <v>1</v>
      </c>
      <c r="C18" s="47">
        <v>2</v>
      </c>
      <c r="D18" s="47">
        <v>2</v>
      </c>
      <c r="E18" s="47">
        <v>2</v>
      </c>
    </row>
    <row r="19" spans="1:5" ht="16.5" thickBot="1">
      <c r="A19" s="46" t="s">
        <v>515</v>
      </c>
      <c r="B19" s="47">
        <v>2</v>
      </c>
      <c r="C19" s="47">
        <v>3</v>
      </c>
      <c r="D19" s="47">
        <v>3</v>
      </c>
      <c r="E19" s="47">
        <v>3</v>
      </c>
    </row>
    <row r="20" spans="1:5" ht="15.75">
      <c r="A20" s="49" t="s">
        <v>516</v>
      </c>
      <c r="B20" s="50">
        <f>SUM(B8:B19)</f>
        <v>19</v>
      </c>
      <c r="C20" s="50">
        <f>SUM(C8:C19)</f>
        <v>21</v>
      </c>
      <c r="D20" s="50">
        <f>SUM(D8:D19)</f>
        <v>19</v>
      </c>
      <c r="E20" s="50">
        <f>SUM(E8:E19)</f>
        <v>20</v>
      </c>
    </row>
    <row r="21" spans="1:5" ht="15.75">
      <c r="A21" s="51" t="s">
        <v>501</v>
      </c>
      <c r="B21" s="47">
        <v>1</v>
      </c>
      <c r="C21" s="48">
        <v>1</v>
      </c>
      <c r="D21" s="47">
        <v>1</v>
      </c>
      <c r="E21" s="48">
        <v>1</v>
      </c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zoomScaleSheetLayoutView="100" workbookViewId="0">
      <selection sqref="A1:E1"/>
    </sheetView>
  </sheetViews>
  <sheetFormatPr defaultColWidth="11.5703125" defaultRowHeight="15"/>
  <cols>
    <col min="1" max="1" width="47.285156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29" t="s">
        <v>786</v>
      </c>
      <c r="B1" s="329"/>
      <c r="C1" s="329"/>
      <c r="D1" s="329"/>
      <c r="E1" s="329"/>
    </row>
    <row r="2" spans="1:5" ht="16.149999999999999" customHeight="1">
      <c r="A2" s="330" t="s">
        <v>744</v>
      </c>
      <c r="B2" s="330"/>
      <c r="C2" s="330"/>
      <c r="D2" s="330"/>
      <c r="E2" s="330"/>
    </row>
    <row r="3" spans="1:5" ht="16.149999999999999" customHeight="1">
      <c r="A3" s="330" t="s">
        <v>517</v>
      </c>
      <c r="B3" s="330"/>
      <c r="C3" s="330"/>
      <c r="D3" s="330"/>
      <c r="E3" s="330"/>
    </row>
    <row r="4" spans="1:5" ht="41.1" customHeight="1"/>
    <row r="5" spans="1:5" ht="26.25">
      <c r="A5" s="198" t="s">
        <v>25</v>
      </c>
      <c r="B5" s="199" t="s">
        <v>26</v>
      </c>
      <c r="C5" s="200" t="s">
        <v>518</v>
      </c>
      <c r="D5" s="200"/>
      <c r="E5" s="200" t="s">
        <v>519</v>
      </c>
    </row>
    <row r="6" spans="1:5">
      <c r="A6" s="204"/>
      <c r="B6" s="205"/>
      <c r="C6" s="206"/>
      <c r="D6" s="201"/>
      <c r="E6" s="201"/>
    </row>
    <row r="7" spans="1:5">
      <c r="A7" s="210" t="s">
        <v>170</v>
      </c>
      <c r="B7" s="211" t="s">
        <v>171</v>
      </c>
      <c r="C7" s="203">
        <v>0</v>
      </c>
      <c r="D7" s="202"/>
      <c r="E7" s="203">
        <f t="shared" ref="E7:E23" si="0">C7+D7</f>
        <v>0</v>
      </c>
    </row>
    <row r="8" spans="1:5">
      <c r="A8" s="204"/>
      <c r="B8" s="205"/>
      <c r="C8" s="206"/>
      <c r="D8" s="201"/>
      <c r="E8" s="203">
        <f t="shared" si="0"/>
        <v>0</v>
      </c>
    </row>
    <row r="9" spans="1:5">
      <c r="A9" s="204"/>
      <c r="B9" s="205"/>
      <c r="C9" s="206"/>
      <c r="D9" s="201"/>
      <c r="E9" s="203">
        <f t="shared" si="0"/>
        <v>0</v>
      </c>
    </row>
    <row r="10" spans="1:5">
      <c r="A10" s="210" t="s">
        <v>520</v>
      </c>
      <c r="B10" s="211" t="s">
        <v>173</v>
      </c>
      <c r="C10" s="203">
        <v>1500000</v>
      </c>
      <c r="D10" s="202"/>
      <c r="E10" s="203">
        <f t="shared" si="0"/>
        <v>1500000</v>
      </c>
    </row>
    <row r="11" spans="1:5">
      <c r="A11" s="204"/>
      <c r="B11" s="205"/>
      <c r="C11" s="206"/>
      <c r="D11" s="201"/>
      <c r="E11" s="203">
        <f t="shared" si="0"/>
        <v>0</v>
      </c>
    </row>
    <row r="12" spans="1:5">
      <c r="A12" s="212"/>
      <c r="B12" s="205"/>
      <c r="C12" s="206"/>
      <c r="D12" s="201"/>
      <c r="E12" s="203">
        <f t="shared" si="0"/>
        <v>0</v>
      </c>
    </row>
    <row r="13" spans="1:5">
      <c r="A13" s="207" t="s">
        <v>174</v>
      </c>
      <c r="B13" s="211" t="s">
        <v>175</v>
      </c>
      <c r="C13" s="203">
        <v>0</v>
      </c>
      <c r="D13" s="202"/>
      <c r="E13" s="203">
        <f t="shared" si="0"/>
        <v>0</v>
      </c>
    </row>
    <row r="14" spans="1:5">
      <c r="A14" s="212"/>
      <c r="B14" s="205"/>
      <c r="C14" s="206"/>
      <c r="D14" s="201"/>
      <c r="E14" s="203">
        <f t="shared" si="0"/>
        <v>0</v>
      </c>
    </row>
    <row r="15" spans="1:5">
      <c r="A15" s="204"/>
      <c r="B15" s="205"/>
      <c r="C15" s="206"/>
      <c r="D15" s="201"/>
      <c r="E15" s="203">
        <f t="shared" si="0"/>
        <v>0</v>
      </c>
    </row>
    <row r="16" spans="1:5">
      <c r="A16" s="210" t="s">
        <v>176</v>
      </c>
      <c r="B16" s="211" t="s">
        <v>177</v>
      </c>
      <c r="C16" s="203">
        <v>500000</v>
      </c>
      <c r="D16" s="202"/>
      <c r="E16" s="203">
        <f t="shared" si="0"/>
        <v>500000</v>
      </c>
    </row>
    <row r="17" spans="1:5">
      <c r="A17" s="204"/>
      <c r="B17" s="205"/>
      <c r="C17" s="206"/>
      <c r="D17" s="201"/>
      <c r="E17" s="203">
        <f t="shared" si="0"/>
        <v>0</v>
      </c>
    </row>
    <row r="18" spans="1:5">
      <c r="A18" s="204"/>
      <c r="B18" s="205"/>
      <c r="C18" s="206"/>
      <c r="D18" s="201"/>
      <c r="E18" s="203">
        <f t="shared" si="0"/>
        <v>0</v>
      </c>
    </row>
    <row r="19" spans="1:5">
      <c r="A19" s="210" t="s">
        <v>178</v>
      </c>
      <c r="B19" s="211" t="s">
        <v>179</v>
      </c>
      <c r="C19" s="203">
        <v>0</v>
      </c>
      <c r="D19" s="202"/>
      <c r="E19" s="203">
        <f t="shared" si="0"/>
        <v>0</v>
      </c>
    </row>
    <row r="20" spans="1:5">
      <c r="A20" s="204"/>
      <c r="B20" s="205"/>
      <c r="C20" s="206"/>
      <c r="D20" s="201"/>
      <c r="E20" s="203">
        <f t="shared" si="0"/>
        <v>0</v>
      </c>
    </row>
    <row r="21" spans="1:5">
      <c r="A21" s="204"/>
      <c r="B21" s="205"/>
      <c r="C21" s="206"/>
      <c r="D21" s="201"/>
      <c r="E21" s="203">
        <f t="shared" si="0"/>
        <v>0</v>
      </c>
    </row>
    <row r="22" spans="1:5">
      <c r="A22" s="207" t="s">
        <v>180</v>
      </c>
      <c r="B22" s="211" t="s">
        <v>181</v>
      </c>
      <c r="C22" s="203">
        <v>0</v>
      </c>
      <c r="D22" s="202"/>
      <c r="E22" s="203">
        <f t="shared" si="0"/>
        <v>0</v>
      </c>
    </row>
    <row r="23" spans="1:5" ht="25.5">
      <c r="A23" s="207" t="s">
        <v>182</v>
      </c>
      <c r="B23" s="211" t="s">
        <v>183</v>
      </c>
      <c r="C23" s="203">
        <v>135000</v>
      </c>
      <c r="D23" s="202"/>
      <c r="E23" s="203">
        <f t="shared" si="0"/>
        <v>135000</v>
      </c>
    </row>
    <row r="24" spans="1:5">
      <c r="A24" s="208" t="s">
        <v>184</v>
      </c>
      <c r="B24" s="198" t="s">
        <v>185</v>
      </c>
      <c r="C24" s="209">
        <f>C23+C22+C19+C16+C13+C10+C7</f>
        <v>2135000</v>
      </c>
      <c r="D24" s="209">
        <f>D23+D22+D19+D16+D13+D10+D7</f>
        <v>0</v>
      </c>
      <c r="E24" s="209">
        <f>E23+E22+E19+E16+E13+E10+E7</f>
        <v>2135000</v>
      </c>
    </row>
    <row r="25" spans="1:5">
      <c r="A25" s="208"/>
      <c r="B25" s="198"/>
      <c r="C25" s="206"/>
      <c r="D25" s="201"/>
      <c r="E25" s="201"/>
    </row>
    <row r="26" spans="1:5">
      <c r="A26" s="204" t="s">
        <v>521</v>
      </c>
      <c r="B26" s="205"/>
      <c r="C26" s="206">
        <v>0</v>
      </c>
      <c r="D26" s="201"/>
      <c r="E26" s="206">
        <f>C26</f>
        <v>0</v>
      </c>
    </row>
    <row r="27" spans="1:5">
      <c r="A27" s="204" t="s">
        <v>522</v>
      </c>
      <c r="B27" s="205"/>
      <c r="C27" s="206">
        <v>1000000</v>
      </c>
      <c r="D27" s="201"/>
      <c r="E27" s="206">
        <f t="shared" ref="E27:E36" si="1">C27</f>
        <v>1000000</v>
      </c>
    </row>
    <row r="28" spans="1:5">
      <c r="A28" s="204"/>
      <c r="B28" s="205"/>
      <c r="C28" s="206"/>
      <c r="D28" s="201"/>
      <c r="E28" s="206">
        <f t="shared" si="1"/>
        <v>0</v>
      </c>
    </row>
    <row r="29" spans="1:5">
      <c r="A29" s="210" t="s">
        <v>186</v>
      </c>
      <c r="B29" s="211" t="s">
        <v>187</v>
      </c>
      <c r="C29" s="203">
        <f>SUM(C26:C28)</f>
        <v>1000000</v>
      </c>
      <c r="D29" s="203">
        <f>SUM(D26:D28)</f>
        <v>0</v>
      </c>
      <c r="E29" s="206">
        <f t="shared" si="1"/>
        <v>1000000</v>
      </c>
    </row>
    <row r="30" spans="1:5">
      <c r="A30" s="204"/>
      <c r="B30" s="205"/>
      <c r="C30" s="206"/>
      <c r="D30" s="201"/>
      <c r="E30" s="206">
        <f t="shared" si="1"/>
        <v>0</v>
      </c>
    </row>
    <row r="31" spans="1:5">
      <c r="A31" s="204"/>
      <c r="B31" s="205"/>
      <c r="C31" s="206"/>
      <c r="D31" s="201"/>
      <c r="E31" s="206">
        <f t="shared" si="1"/>
        <v>0</v>
      </c>
    </row>
    <row r="32" spans="1:5">
      <c r="A32" s="210" t="s">
        <v>188</v>
      </c>
      <c r="B32" s="211" t="s">
        <v>189</v>
      </c>
      <c r="C32" s="203"/>
      <c r="D32" s="202"/>
      <c r="E32" s="206">
        <f t="shared" si="1"/>
        <v>0</v>
      </c>
    </row>
    <row r="33" spans="1:5">
      <c r="A33" s="204"/>
      <c r="B33" s="205"/>
      <c r="C33" s="206"/>
      <c r="D33" s="201"/>
      <c r="E33" s="206">
        <f t="shared" si="1"/>
        <v>0</v>
      </c>
    </row>
    <row r="34" spans="1:5">
      <c r="A34" s="210" t="s">
        <v>190</v>
      </c>
      <c r="B34" s="211" t="s">
        <v>191</v>
      </c>
      <c r="C34" s="203">
        <v>0</v>
      </c>
      <c r="D34" s="202"/>
      <c r="E34" s="206">
        <f t="shared" si="1"/>
        <v>0</v>
      </c>
    </row>
    <row r="35" spans="1:5" ht="25.5">
      <c r="A35" s="207" t="s">
        <v>192</v>
      </c>
      <c r="B35" s="211" t="s">
        <v>193</v>
      </c>
      <c r="C35" s="203">
        <v>270000</v>
      </c>
      <c r="D35" s="203">
        <v>0</v>
      </c>
      <c r="E35" s="206">
        <f t="shared" si="1"/>
        <v>270000</v>
      </c>
    </row>
    <row r="36" spans="1:5">
      <c r="A36" s="208" t="s">
        <v>194</v>
      </c>
      <c r="B36" s="198" t="s">
        <v>195</v>
      </c>
      <c r="C36" s="209">
        <f>C35+C29+C34</f>
        <v>1270000</v>
      </c>
      <c r="D36" s="209">
        <f>D35+D29+D34</f>
        <v>0</v>
      </c>
      <c r="E36" s="209">
        <f t="shared" si="1"/>
        <v>1270000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Layout" zoomScaleNormal="100" zoomScaleSheetLayoutView="100" workbookViewId="0">
      <selection activeCell="A2" sqref="A2:I2"/>
    </sheetView>
  </sheetViews>
  <sheetFormatPr defaultColWidth="11.5703125" defaultRowHeight="15"/>
  <sheetData>
    <row r="1" spans="1:10" ht="45.95" customHeight="1">
      <c r="A1" s="52"/>
      <c r="B1" s="52"/>
      <c r="C1" s="52"/>
      <c r="D1" s="52"/>
      <c r="E1" s="52"/>
      <c r="F1" s="52"/>
      <c r="G1" s="53"/>
      <c r="H1" s="54"/>
      <c r="I1" s="54" t="s">
        <v>785</v>
      </c>
      <c r="J1" s="55"/>
    </row>
    <row r="2" spans="1:10" ht="45.95" customHeight="1">
      <c r="A2" s="323" t="s">
        <v>751</v>
      </c>
      <c r="B2" s="323"/>
      <c r="C2" s="323"/>
      <c r="D2" s="323"/>
      <c r="E2" s="323"/>
      <c r="F2" s="323"/>
      <c r="G2" s="323"/>
      <c r="H2" s="323"/>
      <c r="I2" s="323"/>
      <c r="J2" s="55"/>
    </row>
    <row r="3" spans="1:10" ht="17.45" customHeight="1">
      <c r="A3" s="331"/>
      <c r="B3" s="331"/>
      <c r="C3" s="331"/>
      <c r="D3" s="331"/>
      <c r="E3" s="331"/>
      <c r="F3" s="331"/>
      <c r="G3" s="331"/>
      <c r="H3" s="331"/>
      <c r="I3" s="331"/>
      <c r="J3" s="55"/>
    </row>
    <row r="4" spans="1:10">
      <c r="A4" s="52"/>
      <c r="B4" s="52"/>
      <c r="C4" s="52"/>
      <c r="D4" s="52"/>
      <c r="E4" s="52"/>
      <c r="F4" s="52"/>
      <c r="G4" s="52"/>
      <c r="H4" s="52"/>
      <c r="I4" s="52"/>
      <c r="J4" s="55"/>
    </row>
    <row r="5" spans="1:10">
      <c r="A5" s="52" t="s">
        <v>523</v>
      </c>
      <c r="B5" s="52"/>
      <c r="C5" s="52"/>
      <c r="D5" s="52"/>
      <c r="E5" s="52"/>
      <c r="F5" s="52"/>
      <c r="G5" s="52"/>
      <c r="H5" s="52"/>
      <c r="I5" s="52"/>
      <c r="J5" s="55"/>
    </row>
    <row r="6" spans="1:10" ht="40.5">
      <c r="A6" s="56" t="s">
        <v>524</v>
      </c>
      <c r="B6" s="57" t="s">
        <v>525</v>
      </c>
      <c r="C6" s="57" t="s">
        <v>526</v>
      </c>
      <c r="D6" s="57" t="s">
        <v>730</v>
      </c>
      <c r="E6" s="57" t="s">
        <v>725</v>
      </c>
      <c r="F6" s="57" t="s">
        <v>727</v>
      </c>
      <c r="G6" s="57" t="s">
        <v>731</v>
      </c>
      <c r="H6" s="57" t="s">
        <v>732</v>
      </c>
      <c r="I6" s="58" t="s">
        <v>527</v>
      </c>
      <c r="J6" s="55"/>
    </row>
    <row r="7" spans="1:10">
      <c r="A7" s="59"/>
      <c r="B7" s="59"/>
      <c r="C7" s="60"/>
      <c r="D7" s="60"/>
      <c r="E7" s="60"/>
      <c r="F7" s="60"/>
      <c r="G7" s="60"/>
      <c r="H7" s="60"/>
      <c r="I7" s="61">
        <f t="shared" ref="I7:I16" si="0">SUM(C7:H7)</f>
        <v>0</v>
      </c>
      <c r="J7" s="55"/>
    </row>
    <row r="8" spans="1:10">
      <c r="A8" s="62" t="s">
        <v>528</v>
      </c>
      <c r="B8" s="62"/>
      <c r="C8" s="61"/>
      <c r="D8" s="61"/>
      <c r="E8" s="61"/>
      <c r="F8" s="61"/>
      <c r="G8" s="61"/>
      <c r="H8" s="61"/>
      <c r="I8" s="61">
        <f t="shared" si="0"/>
        <v>0</v>
      </c>
      <c r="J8" s="55"/>
    </row>
    <row r="9" spans="1:10">
      <c r="A9" s="59"/>
      <c r="B9" s="59"/>
      <c r="C9" s="60"/>
      <c r="D9" s="60"/>
      <c r="E9" s="60"/>
      <c r="F9" s="60"/>
      <c r="G9" s="60"/>
      <c r="H9" s="60"/>
      <c r="I9" s="61">
        <f t="shared" si="0"/>
        <v>0</v>
      </c>
      <c r="J9" s="55"/>
    </row>
    <row r="10" spans="1:10">
      <c r="A10" s="62" t="s">
        <v>529</v>
      </c>
      <c r="B10" s="62"/>
      <c r="C10" s="61"/>
      <c r="D10" s="61"/>
      <c r="E10" s="61"/>
      <c r="F10" s="61"/>
      <c r="G10" s="61"/>
      <c r="H10" s="61"/>
      <c r="I10" s="61">
        <f t="shared" si="0"/>
        <v>0</v>
      </c>
      <c r="J10" s="55"/>
    </row>
    <row r="11" spans="1:10">
      <c r="A11" s="59"/>
      <c r="B11" s="59"/>
      <c r="C11" s="60"/>
      <c r="D11" s="60"/>
      <c r="E11" s="60"/>
      <c r="F11" s="60"/>
      <c r="G11" s="60"/>
      <c r="H11" s="60"/>
      <c r="I11" s="61">
        <f t="shared" si="0"/>
        <v>0</v>
      </c>
      <c r="J11" s="55"/>
    </row>
    <row r="12" spans="1:10">
      <c r="A12" s="62" t="s">
        <v>530</v>
      </c>
      <c r="B12" s="62"/>
      <c r="C12" s="61"/>
      <c r="D12" s="61"/>
      <c r="E12" s="61"/>
      <c r="F12" s="61"/>
      <c r="G12" s="61"/>
      <c r="H12" s="61"/>
      <c r="I12" s="61">
        <f t="shared" si="0"/>
        <v>0</v>
      </c>
      <c r="J12" s="55"/>
    </row>
    <row r="13" spans="1:10">
      <c r="A13" s="59"/>
      <c r="B13" s="59"/>
      <c r="C13" s="60"/>
      <c r="D13" s="60"/>
      <c r="E13" s="60"/>
      <c r="F13" s="60"/>
      <c r="G13" s="60"/>
      <c r="H13" s="60"/>
      <c r="I13" s="61">
        <f t="shared" si="0"/>
        <v>0</v>
      </c>
      <c r="J13" s="55"/>
    </row>
    <row r="14" spans="1:10">
      <c r="A14" s="62" t="s">
        <v>531</v>
      </c>
      <c r="B14" s="62"/>
      <c r="C14" s="61"/>
      <c r="D14" s="61"/>
      <c r="E14" s="61"/>
      <c r="F14" s="61"/>
      <c r="G14" s="61"/>
      <c r="H14" s="61"/>
      <c r="I14" s="61">
        <f t="shared" si="0"/>
        <v>0</v>
      </c>
      <c r="J14" s="55"/>
    </row>
    <row r="15" spans="1:10">
      <c r="A15" s="62"/>
      <c r="B15" s="62"/>
      <c r="C15" s="61"/>
      <c r="D15" s="61"/>
      <c r="E15" s="61"/>
      <c r="F15" s="61"/>
      <c r="G15" s="61"/>
      <c r="H15" s="61"/>
      <c r="I15" s="61">
        <f t="shared" si="0"/>
        <v>0</v>
      </c>
      <c r="J15" s="55"/>
    </row>
    <row r="16" spans="1:10" ht="15.75">
      <c r="A16" s="63" t="s">
        <v>532</v>
      </c>
      <c r="B16" s="59"/>
      <c r="C16" s="64">
        <f t="shared" ref="C16:H16" si="1">SUM(C7:C15)</f>
        <v>0</v>
      </c>
      <c r="D16" s="64">
        <f t="shared" si="1"/>
        <v>0</v>
      </c>
      <c r="E16" s="64">
        <f t="shared" si="1"/>
        <v>0</v>
      </c>
      <c r="F16" s="64">
        <f t="shared" si="1"/>
        <v>0</v>
      </c>
      <c r="G16" s="64">
        <f t="shared" si="1"/>
        <v>0</v>
      </c>
      <c r="H16" s="64">
        <f t="shared" si="1"/>
        <v>0</v>
      </c>
      <c r="I16" s="61">
        <f t="shared" si="0"/>
        <v>0</v>
      </c>
      <c r="J16" s="55"/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view="pageLayout" topLeftCell="A40" zoomScaleNormal="100" zoomScaleSheetLayoutView="100" workbookViewId="0">
      <selection activeCell="A2" sqref="A2:C2"/>
    </sheetView>
  </sheetViews>
  <sheetFormatPr defaultColWidth="11.5703125" defaultRowHeight="15"/>
  <cols>
    <col min="1" max="1" width="65.140625" customWidth="1"/>
    <col min="2" max="2" width="23.28515625" customWidth="1"/>
    <col min="3" max="3" width="39.5703125" customWidth="1"/>
  </cols>
  <sheetData>
    <row r="1" spans="1:3" ht="26.1" customHeight="1">
      <c r="A1" s="65"/>
      <c r="B1" s="65"/>
      <c r="C1" s="69" t="s">
        <v>787</v>
      </c>
    </row>
    <row r="2" spans="1:3" ht="16.149999999999999" customHeight="1">
      <c r="A2" s="332" t="s">
        <v>744</v>
      </c>
      <c r="B2" s="332"/>
      <c r="C2" s="332"/>
    </row>
    <row r="3" spans="1:3" ht="34.9" customHeight="1">
      <c r="A3" s="333" t="s">
        <v>534</v>
      </c>
      <c r="B3" s="333"/>
      <c r="C3" s="333"/>
    </row>
    <row r="4" spans="1:3" ht="30" customHeight="1">
      <c r="A4" s="70"/>
      <c r="B4" s="71"/>
      <c r="C4" s="72"/>
    </row>
    <row r="5" spans="1:3" ht="17.25">
      <c r="A5" s="66" t="s">
        <v>535</v>
      </c>
      <c r="B5" s="65"/>
      <c r="C5" s="65"/>
    </row>
    <row r="6" spans="1:3" ht="16.5">
      <c r="A6" s="67" t="s">
        <v>503</v>
      </c>
      <c r="B6" s="73" t="s">
        <v>26</v>
      </c>
      <c r="C6" s="74" t="s">
        <v>536</v>
      </c>
    </row>
    <row r="7" spans="1:3" ht="33">
      <c r="A7" s="75" t="s">
        <v>537</v>
      </c>
      <c r="B7" s="76" t="s">
        <v>120</v>
      </c>
      <c r="C7" s="77">
        <v>0</v>
      </c>
    </row>
    <row r="8" spans="1:3" ht="16.5">
      <c r="A8" s="78" t="s">
        <v>119</v>
      </c>
      <c r="B8" s="73" t="s">
        <v>120</v>
      </c>
      <c r="C8" s="79">
        <f>SUM(C7)</f>
        <v>0</v>
      </c>
    </row>
    <row r="9" spans="1:3" ht="16.5">
      <c r="A9" s="75" t="s">
        <v>538</v>
      </c>
      <c r="B9" s="80" t="s">
        <v>124</v>
      </c>
      <c r="C9" s="68"/>
    </row>
    <row r="10" spans="1:3" ht="33">
      <c r="A10" s="75" t="s">
        <v>539</v>
      </c>
      <c r="B10" s="80" t="s">
        <v>124</v>
      </c>
      <c r="C10" s="68"/>
    </row>
    <row r="11" spans="1:3" ht="33">
      <c r="A11" s="75" t="s">
        <v>540</v>
      </c>
      <c r="B11" s="80" t="s">
        <v>124</v>
      </c>
      <c r="C11" s="68"/>
    </row>
    <row r="12" spans="1:3" ht="16.5">
      <c r="A12" s="75" t="s">
        <v>541</v>
      </c>
      <c r="B12" s="80" t="s">
        <v>124</v>
      </c>
      <c r="C12" s="68"/>
    </row>
    <row r="13" spans="1:3" ht="16.5">
      <c r="A13" s="81" t="s">
        <v>542</v>
      </c>
      <c r="B13" s="80" t="s">
        <v>124</v>
      </c>
      <c r="C13" s="68"/>
    </row>
    <row r="14" spans="1:3" ht="33">
      <c r="A14" s="81" t="s">
        <v>543</v>
      </c>
      <c r="B14" s="80" t="s">
        <v>124</v>
      </c>
      <c r="C14" s="68"/>
    </row>
    <row r="15" spans="1:3" ht="33">
      <c r="A15" s="78" t="s">
        <v>544</v>
      </c>
      <c r="B15" s="82" t="s">
        <v>124</v>
      </c>
      <c r="C15" s="83">
        <f>SUM(C9:C14)</f>
        <v>0</v>
      </c>
    </row>
    <row r="16" spans="1:3" ht="33">
      <c r="A16" s="75" t="s">
        <v>545</v>
      </c>
      <c r="B16" s="80" t="s">
        <v>126</v>
      </c>
      <c r="C16" s="68">
        <v>0</v>
      </c>
    </row>
    <row r="17" spans="1:3" ht="33">
      <c r="A17" s="84" t="s">
        <v>546</v>
      </c>
      <c r="B17" s="82" t="s">
        <v>126</v>
      </c>
      <c r="C17" s="83">
        <f>SUM(C16)</f>
        <v>0</v>
      </c>
    </row>
    <row r="18" spans="1:3" ht="16.5">
      <c r="A18" s="75" t="s">
        <v>547</v>
      </c>
      <c r="B18" s="80" t="s">
        <v>128</v>
      </c>
      <c r="C18" s="68"/>
    </row>
    <row r="19" spans="1:3" ht="16.5">
      <c r="A19" s="75" t="s">
        <v>548</v>
      </c>
      <c r="B19" s="80" t="s">
        <v>128</v>
      </c>
      <c r="C19" s="68"/>
    </row>
    <row r="20" spans="1:3" ht="33">
      <c r="A20" s="81" t="s">
        <v>549</v>
      </c>
      <c r="B20" s="80" t="s">
        <v>128</v>
      </c>
      <c r="C20" s="68">
        <v>0</v>
      </c>
    </row>
    <row r="21" spans="1:3" ht="33">
      <c r="A21" s="81" t="s">
        <v>550</v>
      </c>
      <c r="B21" s="80" t="s">
        <v>128</v>
      </c>
      <c r="C21" s="68"/>
    </row>
    <row r="22" spans="1:3" ht="33">
      <c r="A22" s="81" t="s">
        <v>551</v>
      </c>
      <c r="B22" s="80" t="s">
        <v>128</v>
      </c>
      <c r="C22" s="68"/>
    </row>
    <row r="23" spans="1:3" ht="49.5">
      <c r="A23" s="85" t="s">
        <v>552</v>
      </c>
      <c r="B23" s="80" t="s">
        <v>128</v>
      </c>
      <c r="C23" s="68"/>
    </row>
    <row r="24" spans="1:3" ht="16.5">
      <c r="A24" s="86" t="s">
        <v>553</v>
      </c>
      <c r="B24" s="82" t="s">
        <v>128</v>
      </c>
      <c r="C24" s="83">
        <f>SUM(C18:C23)</f>
        <v>0</v>
      </c>
    </row>
    <row r="25" spans="1:3" ht="16.5">
      <c r="A25" s="75" t="s">
        <v>554</v>
      </c>
      <c r="B25" s="80" t="s">
        <v>130</v>
      </c>
      <c r="C25" s="68"/>
    </row>
    <row r="26" spans="1:3" ht="16.5">
      <c r="A26" s="75" t="s">
        <v>555</v>
      </c>
      <c r="B26" s="80" t="s">
        <v>130</v>
      </c>
      <c r="C26" s="68">
        <v>0</v>
      </c>
    </row>
    <row r="27" spans="1:3" ht="16.5">
      <c r="A27" s="86" t="s">
        <v>556</v>
      </c>
      <c r="B27" s="87" t="s">
        <v>130</v>
      </c>
      <c r="C27" s="83">
        <f>SUM(C25:C26)</f>
        <v>0</v>
      </c>
    </row>
    <row r="28" spans="1:3" ht="16.5">
      <c r="A28" s="75" t="s">
        <v>557</v>
      </c>
      <c r="B28" s="80" t="s">
        <v>132</v>
      </c>
      <c r="C28" s="68"/>
    </row>
    <row r="29" spans="1:3" ht="33">
      <c r="A29" s="75" t="s">
        <v>558</v>
      </c>
      <c r="B29" s="80" t="s">
        <v>132</v>
      </c>
      <c r="C29" s="68">
        <v>0</v>
      </c>
    </row>
    <row r="30" spans="1:3" ht="16.5">
      <c r="A30" s="81" t="s">
        <v>559</v>
      </c>
      <c r="B30" s="80" t="s">
        <v>132</v>
      </c>
      <c r="C30" s="68">
        <v>300000</v>
      </c>
    </row>
    <row r="31" spans="1:3" ht="16.5">
      <c r="A31" s="81" t="s">
        <v>560</v>
      </c>
      <c r="B31" s="80" t="s">
        <v>132</v>
      </c>
      <c r="C31" s="68">
        <v>200000</v>
      </c>
    </row>
    <row r="32" spans="1:3" ht="33">
      <c r="A32" s="81" t="s">
        <v>561</v>
      </c>
      <c r="B32" s="80" t="s">
        <v>132</v>
      </c>
      <c r="C32" s="68">
        <v>600000</v>
      </c>
    </row>
    <row r="33" spans="1:3" ht="33">
      <c r="A33" s="81" t="s">
        <v>562</v>
      </c>
      <c r="B33" s="80" t="s">
        <v>132</v>
      </c>
      <c r="C33" s="68"/>
    </row>
    <row r="34" spans="1:3" ht="16.5">
      <c r="A34" s="81" t="s">
        <v>563</v>
      </c>
      <c r="B34" s="80" t="s">
        <v>132</v>
      </c>
      <c r="C34" s="68"/>
    </row>
    <row r="35" spans="1:3" ht="16.5">
      <c r="A35" s="81" t="s">
        <v>564</v>
      </c>
      <c r="B35" s="80" t="s">
        <v>132</v>
      </c>
      <c r="C35" s="68"/>
    </row>
    <row r="36" spans="1:3" ht="16.5">
      <c r="A36" s="81" t="s">
        <v>565</v>
      </c>
      <c r="B36" s="80" t="s">
        <v>132</v>
      </c>
      <c r="C36" s="68">
        <v>0</v>
      </c>
    </row>
    <row r="37" spans="1:3" ht="33">
      <c r="A37" s="81" t="s">
        <v>566</v>
      </c>
      <c r="B37" s="80" t="s">
        <v>132</v>
      </c>
      <c r="C37" s="68"/>
    </row>
    <row r="38" spans="1:3" ht="49.5">
      <c r="A38" s="81" t="s">
        <v>567</v>
      </c>
      <c r="B38" s="80" t="s">
        <v>132</v>
      </c>
      <c r="C38" s="68">
        <v>700000</v>
      </c>
    </row>
    <row r="39" spans="1:3" ht="49.5">
      <c r="A39" s="81" t="s">
        <v>568</v>
      </c>
      <c r="B39" s="80" t="s">
        <v>132</v>
      </c>
      <c r="C39" s="68"/>
    </row>
    <row r="40" spans="1:3" ht="16.5">
      <c r="A40" s="86" t="s">
        <v>569</v>
      </c>
      <c r="B40" s="82" t="s">
        <v>132</v>
      </c>
      <c r="C40" s="83">
        <f>SUM(C28:C39)</f>
        <v>1800000</v>
      </c>
    </row>
    <row r="41" spans="1:3" ht="16.5">
      <c r="A41" s="88" t="s">
        <v>133</v>
      </c>
      <c r="B41" s="89" t="s">
        <v>134</v>
      </c>
      <c r="C41" s="90">
        <f>C40+C27+C24+C17+C15+C8</f>
        <v>1800000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view="pageLayout" topLeftCell="A109" zoomScaleNormal="100" zoomScaleSheetLayoutView="100" workbookViewId="0">
      <selection activeCell="D38" sqref="D38"/>
    </sheetView>
  </sheetViews>
  <sheetFormatPr defaultColWidth="11.5703125" defaultRowHeight="15"/>
  <cols>
    <col min="1" max="1" width="83" customWidth="1"/>
    <col min="2" max="4" width="18.28515625" customWidth="1"/>
  </cols>
  <sheetData>
    <row r="1" spans="1:4" ht="27.4" customHeight="1">
      <c r="C1" s="91" t="s">
        <v>788</v>
      </c>
      <c r="D1" s="91"/>
    </row>
    <row r="2" spans="1:4" ht="44.85" customHeight="1">
      <c r="A2" s="334" t="s">
        <v>744</v>
      </c>
      <c r="B2" s="334"/>
      <c r="C2" s="334"/>
      <c r="D2" s="251"/>
    </row>
    <row r="3" spans="1:4" ht="15" customHeight="1">
      <c r="A3" s="335" t="s">
        <v>570</v>
      </c>
      <c r="B3" s="335"/>
      <c r="C3" s="335"/>
      <c r="D3" s="252"/>
    </row>
    <row r="4" spans="1:4" ht="41.1" customHeight="1">
      <c r="A4" s="92"/>
      <c r="B4" s="93"/>
      <c r="C4" s="93"/>
      <c r="D4" s="93"/>
    </row>
    <row r="5" spans="1:4">
      <c r="A5" s="55" t="s">
        <v>533</v>
      </c>
    </row>
    <row r="6" spans="1:4">
      <c r="A6" s="94" t="s">
        <v>503</v>
      </c>
      <c r="B6" s="95" t="s">
        <v>26</v>
      </c>
      <c r="C6" s="96" t="s">
        <v>536</v>
      </c>
      <c r="D6" s="96" t="s">
        <v>800</v>
      </c>
    </row>
    <row r="7" spans="1:4">
      <c r="A7" s="97" t="s">
        <v>571</v>
      </c>
      <c r="B7" s="98" t="s">
        <v>148</v>
      </c>
      <c r="C7" s="99"/>
      <c r="D7" s="99"/>
    </row>
    <row r="8" spans="1:4">
      <c r="A8" s="97" t="s">
        <v>572</v>
      </c>
      <c r="B8" s="98" t="s">
        <v>148</v>
      </c>
      <c r="C8" s="99"/>
      <c r="D8" s="99"/>
    </row>
    <row r="9" spans="1:4">
      <c r="A9" s="97" t="s">
        <v>573</v>
      </c>
      <c r="B9" s="98" t="s">
        <v>148</v>
      </c>
      <c r="C9" s="99"/>
      <c r="D9" s="99"/>
    </row>
    <row r="10" spans="1:4">
      <c r="A10" s="97" t="s">
        <v>574</v>
      </c>
      <c r="B10" s="98" t="s">
        <v>148</v>
      </c>
      <c r="C10" s="99"/>
      <c r="D10" s="99"/>
    </row>
    <row r="11" spans="1:4">
      <c r="A11" s="97" t="s">
        <v>575</v>
      </c>
      <c r="B11" s="98" t="s">
        <v>148</v>
      </c>
      <c r="C11" s="99"/>
      <c r="D11" s="99"/>
    </row>
    <row r="12" spans="1:4">
      <c r="A12" s="97" t="s">
        <v>576</v>
      </c>
      <c r="B12" s="98" t="s">
        <v>148</v>
      </c>
      <c r="C12" s="99"/>
      <c r="D12" s="99"/>
    </row>
    <row r="13" spans="1:4">
      <c r="A13" s="97" t="s">
        <v>577</v>
      </c>
      <c r="B13" s="98" t="s">
        <v>148</v>
      </c>
      <c r="C13" s="99"/>
      <c r="D13" s="99"/>
    </row>
    <row r="14" spans="1:4">
      <c r="A14" s="97" t="s">
        <v>578</v>
      </c>
      <c r="B14" s="98" t="s">
        <v>148</v>
      </c>
      <c r="C14" s="99"/>
      <c r="D14" s="99"/>
    </row>
    <row r="15" spans="1:4">
      <c r="A15" s="97" t="s">
        <v>579</v>
      </c>
      <c r="B15" s="98" t="s">
        <v>148</v>
      </c>
      <c r="C15" s="99"/>
      <c r="D15" s="99"/>
    </row>
    <row r="16" spans="1:4">
      <c r="A16" s="97" t="s">
        <v>580</v>
      </c>
      <c r="B16" s="98" t="s">
        <v>148</v>
      </c>
      <c r="C16" s="99"/>
      <c r="D16" s="99"/>
    </row>
    <row r="17" spans="1:4">
      <c r="A17" s="100" t="s">
        <v>147</v>
      </c>
      <c r="B17" s="101" t="s">
        <v>148</v>
      </c>
      <c r="C17" s="102">
        <f>SUM(C7:C16)</f>
        <v>0</v>
      </c>
      <c r="D17" s="102">
        <f>SUM(D7:D16)</f>
        <v>0</v>
      </c>
    </row>
    <row r="18" spans="1:4">
      <c r="A18" s="97" t="s">
        <v>571</v>
      </c>
      <c r="B18" s="98" t="s">
        <v>150</v>
      </c>
      <c r="C18" s="99"/>
      <c r="D18" s="99"/>
    </row>
    <row r="19" spans="1:4">
      <c r="A19" s="97" t="s">
        <v>572</v>
      </c>
      <c r="B19" s="98" t="s">
        <v>150</v>
      </c>
      <c r="C19" s="99"/>
      <c r="D19" s="99"/>
    </row>
    <row r="20" spans="1:4">
      <c r="A20" s="97" t="s">
        <v>573</v>
      </c>
      <c r="B20" s="98" t="s">
        <v>150</v>
      </c>
      <c r="C20" s="99"/>
      <c r="D20" s="99"/>
    </row>
    <row r="21" spans="1:4">
      <c r="A21" s="97" t="s">
        <v>574</v>
      </c>
      <c r="B21" s="98" t="s">
        <v>150</v>
      </c>
      <c r="C21" s="99"/>
      <c r="D21" s="99"/>
    </row>
    <row r="22" spans="1:4">
      <c r="A22" s="97" t="s">
        <v>575</v>
      </c>
      <c r="B22" s="98" t="s">
        <v>150</v>
      </c>
      <c r="C22" s="99"/>
      <c r="D22" s="99"/>
    </row>
    <row r="23" spans="1:4">
      <c r="A23" s="97" t="s">
        <v>576</v>
      </c>
      <c r="B23" s="98" t="s">
        <v>150</v>
      </c>
      <c r="C23" s="99"/>
      <c r="D23" s="99"/>
    </row>
    <row r="24" spans="1:4">
      <c r="A24" s="97" t="s">
        <v>577</v>
      </c>
      <c r="B24" s="98" t="s">
        <v>150</v>
      </c>
      <c r="C24" s="99"/>
      <c r="D24" s="99"/>
    </row>
    <row r="25" spans="1:4">
      <c r="A25" s="97" t="s">
        <v>578</v>
      </c>
      <c r="B25" s="98" t="s">
        <v>150</v>
      </c>
      <c r="C25" s="99"/>
      <c r="D25" s="99"/>
    </row>
    <row r="26" spans="1:4">
      <c r="A26" s="97" t="s">
        <v>579</v>
      </c>
      <c r="B26" s="98" t="s">
        <v>150</v>
      </c>
      <c r="C26" s="99"/>
      <c r="D26" s="99"/>
    </row>
    <row r="27" spans="1:4">
      <c r="A27" s="97" t="s">
        <v>580</v>
      </c>
      <c r="B27" s="98" t="s">
        <v>150</v>
      </c>
      <c r="C27" s="99"/>
      <c r="D27" s="99"/>
    </row>
    <row r="28" spans="1:4">
      <c r="A28" s="100" t="s">
        <v>581</v>
      </c>
      <c r="B28" s="101" t="s">
        <v>150</v>
      </c>
      <c r="C28" s="102">
        <f>SUM(C18:C27)</f>
        <v>0</v>
      </c>
      <c r="D28" s="102">
        <f>SUM(D18:D27)</f>
        <v>0</v>
      </c>
    </row>
    <row r="29" spans="1:4">
      <c r="A29" s="97" t="s">
        <v>571</v>
      </c>
      <c r="B29" s="98" t="s">
        <v>152</v>
      </c>
      <c r="C29" s="99"/>
      <c r="D29" s="99"/>
    </row>
    <row r="30" spans="1:4">
      <c r="A30" s="97" t="s">
        <v>572</v>
      </c>
      <c r="B30" s="98" t="s">
        <v>152</v>
      </c>
      <c r="C30" s="99"/>
      <c r="D30" s="99"/>
    </row>
    <row r="31" spans="1:4">
      <c r="A31" s="97" t="s">
        <v>573</v>
      </c>
      <c r="B31" s="98" t="s">
        <v>152</v>
      </c>
      <c r="C31" s="99"/>
      <c r="D31" s="99"/>
    </row>
    <row r="32" spans="1:4">
      <c r="A32" s="97" t="s">
        <v>574</v>
      </c>
      <c r="B32" s="98" t="s">
        <v>152</v>
      </c>
      <c r="C32" s="99"/>
      <c r="D32" s="99"/>
    </row>
    <row r="33" spans="1:4">
      <c r="A33" s="97" t="s">
        <v>575</v>
      </c>
      <c r="B33" s="98" t="s">
        <v>152</v>
      </c>
      <c r="C33" s="99"/>
      <c r="D33" s="99"/>
    </row>
    <row r="34" spans="1:4">
      <c r="A34" s="97" t="s">
        <v>576</v>
      </c>
      <c r="B34" s="98" t="s">
        <v>152</v>
      </c>
      <c r="C34" s="99"/>
      <c r="D34" s="99"/>
    </row>
    <row r="35" spans="1:4">
      <c r="A35" s="97" t="s">
        <v>577</v>
      </c>
      <c r="B35" s="98" t="s">
        <v>152</v>
      </c>
      <c r="C35" s="103">
        <v>28896078</v>
      </c>
      <c r="D35" s="103">
        <v>28896078</v>
      </c>
    </row>
    <row r="36" spans="1:4">
      <c r="A36" s="97" t="s">
        <v>578</v>
      </c>
      <c r="B36" s="98" t="s">
        <v>152</v>
      </c>
      <c r="C36" s="103">
        <v>350000</v>
      </c>
      <c r="D36" s="103">
        <v>350000</v>
      </c>
    </row>
    <row r="37" spans="1:4">
      <c r="A37" s="97" t="s">
        <v>579</v>
      </c>
      <c r="B37" s="98" t="s">
        <v>152</v>
      </c>
      <c r="C37" s="103">
        <v>33491565</v>
      </c>
      <c r="D37" s="103">
        <f>33491565+891460+20000</f>
        <v>34403025</v>
      </c>
    </row>
    <row r="38" spans="1:4">
      <c r="A38" s="97" t="s">
        <v>580</v>
      </c>
      <c r="B38" s="98" t="s">
        <v>152</v>
      </c>
      <c r="C38" s="99"/>
      <c r="D38" s="99"/>
    </row>
    <row r="39" spans="1:4">
      <c r="A39" s="100" t="s">
        <v>151</v>
      </c>
      <c r="B39" s="101" t="s">
        <v>152</v>
      </c>
      <c r="C39" s="104">
        <f>SUM(C29:C38)</f>
        <v>62737643</v>
      </c>
      <c r="D39" s="104">
        <f>SUM(D29:D38)</f>
        <v>63649103</v>
      </c>
    </row>
    <row r="40" spans="1:4">
      <c r="A40" s="97" t="s">
        <v>582</v>
      </c>
      <c r="B40" s="105" t="s">
        <v>156</v>
      </c>
      <c r="C40" s="99"/>
      <c r="D40" s="99"/>
    </row>
    <row r="41" spans="1:4">
      <c r="A41" s="97" t="s">
        <v>583</v>
      </c>
      <c r="B41" s="105" t="s">
        <v>156</v>
      </c>
      <c r="C41" s="99"/>
      <c r="D41" s="99"/>
    </row>
    <row r="42" spans="1:4">
      <c r="A42" s="97" t="s">
        <v>584</v>
      </c>
      <c r="B42" s="105" t="s">
        <v>156</v>
      </c>
      <c r="C42" s="99"/>
      <c r="D42" s="99"/>
    </row>
    <row r="43" spans="1:4">
      <c r="A43" s="105" t="s">
        <v>585</v>
      </c>
      <c r="B43" s="105" t="s">
        <v>156</v>
      </c>
      <c r="C43" s="99"/>
      <c r="D43" s="99"/>
    </row>
    <row r="44" spans="1:4">
      <c r="A44" s="105" t="s">
        <v>586</v>
      </c>
      <c r="B44" s="105" t="s">
        <v>156</v>
      </c>
      <c r="C44" s="99"/>
      <c r="D44" s="99"/>
    </row>
    <row r="45" spans="1:4">
      <c r="A45" s="105" t="s">
        <v>587</v>
      </c>
      <c r="B45" s="105" t="s">
        <v>156</v>
      </c>
      <c r="C45" s="99"/>
      <c r="D45" s="99"/>
    </row>
    <row r="46" spans="1:4">
      <c r="A46" s="97" t="s">
        <v>588</v>
      </c>
      <c r="B46" s="105" t="s">
        <v>156</v>
      </c>
      <c r="C46" s="99"/>
      <c r="D46" s="99"/>
    </row>
    <row r="47" spans="1:4">
      <c r="A47" s="97" t="s">
        <v>589</v>
      </c>
      <c r="B47" s="105" t="s">
        <v>156</v>
      </c>
      <c r="C47" s="99"/>
      <c r="D47" s="99"/>
    </row>
    <row r="48" spans="1:4">
      <c r="A48" s="97" t="s">
        <v>590</v>
      </c>
      <c r="B48" s="105" t="s">
        <v>156</v>
      </c>
      <c r="C48" s="99"/>
      <c r="D48" s="99"/>
    </row>
    <row r="49" spans="1:4">
      <c r="A49" s="97" t="s">
        <v>591</v>
      </c>
      <c r="B49" s="105" t="s">
        <v>156</v>
      </c>
      <c r="C49" s="99"/>
      <c r="D49" s="99"/>
    </row>
    <row r="50" spans="1:4">
      <c r="A50" s="100" t="s">
        <v>592</v>
      </c>
      <c r="B50" s="101" t="s">
        <v>156</v>
      </c>
      <c r="C50" s="102">
        <f>SUM(C40:C49)</f>
        <v>0</v>
      </c>
      <c r="D50" s="102">
        <f>SUM(D40:D49)</f>
        <v>0</v>
      </c>
    </row>
    <row r="51" spans="1:4">
      <c r="A51" s="97" t="s">
        <v>582</v>
      </c>
      <c r="B51" s="105" t="s">
        <v>164</v>
      </c>
      <c r="C51" s="99">
        <v>0</v>
      </c>
      <c r="D51" s="99">
        <v>0</v>
      </c>
    </row>
    <row r="52" spans="1:4">
      <c r="A52" s="97" t="s">
        <v>583</v>
      </c>
      <c r="B52" s="105" t="s">
        <v>164</v>
      </c>
      <c r="C52" s="103">
        <v>0</v>
      </c>
      <c r="D52" s="103">
        <v>0</v>
      </c>
    </row>
    <row r="53" spans="1:4">
      <c r="A53" s="97" t="s">
        <v>584</v>
      </c>
      <c r="B53" s="105" t="s">
        <v>164</v>
      </c>
      <c r="C53" s="99"/>
      <c r="D53" s="99"/>
    </row>
    <row r="54" spans="1:4">
      <c r="A54" s="105" t="s">
        <v>585</v>
      </c>
      <c r="B54" s="105" t="s">
        <v>164</v>
      </c>
      <c r="C54" s="99"/>
      <c r="D54" s="99"/>
    </row>
    <row r="55" spans="1:4">
      <c r="A55" s="105" t="s">
        <v>586</v>
      </c>
      <c r="B55" s="105" t="s">
        <v>164</v>
      </c>
      <c r="C55" s="99"/>
      <c r="D55" s="99"/>
    </row>
    <row r="56" spans="1:4">
      <c r="A56" s="105" t="s">
        <v>587</v>
      </c>
      <c r="B56" s="105" t="s">
        <v>164</v>
      </c>
      <c r="C56" s="99"/>
      <c r="D56" s="99"/>
    </row>
    <row r="57" spans="1:4">
      <c r="A57" s="97" t="s">
        <v>588</v>
      </c>
      <c r="B57" s="105" t="s">
        <v>164</v>
      </c>
      <c r="C57" s="99">
        <v>0</v>
      </c>
      <c r="D57" s="99">
        <v>0</v>
      </c>
    </row>
    <row r="58" spans="1:4">
      <c r="A58" s="97" t="s">
        <v>593</v>
      </c>
      <c r="B58" s="105" t="s">
        <v>164</v>
      </c>
      <c r="C58" s="99"/>
      <c r="D58" s="99"/>
    </row>
    <row r="59" spans="1:4">
      <c r="A59" s="97" t="s">
        <v>590</v>
      </c>
      <c r="B59" s="105" t="s">
        <v>164</v>
      </c>
      <c r="C59" s="99"/>
      <c r="D59" s="99"/>
    </row>
    <row r="60" spans="1:4">
      <c r="A60" s="97" t="s">
        <v>591</v>
      </c>
      <c r="B60" s="105" t="s">
        <v>164</v>
      </c>
      <c r="C60" s="99"/>
      <c r="D60" s="99"/>
    </row>
    <row r="61" spans="1:4">
      <c r="A61" s="106" t="s">
        <v>594</v>
      </c>
      <c r="B61" s="101" t="s">
        <v>164</v>
      </c>
      <c r="C61" s="104">
        <f>SUM(C51:C60)</f>
        <v>0</v>
      </c>
      <c r="D61" s="104">
        <f>SUM(D51:D60)</f>
        <v>0</v>
      </c>
    </row>
    <row r="62" spans="1:4">
      <c r="A62" s="97" t="s">
        <v>571</v>
      </c>
      <c r="B62" s="98" t="s">
        <v>199</v>
      </c>
      <c r="C62" s="99"/>
      <c r="D62" s="99"/>
    </row>
    <row r="63" spans="1:4">
      <c r="A63" s="97" t="s">
        <v>572</v>
      </c>
      <c r="B63" s="98" t="s">
        <v>199</v>
      </c>
      <c r="C63" s="99"/>
      <c r="D63" s="99"/>
    </row>
    <row r="64" spans="1:4">
      <c r="A64" s="97" t="s">
        <v>573</v>
      </c>
      <c r="B64" s="98" t="s">
        <v>199</v>
      </c>
      <c r="C64" s="99"/>
      <c r="D64" s="99"/>
    </row>
    <row r="65" spans="1:4">
      <c r="A65" s="97" t="s">
        <v>574</v>
      </c>
      <c r="B65" s="98" t="s">
        <v>199</v>
      </c>
      <c r="C65" s="99"/>
      <c r="D65" s="99"/>
    </row>
    <row r="66" spans="1:4">
      <c r="A66" s="97" t="s">
        <v>575</v>
      </c>
      <c r="B66" s="98" t="s">
        <v>199</v>
      </c>
      <c r="C66" s="99"/>
      <c r="D66" s="99"/>
    </row>
    <row r="67" spans="1:4">
      <c r="A67" s="97" t="s">
        <v>576</v>
      </c>
      <c r="B67" s="98" t="s">
        <v>199</v>
      </c>
      <c r="C67" s="99"/>
      <c r="D67" s="99"/>
    </row>
    <row r="68" spans="1:4">
      <c r="A68" s="97" t="s">
        <v>577</v>
      </c>
      <c r="B68" s="98" t="s">
        <v>199</v>
      </c>
      <c r="C68" s="99"/>
      <c r="D68" s="99"/>
    </row>
    <row r="69" spans="1:4">
      <c r="A69" s="97" t="s">
        <v>578</v>
      </c>
      <c r="B69" s="98" t="s">
        <v>199</v>
      </c>
      <c r="C69" s="99"/>
      <c r="D69" s="99"/>
    </row>
    <row r="70" spans="1:4">
      <c r="A70" s="97" t="s">
        <v>579</v>
      </c>
      <c r="B70" s="98" t="s">
        <v>199</v>
      </c>
      <c r="C70" s="99"/>
      <c r="D70" s="99"/>
    </row>
    <row r="71" spans="1:4">
      <c r="A71" s="97" t="s">
        <v>580</v>
      </c>
      <c r="B71" s="98" t="s">
        <v>199</v>
      </c>
      <c r="C71" s="99"/>
      <c r="D71" s="99"/>
    </row>
    <row r="72" spans="1:4">
      <c r="A72" s="100" t="s">
        <v>595</v>
      </c>
      <c r="B72" s="101" t="s">
        <v>199</v>
      </c>
      <c r="C72" s="102">
        <f>SUM(C62:C71)</f>
        <v>0</v>
      </c>
      <c r="D72" s="102">
        <f>SUM(D62:D71)</f>
        <v>0</v>
      </c>
    </row>
    <row r="73" spans="1:4">
      <c r="A73" s="97" t="s">
        <v>571</v>
      </c>
      <c r="B73" s="98" t="s">
        <v>201</v>
      </c>
      <c r="C73" s="99"/>
      <c r="D73" s="99"/>
    </row>
    <row r="74" spans="1:4">
      <c r="A74" s="97" t="s">
        <v>572</v>
      </c>
      <c r="B74" s="98" t="s">
        <v>201</v>
      </c>
      <c r="C74" s="99"/>
      <c r="D74" s="99"/>
    </row>
    <row r="75" spans="1:4">
      <c r="A75" s="97" t="s">
        <v>573</v>
      </c>
      <c r="B75" s="98" t="s">
        <v>201</v>
      </c>
      <c r="C75" s="99"/>
      <c r="D75" s="99"/>
    </row>
    <row r="76" spans="1:4">
      <c r="A76" s="97" t="s">
        <v>574</v>
      </c>
      <c r="B76" s="98" t="s">
        <v>201</v>
      </c>
      <c r="C76" s="99"/>
      <c r="D76" s="99"/>
    </row>
    <row r="77" spans="1:4">
      <c r="A77" s="97" t="s">
        <v>575</v>
      </c>
      <c r="B77" s="98" t="s">
        <v>201</v>
      </c>
      <c r="C77" s="99"/>
      <c r="D77" s="99"/>
    </row>
    <row r="78" spans="1:4">
      <c r="A78" s="97" t="s">
        <v>576</v>
      </c>
      <c r="B78" s="98" t="s">
        <v>201</v>
      </c>
      <c r="C78" s="99"/>
      <c r="D78" s="99"/>
    </row>
    <row r="79" spans="1:4">
      <c r="A79" s="97" t="s">
        <v>577</v>
      </c>
      <c r="B79" s="98" t="s">
        <v>201</v>
      </c>
      <c r="C79" s="99"/>
      <c r="D79" s="99"/>
    </row>
    <row r="80" spans="1:4">
      <c r="A80" s="97" t="s">
        <v>578</v>
      </c>
      <c r="B80" s="98" t="s">
        <v>201</v>
      </c>
      <c r="C80" s="99"/>
      <c r="D80" s="99"/>
    </row>
    <row r="81" spans="1:4">
      <c r="A81" s="97" t="s">
        <v>579</v>
      </c>
      <c r="B81" s="98" t="s">
        <v>201</v>
      </c>
      <c r="C81" s="99"/>
      <c r="D81" s="99"/>
    </row>
    <row r="82" spans="1:4">
      <c r="A82" s="97" t="s">
        <v>580</v>
      </c>
      <c r="B82" s="98" t="s">
        <v>201</v>
      </c>
      <c r="C82" s="99"/>
      <c r="D82" s="99"/>
    </row>
    <row r="83" spans="1:4">
      <c r="A83" s="100" t="s">
        <v>596</v>
      </c>
      <c r="B83" s="101" t="s">
        <v>201</v>
      </c>
      <c r="C83" s="102">
        <f>SUM(C73:C82)</f>
        <v>0</v>
      </c>
      <c r="D83" s="102">
        <f>SUM(D73:D82)</f>
        <v>0</v>
      </c>
    </row>
    <row r="84" spans="1:4">
      <c r="A84" s="97" t="s">
        <v>571</v>
      </c>
      <c r="B84" s="98" t="s">
        <v>203</v>
      </c>
      <c r="C84" s="99"/>
      <c r="D84" s="99"/>
    </row>
    <row r="85" spans="1:4">
      <c r="A85" s="97" t="s">
        <v>572</v>
      </c>
      <c r="B85" s="98" t="s">
        <v>203</v>
      </c>
      <c r="C85" s="99"/>
      <c r="D85" s="99"/>
    </row>
    <row r="86" spans="1:4">
      <c r="A86" s="97" t="s">
        <v>573</v>
      </c>
      <c r="B86" s="98" t="s">
        <v>203</v>
      </c>
      <c r="C86" s="99"/>
      <c r="D86" s="99"/>
    </row>
    <row r="87" spans="1:4">
      <c r="A87" s="97" t="s">
        <v>574</v>
      </c>
      <c r="B87" s="98" t="s">
        <v>203</v>
      </c>
      <c r="C87" s="99"/>
      <c r="D87" s="99"/>
    </row>
    <row r="88" spans="1:4">
      <c r="A88" s="97" t="s">
        <v>575</v>
      </c>
      <c r="B88" s="98" t="s">
        <v>203</v>
      </c>
      <c r="C88" s="99"/>
      <c r="D88" s="99"/>
    </row>
    <row r="89" spans="1:4">
      <c r="A89" s="97" t="s">
        <v>576</v>
      </c>
      <c r="B89" s="98" t="s">
        <v>203</v>
      </c>
      <c r="C89" s="99"/>
      <c r="D89" s="99"/>
    </row>
    <row r="90" spans="1:4">
      <c r="A90" s="97" t="s">
        <v>577</v>
      </c>
      <c r="B90" s="98" t="s">
        <v>203</v>
      </c>
      <c r="C90" s="99">
        <v>0</v>
      </c>
      <c r="D90" s="99">
        <v>0</v>
      </c>
    </row>
    <row r="91" spans="1:4">
      <c r="A91" s="97" t="s">
        <v>578</v>
      </c>
      <c r="B91" s="98" t="s">
        <v>203</v>
      </c>
      <c r="C91" s="99"/>
      <c r="D91" s="99"/>
    </row>
    <row r="92" spans="1:4">
      <c r="A92" s="97" t="s">
        <v>579</v>
      </c>
      <c r="B92" s="98" t="s">
        <v>203</v>
      </c>
      <c r="C92" s="99">
        <v>0</v>
      </c>
      <c r="D92" s="99">
        <v>0</v>
      </c>
    </row>
    <row r="93" spans="1:4">
      <c r="A93" s="97" t="s">
        <v>580</v>
      </c>
      <c r="B93" s="98" t="s">
        <v>203</v>
      </c>
      <c r="C93" s="99"/>
      <c r="D93" s="99"/>
    </row>
    <row r="94" spans="1:4">
      <c r="A94" s="100" t="s">
        <v>597</v>
      </c>
      <c r="B94" s="101" t="s">
        <v>203</v>
      </c>
      <c r="C94" s="102">
        <f>SUM(C84:C93)</f>
        <v>0</v>
      </c>
      <c r="D94" s="102">
        <f>SUM(D84:D93)</f>
        <v>0</v>
      </c>
    </row>
    <row r="95" spans="1:4">
      <c r="A95" s="97" t="s">
        <v>582</v>
      </c>
      <c r="B95" s="105" t="s">
        <v>207</v>
      </c>
      <c r="C95" s="99">
        <v>0</v>
      </c>
      <c r="D95" s="99">
        <v>0</v>
      </c>
    </row>
    <row r="96" spans="1:4">
      <c r="A96" s="97" t="s">
        <v>583</v>
      </c>
      <c r="B96" s="98" t="s">
        <v>207</v>
      </c>
      <c r="C96" s="99"/>
      <c r="D96" s="99"/>
    </row>
    <row r="97" spans="1:4">
      <c r="A97" s="97" t="s">
        <v>584</v>
      </c>
      <c r="B97" s="105" t="s">
        <v>207</v>
      </c>
      <c r="C97" s="99"/>
      <c r="D97" s="99"/>
    </row>
    <row r="98" spans="1:4">
      <c r="A98" s="105" t="s">
        <v>585</v>
      </c>
      <c r="B98" s="98" t="s">
        <v>207</v>
      </c>
      <c r="C98" s="99"/>
      <c r="D98" s="99"/>
    </row>
    <row r="99" spans="1:4">
      <c r="A99" s="105" t="s">
        <v>586</v>
      </c>
      <c r="B99" s="105" t="s">
        <v>207</v>
      </c>
      <c r="C99" s="99"/>
      <c r="D99" s="99"/>
    </row>
    <row r="100" spans="1:4">
      <c r="A100" s="105" t="s">
        <v>587</v>
      </c>
      <c r="B100" s="98" t="s">
        <v>207</v>
      </c>
      <c r="C100" s="99"/>
      <c r="D100" s="99"/>
    </row>
    <row r="101" spans="1:4">
      <c r="A101" s="97" t="s">
        <v>588</v>
      </c>
      <c r="B101" s="105" t="s">
        <v>207</v>
      </c>
      <c r="C101" s="99"/>
      <c r="D101" s="99"/>
    </row>
    <row r="102" spans="1:4">
      <c r="A102" s="97" t="s">
        <v>593</v>
      </c>
      <c r="B102" s="98" t="s">
        <v>207</v>
      </c>
      <c r="C102" s="99"/>
      <c r="D102" s="99"/>
    </row>
    <row r="103" spans="1:4">
      <c r="A103" s="97" t="s">
        <v>590</v>
      </c>
      <c r="B103" s="105" t="s">
        <v>207</v>
      </c>
      <c r="C103" s="99"/>
      <c r="D103" s="99"/>
    </row>
    <row r="104" spans="1:4">
      <c r="A104" s="97" t="s">
        <v>591</v>
      </c>
      <c r="B104" s="98" t="s">
        <v>207</v>
      </c>
      <c r="C104" s="99"/>
      <c r="D104" s="99"/>
    </row>
    <row r="105" spans="1:4">
      <c r="A105" s="100" t="s">
        <v>598</v>
      </c>
      <c r="B105" s="101" t="s">
        <v>207</v>
      </c>
      <c r="C105" s="102">
        <f>SUM(C95:C104)</f>
        <v>0</v>
      </c>
      <c r="D105" s="102">
        <f>SUM(D95:D104)</f>
        <v>0</v>
      </c>
    </row>
    <row r="106" spans="1:4">
      <c r="A106" s="97" t="s">
        <v>582</v>
      </c>
      <c r="B106" s="105" t="s">
        <v>211</v>
      </c>
      <c r="C106" s="99">
        <v>0</v>
      </c>
      <c r="D106" s="99">
        <v>0</v>
      </c>
    </row>
    <row r="107" spans="1:4">
      <c r="A107" s="97" t="s">
        <v>583</v>
      </c>
      <c r="B107" s="105" t="s">
        <v>211</v>
      </c>
      <c r="C107" s="99"/>
      <c r="D107" s="99"/>
    </row>
    <row r="108" spans="1:4">
      <c r="A108" s="97" t="s">
        <v>584</v>
      </c>
      <c r="B108" s="105" t="s">
        <v>211</v>
      </c>
      <c r="C108" s="99"/>
      <c r="D108" s="99"/>
    </row>
    <row r="109" spans="1:4">
      <c r="A109" s="105" t="s">
        <v>585</v>
      </c>
      <c r="B109" s="105" t="s">
        <v>211</v>
      </c>
      <c r="C109" s="99"/>
      <c r="D109" s="99"/>
    </row>
    <row r="110" spans="1:4">
      <c r="A110" s="105" t="s">
        <v>586</v>
      </c>
      <c r="B110" s="105" t="s">
        <v>211</v>
      </c>
      <c r="C110" s="99"/>
      <c r="D110" s="99"/>
    </row>
    <row r="111" spans="1:4">
      <c r="A111" s="105" t="s">
        <v>587</v>
      </c>
      <c r="B111" s="105" t="s">
        <v>211</v>
      </c>
      <c r="C111" s="99"/>
      <c r="D111" s="99"/>
    </row>
    <row r="112" spans="1:4">
      <c r="A112" s="97" t="s">
        <v>588</v>
      </c>
      <c r="B112" s="105" t="s">
        <v>211</v>
      </c>
      <c r="C112" s="99"/>
      <c r="D112" s="99"/>
    </row>
    <row r="113" spans="1:4">
      <c r="A113" s="97" t="s">
        <v>593</v>
      </c>
      <c r="B113" s="105" t="s">
        <v>211</v>
      </c>
      <c r="C113" s="99"/>
      <c r="D113" s="99"/>
    </row>
    <row r="114" spans="1:4">
      <c r="A114" s="97" t="s">
        <v>590</v>
      </c>
      <c r="B114" s="105" t="s">
        <v>211</v>
      </c>
      <c r="C114" s="99"/>
      <c r="D114" s="99"/>
    </row>
    <row r="115" spans="1:4">
      <c r="A115" s="97" t="s">
        <v>591</v>
      </c>
      <c r="B115" s="105" t="s">
        <v>211</v>
      </c>
      <c r="C115" s="99"/>
      <c r="D115" s="99"/>
    </row>
    <row r="116" spans="1:4">
      <c r="A116" s="106" t="s">
        <v>599</v>
      </c>
      <c r="B116" s="101" t="s">
        <v>211</v>
      </c>
      <c r="C116" s="102">
        <f>SUM(C106:C115)</f>
        <v>0</v>
      </c>
      <c r="D116" s="102">
        <f>SUM(D106:D115)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</vt:lpstr>
      <vt:lpstr>14. mell.</vt:lpstr>
      <vt:lpstr>15. mell</vt:lpstr>
      <vt:lpstr>'2. mell.'!Nyomtatási_cím</vt:lpstr>
      <vt:lpstr>'3. sz. mell.'!Nyomtatási_cím</vt:lpstr>
      <vt:lpstr>'9. mell.'!Nyomtatási_cím</vt:lpstr>
      <vt:lpstr>'14.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2021-07-22T15:44:39Z</cp:lastPrinted>
  <dcterms:created xsi:type="dcterms:W3CDTF">2015-01-28T09:43:29Z</dcterms:created>
  <dcterms:modified xsi:type="dcterms:W3CDTF">2021-08-17T06:17:03Z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