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Zárszámadás 2020\"/>
    </mc:Choice>
  </mc:AlternateContent>
  <xr:revisionPtr revIDLastSave="0" documentId="8_{A14B8D0E-D388-4594-8908-504F32AC8596}" xr6:coauthVersionLast="47" xr6:coauthVersionMax="47" xr10:uidLastSave="{00000000-0000-0000-0000-000000000000}"/>
  <bookViews>
    <workbookView xWindow="-120" yWindow="-120" windowWidth="29040" windowHeight="15840" tabRatio="978" activeTab="3"/>
  </bookViews>
  <sheets>
    <sheet name="KVI_MOD_TARTALOMJEGYZÉK" sheetId="185" r:id="rId1"/>
    <sheet name="KVI_MOD_ALAPADATOK" sheetId="94" r:id="rId2"/>
    <sheet name="KVI_MOD_ÖSSZEFÜGGÉSEK" sheetId="75" r:id="rId3"/>
    <sheet name="KVI_MOD_1.1.sz.mell." sheetId="1" r:id="rId4"/>
    <sheet name="KVI_MOD_1.2.sz.mell." sheetId="142" r:id="rId5"/>
    <sheet name="KVI_MOD_1.3.sz.mell." sheetId="143" r:id="rId6"/>
    <sheet name="KVI_MOD_1.4.sz.mell." sheetId="144" r:id="rId7"/>
    <sheet name="KVI_MOD_2.1.sz.mell" sheetId="73" r:id="rId8"/>
    <sheet name="KVI_MOD_2.2.sz.mell" sheetId="61" r:id="rId9"/>
    <sheet name="KVI_MOD_ELLENŐRZÉS" sheetId="76" r:id="rId10"/>
    <sheet name="KVI_MOD_3.sz.mell." sheetId="187" r:id="rId11"/>
    <sheet name="KVI_MOD_4.sz.mell." sheetId="188" r:id="rId12"/>
    <sheet name="KVI_MOD_5.sz.mell." sheetId="189" r:id="rId13"/>
    <sheet name="KVI_MOD_6.sz.mell." sheetId="63" r:id="rId14"/>
    <sheet name="KVI_MOD_7.sz.mell." sheetId="64" r:id="rId15"/>
    <sheet name="KVI_MOD_8.sz.mell." sheetId="186" r:id="rId16"/>
    <sheet name="KVI_MOD_9.1.sz.mell" sheetId="3" r:id="rId17"/>
    <sheet name="KVI_MOD_9.1.1.sz.mell" sheetId="133" r:id="rId18"/>
    <sheet name="KVI_MOD_9.1.2.sz.mell" sheetId="134" r:id="rId19"/>
    <sheet name="KVI_MOD_9.1.3.sz.mell" sheetId="135" r:id="rId20"/>
    <sheet name="KVI_MOD_9.2.sz.mell" sheetId="79" r:id="rId21"/>
    <sheet name="KVI_MOD_9.2.1.sz.mell" sheetId="138" r:id="rId22"/>
    <sheet name="KVI_MOD_9.2.2.sz.mell" sheetId="137" r:id="rId23"/>
    <sheet name="KVI_MOD_9.2.3.sz.mell" sheetId="136" r:id="rId24"/>
    <sheet name="KVI_MOD_9.3.sz.mell" sheetId="105" r:id="rId25"/>
    <sheet name="KVI_MOD_9.3.1.sz.mell" sheetId="139" r:id="rId26"/>
    <sheet name="KVI_MOD_9.3.2.sz.mell" sheetId="140" r:id="rId27"/>
    <sheet name="KVI_MOD_9.3.3.sz.mell" sheetId="141" r:id="rId28"/>
    <sheet name="KVI_MOD_9.4.sz.mell" sheetId="145" r:id="rId29"/>
    <sheet name="KVI_MOD_9.4.1.sz.mell" sheetId="146" r:id="rId30"/>
    <sheet name="KVI_MOD_9.4.2.sz.mell" sheetId="147" r:id="rId31"/>
    <sheet name="KVI_MOD_9.4.3.sz.mell" sheetId="148" r:id="rId32"/>
    <sheet name="KVI_MOD_9.5.sz.mell" sheetId="149" r:id="rId33"/>
    <sheet name="KVI_MOD_9.5.1.sz.mell" sheetId="150" r:id="rId34"/>
    <sheet name="KVI_MOD_9.5.2.sz.mell" sheetId="151" r:id="rId35"/>
    <sheet name="KVI_MOD_9.5.3.sz.mell" sheetId="152" r:id="rId36"/>
    <sheet name="KVI_MOD_9.6.sz.mell" sheetId="153" r:id="rId37"/>
    <sheet name="KVI_MOD_9.6.1.sz.mell" sheetId="154" r:id="rId38"/>
    <sheet name="KVI_MOD_9.6.2.sz.mell" sheetId="155" r:id="rId39"/>
    <sheet name="KVI_MOD_9.6.3.sz.mell" sheetId="156" r:id="rId40"/>
    <sheet name="KVI_MOD_9.7.sz.mell" sheetId="157" r:id="rId41"/>
    <sheet name="KVI_MOD_9.7.1.sz.mell" sheetId="158" r:id="rId42"/>
    <sheet name="KVI_MOD_9.7.2.sz.mell" sheetId="159" r:id="rId43"/>
    <sheet name="KVI_MOD_9.7.3.sz.mell" sheetId="160" r:id="rId44"/>
    <sheet name="KVI_MOD_9.8.sz.mell" sheetId="161" r:id="rId45"/>
    <sheet name="KVI_MOD_9.8.1.sz.mell" sheetId="162" r:id="rId46"/>
    <sheet name="KVI_MOD_9.8.2.sz.mell" sheetId="163" r:id="rId47"/>
    <sheet name="KVI_MOD_9.8.3.sz.mell" sheetId="164" r:id="rId48"/>
    <sheet name="KVI_MOD_9.9.sz.mell" sheetId="169" r:id="rId49"/>
    <sheet name="KVI_MOD_9.9.1.sz.mell" sheetId="170" r:id="rId50"/>
    <sheet name="KVI_MOD_9.9.2.sz.mell" sheetId="171" r:id="rId51"/>
    <sheet name="KVI_MOD_9.9.3.sz.mell" sheetId="172" r:id="rId52"/>
    <sheet name="KVI_MOD_9.10.sz.mell" sheetId="173" r:id="rId53"/>
    <sheet name="KVI_MOD_9.10.1.sz.mell" sheetId="174" r:id="rId54"/>
    <sheet name="KVI_MOD_9.10.2.sz.mell" sheetId="175" r:id="rId55"/>
    <sheet name="KVI_MOD_9.10.3.sz.mell" sheetId="176" r:id="rId56"/>
    <sheet name="KVI_MOD_9.11.sz.mell" sheetId="177" r:id="rId57"/>
    <sheet name="KVI_MOD_9.11.1.sz.mell" sheetId="178" r:id="rId58"/>
    <sheet name="KVI_MOD_9.11.2.sz.mell" sheetId="179" r:id="rId59"/>
    <sheet name="KVI_MOD_9.11.3.sz.mell" sheetId="180" r:id="rId60"/>
    <sheet name="KVI_MOD_9.12.sz.mell" sheetId="181" r:id="rId61"/>
    <sheet name="KVI_MOD_9.12.1.sz.mell" sheetId="182" r:id="rId62"/>
    <sheet name="KVI_MOD_9.12.2.sz.mell" sheetId="183" r:id="rId63"/>
    <sheet name="KVI_MOD_9.12.3.sz.mell" sheetId="184" r:id="rId64"/>
    <sheet name="KVI_MOD_10.sz.mell." sheetId="190" r:id="rId65"/>
    <sheet name="Munka1" sheetId="191" r:id="rId66"/>
  </sheets>
  <definedNames>
    <definedName name="_xlnm.Print_Titles" localSheetId="15">KVI_MOD_8.sz.mell.!$1:$3</definedName>
    <definedName name="_xlnm.Print_Titles" localSheetId="17">KVI_MOD_9.1.1.sz.mell!$1:$6</definedName>
    <definedName name="_xlnm.Print_Titles" localSheetId="18">KVI_MOD_9.1.2.sz.mell!$1:$6</definedName>
    <definedName name="_xlnm.Print_Titles" localSheetId="19">KVI_MOD_9.1.3.sz.mell!$1:$6</definedName>
    <definedName name="_xlnm.Print_Titles" localSheetId="16">KVI_MOD_9.1.sz.mell!$1:$6</definedName>
    <definedName name="_xlnm.Print_Titles" localSheetId="53">KVI_MOD_9.10.1.sz.mell!$1:$6</definedName>
    <definedName name="_xlnm.Print_Titles" localSheetId="54">KVI_MOD_9.10.2.sz.mell!$1:$6</definedName>
    <definedName name="_xlnm.Print_Titles" localSheetId="55">KVI_MOD_9.10.3.sz.mell!$1:$6</definedName>
    <definedName name="_xlnm.Print_Titles" localSheetId="52">KVI_MOD_9.10.sz.mell!$1:$6</definedName>
    <definedName name="_xlnm.Print_Titles" localSheetId="57">KVI_MOD_9.11.1.sz.mell!$1:$6</definedName>
    <definedName name="_xlnm.Print_Titles" localSheetId="58">KVI_MOD_9.11.2.sz.mell!$1:$6</definedName>
    <definedName name="_xlnm.Print_Titles" localSheetId="59">KVI_MOD_9.11.3.sz.mell!$1:$6</definedName>
    <definedName name="_xlnm.Print_Titles" localSheetId="56">KVI_MOD_9.11.sz.mell!$1:$6</definedName>
    <definedName name="_xlnm.Print_Titles" localSheetId="61">KVI_MOD_9.12.1.sz.mell!$1:$6</definedName>
    <definedName name="_xlnm.Print_Titles" localSheetId="62">KVI_MOD_9.12.2.sz.mell!$1:$6</definedName>
    <definedName name="_xlnm.Print_Titles" localSheetId="63">KVI_MOD_9.12.3.sz.mell!$1:$6</definedName>
    <definedName name="_xlnm.Print_Titles" localSheetId="60">KVI_MOD_9.12.sz.mell!$1:$6</definedName>
    <definedName name="_xlnm.Print_Titles" localSheetId="21">KVI_MOD_9.2.1.sz.mell!$1:$6</definedName>
    <definedName name="_xlnm.Print_Titles" localSheetId="22">KVI_MOD_9.2.2.sz.mell!$1:$6</definedName>
    <definedName name="_xlnm.Print_Titles" localSheetId="23">KVI_MOD_9.2.3.sz.mell!$1:$6</definedName>
    <definedName name="_xlnm.Print_Titles" localSheetId="20">KVI_MOD_9.2.sz.mell!$1:$6</definedName>
    <definedName name="_xlnm.Print_Titles" localSheetId="25">KVI_MOD_9.3.1.sz.mell!$1:$6</definedName>
    <definedName name="_xlnm.Print_Titles" localSheetId="26">KVI_MOD_9.3.2.sz.mell!$1:$6</definedName>
    <definedName name="_xlnm.Print_Titles" localSheetId="27">KVI_MOD_9.3.3.sz.mell!$1:$6</definedName>
    <definedName name="_xlnm.Print_Titles" localSheetId="24">KVI_MOD_9.3.sz.mell!$1:$6</definedName>
    <definedName name="_xlnm.Print_Titles" localSheetId="29">KVI_MOD_9.4.1.sz.mell!$1:$6</definedName>
    <definedName name="_xlnm.Print_Titles" localSheetId="30">KVI_MOD_9.4.2.sz.mell!$1:$6</definedName>
    <definedName name="_xlnm.Print_Titles" localSheetId="31">KVI_MOD_9.4.3.sz.mell!$1:$6</definedName>
    <definedName name="_xlnm.Print_Titles" localSheetId="28">KVI_MOD_9.4.sz.mell!$1:$6</definedName>
    <definedName name="_xlnm.Print_Titles" localSheetId="33">KVI_MOD_9.5.1.sz.mell!$1:$6</definedName>
    <definedName name="_xlnm.Print_Titles" localSheetId="34">KVI_MOD_9.5.2.sz.mell!$1:$6</definedName>
    <definedName name="_xlnm.Print_Titles" localSheetId="35">KVI_MOD_9.5.3.sz.mell!$1:$6</definedName>
    <definedName name="_xlnm.Print_Titles" localSheetId="32">KVI_MOD_9.5.sz.mell!$1:$6</definedName>
    <definedName name="_xlnm.Print_Titles" localSheetId="37">KVI_MOD_9.6.1.sz.mell!$1:$6</definedName>
    <definedName name="_xlnm.Print_Titles" localSheetId="38">KVI_MOD_9.6.2.sz.mell!$1:$6</definedName>
    <definedName name="_xlnm.Print_Titles" localSheetId="39">KVI_MOD_9.6.3.sz.mell!$1:$6</definedName>
    <definedName name="_xlnm.Print_Titles" localSheetId="36">KVI_MOD_9.6.sz.mell!$1:$6</definedName>
    <definedName name="_xlnm.Print_Titles" localSheetId="41">KVI_MOD_9.7.1.sz.mell!$1:$6</definedName>
    <definedName name="_xlnm.Print_Titles" localSheetId="42">KVI_MOD_9.7.2.sz.mell!$1:$6</definedName>
    <definedName name="_xlnm.Print_Titles" localSheetId="43">KVI_MOD_9.7.3.sz.mell!$1:$6</definedName>
    <definedName name="_xlnm.Print_Titles" localSheetId="40">KVI_MOD_9.7.sz.mell!$1:$6</definedName>
    <definedName name="_xlnm.Print_Titles" localSheetId="45">KVI_MOD_9.8.1.sz.mell!$1:$6</definedName>
    <definedName name="_xlnm.Print_Titles" localSheetId="46">KVI_MOD_9.8.2.sz.mell!$1:$6</definedName>
    <definedName name="_xlnm.Print_Titles" localSheetId="47">KVI_MOD_9.8.3.sz.mell!$1:$6</definedName>
    <definedName name="_xlnm.Print_Titles" localSheetId="44">KVI_MOD_9.8.sz.mell!$1:$6</definedName>
    <definedName name="_xlnm.Print_Titles" localSheetId="49">KVI_MOD_9.9.1.sz.mell!$1:$6</definedName>
    <definedName name="_xlnm.Print_Titles" localSheetId="50">KVI_MOD_9.9.2.sz.mell!$1:$6</definedName>
    <definedName name="_xlnm.Print_Titles" localSheetId="51">KVI_MOD_9.9.3.sz.mell!$1:$6</definedName>
    <definedName name="_xlnm.Print_Titles" localSheetId="48">KVI_MOD_9.9.sz.mell!$1:$6</definedName>
    <definedName name="_xlnm.Print_Area" localSheetId="3">KVI_MOD_1.1.sz.mell.!$A$1:$E$166</definedName>
    <definedName name="_xlnm.Print_Area" localSheetId="4">KVI_MOD_1.2.sz.mell.!$A$1:$E$166</definedName>
    <definedName name="_xlnm.Print_Area" localSheetId="5">KVI_MOD_1.3.sz.mell.!$A$1:$E$166</definedName>
    <definedName name="_xlnm.Print_Area" localSheetId="6">KVI_MOD_1.4.sz.mell.!$A$1:$E$166</definedName>
  </definedNames>
  <calcPr calcId="181029" fullCalcOnLoad="1"/>
</workbook>
</file>

<file path=xl/calcChain.xml><?xml version="1.0" encoding="utf-8"?>
<calcChain xmlns="http://schemas.openxmlformats.org/spreadsheetml/2006/main">
  <c r="H229" i="186" l="1"/>
  <c r="G229" i="186"/>
  <c r="E229" i="186"/>
  <c r="D229" i="186"/>
  <c r="C229" i="186"/>
  <c r="I228" i="186"/>
  <c r="F228" i="186"/>
  <c r="B228" i="186"/>
  <c r="I227" i="186"/>
  <c r="F227" i="186"/>
  <c r="B227" i="186"/>
  <c r="I226" i="186"/>
  <c r="B226" i="186"/>
  <c r="F226" i="186"/>
  <c r="I225" i="186"/>
  <c r="B225" i="186"/>
  <c r="F225" i="186"/>
  <c r="I224" i="186"/>
  <c r="I229" i="186"/>
  <c r="F224" i="186"/>
  <c r="H223" i="186"/>
  <c r="G223" i="186"/>
  <c r="E223" i="186"/>
  <c r="D223" i="186"/>
  <c r="C223" i="186"/>
  <c r="I222" i="186"/>
  <c r="F222" i="186"/>
  <c r="B222" i="186"/>
  <c r="I221" i="186"/>
  <c r="F221" i="186"/>
  <c r="B221" i="186"/>
  <c r="I220" i="186"/>
  <c r="B220" i="186"/>
  <c r="F220" i="186"/>
  <c r="I219" i="186"/>
  <c r="I223" i="186"/>
  <c r="F219" i="186"/>
  <c r="B219" i="186"/>
  <c r="I218" i="186"/>
  <c r="F218" i="186"/>
  <c r="B218" i="186"/>
  <c r="I217" i="186"/>
  <c r="F217" i="186"/>
  <c r="B217" i="186"/>
  <c r="H207" i="186"/>
  <c r="G207" i="186"/>
  <c r="E207" i="186"/>
  <c r="D207" i="186"/>
  <c r="C207" i="186"/>
  <c r="I206" i="186"/>
  <c r="F206" i="186"/>
  <c r="B206" i="186"/>
  <c r="I205" i="186"/>
  <c r="B205" i="186"/>
  <c r="F205" i="186"/>
  <c r="I204" i="186"/>
  <c r="B204" i="186"/>
  <c r="F204" i="186"/>
  <c r="I203" i="186"/>
  <c r="I207" i="186"/>
  <c r="F203" i="186"/>
  <c r="B203" i="186"/>
  <c r="I202" i="186"/>
  <c r="F202" i="186"/>
  <c r="B202" i="186"/>
  <c r="H201" i="186"/>
  <c r="G201" i="186"/>
  <c r="E201" i="186"/>
  <c r="D201" i="186"/>
  <c r="C201" i="186"/>
  <c r="I200" i="186"/>
  <c r="B200" i="186"/>
  <c r="F200" i="186"/>
  <c r="I199" i="186"/>
  <c r="F199" i="186"/>
  <c r="B199" i="186"/>
  <c r="I198" i="186"/>
  <c r="B198" i="186"/>
  <c r="F198" i="186"/>
  <c r="I197" i="186"/>
  <c r="F197" i="186"/>
  <c r="B197" i="186"/>
  <c r="I196" i="186"/>
  <c r="B196" i="186"/>
  <c r="F196" i="186"/>
  <c r="I195" i="186"/>
  <c r="F195" i="186"/>
  <c r="B195" i="186"/>
  <c r="H185" i="186"/>
  <c r="G185" i="186"/>
  <c r="E185" i="186"/>
  <c r="D185" i="186"/>
  <c r="C185" i="186"/>
  <c r="I184" i="186"/>
  <c r="F184" i="186"/>
  <c r="I183" i="186"/>
  <c r="F183" i="186"/>
  <c r="B183" i="186"/>
  <c r="I182" i="186"/>
  <c r="F182" i="186"/>
  <c r="B182" i="186"/>
  <c r="I181" i="186"/>
  <c r="F181" i="186"/>
  <c r="B181" i="186"/>
  <c r="I180" i="186"/>
  <c r="F180" i="186"/>
  <c r="H179" i="186"/>
  <c r="G179" i="186"/>
  <c r="E179" i="186"/>
  <c r="D179" i="186"/>
  <c r="C179" i="186"/>
  <c r="I178" i="186"/>
  <c r="F178" i="186"/>
  <c r="I177" i="186"/>
  <c r="F177" i="186"/>
  <c r="B177" i="186"/>
  <c r="I176" i="186"/>
  <c r="B176" i="186"/>
  <c r="F176" i="186"/>
  <c r="I175" i="186"/>
  <c r="B175" i="186"/>
  <c r="F175" i="186"/>
  <c r="I174" i="186"/>
  <c r="B174" i="186"/>
  <c r="F174" i="186"/>
  <c r="I173" i="186"/>
  <c r="F173" i="186"/>
  <c r="B173" i="186"/>
  <c r="H163" i="186"/>
  <c r="G163" i="186"/>
  <c r="E163" i="186"/>
  <c r="D163" i="186"/>
  <c r="C163" i="186"/>
  <c r="I162" i="186"/>
  <c r="F162" i="186"/>
  <c r="B162" i="186"/>
  <c r="I161" i="186"/>
  <c r="B161" i="186"/>
  <c r="F161" i="186"/>
  <c r="I160" i="186"/>
  <c r="F160" i="186"/>
  <c r="B160" i="186"/>
  <c r="I159" i="186"/>
  <c r="F159" i="186"/>
  <c r="B159" i="186"/>
  <c r="I158" i="186"/>
  <c r="F158" i="186"/>
  <c r="B158" i="186"/>
  <c r="H157" i="186"/>
  <c r="G157" i="186"/>
  <c r="E157" i="186"/>
  <c r="D157" i="186"/>
  <c r="C157" i="186"/>
  <c r="I156" i="186"/>
  <c r="F156" i="186"/>
  <c r="B156" i="186"/>
  <c r="I155" i="186"/>
  <c r="F155" i="186"/>
  <c r="B155" i="186"/>
  <c r="I154" i="186"/>
  <c r="F154" i="186"/>
  <c r="B154" i="186"/>
  <c r="I153" i="186"/>
  <c r="F153" i="186"/>
  <c r="B153" i="186"/>
  <c r="I152" i="186"/>
  <c r="F152" i="186"/>
  <c r="B152" i="186"/>
  <c r="I151" i="186"/>
  <c r="F151" i="186"/>
  <c r="B151" i="186"/>
  <c r="H141" i="186"/>
  <c r="G141" i="186"/>
  <c r="E141" i="186"/>
  <c r="D141" i="186"/>
  <c r="C141" i="186"/>
  <c r="I140" i="186"/>
  <c r="F140" i="186"/>
  <c r="B140" i="186"/>
  <c r="I139" i="186"/>
  <c r="B139" i="186"/>
  <c r="F139" i="186"/>
  <c r="I138" i="186"/>
  <c r="F138" i="186"/>
  <c r="B138" i="186"/>
  <c r="I137" i="186"/>
  <c r="F137" i="186"/>
  <c r="B137" i="186"/>
  <c r="I136" i="186"/>
  <c r="I141" i="186"/>
  <c r="F136" i="186"/>
  <c r="B136" i="186"/>
  <c r="H135" i="186"/>
  <c r="G135" i="186"/>
  <c r="E135" i="186"/>
  <c r="D135" i="186"/>
  <c r="C135" i="186"/>
  <c r="I134" i="186"/>
  <c r="F134" i="186"/>
  <c r="B134" i="186"/>
  <c r="I133" i="186"/>
  <c r="B133" i="186"/>
  <c r="F133" i="186"/>
  <c r="I132" i="186"/>
  <c r="F132" i="186"/>
  <c r="B132" i="186"/>
  <c r="I131" i="186"/>
  <c r="F131" i="186"/>
  <c r="B131" i="186"/>
  <c r="I130" i="186"/>
  <c r="F130" i="186"/>
  <c r="B130" i="186"/>
  <c r="I129" i="186"/>
  <c r="B129" i="186"/>
  <c r="F129" i="186"/>
  <c r="H119" i="186"/>
  <c r="G119" i="186"/>
  <c r="E119" i="186"/>
  <c r="D119" i="186"/>
  <c r="C119" i="186"/>
  <c r="I118" i="186"/>
  <c r="B118" i="186"/>
  <c r="F118" i="186"/>
  <c r="I117" i="186"/>
  <c r="F117" i="186"/>
  <c r="I116" i="186"/>
  <c r="F116" i="186"/>
  <c r="B116" i="186"/>
  <c r="I115" i="186"/>
  <c r="B115" i="186"/>
  <c r="F115" i="186"/>
  <c r="I114" i="186"/>
  <c r="F114" i="186"/>
  <c r="H113" i="186"/>
  <c r="G113" i="186"/>
  <c r="E113" i="186"/>
  <c r="D113" i="186"/>
  <c r="C113" i="186"/>
  <c r="I112" i="186"/>
  <c r="F112" i="186"/>
  <c r="B112" i="186"/>
  <c r="I111" i="186"/>
  <c r="F111" i="186"/>
  <c r="B111" i="186"/>
  <c r="I110" i="186"/>
  <c r="F110" i="186"/>
  <c r="B110" i="186"/>
  <c r="I109" i="186"/>
  <c r="I113" i="186"/>
  <c r="F109" i="186"/>
  <c r="I108" i="186"/>
  <c r="B108" i="186"/>
  <c r="F108" i="186"/>
  <c r="I107" i="186"/>
  <c r="F107" i="186"/>
  <c r="B107" i="186"/>
  <c r="H97" i="186"/>
  <c r="G97" i="186"/>
  <c r="E97" i="186"/>
  <c r="D97" i="186"/>
  <c r="C97" i="186"/>
  <c r="I96" i="186"/>
  <c r="F96" i="186"/>
  <c r="B96" i="186"/>
  <c r="I95" i="186"/>
  <c r="F95" i="186"/>
  <c r="B95" i="186"/>
  <c r="I94" i="186"/>
  <c r="B94" i="186"/>
  <c r="F94" i="186"/>
  <c r="I93" i="186"/>
  <c r="F93" i="186"/>
  <c r="B93" i="186"/>
  <c r="I92" i="186"/>
  <c r="I97" i="186"/>
  <c r="F92" i="186"/>
  <c r="B92" i="186"/>
  <c r="H91" i="186"/>
  <c r="G91" i="186"/>
  <c r="E91" i="186"/>
  <c r="D91" i="186"/>
  <c r="C91" i="186"/>
  <c r="I90" i="186"/>
  <c r="F90" i="186"/>
  <c r="B90" i="186"/>
  <c r="I89" i="186"/>
  <c r="F89" i="186"/>
  <c r="B89" i="186"/>
  <c r="I88" i="186"/>
  <c r="F88" i="186"/>
  <c r="B88" i="186"/>
  <c r="I87" i="186"/>
  <c r="F87" i="186"/>
  <c r="B87" i="186"/>
  <c r="I86" i="186"/>
  <c r="F86" i="186"/>
  <c r="B86" i="186"/>
  <c r="I85" i="186"/>
  <c r="F85" i="186"/>
  <c r="B85" i="186"/>
  <c r="H75" i="186"/>
  <c r="G75" i="186"/>
  <c r="E75" i="186"/>
  <c r="D75" i="186"/>
  <c r="C75" i="186"/>
  <c r="I74" i="186"/>
  <c r="F74" i="186"/>
  <c r="B74" i="186"/>
  <c r="I73" i="186"/>
  <c r="F73" i="186"/>
  <c r="B73" i="186"/>
  <c r="I72" i="186"/>
  <c r="F72" i="186"/>
  <c r="I71" i="186"/>
  <c r="F71" i="186"/>
  <c r="B71" i="186"/>
  <c r="I70" i="186"/>
  <c r="B70" i="186"/>
  <c r="F70" i="186"/>
  <c r="H69" i="186"/>
  <c r="G69" i="186"/>
  <c r="E69" i="186"/>
  <c r="D69" i="186"/>
  <c r="C69" i="186"/>
  <c r="I68" i="186"/>
  <c r="F68" i="186"/>
  <c r="B68" i="186"/>
  <c r="I67" i="186"/>
  <c r="F67" i="186"/>
  <c r="B67" i="186"/>
  <c r="I66" i="186"/>
  <c r="B66" i="186"/>
  <c r="F66" i="186"/>
  <c r="I65" i="186"/>
  <c r="F65" i="186"/>
  <c r="B65" i="186"/>
  <c r="I64" i="186"/>
  <c r="F64" i="186"/>
  <c r="B64" i="186"/>
  <c r="I63" i="186"/>
  <c r="F63" i="186"/>
  <c r="B63" i="186"/>
  <c r="H53" i="186"/>
  <c r="G53" i="186"/>
  <c r="E53" i="186"/>
  <c r="D53" i="186"/>
  <c r="C53" i="186"/>
  <c r="I52" i="186"/>
  <c r="F52" i="186"/>
  <c r="B52" i="186"/>
  <c r="I51" i="186"/>
  <c r="B51" i="186"/>
  <c r="F51" i="186"/>
  <c r="I50" i="186"/>
  <c r="I53" i="186"/>
  <c r="F50" i="186"/>
  <c r="B50" i="186"/>
  <c r="I49" i="186"/>
  <c r="F49" i="186"/>
  <c r="B49" i="186"/>
  <c r="I48" i="186"/>
  <c r="F48" i="186"/>
  <c r="F53" i="186"/>
  <c r="H47" i="186"/>
  <c r="G47" i="186"/>
  <c r="E47" i="186"/>
  <c r="D47" i="186"/>
  <c r="C47" i="186"/>
  <c r="I46" i="186"/>
  <c r="F46" i="186"/>
  <c r="B46" i="186"/>
  <c r="I45" i="186"/>
  <c r="F45" i="186"/>
  <c r="B45" i="186"/>
  <c r="I44" i="186"/>
  <c r="B44" i="186"/>
  <c r="F44" i="186"/>
  <c r="I43" i="186"/>
  <c r="F43" i="186"/>
  <c r="I42" i="186"/>
  <c r="F42" i="186"/>
  <c r="B42" i="186"/>
  <c r="I41" i="186"/>
  <c r="F41" i="186"/>
  <c r="G25" i="64"/>
  <c r="G24" i="64"/>
  <c r="G23" i="64"/>
  <c r="G22" i="64"/>
  <c r="G21" i="64"/>
  <c r="G20" i="64"/>
  <c r="G19" i="64"/>
  <c r="G18" i="64"/>
  <c r="G17" i="64"/>
  <c r="G16" i="64"/>
  <c r="G15" i="64"/>
  <c r="G14" i="64"/>
  <c r="G13" i="64"/>
  <c r="G12" i="64"/>
  <c r="G11" i="64"/>
  <c r="G10" i="64"/>
  <c r="G9" i="64"/>
  <c r="G8" i="64"/>
  <c r="G7" i="64"/>
  <c r="B37" i="185"/>
  <c r="A23" i="190"/>
  <c r="F19" i="190"/>
  <c r="E19" i="190"/>
  <c r="D19" i="190"/>
  <c r="C19" i="190"/>
  <c r="G19" i="190"/>
  <c r="G18" i="190"/>
  <c r="G17" i="190"/>
  <c r="G16" i="190"/>
  <c r="G15" i="190"/>
  <c r="G14" i="190"/>
  <c r="G13" i="190"/>
  <c r="C7" i="187"/>
  <c r="D7" i="187"/>
  <c r="E7" i="187"/>
  <c r="D1" i="94"/>
  <c r="G215" i="186"/>
  <c r="C11" i="189"/>
  <c r="C14" i="188"/>
  <c r="A4" i="188"/>
  <c r="B17" i="185"/>
  <c r="D14" i="187"/>
  <c r="E14" i="187"/>
  <c r="C14" i="187"/>
  <c r="F14" i="187"/>
  <c r="F13" i="187"/>
  <c r="F12" i="187"/>
  <c r="F11" i="187"/>
  <c r="F10" i="187"/>
  <c r="F9" i="187"/>
  <c r="A4" i="187"/>
  <c r="B16" i="185"/>
  <c r="I9" i="186"/>
  <c r="I8" i="186"/>
  <c r="I10" i="186"/>
  <c r="B12" i="185"/>
  <c r="B11" i="185"/>
  <c r="B10" i="185"/>
  <c r="B9" i="185"/>
  <c r="B21" i="185"/>
  <c r="I19" i="186"/>
  <c r="F22" i="186"/>
  <c r="F27" i="186"/>
  <c r="F5" i="64"/>
  <c r="G5" i="64"/>
  <c r="E98" i="144"/>
  <c r="D98" i="144"/>
  <c r="C98" i="144"/>
  <c r="E98" i="143"/>
  <c r="D98" i="143"/>
  <c r="C98" i="143"/>
  <c r="D98" i="1"/>
  <c r="E98" i="1"/>
  <c r="C98" i="1"/>
  <c r="A3" i="1"/>
  <c r="E98" i="142"/>
  <c r="D98" i="142"/>
  <c r="C98" i="142"/>
  <c r="A3" i="142"/>
  <c r="A2" i="142"/>
  <c r="H10" i="186"/>
  <c r="G10" i="186"/>
  <c r="H6" i="186"/>
  <c r="I29" i="186"/>
  <c r="I26" i="186"/>
  <c r="I24" i="186"/>
  <c r="I20" i="186"/>
  <c r="F30" i="186"/>
  <c r="F28" i="186"/>
  <c r="F24" i="186"/>
  <c r="B24" i="186"/>
  <c r="F23" i="186"/>
  <c r="F20" i="186"/>
  <c r="B20" i="186"/>
  <c r="G31" i="186"/>
  <c r="D31" i="186"/>
  <c r="C31" i="186"/>
  <c r="F29" i="186"/>
  <c r="G25" i="186"/>
  <c r="D25" i="186"/>
  <c r="C25" i="186"/>
  <c r="F21" i="186"/>
  <c r="G24" i="63"/>
  <c r="G23" i="63"/>
  <c r="G22" i="63"/>
  <c r="G21" i="63"/>
  <c r="G20" i="63"/>
  <c r="G19" i="63"/>
  <c r="G18" i="63"/>
  <c r="G17" i="63"/>
  <c r="G16" i="63"/>
  <c r="G15" i="63"/>
  <c r="G14" i="63"/>
  <c r="G13" i="63"/>
  <c r="G12" i="63"/>
  <c r="G11" i="63"/>
  <c r="G10" i="63"/>
  <c r="G9" i="63"/>
  <c r="G8" i="63"/>
  <c r="G7" i="63"/>
  <c r="K14" i="94"/>
  <c r="K12" i="94"/>
  <c r="M12" i="94"/>
  <c r="B36" i="135"/>
  <c r="B35" i="135"/>
  <c r="B34" i="135"/>
  <c r="B33" i="135"/>
  <c r="B32" i="135"/>
  <c r="B31" i="135"/>
  <c r="B30" i="135"/>
  <c r="B36" i="134"/>
  <c r="B35" i="134"/>
  <c r="B34" i="134"/>
  <c r="B33" i="134"/>
  <c r="B32" i="134"/>
  <c r="B31" i="134"/>
  <c r="B30" i="134"/>
  <c r="B36" i="133"/>
  <c r="B35" i="133"/>
  <c r="B34" i="133"/>
  <c r="B33" i="133"/>
  <c r="B32" i="133"/>
  <c r="B31" i="133"/>
  <c r="B30" i="133"/>
  <c r="B31" i="3"/>
  <c r="B32" i="3"/>
  <c r="B33" i="3"/>
  <c r="B34" i="3"/>
  <c r="B35" i="3"/>
  <c r="B36" i="3"/>
  <c r="B30" i="3"/>
  <c r="B39" i="144"/>
  <c r="B38" i="144"/>
  <c r="B37" i="144"/>
  <c r="B36" i="144"/>
  <c r="B35" i="144"/>
  <c r="B34" i="144"/>
  <c r="B33" i="144"/>
  <c r="B39" i="143"/>
  <c r="B38" i="143"/>
  <c r="B37" i="143"/>
  <c r="B36" i="143"/>
  <c r="B35" i="143"/>
  <c r="B34" i="143"/>
  <c r="B33" i="143"/>
  <c r="B39" i="142"/>
  <c r="B38" i="142"/>
  <c r="B37" i="142"/>
  <c r="B36" i="142"/>
  <c r="B35" i="142"/>
  <c r="B34" i="142"/>
  <c r="B33" i="142"/>
  <c r="E18" i="73"/>
  <c r="D18" i="73"/>
  <c r="C18" i="73"/>
  <c r="B36" i="185"/>
  <c r="B35" i="185"/>
  <c r="B34" i="185"/>
  <c r="B33" i="185"/>
  <c r="B32" i="185"/>
  <c r="B31" i="185"/>
  <c r="B30" i="185"/>
  <c r="B29" i="185"/>
  <c r="B28" i="185"/>
  <c r="B27" i="185"/>
  <c r="B26" i="185"/>
  <c r="C9" i="94"/>
  <c r="B2" i="3"/>
  <c r="B2" i="138"/>
  <c r="B2" i="137"/>
  <c r="B2" i="136"/>
  <c r="B2" i="181"/>
  <c r="B2" i="182"/>
  <c r="B2" i="183"/>
  <c r="B2" i="184"/>
  <c r="E51" i="184"/>
  <c r="D51" i="184"/>
  <c r="C51" i="184"/>
  <c r="E45" i="184"/>
  <c r="D45" i="184"/>
  <c r="D57" i="184"/>
  <c r="C45" i="184"/>
  <c r="C57" i="184"/>
  <c r="E37" i="184"/>
  <c r="D37" i="184"/>
  <c r="C37" i="184"/>
  <c r="E30" i="184"/>
  <c r="D30" i="184"/>
  <c r="C30" i="184"/>
  <c r="E26" i="184"/>
  <c r="D26" i="184"/>
  <c r="C26" i="184"/>
  <c r="E20" i="184"/>
  <c r="D20" i="184"/>
  <c r="C20" i="184"/>
  <c r="E8" i="184"/>
  <c r="E36" i="184"/>
  <c r="E41" i="184"/>
  <c r="D8" i="184"/>
  <c r="C8" i="184"/>
  <c r="E51" i="183"/>
  <c r="D51" i="183"/>
  <c r="C51" i="183"/>
  <c r="E45" i="183"/>
  <c r="D45" i="183"/>
  <c r="D57" i="183"/>
  <c r="C45" i="183"/>
  <c r="C57" i="183"/>
  <c r="E37" i="183"/>
  <c r="D37" i="183"/>
  <c r="C37" i="183"/>
  <c r="E30" i="183"/>
  <c r="D30" i="183"/>
  <c r="C30" i="183"/>
  <c r="E26" i="183"/>
  <c r="D26" i="183"/>
  <c r="C26" i="183"/>
  <c r="E20" i="183"/>
  <c r="D20" i="183"/>
  <c r="C20" i="183"/>
  <c r="E8" i="183"/>
  <c r="D8" i="183"/>
  <c r="C8" i="183"/>
  <c r="C36" i="183"/>
  <c r="C41" i="183"/>
  <c r="C58" i="183"/>
  <c r="E51" i="182"/>
  <c r="D51" i="182"/>
  <c r="C51" i="182"/>
  <c r="E45" i="182"/>
  <c r="D45" i="182"/>
  <c r="D57" i="182"/>
  <c r="C45" i="182"/>
  <c r="C57" i="182"/>
  <c r="E37" i="182"/>
  <c r="D37" i="182"/>
  <c r="C37" i="182"/>
  <c r="E30" i="182"/>
  <c r="D30" i="182"/>
  <c r="C30" i="182"/>
  <c r="E26" i="182"/>
  <c r="D26" i="182"/>
  <c r="C26" i="182"/>
  <c r="E20" i="182"/>
  <c r="D20" i="182"/>
  <c r="C20" i="182"/>
  <c r="E8" i="182"/>
  <c r="D8" i="182"/>
  <c r="D36" i="182"/>
  <c r="D41" i="182"/>
  <c r="C8" i="182"/>
  <c r="E51" i="181"/>
  <c r="D51" i="181"/>
  <c r="C51" i="181"/>
  <c r="E45" i="181"/>
  <c r="D45" i="181"/>
  <c r="D57" i="181"/>
  <c r="C45" i="181"/>
  <c r="C57" i="181"/>
  <c r="E37" i="181"/>
  <c r="D37" i="181"/>
  <c r="C37" i="181"/>
  <c r="E30" i="181"/>
  <c r="D30" i="181"/>
  <c r="C30" i="181"/>
  <c r="E26" i="181"/>
  <c r="D26" i="181"/>
  <c r="C26" i="181"/>
  <c r="E20" i="181"/>
  <c r="D20" i="181"/>
  <c r="C20" i="181"/>
  <c r="E8" i="181"/>
  <c r="E36" i="181"/>
  <c r="D8" i="181"/>
  <c r="C8" i="181"/>
  <c r="B2" i="177"/>
  <c r="B2" i="178"/>
  <c r="B2" i="179"/>
  <c r="B2" i="180"/>
  <c r="E51" i="180"/>
  <c r="D51" i="180"/>
  <c r="C51" i="180"/>
  <c r="E45" i="180"/>
  <c r="E57" i="180"/>
  <c r="D45" i="180"/>
  <c r="D57" i="180"/>
  <c r="C45" i="180"/>
  <c r="C57" i="180"/>
  <c r="E37" i="180"/>
  <c r="D37" i="180"/>
  <c r="C37" i="180"/>
  <c r="E30" i="180"/>
  <c r="D30" i="180"/>
  <c r="C30" i="180"/>
  <c r="E26" i="180"/>
  <c r="D26" i="180"/>
  <c r="C26" i="180"/>
  <c r="E20" i="180"/>
  <c r="D20" i="180"/>
  <c r="C20" i="180"/>
  <c r="E8" i="180"/>
  <c r="E36" i="180"/>
  <c r="E41" i="180"/>
  <c r="D8" i="180"/>
  <c r="C8" i="180"/>
  <c r="C36" i="180"/>
  <c r="C41" i="180"/>
  <c r="E51" i="179"/>
  <c r="D51" i="179"/>
  <c r="C51" i="179"/>
  <c r="E45" i="179"/>
  <c r="E57" i="179"/>
  <c r="D45" i="179"/>
  <c r="D57" i="179"/>
  <c r="C45" i="179"/>
  <c r="C57" i="179"/>
  <c r="E37" i="179"/>
  <c r="D37" i="179"/>
  <c r="C37" i="179"/>
  <c r="E30" i="179"/>
  <c r="D30" i="179"/>
  <c r="C30" i="179"/>
  <c r="E26" i="179"/>
  <c r="D26" i="179"/>
  <c r="C26" i="179"/>
  <c r="E20" i="179"/>
  <c r="D20" i="179"/>
  <c r="C20" i="179"/>
  <c r="E8" i="179"/>
  <c r="D8" i="179"/>
  <c r="C8" i="179"/>
  <c r="E51" i="178"/>
  <c r="D51" i="178"/>
  <c r="C51" i="178"/>
  <c r="E45" i="178"/>
  <c r="D45" i="178"/>
  <c r="D57" i="178"/>
  <c r="C45" i="178"/>
  <c r="C57" i="178"/>
  <c r="E37" i="178"/>
  <c r="D37" i="178"/>
  <c r="C37" i="178"/>
  <c r="E30" i="178"/>
  <c r="D30" i="178"/>
  <c r="C30" i="178"/>
  <c r="E26" i="178"/>
  <c r="D26" i="178"/>
  <c r="C26" i="178"/>
  <c r="E20" i="178"/>
  <c r="D20" i="178"/>
  <c r="C20" i="178"/>
  <c r="E8" i="178"/>
  <c r="D8" i="178"/>
  <c r="C8" i="178"/>
  <c r="C36" i="178"/>
  <c r="C41" i="178"/>
  <c r="C58" i="178"/>
  <c r="E51" i="177"/>
  <c r="D51" i="177"/>
  <c r="C51" i="177"/>
  <c r="E45" i="177"/>
  <c r="E57" i="177"/>
  <c r="D45" i="177"/>
  <c r="D57" i="177"/>
  <c r="C45" i="177"/>
  <c r="C57" i="177"/>
  <c r="E37" i="177"/>
  <c r="D37" i="177"/>
  <c r="C37" i="177"/>
  <c r="E30" i="177"/>
  <c r="D30" i="177"/>
  <c r="C30" i="177"/>
  <c r="E26" i="177"/>
  <c r="D26" i="177"/>
  <c r="C26" i="177"/>
  <c r="E20" i="177"/>
  <c r="E36" i="177"/>
  <c r="D20" i="177"/>
  <c r="C20" i="177"/>
  <c r="E8" i="177"/>
  <c r="D8" i="177"/>
  <c r="C8" i="177"/>
  <c r="B2" i="173"/>
  <c r="B2" i="174"/>
  <c r="B2" i="175"/>
  <c r="B2" i="176"/>
  <c r="E51" i="176"/>
  <c r="D51" i="176"/>
  <c r="C51" i="176"/>
  <c r="C57" i="176"/>
  <c r="E45" i="176"/>
  <c r="E57" i="176"/>
  <c r="D45" i="176"/>
  <c r="D57" i="176"/>
  <c r="C45" i="176"/>
  <c r="E37" i="176"/>
  <c r="D37" i="176"/>
  <c r="C37" i="176"/>
  <c r="E30" i="176"/>
  <c r="D30" i="176"/>
  <c r="C30" i="176"/>
  <c r="E26" i="176"/>
  <c r="D26" i="176"/>
  <c r="C26" i="176"/>
  <c r="E20" i="176"/>
  <c r="D20" i="176"/>
  <c r="C20" i="176"/>
  <c r="E8" i="176"/>
  <c r="E36" i="176"/>
  <c r="E41" i="176"/>
  <c r="D8" i="176"/>
  <c r="C8" i="176"/>
  <c r="C36" i="176"/>
  <c r="C41" i="176"/>
  <c r="C58" i="176"/>
  <c r="E51" i="175"/>
  <c r="D51" i="175"/>
  <c r="C51" i="175"/>
  <c r="E45" i="175"/>
  <c r="D45" i="175"/>
  <c r="C45" i="175"/>
  <c r="C57" i="175"/>
  <c r="E37" i="175"/>
  <c r="D37" i="175"/>
  <c r="C37" i="175"/>
  <c r="E30" i="175"/>
  <c r="D30" i="175"/>
  <c r="C30" i="175"/>
  <c r="E26" i="175"/>
  <c r="D26" i="175"/>
  <c r="C26" i="175"/>
  <c r="E20" i="175"/>
  <c r="D20" i="175"/>
  <c r="C20" i="175"/>
  <c r="E8" i="175"/>
  <c r="D8" i="175"/>
  <c r="C8" i="175"/>
  <c r="E51" i="174"/>
  <c r="D51" i="174"/>
  <c r="C51" i="174"/>
  <c r="C57" i="174"/>
  <c r="E45" i="174"/>
  <c r="E57" i="174"/>
  <c r="D45" i="174"/>
  <c r="D57" i="174"/>
  <c r="C45" i="174"/>
  <c r="E37" i="174"/>
  <c r="D37" i="174"/>
  <c r="C37" i="174"/>
  <c r="E30" i="174"/>
  <c r="D30" i="174"/>
  <c r="C30" i="174"/>
  <c r="C36" i="174"/>
  <c r="C41" i="174"/>
  <c r="E26" i="174"/>
  <c r="D26" i="174"/>
  <c r="C26" i="174"/>
  <c r="E20" i="174"/>
  <c r="D20" i="174"/>
  <c r="C20" i="174"/>
  <c r="E8" i="174"/>
  <c r="D8" i="174"/>
  <c r="C8" i="174"/>
  <c r="C58" i="174"/>
  <c r="E51" i="173"/>
  <c r="D51" i="173"/>
  <c r="C51" i="173"/>
  <c r="C57" i="173"/>
  <c r="E45" i="173"/>
  <c r="E57" i="173"/>
  <c r="D45" i="173"/>
  <c r="D57" i="173"/>
  <c r="C45" i="173"/>
  <c r="E37" i="173"/>
  <c r="D37" i="173"/>
  <c r="C37" i="173"/>
  <c r="E30" i="173"/>
  <c r="D30" i="173"/>
  <c r="C30" i="173"/>
  <c r="C36" i="173"/>
  <c r="C41" i="173"/>
  <c r="E26" i="173"/>
  <c r="D26" i="173"/>
  <c r="C26" i="173"/>
  <c r="E20" i="173"/>
  <c r="D20" i="173"/>
  <c r="C20" i="173"/>
  <c r="E8" i="173"/>
  <c r="D8" i="173"/>
  <c r="D36" i="173"/>
  <c r="C8" i="173"/>
  <c r="B2" i="169"/>
  <c r="B2" i="170"/>
  <c r="B2" i="171"/>
  <c r="B2" i="172"/>
  <c r="E51" i="172"/>
  <c r="D51" i="172"/>
  <c r="C51" i="172"/>
  <c r="E45" i="172"/>
  <c r="E57" i="172"/>
  <c r="D45" i="172"/>
  <c r="D57" i="172"/>
  <c r="C45" i="172"/>
  <c r="E37" i="172"/>
  <c r="D37" i="172"/>
  <c r="C37" i="172"/>
  <c r="E30" i="172"/>
  <c r="D30" i="172"/>
  <c r="C30" i="172"/>
  <c r="E26" i="172"/>
  <c r="D26" i="172"/>
  <c r="D36" i="172"/>
  <c r="D41" i="172"/>
  <c r="D58" i="172"/>
  <c r="C26" i="172"/>
  <c r="E20" i="172"/>
  <c r="D20" i="172"/>
  <c r="C20" i="172"/>
  <c r="E8" i="172"/>
  <c r="D8" i="172"/>
  <c r="C8" i="172"/>
  <c r="E51" i="171"/>
  <c r="D51" i="171"/>
  <c r="C51" i="171"/>
  <c r="E45" i="171"/>
  <c r="E57" i="171"/>
  <c r="D45" i="171"/>
  <c r="C45" i="171"/>
  <c r="C57" i="171"/>
  <c r="E37" i="171"/>
  <c r="D37" i="171"/>
  <c r="C37" i="171"/>
  <c r="E30" i="171"/>
  <c r="D30" i="171"/>
  <c r="C30" i="171"/>
  <c r="E26" i="171"/>
  <c r="D26" i="171"/>
  <c r="C26" i="171"/>
  <c r="E20" i="171"/>
  <c r="D20" i="171"/>
  <c r="C20" i="171"/>
  <c r="C36" i="171"/>
  <c r="C41" i="171"/>
  <c r="C58" i="171"/>
  <c r="E8" i="171"/>
  <c r="D8" i="171"/>
  <c r="C8" i="171"/>
  <c r="E51" i="170"/>
  <c r="D51" i="170"/>
  <c r="C51" i="170"/>
  <c r="C57" i="170"/>
  <c r="E45" i="170"/>
  <c r="E57" i="170"/>
  <c r="D45" i="170"/>
  <c r="D57" i="170"/>
  <c r="C45" i="170"/>
  <c r="E37" i="170"/>
  <c r="D37" i="170"/>
  <c r="C37" i="170"/>
  <c r="E30" i="170"/>
  <c r="D30" i="170"/>
  <c r="C30" i="170"/>
  <c r="E26" i="170"/>
  <c r="D26" i="170"/>
  <c r="C26" i="170"/>
  <c r="E20" i="170"/>
  <c r="D20" i="170"/>
  <c r="C20" i="170"/>
  <c r="E8" i="170"/>
  <c r="E36" i="170"/>
  <c r="E41" i="170"/>
  <c r="D8" i="170"/>
  <c r="D36" i="170"/>
  <c r="D41" i="170"/>
  <c r="D58" i="170"/>
  <c r="C8" i="170"/>
  <c r="C36" i="170"/>
  <c r="C41" i="170"/>
  <c r="C58" i="170"/>
  <c r="E51" i="169"/>
  <c r="D51" i="169"/>
  <c r="C51" i="169"/>
  <c r="E45" i="169"/>
  <c r="E57" i="169"/>
  <c r="D45" i="169"/>
  <c r="C45" i="169"/>
  <c r="C57" i="169"/>
  <c r="E37" i="169"/>
  <c r="D37" i="169"/>
  <c r="C37" i="169"/>
  <c r="E30" i="169"/>
  <c r="D30" i="169"/>
  <c r="C30" i="169"/>
  <c r="E26" i="169"/>
  <c r="D26" i="169"/>
  <c r="C26" i="169"/>
  <c r="E20" i="169"/>
  <c r="D20" i="169"/>
  <c r="C20" i="169"/>
  <c r="E8" i="169"/>
  <c r="D8" i="169"/>
  <c r="C8" i="169"/>
  <c r="B2" i="161"/>
  <c r="B2" i="162"/>
  <c r="B2" i="163"/>
  <c r="B2" i="164"/>
  <c r="E51" i="164"/>
  <c r="D51" i="164"/>
  <c r="C51" i="164"/>
  <c r="E45" i="164"/>
  <c r="E57" i="164"/>
  <c r="D45" i="164"/>
  <c r="D57" i="164"/>
  <c r="C45" i="164"/>
  <c r="C57" i="164"/>
  <c r="E37" i="164"/>
  <c r="D37" i="164"/>
  <c r="C37" i="164"/>
  <c r="E30" i="164"/>
  <c r="D30" i="164"/>
  <c r="C30" i="164"/>
  <c r="E26" i="164"/>
  <c r="D26" i="164"/>
  <c r="C26" i="164"/>
  <c r="E20" i="164"/>
  <c r="D20" i="164"/>
  <c r="C20" i="164"/>
  <c r="C58" i="164"/>
  <c r="E8" i="164"/>
  <c r="D8" i="164"/>
  <c r="C8" i="164"/>
  <c r="C36" i="164"/>
  <c r="C41" i="164"/>
  <c r="E51" i="163"/>
  <c r="D51" i="163"/>
  <c r="C51" i="163"/>
  <c r="E45" i="163"/>
  <c r="E57" i="163"/>
  <c r="D45" i="163"/>
  <c r="D57" i="163"/>
  <c r="C45" i="163"/>
  <c r="C57" i="163"/>
  <c r="E37" i="163"/>
  <c r="D37" i="163"/>
  <c r="C37" i="163"/>
  <c r="E30" i="163"/>
  <c r="D30" i="163"/>
  <c r="C30" i="163"/>
  <c r="E26" i="163"/>
  <c r="D26" i="163"/>
  <c r="C26" i="163"/>
  <c r="E20" i="163"/>
  <c r="D20" i="163"/>
  <c r="C20" i="163"/>
  <c r="E8" i="163"/>
  <c r="D8" i="163"/>
  <c r="C8" i="163"/>
  <c r="E51" i="162"/>
  <c r="D51" i="162"/>
  <c r="C51" i="162"/>
  <c r="E45" i="162"/>
  <c r="E57" i="162"/>
  <c r="D45" i="162"/>
  <c r="C45" i="162"/>
  <c r="C57" i="162"/>
  <c r="E37" i="162"/>
  <c r="D37" i="162"/>
  <c r="C37" i="162"/>
  <c r="E30" i="162"/>
  <c r="D30" i="162"/>
  <c r="C30" i="162"/>
  <c r="E26" i="162"/>
  <c r="D26" i="162"/>
  <c r="C26" i="162"/>
  <c r="E20" i="162"/>
  <c r="D20" i="162"/>
  <c r="C20" i="162"/>
  <c r="E8" i="162"/>
  <c r="E36" i="162"/>
  <c r="E41" i="162"/>
  <c r="D8" i="162"/>
  <c r="C8" i="162"/>
  <c r="C36" i="162"/>
  <c r="E51" i="161"/>
  <c r="D51" i="161"/>
  <c r="C51" i="161"/>
  <c r="E45" i="161"/>
  <c r="E57" i="161"/>
  <c r="D45" i="161"/>
  <c r="D57" i="161"/>
  <c r="C45" i="161"/>
  <c r="C57" i="161"/>
  <c r="E37" i="161"/>
  <c r="D37" i="161"/>
  <c r="C37" i="161"/>
  <c r="E30" i="161"/>
  <c r="D30" i="161"/>
  <c r="C30" i="161"/>
  <c r="E26" i="161"/>
  <c r="D26" i="161"/>
  <c r="C26" i="161"/>
  <c r="E20" i="161"/>
  <c r="D20" i="161"/>
  <c r="C20" i="161"/>
  <c r="E8" i="161"/>
  <c r="D8" i="161"/>
  <c r="D36" i="161"/>
  <c r="D41" i="161"/>
  <c r="D58" i="161"/>
  <c r="C8" i="161"/>
  <c r="B2" i="157"/>
  <c r="B2" i="158"/>
  <c r="B2" i="159"/>
  <c r="B2" i="160"/>
  <c r="E51" i="160"/>
  <c r="D51" i="160"/>
  <c r="C51" i="160"/>
  <c r="E45" i="160"/>
  <c r="E57" i="160"/>
  <c r="D45" i="160"/>
  <c r="D57" i="160"/>
  <c r="C45" i="160"/>
  <c r="E37" i="160"/>
  <c r="D37" i="160"/>
  <c r="C37" i="160"/>
  <c r="E30" i="160"/>
  <c r="D30" i="160"/>
  <c r="C30" i="160"/>
  <c r="E26" i="160"/>
  <c r="D26" i="160"/>
  <c r="C26" i="160"/>
  <c r="E20" i="160"/>
  <c r="D20" i="160"/>
  <c r="C20" i="160"/>
  <c r="E8" i="160"/>
  <c r="D8" i="160"/>
  <c r="C8" i="160"/>
  <c r="C36" i="160"/>
  <c r="C41" i="160"/>
  <c r="E51" i="159"/>
  <c r="D51" i="159"/>
  <c r="C51" i="159"/>
  <c r="E45" i="159"/>
  <c r="E57" i="159"/>
  <c r="D45" i="159"/>
  <c r="D57" i="159"/>
  <c r="C45" i="159"/>
  <c r="E37" i="159"/>
  <c r="D37" i="159"/>
  <c r="C37" i="159"/>
  <c r="E30" i="159"/>
  <c r="D30" i="159"/>
  <c r="D36" i="159"/>
  <c r="D41" i="159"/>
  <c r="D58" i="159"/>
  <c r="C30" i="159"/>
  <c r="E26" i="159"/>
  <c r="D26" i="159"/>
  <c r="C26" i="159"/>
  <c r="E20" i="159"/>
  <c r="D20" i="159"/>
  <c r="C20" i="159"/>
  <c r="E8" i="159"/>
  <c r="E36" i="159"/>
  <c r="E41" i="159"/>
  <c r="D8" i="159"/>
  <c r="C8" i="159"/>
  <c r="E51" i="158"/>
  <c r="D51" i="158"/>
  <c r="C51" i="158"/>
  <c r="E45" i="158"/>
  <c r="E57" i="158"/>
  <c r="D45" i="158"/>
  <c r="D57" i="158"/>
  <c r="C45" i="158"/>
  <c r="C57" i="158"/>
  <c r="E37" i="158"/>
  <c r="D37" i="158"/>
  <c r="C37" i="158"/>
  <c r="E30" i="158"/>
  <c r="D30" i="158"/>
  <c r="C30" i="158"/>
  <c r="E26" i="158"/>
  <c r="D26" i="158"/>
  <c r="C26" i="158"/>
  <c r="E20" i="158"/>
  <c r="D20" i="158"/>
  <c r="C20" i="158"/>
  <c r="E8" i="158"/>
  <c r="D8" i="158"/>
  <c r="C8" i="158"/>
  <c r="E51" i="157"/>
  <c r="D51" i="157"/>
  <c r="C51" i="157"/>
  <c r="E45" i="157"/>
  <c r="E57" i="157"/>
  <c r="D45" i="157"/>
  <c r="D57" i="157"/>
  <c r="C45" i="157"/>
  <c r="C57" i="157"/>
  <c r="E37" i="157"/>
  <c r="D37" i="157"/>
  <c r="C37" i="157"/>
  <c r="E30" i="157"/>
  <c r="D30" i="157"/>
  <c r="C30" i="157"/>
  <c r="E26" i="157"/>
  <c r="D26" i="157"/>
  <c r="C26" i="157"/>
  <c r="E20" i="157"/>
  <c r="D20" i="157"/>
  <c r="C20" i="157"/>
  <c r="E8" i="157"/>
  <c r="D8" i="157"/>
  <c r="D36" i="157"/>
  <c r="D41" i="157"/>
  <c r="D58" i="157"/>
  <c r="C8" i="157"/>
  <c r="B2" i="153"/>
  <c r="B2" i="154"/>
  <c r="B2" i="155"/>
  <c r="B2" i="156"/>
  <c r="E51" i="156"/>
  <c r="D51" i="156"/>
  <c r="C51" i="156"/>
  <c r="E45" i="156"/>
  <c r="E57" i="156"/>
  <c r="D45" i="156"/>
  <c r="D57" i="156"/>
  <c r="C45" i="156"/>
  <c r="C57" i="156"/>
  <c r="E37" i="156"/>
  <c r="D37" i="156"/>
  <c r="C37" i="156"/>
  <c r="E30" i="156"/>
  <c r="D30" i="156"/>
  <c r="C30" i="156"/>
  <c r="E26" i="156"/>
  <c r="D26" i="156"/>
  <c r="C26" i="156"/>
  <c r="E20" i="156"/>
  <c r="D20" i="156"/>
  <c r="C20" i="156"/>
  <c r="E8" i="156"/>
  <c r="D8" i="156"/>
  <c r="C8" i="156"/>
  <c r="C36" i="156"/>
  <c r="E51" i="155"/>
  <c r="D51" i="155"/>
  <c r="C51" i="155"/>
  <c r="E45" i="155"/>
  <c r="D45" i="155"/>
  <c r="D57" i="155"/>
  <c r="C45" i="155"/>
  <c r="C57" i="155"/>
  <c r="E37" i="155"/>
  <c r="D37" i="155"/>
  <c r="C37" i="155"/>
  <c r="E30" i="155"/>
  <c r="D30" i="155"/>
  <c r="C30" i="155"/>
  <c r="E26" i="155"/>
  <c r="D26" i="155"/>
  <c r="C26" i="155"/>
  <c r="E20" i="155"/>
  <c r="D20" i="155"/>
  <c r="C20" i="155"/>
  <c r="E8" i="155"/>
  <c r="D8" i="155"/>
  <c r="D36" i="155"/>
  <c r="D41" i="155"/>
  <c r="C8" i="155"/>
  <c r="E51" i="154"/>
  <c r="D51" i="154"/>
  <c r="D57" i="154"/>
  <c r="C51" i="154"/>
  <c r="E45" i="154"/>
  <c r="E57" i="154"/>
  <c r="D45" i="154"/>
  <c r="C45" i="154"/>
  <c r="C57" i="154"/>
  <c r="E37" i="154"/>
  <c r="D37" i="154"/>
  <c r="C37" i="154"/>
  <c r="E30" i="154"/>
  <c r="D30" i="154"/>
  <c r="C30" i="154"/>
  <c r="E26" i="154"/>
  <c r="D26" i="154"/>
  <c r="C26" i="154"/>
  <c r="E20" i="154"/>
  <c r="D20" i="154"/>
  <c r="C20" i="154"/>
  <c r="E8" i="154"/>
  <c r="D8" i="154"/>
  <c r="D36" i="154"/>
  <c r="C8" i="154"/>
  <c r="C36" i="154"/>
  <c r="E51" i="153"/>
  <c r="D51" i="153"/>
  <c r="C51" i="153"/>
  <c r="E45" i="153"/>
  <c r="E57" i="153"/>
  <c r="D45" i="153"/>
  <c r="D57" i="153"/>
  <c r="C45" i="153"/>
  <c r="C57" i="153"/>
  <c r="E37" i="153"/>
  <c r="D37" i="153"/>
  <c r="C37" i="153"/>
  <c r="E30" i="153"/>
  <c r="D30" i="153"/>
  <c r="D36" i="153"/>
  <c r="D41" i="153"/>
  <c r="D58" i="153"/>
  <c r="C30" i="153"/>
  <c r="E26" i="153"/>
  <c r="D26" i="153"/>
  <c r="C26" i="153"/>
  <c r="E20" i="153"/>
  <c r="E36" i="153"/>
  <c r="E41" i="153"/>
  <c r="D20" i="153"/>
  <c r="C20" i="153"/>
  <c r="E8" i="153"/>
  <c r="D8" i="153"/>
  <c r="C8" i="153"/>
  <c r="C36" i="153"/>
  <c r="C41" i="153"/>
  <c r="B2" i="150"/>
  <c r="B2" i="151"/>
  <c r="B2" i="152"/>
  <c r="E51" i="152"/>
  <c r="D51" i="152"/>
  <c r="C51" i="152"/>
  <c r="E45" i="152"/>
  <c r="E57" i="152"/>
  <c r="D45" i="152"/>
  <c r="C45" i="152"/>
  <c r="C57" i="152"/>
  <c r="E37" i="152"/>
  <c r="D37" i="152"/>
  <c r="C37" i="152"/>
  <c r="E30" i="152"/>
  <c r="D30" i="152"/>
  <c r="C30" i="152"/>
  <c r="E26" i="152"/>
  <c r="D26" i="152"/>
  <c r="C26" i="152"/>
  <c r="E20" i="152"/>
  <c r="D20" i="152"/>
  <c r="C20" i="152"/>
  <c r="C36" i="152"/>
  <c r="C41" i="152"/>
  <c r="E8" i="152"/>
  <c r="D8" i="152"/>
  <c r="C8" i="152"/>
  <c r="E51" i="151"/>
  <c r="D51" i="151"/>
  <c r="C51" i="151"/>
  <c r="E45" i="151"/>
  <c r="D45" i="151"/>
  <c r="D57" i="151"/>
  <c r="C45" i="151"/>
  <c r="C57" i="151"/>
  <c r="E37" i="151"/>
  <c r="D37" i="151"/>
  <c r="C37" i="151"/>
  <c r="E30" i="151"/>
  <c r="D30" i="151"/>
  <c r="C30" i="151"/>
  <c r="E26" i="151"/>
  <c r="D26" i="151"/>
  <c r="C26" i="151"/>
  <c r="E20" i="151"/>
  <c r="D20" i="151"/>
  <c r="C20" i="151"/>
  <c r="E8" i="151"/>
  <c r="D8" i="151"/>
  <c r="C8" i="151"/>
  <c r="E51" i="150"/>
  <c r="D51" i="150"/>
  <c r="D57" i="150"/>
  <c r="C51" i="150"/>
  <c r="E45" i="150"/>
  <c r="D45" i="150"/>
  <c r="C45" i="150"/>
  <c r="E37" i="150"/>
  <c r="D37" i="150"/>
  <c r="C37" i="150"/>
  <c r="E30" i="150"/>
  <c r="D30" i="150"/>
  <c r="C30" i="150"/>
  <c r="E26" i="150"/>
  <c r="D26" i="150"/>
  <c r="C26" i="150"/>
  <c r="E20" i="150"/>
  <c r="D20" i="150"/>
  <c r="C20" i="150"/>
  <c r="E8" i="150"/>
  <c r="E36" i="150"/>
  <c r="D8" i="150"/>
  <c r="C8" i="150"/>
  <c r="E51" i="149"/>
  <c r="D51" i="149"/>
  <c r="C51" i="149"/>
  <c r="E45" i="149"/>
  <c r="D45" i="149"/>
  <c r="C45" i="149"/>
  <c r="C57" i="149"/>
  <c r="E37" i="149"/>
  <c r="D37" i="149"/>
  <c r="C37" i="149"/>
  <c r="E30" i="149"/>
  <c r="D30" i="149"/>
  <c r="C30" i="149"/>
  <c r="E26" i="149"/>
  <c r="D26" i="149"/>
  <c r="C26" i="149"/>
  <c r="E20" i="149"/>
  <c r="D20" i="149"/>
  <c r="C20" i="149"/>
  <c r="E8" i="149"/>
  <c r="D8" i="149"/>
  <c r="C8" i="149"/>
  <c r="B2" i="146"/>
  <c r="B2" i="147"/>
  <c r="B2" i="148"/>
  <c r="E51" i="148"/>
  <c r="D51" i="148"/>
  <c r="C51" i="148"/>
  <c r="E45" i="148"/>
  <c r="D45" i="148"/>
  <c r="C45" i="148"/>
  <c r="E37" i="148"/>
  <c r="D37" i="148"/>
  <c r="C37" i="148"/>
  <c r="E30" i="148"/>
  <c r="D30" i="148"/>
  <c r="C30" i="148"/>
  <c r="E26" i="148"/>
  <c r="D26" i="148"/>
  <c r="C26" i="148"/>
  <c r="E20" i="148"/>
  <c r="D20" i="148"/>
  <c r="C20" i="148"/>
  <c r="E8" i="148"/>
  <c r="E36" i="148"/>
  <c r="E41" i="148"/>
  <c r="D8" i="148"/>
  <c r="C8" i="148"/>
  <c r="E51" i="147"/>
  <c r="D51" i="147"/>
  <c r="C51" i="147"/>
  <c r="E45" i="147"/>
  <c r="E57" i="147"/>
  <c r="D45" i="147"/>
  <c r="C45" i="147"/>
  <c r="C57" i="147"/>
  <c r="E37" i="147"/>
  <c r="D37" i="147"/>
  <c r="C37" i="147"/>
  <c r="E30" i="147"/>
  <c r="D30" i="147"/>
  <c r="C30" i="147"/>
  <c r="E26" i="147"/>
  <c r="D26" i="147"/>
  <c r="C26" i="147"/>
  <c r="E20" i="147"/>
  <c r="D20" i="147"/>
  <c r="C20" i="147"/>
  <c r="E8" i="147"/>
  <c r="D8" i="147"/>
  <c r="C8" i="147"/>
  <c r="C36" i="147"/>
  <c r="C41" i="147"/>
  <c r="E51" i="146"/>
  <c r="D51" i="146"/>
  <c r="C51" i="146"/>
  <c r="E45" i="146"/>
  <c r="E57" i="146"/>
  <c r="D45" i="146"/>
  <c r="C45" i="146"/>
  <c r="C57" i="146"/>
  <c r="E37" i="146"/>
  <c r="D37" i="146"/>
  <c r="C37" i="146"/>
  <c r="E30" i="146"/>
  <c r="D30" i="146"/>
  <c r="C30" i="146"/>
  <c r="E26" i="146"/>
  <c r="D26" i="146"/>
  <c r="C26" i="146"/>
  <c r="E20" i="146"/>
  <c r="D20" i="146"/>
  <c r="C20" i="146"/>
  <c r="E8" i="146"/>
  <c r="D8" i="146"/>
  <c r="D36" i="146"/>
  <c r="D41" i="146"/>
  <c r="C8" i="146"/>
  <c r="C36" i="146"/>
  <c r="C41" i="146"/>
  <c r="E51" i="145"/>
  <c r="D51" i="145"/>
  <c r="C51" i="145"/>
  <c r="E45" i="145"/>
  <c r="D45" i="145"/>
  <c r="C45" i="145"/>
  <c r="C57" i="145"/>
  <c r="E37" i="145"/>
  <c r="D37" i="145"/>
  <c r="C37" i="145"/>
  <c r="E30" i="145"/>
  <c r="D30" i="145"/>
  <c r="C30" i="145"/>
  <c r="E26" i="145"/>
  <c r="D26" i="145"/>
  <c r="C26" i="145"/>
  <c r="E20" i="145"/>
  <c r="D20" i="145"/>
  <c r="C20" i="145"/>
  <c r="E8" i="145"/>
  <c r="E36" i="145"/>
  <c r="E41" i="145"/>
  <c r="D8" i="145"/>
  <c r="D36" i="145"/>
  <c r="C8" i="145"/>
  <c r="C36" i="145"/>
  <c r="C41" i="145"/>
  <c r="B2" i="139"/>
  <c r="B2" i="140"/>
  <c r="B2" i="141"/>
  <c r="B2" i="135"/>
  <c r="B2" i="133"/>
  <c r="B2" i="134"/>
  <c r="E7" i="142"/>
  <c r="E96" i="142"/>
  <c r="E164" i="142"/>
  <c r="E152" i="144"/>
  <c r="D152" i="144"/>
  <c r="C152" i="144"/>
  <c r="E147" i="144"/>
  <c r="E160" i="144"/>
  <c r="D147" i="144"/>
  <c r="D160" i="144"/>
  <c r="D166" i="144"/>
  <c r="C147" i="144"/>
  <c r="E140" i="144"/>
  <c r="D140" i="144"/>
  <c r="C140" i="144"/>
  <c r="E136" i="144"/>
  <c r="D136" i="144"/>
  <c r="C136" i="144"/>
  <c r="E121" i="144"/>
  <c r="D121" i="144"/>
  <c r="C121" i="144"/>
  <c r="E100" i="144"/>
  <c r="D100" i="144"/>
  <c r="C100" i="144"/>
  <c r="E85" i="144"/>
  <c r="D85" i="144"/>
  <c r="C85" i="144"/>
  <c r="E81" i="144"/>
  <c r="D81" i="144"/>
  <c r="C81" i="144"/>
  <c r="E78" i="144"/>
  <c r="E92" i="144"/>
  <c r="D78" i="144"/>
  <c r="C78" i="144"/>
  <c r="C92" i="144"/>
  <c r="E73" i="144"/>
  <c r="D73" i="144"/>
  <c r="C73" i="144"/>
  <c r="E69" i="144"/>
  <c r="D69" i="144"/>
  <c r="C69" i="144"/>
  <c r="E63" i="144"/>
  <c r="D63" i="144"/>
  <c r="C63" i="144"/>
  <c r="E58" i="144"/>
  <c r="D58" i="144"/>
  <c r="C58" i="144"/>
  <c r="E52" i="144"/>
  <c r="D52" i="144"/>
  <c r="C52" i="144"/>
  <c r="E40" i="144"/>
  <c r="D40" i="144"/>
  <c r="C40" i="144"/>
  <c r="E32" i="144"/>
  <c r="D32" i="144"/>
  <c r="C32" i="144"/>
  <c r="E25" i="144"/>
  <c r="D25" i="144"/>
  <c r="C25" i="144"/>
  <c r="E18" i="144"/>
  <c r="D18" i="144"/>
  <c r="C18" i="144"/>
  <c r="E11" i="144"/>
  <c r="D11" i="144"/>
  <c r="C11" i="144"/>
  <c r="A2" i="144"/>
  <c r="E152" i="143"/>
  <c r="D152" i="143"/>
  <c r="C152" i="143"/>
  <c r="E147" i="143"/>
  <c r="E160" i="143"/>
  <c r="E166" i="143"/>
  <c r="D147" i="143"/>
  <c r="D160" i="143"/>
  <c r="D166" i="143"/>
  <c r="C147" i="143"/>
  <c r="C160" i="143"/>
  <c r="E140" i="143"/>
  <c r="D140" i="143"/>
  <c r="C140" i="143"/>
  <c r="E136" i="143"/>
  <c r="D136" i="143"/>
  <c r="C136" i="143"/>
  <c r="E121" i="143"/>
  <c r="D121" i="143"/>
  <c r="C121" i="143"/>
  <c r="E100" i="143"/>
  <c r="D100" i="143"/>
  <c r="C100" i="143"/>
  <c r="E85" i="143"/>
  <c r="D85" i="143"/>
  <c r="C85" i="143"/>
  <c r="E81" i="143"/>
  <c r="D81" i="143"/>
  <c r="C81" i="143"/>
  <c r="E78" i="143"/>
  <c r="D78" i="143"/>
  <c r="C78" i="143"/>
  <c r="C92" i="143"/>
  <c r="E73" i="143"/>
  <c r="D73" i="143"/>
  <c r="C73" i="143"/>
  <c r="E69" i="143"/>
  <c r="D69" i="143"/>
  <c r="D92" i="143"/>
  <c r="C69" i="143"/>
  <c r="E63" i="143"/>
  <c r="D63" i="143"/>
  <c r="C63" i="143"/>
  <c r="E58" i="143"/>
  <c r="D58" i="143"/>
  <c r="C58" i="143"/>
  <c r="E52" i="143"/>
  <c r="D52" i="143"/>
  <c r="C52" i="143"/>
  <c r="E40" i="143"/>
  <c r="D40" i="143"/>
  <c r="C40" i="143"/>
  <c r="E32" i="143"/>
  <c r="D32" i="143"/>
  <c r="C32" i="143"/>
  <c r="E25" i="143"/>
  <c r="D25" i="143"/>
  <c r="C25" i="143"/>
  <c r="E18" i="143"/>
  <c r="D18" i="143"/>
  <c r="C18" i="143"/>
  <c r="E11" i="143"/>
  <c r="D11" i="143"/>
  <c r="C11" i="143"/>
  <c r="A2" i="143"/>
  <c r="E152" i="142"/>
  <c r="D152" i="142"/>
  <c r="D160" i="142"/>
  <c r="C152" i="142"/>
  <c r="E147" i="142"/>
  <c r="E160" i="142"/>
  <c r="D147" i="142"/>
  <c r="C147" i="142"/>
  <c r="C160" i="142"/>
  <c r="E140" i="142"/>
  <c r="D140" i="142"/>
  <c r="C140" i="142"/>
  <c r="E136" i="142"/>
  <c r="D136" i="142"/>
  <c r="C136" i="142"/>
  <c r="E121" i="142"/>
  <c r="D121" i="142"/>
  <c r="C121" i="142"/>
  <c r="E100" i="142"/>
  <c r="D100" i="142"/>
  <c r="C100" i="142"/>
  <c r="E85" i="142"/>
  <c r="D85" i="142"/>
  <c r="C85" i="142"/>
  <c r="E81" i="142"/>
  <c r="D81" i="142"/>
  <c r="C81" i="142"/>
  <c r="E78" i="142"/>
  <c r="E92" i="142"/>
  <c r="D78" i="142"/>
  <c r="C78" i="142"/>
  <c r="E73" i="142"/>
  <c r="D73" i="142"/>
  <c r="C73" i="142"/>
  <c r="E69" i="142"/>
  <c r="D69" i="142"/>
  <c r="D92" i="142"/>
  <c r="D166" i="142"/>
  <c r="C69" i="142"/>
  <c r="E63" i="142"/>
  <c r="D63" i="142"/>
  <c r="C63" i="142"/>
  <c r="E58" i="142"/>
  <c r="D58" i="142"/>
  <c r="C58" i="142"/>
  <c r="E52" i="142"/>
  <c r="D52" i="142"/>
  <c r="C52" i="142"/>
  <c r="E40" i="142"/>
  <c r="D40" i="142"/>
  <c r="C40" i="142"/>
  <c r="E32" i="142"/>
  <c r="D32" i="142"/>
  <c r="C32" i="142"/>
  <c r="E25" i="142"/>
  <c r="D25" i="142"/>
  <c r="C25" i="142"/>
  <c r="E18" i="142"/>
  <c r="D18" i="142"/>
  <c r="C18" i="142"/>
  <c r="E11" i="142"/>
  <c r="D11" i="142"/>
  <c r="C11" i="142"/>
  <c r="A2" i="1"/>
  <c r="C24" i="61"/>
  <c r="C24" i="73"/>
  <c r="E96" i="1"/>
  <c r="E164" i="1"/>
  <c r="E29" i="135"/>
  <c r="D29" i="135"/>
  <c r="C29" i="135"/>
  <c r="E29" i="134"/>
  <c r="D29" i="134"/>
  <c r="C29" i="134"/>
  <c r="E29" i="133"/>
  <c r="D29" i="133"/>
  <c r="C29" i="133"/>
  <c r="E29" i="3"/>
  <c r="D29" i="3"/>
  <c r="C29" i="3"/>
  <c r="E51" i="141"/>
  <c r="D51" i="141"/>
  <c r="C51" i="141"/>
  <c r="E45" i="141"/>
  <c r="E57" i="141"/>
  <c r="D45" i="141"/>
  <c r="D57" i="141"/>
  <c r="C45" i="141"/>
  <c r="C57" i="141"/>
  <c r="E37" i="141"/>
  <c r="E41" i="141"/>
  <c r="D37" i="141"/>
  <c r="D41" i="141"/>
  <c r="C37" i="141"/>
  <c r="C41" i="141"/>
  <c r="E30" i="141"/>
  <c r="D30" i="141"/>
  <c r="C30" i="141"/>
  <c r="E26" i="141"/>
  <c r="D26" i="141"/>
  <c r="C26" i="141"/>
  <c r="E20" i="141"/>
  <c r="D20" i="141"/>
  <c r="C20" i="141"/>
  <c r="E8" i="141"/>
  <c r="E36" i="141"/>
  <c r="D8" i="141"/>
  <c r="C8" i="141"/>
  <c r="E51" i="140"/>
  <c r="D51" i="140"/>
  <c r="C51" i="140"/>
  <c r="E45" i="140"/>
  <c r="E57" i="140"/>
  <c r="D45" i="140"/>
  <c r="D57" i="140"/>
  <c r="C45" i="140"/>
  <c r="E37" i="140"/>
  <c r="D37" i="140"/>
  <c r="C37" i="140"/>
  <c r="E30" i="140"/>
  <c r="D30" i="140"/>
  <c r="C30" i="140"/>
  <c r="E26" i="140"/>
  <c r="D26" i="140"/>
  <c r="C26" i="140"/>
  <c r="E20" i="140"/>
  <c r="D20" i="140"/>
  <c r="C20" i="140"/>
  <c r="E8" i="140"/>
  <c r="E36" i="140"/>
  <c r="D8" i="140"/>
  <c r="C8" i="140"/>
  <c r="E51" i="139"/>
  <c r="D51" i="139"/>
  <c r="C51" i="139"/>
  <c r="E45" i="139"/>
  <c r="E57" i="139"/>
  <c r="D45" i="139"/>
  <c r="D57" i="139"/>
  <c r="D58" i="139"/>
  <c r="C45" i="139"/>
  <c r="C57" i="139"/>
  <c r="E37" i="139"/>
  <c r="E41" i="139"/>
  <c r="D37" i="139"/>
  <c r="C37" i="139"/>
  <c r="C41" i="139"/>
  <c r="E30" i="139"/>
  <c r="D30" i="139"/>
  <c r="C30" i="139"/>
  <c r="E26" i="139"/>
  <c r="D26" i="139"/>
  <c r="C26" i="139"/>
  <c r="E20" i="139"/>
  <c r="E36" i="139"/>
  <c r="D20" i="139"/>
  <c r="C20" i="139"/>
  <c r="E8" i="139"/>
  <c r="D8" i="139"/>
  <c r="C8" i="139"/>
  <c r="C36" i="139"/>
  <c r="D45" i="105"/>
  <c r="E45" i="105"/>
  <c r="D51" i="105"/>
  <c r="E51" i="105"/>
  <c r="D8" i="105"/>
  <c r="D36" i="105"/>
  <c r="E8" i="105"/>
  <c r="D20" i="105"/>
  <c r="E20" i="105"/>
  <c r="D26" i="105"/>
  <c r="E26" i="105"/>
  <c r="D30" i="105"/>
  <c r="E30" i="105"/>
  <c r="D37" i="105"/>
  <c r="E37" i="105"/>
  <c r="E52" i="138"/>
  <c r="D52" i="138"/>
  <c r="C52" i="138"/>
  <c r="E46" i="138"/>
  <c r="D46" i="138"/>
  <c r="C46" i="138"/>
  <c r="C58" i="138"/>
  <c r="E38" i="138"/>
  <c r="D38" i="138"/>
  <c r="C38" i="138"/>
  <c r="C42" i="138"/>
  <c r="E31" i="138"/>
  <c r="D31" i="138"/>
  <c r="C31" i="138"/>
  <c r="E26" i="138"/>
  <c r="D26" i="138"/>
  <c r="C26" i="138"/>
  <c r="E20" i="138"/>
  <c r="D20" i="138"/>
  <c r="C20" i="138"/>
  <c r="E8" i="138"/>
  <c r="E37" i="138"/>
  <c r="D8" i="138"/>
  <c r="C8" i="138"/>
  <c r="C37" i="138"/>
  <c r="E52" i="137"/>
  <c r="D52" i="137"/>
  <c r="C52" i="137"/>
  <c r="C58" i="137"/>
  <c r="E46" i="137"/>
  <c r="E58" i="137"/>
  <c r="D46" i="137"/>
  <c r="D58" i="137"/>
  <c r="C46" i="137"/>
  <c r="E38" i="137"/>
  <c r="D38" i="137"/>
  <c r="C38" i="137"/>
  <c r="E31" i="137"/>
  <c r="D31" i="137"/>
  <c r="C31" i="137"/>
  <c r="E26" i="137"/>
  <c r="D26" i="137"/>
  <c r="C26" i="137"/>
  <c r="E20" i="137"/>
  <c r="D20" i="137"/>
  <c r="C20" i="137"/>
  <c r="E8" i="137"/>
  <c r="E37" i="137"/>
  <c r="E42" i="137"/>
  <c r="D8" i="137"/>
  <c r="D37" i="137"/>
  <c r="C8" i="137"/>
  <c r="E52" i="136"/>
  <c r="D52" i="136"/>
  <c r="C52" i="136"/>
  <c r="E46" i="136"/>
  <c r="E58" i="136"/>
  <c r="D46" i="136"/>
  <c r="C46" i="136"/>
  <c r="C58" i="136"/>
  <c r="E38" i="136"/>
  <c r="D38" i="136"/>
  <c r="C38" i="136"/>
  <c r="C42" i="136"/>
  <c r="E31" i="136"/>
  <c r="D31" i="136"/>
  <c r="C31" i="136"/>
  <c r="E26" i="136"/>
  <c r="D26" i="136"/>
  <c r="C26" i="136"/>
  <c r="E20" i="136"/>
  <c r="D20" i="136"/>
  <c r="C20" i="136"/>
  <c r="E8" i="136"/>
  <c r="D8" i="136"/>
  <c r="D37" i="136"/>
  <c r="D42" i="136"/>
  <c r="C8" i="136"/>
  <c r="C37" i="136"/>
  <c r="D46" i="79"/>
  <c r="E46" i="79"/>
  <c r="D52" i="79"/>
  <c r="E52" i="79"/>
  <c r="D8" i="79"/>
  <c r="D37" i="79"/>
  <c r="E8" i="79"/>
  <c r="D20" i="79"/>
  <c r="E20" i="79"/>
  <c r="D26" i="79"/>
  <c r="E26" i="79"/>
  <c r="D31" i="79"/>
  <c r="E31" i="79"/>
  <c r="D38" i="79"/>
  <c r="E38" i="79"/>
  <c r="E146" i="135"/>
  <c r="D146" i="135"/>
  <c r="C146" i="135"/>
  <c r="E140" i="135"/>
  <c r="D140" i="135"/>
  <c r="D154" i="135"/>
  <c r="C140" i="135"/>
  <c r="E133" i="135"/>
  <c r="D133" i="135"/>
  <c r="C133" i="135"/>
  <c r="E129" i="135"/>
  <c r="E154" i="135"/>
  <c r="D129" i="135"/>
  <c r="C129" i="135"/>
  <c r="E114" i="135"/>
  <c r="D114" i="135"/>
  <c r="D128" i="135"/>
  <c r="C114" i="135"/>
  <c r="E93" i="135"/>
  <c r="E128" i="135"/>
  <c r="D93" i="135"/>
  <c r="C93" i="135"/>
  <c r="E82" i="135"/>
  <c r="D82" i="135"/>
  <c r="C82" i="135"/>
  <c r="E78" i="135"/>
  <c r="D78" i="135"/>
  <c r="C78" i="135"/>
  <c r="E75" i="135"/>
  <c r="E89" i="135"/>
  <c r="D75" i="135"/>
  <c r="C75" i="135"/>
  <c r="E70" i="135"/>
  <c r="D70" i="135"/>
  <c r="C70" i="135"/>
  <c r="E66" i="135"/>
  <c r="D66" i="135"/>
  <c r="C66" i="135"/>
  <c r="C89" i="135"/>
  <c r="E60" i="135"/>
  <c r="D60" i="135"/>
  <c r="C60" i="135"/>
  <c r="E55" i="135"/>
  <c r="D55" i="135"/>
  <c r="C55" i="135"/>
  <c r="E49" i="135"/>
  <c r="D49" i="135"/>
  <c r="C49" i="135"/>
  <c r="E37" i="135"/>
  <c r="D37" i="135"/>
  <c r="C37" i="135"/>
  <c r="E22" i="135"/>
  <c r="D22" i="135"/>
  <c r="C22" i="135"/>
  <c r="E15" i="135"/>
  <c r="D15" i="135"/>
  <c r="C15" i="135"/>
  <c r="E8" i="135"/>
  <c r="D8" i="135"/>
  <c r="C8" i="135"/>
  <c r="E146" i="134"/>
  <c r="D146" i="134"/>
  <c r="C146" i="134"/>
  <c r="E140" i="134"/>
  <c r="D140" i="134"/>
  <c r="C140" i="134"/>
  <c r="E133" i="134"/>
  <c r="D133" i="134"/>
  <c r="C133" i="134"/>
  <c r="E129" i="134"/>
  <c r="E154" i="134"/>
  <c r="D129" i="134"/>
  <c r="D154" i="134"/>
  <c r="C129" i="134"/>
  <c r="C154" i="134"/>
  <c r="E114" i="134"/>
  <c r="D114" i="134"/>
  <c r="C114" i="134"/>
  <c r="E93" i="134"/>
  <c r="E128" i="134"/>
  <c r="D93" i="134"/>
  <c r="D128" i="134"/>
  <c r="C93" i="134"/>
  <c r="C128" i="134"/>
  <c r="C155" i="134"/>
  <c r="E82" i="134"/>
  <c r="D82" i="134"/>
  <c r="C82" i="134"/>
  <c r="E78" i="134"/>
  <c r="D78" i="134"/>
  <c r="C78" i="134"/>
  <c r="E75" i="134"/>
  <c r="E89" i="134"/>
  <c r="D75" i="134"/>
  <c r="C75" i="134"/>
  <c r="E70" i="134"/>
  <c r="D70" i="134"/>
  <c r="C70" i="134"/>
  <c r="E66" i="134"/>
  <c r="D66" i="134"/>
  <c r="D89" i="134"/>
  <c r="C66" i="134"/>
  <c r="C89" i="134"/>
  <c r="E60" i="134"/>
  <c r="D60" i="134"/>
  <c r="C60" i="134"/>
  <c r="E55" i="134"/>
  <c r="D55" i="134"/>
  <c r="C55" i="134"/>
  <c r="E49" i="134"/>
  <c r="D49" i="134"/>
  <c r="C49" i="134"/>
  <c r="E37" i="134"/>
  <c r="D37" i="134"/>
  <c r="C37" i="134"/>
  <c r="E22" i="134"/>
  <c r="D22" i="134"/>
  <c r="C22" i="134"/>
  <c r="E15" i="134"/>
  <c r="D15" i="134"/>
  <c r="C15" i="134"/>
  <c r="E8" i="134"/>
  <c r="D8" i="134"/>
  <c r="C8" i="134"/>
  <c r="E146" i="133"/>
  <c r="D146" i="133"/>
  <c r="C146" i="133"/>
  <c r="E140" i="133"/>
  <c r="E154" i="133"/>
  <c r="D140" i="133"/>
  <c r="D154" i="133"/>
  <c r="C140" i="133"/>
  <c r="E133" i="133"/>
  <c r="D133" i="133"/>
  <c r="C133" i="133"/>
  <c r="E129" i="133"/>
  <c r="D129" i="133"/>
  <c r="C129" i="133"/>
  <c r="E114" i="133"/>
  <c r="D114" i="133"/>
  <c r="C114" i="133"/>
  <c r="E93" i="133"/>
  <c r="D93" i="133"/>
  <c r="C93" i="133"/>
  <c r="C128" i="133"/>
  <c r="E82" i="133"/>
  <c r="D82" i="133"/>
  <c r="C82" i="133"/>
  <c r="E78" i="133"/>
  <c r="D78" i="133"/>
  <c r="C78" i="133"/>
  <c r="E75" i="133"/>
  <c r="D75" i="133"/>
  <c r="C75" i="133"/>
  <c r="C89" i="133"/>
  <c r="E70" i="133"/>
  <c r="D70" i="133"/>
  <c r="C70" i="133"/>
  <c r="E66" i="133"/>
  <c r="D66" i="133"/>
  <c r="C66" i="133"/>
  <c r="E60" i="133"/>
  <c r="D60" i="133"/>
  <c r="C60" i="133"/>
  <c r="E55" i="133"/>
  <c r="D55" i="133"/>
  <c r="C55" i="133"/>
  <c r="E49" i="133"/>
  <c r="D49" i="133"/>
  <c r="C49" i="133"/>
  <c r="E37" i="133"/>
  <c r="D37" i="133"/>
  <c r="C37" i="133"/>
  <c r="E22" i="133"/>
  <c r="D22" i="133"/>
  <c r="C22" i="133"/>
  <c r="E15" i="133"/>
  <c r="D15" i="133"/>
  <c r="C15" i="133"/>
  <c r="E8" i="133"/>
  <c r="D8" i="133"/>
  <c r="C8" i="133"/>
  <c r="D93" i="3"/>
  <c r="E93" i="3"/>
  <c r="D114" i="3"/>
  <c r="E114" i="3"/>
  <c r="D129" i="3"/>
  <c r="E129" i="3"/>
  <c r="D133" i="3"/>
  <c r="E133" i="3"/>
  <c r="D140" i="3"/>
  <c r="E140" i="3"/>
  <c r="D146" i="3"/>
  <c r="E146" i="3"/>
  <c r="D8" i="3"/>
  <c r="E8" i="3"/>
  <c r="D15" i="3"/>
  <c r="E15" i="3"/>
  <c r="D22" i="3"/>
  <c r="E22" i="3"/>
  <c r="D37" i="3"/>
  <c r="E37" i="3"/>
  <c r="D49" i="3"/>
  <c r="E49" i="3"/>
  <c r="D55" i="3"/>
  <c r="E55" i="3"/>
  <c r="D60" i="3"/>
  <c r="E60" i="3"/>
  <c r="D66" i="3"/>
  <c r="E66" i="3"/>
  <c r="D70" i="3"/>
  <c r="E70" i="3"/>
  <c r="D75" i="3"/>
  <c r="E75" i="3"/>
  <c r="E89" i="3"/>
  <c r="D78" i="3"/>
  <c r="E78" i="3"/>
  <c r="D82" i="3"/>
  <c r="E82" i="3"/>
  <c r="H17" i="61"/>
  <c r="H31" i="61"/>
  <c r="I17" i="61"/>
  <c r="I31" i="61"/>
  <c r="H30" i="61"/>
  <c r="I30" i="61"/>
  <c r="D17" i="61"/>
  <c r="D12" i="76"/>
  <c r="E17" i="61"/>
  <c r="I32" i="61"/>
  <c r="D18" i="61"/>
  <c r="E18" i="61"/>
  <c r="E30" i="61"/>
  <c r="D24" i="61"/>
  <c r="D30" i="61"/>
  <c r="E24" i="61"/>
  <c r="H18" i="73"/>
  <c r="H31" i="73"/>
  <c r="I18" i="73"/>
  <c r="H29" i="73"/>
  <c r="D31" i="76"/>
  <c r="I29" i="73"/>
  <c r="D19" i="73"/>
  <c r="D29" i="73"/>
  <c r="E19" i="73"/>
  <c r="D24" i="73"/>
  <c r="E24" i="73"/>
  <c r="D100" i="1"/>
  <c r="E100" i="1"/>
  <c r="D121" i="1"/>
  <c r="E121" i="1"/>
  <c r="D136" i="1"/>
  <c r="E136" i="1"/>
  <c r="D140" i="1"/>
  <c r="E140" i="1"/>
  <c r="D147" i="1"/>
  <c r="E147" i="1"/>
  <c r="D152" i="1"/>
  <c r="E152" i="1"/>
  <c r="D11" i="1"/>
  <c r="E11" i="1"/>
  <c r="D18" i="1"/>
  <c r="E18" i="1"/>
  <c r="D25" i="1"/>
  <c r="E25" i="1"/>
  <c r="D32" i="1"/>
  <c r="E32" i="1"/>
  <c r="D40" i="1"/>
  <c r="E40" i="1"/>
  <c r="D52" i="1"/>
  <c r="E52" i="1"/>
  <c r="D58" i="1"/>
  <c r="E58" i="1"/>
  <c r="D63" i="1"/>
  <c r="E63" i="1"/>
  <c r="D69" i="1"/>
  <c r="E69" i="1"/>
  <c r="D73" i="1"/>
  <c r="E73" i="1"/>
  <c r="D78" i="1"/>
  <c r="D92" i="1"/>
  <c r="E78" i="1"/>
  <c r="D81" i="1"/>
  <c r="E81" i="1"/>
  <c r="D85" i="1"/>
  <c r="E85" i="1"/>
  <c r="H4" i="73"/>
  <c r="C140" i="3"/>
  <c r="C154" i="3"/>
  <c r="C51" i="105"/>
  <c r="C45" i="105"/>
  <c r="C57" i="105"/>
  <c r="C26" i="79"/>
  <c r="C146" i="3"/>
  <c r="C133" i="3"/>
  <c r="C93" i="3"/>
  <c r="C128" i="3"/>
  <c r="G29" i="73"/>
  <c r="D25" i="76"/>
  <c r="E25" i="76"/>
  <c r="C152" i="1"/>
  <c r="C140" i="1"/>
  <c r="C100" i="1"/>
  <c r="C32" i="1"/>
  <c r="C37" i="105"/>
  <c r="C41" i="105"/>
  <c r="C30" i="105"/>
  <c r="C26" i="105"/>
  <c r="C20" i="105"/>
  <c r="C8" i="105"/>
  <c r="C52" i="79"/>
  <c r="C38" i="79"/>
  <c r="C42" i="79"/>
  <c r="C31" i="79"/>
  <c r="C20" i="79"/>
  <c r="C129" i="3"/>
  <c r="C114" i="3"/>
  <c r="C82" i="3"/>
  <c r="C78" i="3"/>
  <c r="C75" i="3"/>
  <c r="C89" i="3"/>
  <c r="C70" i="3"/>
  <c r="C66" i="3"/>
  <c r="C60" i="3"/>
  <c r="C55" i="3"/>
  <c r="C49" i="3"/>
  <c r="C37" i="3"/>
  <c r="C22" i="3"/>
  <c r="C15" i="3"/>
  <c r="C8" i="3"/>
  <c r="G17" i="61"/>
  <c r="C17" i="61"/>
  <c r="D6" i="76"/>
  <c r="E6" i="76"/>
  <c r="C147" i="1"/>
  <c r="C160" i="1"/>
  <c r="B25" i="76"/>
  <c r="C136" i="1"/>
  <c r="C121" i="1"/>
  <c r="C85" i="1"/>
  <c r="C81" i="1"/>
  <c r="C78" i="1"/>
  <c r="C73" i="1"/>
  <c r="C69" i="1"/>
  <c r="C63" i="1"/>
  <c r="C58" i="1"/>
  <c r="C52" i="1"/>
  <c r="C40" i="1"/>
  <c r="C25" i="1"/>
  <c r="C18" i="1"/>
  <c r="C11" i="1"/>
  <c r="G30" i="61"/>
  <c r="G31" i="61"/>
  <c r="C18" i="61"/>
  <c r="C30" i="61"/>
  <c r="G18" i="73"/>
  <c r="G31" i="73"/>
  <c r="C19" i="73"/>
  <c r="C29" i="73"/>
  <c r="C46" i="79"/>
  <c r="C8" i="79"/>
  <c r="B26" i="64"/>
  <c r="D26" i="64"/>
  <c r="F26" i="64"/>
  <c r="B25" i="63"/>
  <c r="D25" i="63"/>
  <c r="F25" i="63"/>
  <c r="E7" i="143"/>
  <c r="E96" i="143"/>
  <c r="E164" i="143"/>
  <c r="C57" i="148"/>
  <c r="C36" i="157"/>
  <c r="C41" i="157"/>
  <c r="C58" i="157"/>
  <c r="E57" i="175"/>
  <c r="E57" i="182"/>
  <c r="E57" i="184"/>
  <c r="D57" i="145"/>
  <c r="D41" i="154"/>
  <c r="D58" i="154"/>
  <c r="E36" i="156"/>
  <c r="E41" i="156"/>
  <c r="C57" i="159"/>
  <c r="E57" i="178"/>
  <c r="E57" i="181"/>
  <c r="C41" i="156"/>
  <c r="C58" i="156"/>
  <c r="D58" i="182"/>
  <c r="D36" i="160"/>
  <c r="D41" i="160"/>
  <c r="D58" i="160"/>
  <c r="C36" i="151"/>
  <c r="C41" i="151"/>
  <c r="C58" i="151"/>
  <c r="D57" i="162"/>
  <c r="D57" i="171"/>
  <c r="D57" i="169"/>
  <c r="I4" i="61"/>
  <c r="H4" i="61"/>
  <c r="I4" i="73"/>
  <c r="I21" i="186"/>
  <c r="C57" i="140"/>
  <c r="D36" i="151"/>
  <c r="D41" i="151"/>
  <c r="D58" i="151"/>
  <c r="D36" i="163"/>
  <c r="D41" i="163"/>
  <c r="D58" i="163"/>
  <c r="C36" i="181"/>
  <c r="C41" i="181"/>
  <c r="C58" i="181"/>
  <c r="C36" i="161"/>
  <c r="C41" i="161"/>
  <c r="C58" i="161"/>
  <c r="E29" i="73"/>
  <c r="D19" i="76"/>
  <c r="E19" i="76"/>
  <c r="E57" i="151"/>
  <c r="D36" i="176"/>
  <c r="D41" i="176"/>
  <c r="D58" i="176"/>
  <c r="E41" i="177"/>
  <c r="D36" i="179"/>
  <c r="D41" i="179"/>
  <c r="D58" i="179"/>
  <c r="E41" i="140"/>
  <c r="E36" i="154"/>
  <c r="E41" i="154"/>
  <c r="E36" i="164"/>
  <c r="E41" i="164"/>
  <c r="D36" i="164"/>
  <c r="D41" i="164"/>
  <c r="D58" i="164"/>
  <c r="C57" i="172"/>
  <c r="A3" i="144"/>
  <c r="A3" i="143"/>
  <c r="I28" i="186"/>
  <c r="I23" i="186"/>
  <c r="B23" i="186"/>
  <c r="I30" i="186"/>
  <c r="I27" i="186"/>
  <c r="I31" i="186"/>
  <c r="F19" i="186"/>
  <c r="E25" i="186"/>
  <c r="A6" i="185"/>
  <c r="E31" i="186"/>
  <c r="F26" i="186"/>
  <c r="B26" i="186"/>
  <c r="C36" i="141"/>
  <c r="C36" i="177"/>
  <c r="C41" i="177"/>
  <c r="C58" i="177"/>
  <c r="C41" i="154"/>
  <c r="C58" i="154"/>
  <c r="D89" i="135"/>
  <c r="E37" i="136"/>
  <c r="E42" i="136"/>
  <c r="D42" i="137"/>
  <c r="D59" i="137"/>
  <c r="D36" i="141"/>
  <c r="D41" i="173"/>
  <c r="D58" i="173"/>
  <c r="D58" i="79"/>
  <c r="D36" i="177"/>
  <c r="D41" i="177"/>
  <c r="D58" i="177"/>
  <c r="H31" i="186"/>
  <c r="H25" i="186"/>
  <c r="I22" i="186"/>
  <c r="B22" i="186"/>
  <c r="C58" i="180"/>
  <c r="D36" i="139"/>
  <c r="D41" i="139"/>
  <c r="B28" i="186"/>
  <c r="G17" i="186"/>
  <c r="D5" i="64"/>
  <c r="E5" i="63"/>
  <c r="E5" i="64"/>
  <c r="B30" i="186"/>
  <c r="D89" i="3"/>
  <c r="E41" i="181"/>
  <c r="E36" i="161"/>
  <c r="E41" i="161"/>
  <c r="C36" i="172"/>
  <c r="C41" i="172"/>
  <c r="C58" i="172"/>
  <c r="C36" i="175"/>
  <c r="C41" i="175"/>
  <c r="C58" i="175"/>
  <c r="E36" i="182"/>
  <c r="E41" i="182"/>
  <c r="C160" i="144"/>
  <c r="C36" i="169"/>
  <c r="C41" i="169"/>
  <c r="C58" i="169"/>
  <c r="E36" i="172"/>
  <c r="E41" i="172"/>
  <c r="C58" i="173"/>
  <c r="G26" i="64"/>
  <c r="B223" i="186"/>
  <c r="F223" i="186"/>
  <c r="I201" i="186"/>
  <c r="F201" i="186"/>
  <c r="F207" i="186"/>
  <c r="F179" i="186"/>
  <c r="B178" i="186"/>
  <c r="B179" i="186"/>
  <c r="F185" i="186"/>
  <c r="B163" i="186"/>
  <c r="B157" i="186"/>
  <c r="I157" i="186"/>
  <c r="F157" i="186"/>
  <c r="F163" i="186"/>
  <c r="B141" i="186"/>
  <c r="B135" i="186"/>
  <c r="I135" i="186"/>
  <c r="F141" i="186"/>
  <c r="F135" i="186"/>
  <c r="F119" i="186"/>
  <c r="F113" i="186"/>
  <c r="B91" i="186"/>
  <c r="I91" i="186"/>
  <c r="F97" i="186"/>
  <c r="F91" i="186"/>
  <c r="B69" i="186"/>
  <c r="I69" i="186"/>
  <c r="F75" i="186"/>
  <c r="F69" i="186"/>
  <c r="B43" i="186"/>
  <c r="B48" i="186"/>
  <c r="B53" i="186"/>
  <c r="D36" i="156"/>
  <c r="D41" i="156"/>
  <c r="D58" i="156"/>
  <c r="D37" i="76"/>
  <c r="E37" i="76"/>
  <c r="E36" i="105"/>
  <c r="E41" i="105"/>
  <c r="D58" i="155"/>
  <c r="E36" i="174"/>
  <c r="E41" i="174"/>
  <c r="M14" i="94"/>
  <c r="K16" i="94"/>
  <c r="K18" i="94"/>
  <c r="B19" i="186"/>
  <c r="F25" i="186"/>
  <c r="E154" i="3"/>
  <c r="C92" i="142"/>
  <c r="C36" i="148"/>
  <c r="C41" i="148"/>
  <c r="C36" i="105"/>
  <c r="C37" i="79"/>
  <c r="E36" i="155"/>
  <c r="E41" i="155"/>
  <c r="C36" i="155"/>
  <c r="C41" i="155"/>
  <c r="C58" i="155"/>
  <c r="C41" i="162"/>
  <c r="C58" i="162"/>
  <c r="E36" i="171"/>
  <c r="E41" i="171"/>
  <c r="E36" i="179"/>
  <c r="E41" i="179"/>
  <c r="D36" i="181"/>
  <c r="D41" i="181"/>
  <c r="D58" i="181"/>
  <c r="C36" i="184"/>
  <c r="C41" i="184"/>
  <c r="C58" i="184"/>
  <c r="B1" i="105"/>
  <c r="B1" i="141"/>
  <c r="E160" i="1"/>
  <c r="B37" i="76"/>
  <c r="D154" i="3"/>
  <c r="E89" i="133"/>
  <c r="C154" i="133"/>
  <c r="C37" i="137"/>
  <c r="C42" i="137"/>
  <c r="C59" i="137"/>
  <c r="E36" i="163"/>
  <c r="E41" i="163"/>
  <c r="E36" i="178"/>
  <c r="E41" i="178"/>
  <c r="C36" i="182"/>
  <c r="C41" i="182"/>
  <c r="C58" i="182"/>
  <c r="E65" i="134"/>
  <c r="E90" i="134"/>
  <c r="E36" i="157"/>
  <c r="E41" i="157"/>
  <c r="D36" i="162"/>
  <c r="D41" i="162"/>
  <c r="D58" i="162"/>
  <c r="D37" i="138"/>
  <c r="D42" i="138"/>
  <c r="E36" i="149"/>
  <c r="E41" i="149"/>
  <c r="E1" i="134"/>
  <c r="B1" i="133"/>
  <c r="M16" i="94"/>
  <c r="B1" i="145"/>
  <c r="B21" i="186"/>
  <c r="B25" i="186"/>
  <c r="B1" i="139"/>
  <c r="C38" i="186"/>
  <c r="G39" i="186"/>
  <c r="C60" i="186"/>
  <c r="G61" i="186"/>
  <c r="C82" i="186"/>
  <c r="G83" i="186"/>
  <c r="C104" i="186"/>
  <c r="G105" i="186"/>
  <c r="C126" i="186"/>
  <c r="G127" i="186"/>
  <c r="D149" i="186"/>
  <c r="C170" i="186"/>
  <c r="G171" i="186"/>
  <c r="C192" i="186"/>
  <c r="G193" i="186"/>
  <c r="D215" i="186"/>
  <c r="B1" i="63"/>
  <c r="B2" i="190"/>
  <c r="B1" i="137"/>
  <c r="B1" i="1"/>
  <c r="B1" i="143"/>
  <c r="B1" i="144"/>
  <c r="B2" i="187"/>
  <c r="B1" i="3"/>
  <c r="J1" i="186"/>
  <c r="J1" i="61"/>
  <c r="B1" i="138"/>
  <c r="C8" i="1"/>
  <c r="E7" i="144"/>
  <c r="D17" i="186"/>
  <c r="C8" i="143"/>
  <c r="C97" i="143"/>
  <c r="A6" i="75"/>
  <c r="C8" i="144"/>
  <c r="C97" i="144"/>
  <c r="C8" i="142"/>
  <c r="C97" i="142"/>
  <c r="A4" i="189"/>
  <c r="B18" i="185"/>
  <c r="C16" i="186"/>
  <c r="D39" i="186"/>
  <c r="D61" i="186"/>
  <c r="D83" i="186"/>
  <c r="D105" i="186"/>
  <c r="D127" i="186"/>
  <c r="C148" i="186"/>
  <c r="G149" i="186"/>
  <c r="D171" i="186"/>
  <c r="D193" i="186"/>
  <c r="C214" i="186"/>
  <c r="E96" i="144"/>
  <c r="E164" i="144"/>
  <c r="I2" i="73"/>
  <c r="I2" i="61"/>
  <c r="A25" i="75"/>
  <c r="A22" i="76"/>
  <c r="A37" i="75"/>
  <c r="A34" i="76"/>
  <c r="A31" i="75"/>
  <c r="A28" i="76"/>
  <c r="A13" i="75"/>
  <c r="A10" i="76"/>
  <c r="A19" i="75"/>
  <c r="A16" i="76"/>
  <c r="A4" i="76"/>
  <c r="C4" i="61"/>
  <c r="G4" i="61"/>
  <c r="C97" i="1"/>
  <c r="C4" i="73"/>
  <c r="G4" i="73"/>
  <c r="C6" i="188"/>
  <c r="C65" i="134"/>
  <c r="C90" i="134"/>
  <c r="C156" i="134"/>
  <c r="E5" i="187"/>
  <c r="C5" i="188"/>
  <c r="C5" i="189"/>
  <c r="G4" i="63"/>
  <c r="G4" i="64"/>
  <c r="E4" i="3"/>
  <c r="E4" i="133"/>
  <c r="E4" i="134"/>
  <c r="E4" i="135"/>
  <c r="E4" i="79"/>
  <c r="E4" i="138"/>
  <c r="E4" i="137"/>
  <c r="E4" i="136"/>
  <c r="M18" i="94"/>
  <c r="B1" i="151"/>
  <c r="K20" i="94"/>
  <c r="C30" i="73"/>
  <c r="D7" i="76"/>
  <c r="I185" i="186"/>
  <c r="B180" i="186"/>
  <c r="B224" i="186"/>
  <c r="B229" i="186"/>
  <c r="F229" i="186"/>
  <c r="B2" i="189"/>
  <c r="B1" i="79"/>
  <c r="B2" i="188"/>
  <c r="D13" i="76"/>
  <c r="D30" i="73"/>
  <c r="E37" i="79"/>
  <c r="E42" i="79"/>
  <c r="J1" i="73"/>
  <c r="B1" i="135"/>
  <c r="B1" i="142"/>
  <c r="I25" i="186"/>
  <c r="B1" i="140"/>
  <c r="B1" i="64"/>
  <c r="B1" i="136"/>
  <c r="D24" i="76"/>
  <c r="E24" i="76"/>
  <c r="B27" i="186"/>
  <c r="B31" i="186"/>
  <c r="D160" i="1"/>
  <c r="B31" i="76"/>
  <c r="E32" i="61"/>
  <c r="D89" i="133"/>
  <c r="C154" i="135"/>
  <c r="E92" i="143"/>
  <c r="D92" i="144"/>
  <c r="D36" i="147"/>
  <c r="D41" i="147"/>
  <c r="C36" i="149"/>
  <c r="C41" i="149"/>
  <c r="E36" i="158"/>
  <c r="E41" i="158"/>
  <c r="C36" i="163"/>
  <c r="C41" i="163"/>
  <c r="C58" i="163"/>
  <c r="D36" i="174"/>
  <c r="D41" i="174"/>
  <c r="D58" i="174"/>
  <c r="D36" i="175"/>
  <c r="D41" i="175"/>
  <c r="E36" i="175"/>
  <c r="E41" i="175"/>
  <c r="D36" i="183"/>
  <c r="D41" i="183"/>
  <c r="D58" i="183"/>
  <c r="I119" i="186"/>
  <c r="B114" i="186"/>
  <c r="C36" i="140"/>
  <c r="C41" i="140"/>
  <c r="C58" i="140"/>
  <c r="C135" i="143"/>
  <c r="E36" i="147"/>
  <c r="E41" i="147"/>
  <c r="C36" i="158"/>
  <c r="C41" i="158"/>
  <c r="C58" i="158"/>
  <c r="E36" i="160"/>
  <c r="E41" i="160"/>
  <c r="I179" i="186"/>
  <c r="B201" i="186"/>
  <c r="C58" i="79"/>
  <c r="E31" i="61"/>
  <c r="D65" i="134"/>
  <c r="D90" i="134"/>
  <c r="D36" i="140"/>
  <c r="D41" i="140"/>
  <c r="D58" i="140"/>
  <c r="D36" i="152"/>
  <c r="D41" i="152"/>
  <c r="D36" i="169"/>
  <c r="D41" i="169"/>
  <c r="D58" i="169"/>
  <c r="E36" i="169"/>
  <c r="E41" i="169"/>
  <c r="B41" i="186"/>
  <c r="B47" i="186"/>
  <c r="I47" i="186"/>
  <c r="B72" i="186"/>
  <c r="B75" i="186"/>
  <c r="I75" i="186"/>
  <c r="B207" i="186"/>
  <c r="E57" i="155"/>
  <c r="E36" i="173"/>
  <c r="E41" i="173"/>
  <c r="C57" i="150"/>
  <c r="E36" i="152"/>
  <c r="E41" i="152"/>
  <c r="C36" i="159"/>
  <c r="C41" i="159"/>
  <c r="C58" i="159"/>
  <c r="C36" i="179"/>
  <c r="C41" i="179"/>
  <c r="C58" i="179"/>
  <c r="D36" i="180"/>
  <c r="D41" i="180"/>
  <c r="D58" i="180"/>
  <c r="B29" i="186"/>
  <c r="F47" i="186"/>
  <c r="B117" i="186"/>
  <c r="I163" i="186"/>
  <c r="B184" i="186"/>
  <c r="B119" i="186"/>
  <c r="B1" i="152"/>
  <c r="B1" i="150"/>
  <c r="M20" i="94"/>
  <c r="B1" i="155"/>
  <c r="K22" i="94"/>
  <c r="K24" i="94"/>
  <c r="B185" i="186"/>
  <c r="M22" i="94"/>
  <c r="B1" i="159"/>
  <c r="B1" i="146"/>
  <c r="B1" i="157"/>
  <c r="B1" i="156"/>
  <c r="B1" i="149"/>
  <c r="B1" i="147"/>
  <c r="B1" i="154"/>
  <c r="B1" i="153"/>
  <c r="B1" i="148"/>
  <c r="E68" i="142"/>
  <c r="C68" i="142"/>
  <c r="D135" i="1"/>
  <c r="B30" i="76"/>
  <c r="E135" i="1"/>
  <c r="B36" i="76"/>
  <c r="C135" i="1"/>
  <c r="B24" i="76"/>
  <c r="E92" i="1"/>
  <c r="C92" i="1"/>
  <c r="E68" i="1"/>
  <c r="B18" i="76"/>
  <c r="C68" i="1"/>
  <c r="B6" i="76"/>
  <c r="E4" i="161"/>
  <c r="E4" i="162"/>
  <c r="E4" i="163"/>
  <c r="E4" i="164"/>
  <c r="E4" i="149"/>
  <c r="E4" i="150"/>
  <c r="E4" i="151"/>
  <c r="E4" i="152"/>
  <c r="E4" i="169"/>
  <c r="E4" i="170"/>
  <c r="E4" i="171"/>
  <c r="E4" i="172"/>
  <c r="E4" i="157"/>
  <c r="E4" i="158"/>
  <c r="E4" i="159"/>
  <c r="E4" i="160"/>
  <c r="E4" i="145"/>
  <c r="E4" i="146"/>
  <c r="E4" i="147"/>
  <c r="E4" i="148"/>
  <c r="E4" i="153"/>
  <c r="E4" i="154"/>
  <c r="E4" i="155"/>
  <c r="E4" i="156"/>
  <c r="E4" i="105"/>
  <c r="E4" i="139"/>
  <c r="E4" i="140"/>
  <c r="E4" i="141"/>
  <c r="E4" i="173"/>
  <c r="E4" i="174"/>
  <c r="E4" i="175"/>
  <c r="E4" i="176"/>
  <c r="E4" i="177"/>
  <c r="E4" i="178"/>
  <c r="E4" i="179"/>
  <c r="E4" i="180"/>
  <c r="E4" i="181"/>
  <c r="E4" i="182"/>
  <c r="E4" i="183"/>
  <c r="E4" i="184"/>
  <c r="G11" i="190"/>
  <c r="K26" i="94"/>
  <c r="M24" i="94"/>
  <c r="D156" i="134"/>
  <c r="B1" i="158"/>
  <c r="D155" i="134"/>
  <c r="B1" i="160"/>
  <c r="C161" i="1"/>
  <c r="E155" i="134"/>
  <c r="B97" i="186"/>
  <c r="F31" i="186"/>
  <c r="E36" i="146"/>
  <c r="E41" i="146"/>
  <c r="D57" i="146"/>
  <c r="C36" i="150"/>
  <c r="C41" i="150"/>
  <c r="E36" i="151"/>
  <c r="E41" i="151"/>
  <c r="C58" i="153"/>
  <c r="D57" i="175"/>
  <c r="D58" i="175"/>
  <c r="D36" i="148"/>
  <c r="D41" i="148"/>
  <c r="D36" i="150"/>
  <c r="D41" i="150"/>
  <c r="D36" i="178"/>
  <c r="D41" i="178"/>
  <c r="D58" i="178"/>
  <c r="E36" i="183"/>
  <c r="E41" i="183"/>
  <c r="E57" i="183"/>
  <c r="D36" i="158"/>
  <c r="D41" i="158"/>
  <c r="D58" i="158"/>
  <c r="C57" i="160"/>
  <c r="C58" i="160"/>
  <c r="D36" i="171"/>
  <c r="D41" i="171"/>
  <c r="D58" i="171"/>
  <c r="D36" i="184"/>
  <c r="D41" i="184"/>
  <c r="D58" i="184"/>
  <c r="B109" i="186"/>
  <c r="B113" i="186"/>
  <c r="E161" i="1"/>
  <c r="B38" i="76"/>
  <c r="E166" i="1"/>
  <c r="B19" i="76"/>
  <c r="B7" i="76"/>
  <c r="E7" i="76"/>
  <c r="C166" i="1"/>
  <c r="E93" i="1"/>
  <c r="B20" i="76"/>
  <c r="E165" i="1"/>
  <c r="C165" i="1"/>
  <c r="C93" i="1"/>
  <c r="B8" i="76"/>
  <c r="B26" i="76"/>
  <c r="B1" i="162"/>
  <c r="B1" i="164"/>
  <c r="B1" i="163"/>
  <c r="B1" i="161"/>
  <c r="M26" i="94"/>
  <c r="K28" i="94"/>
  <c r="C162" i="1"/>
  <c r="M28" i="94"/>
  <c r="K30" i="94"/>
  <c r="B1" i="171"/>
  <c r="B1" i="170"/>
  <c r="B1" i="172"/>
  <c r="B1" i="169"/>
  <c r="K32" i="94"/>
  <c r="M32" i="94"/>
  <c r="M30" i="94"/>
  <c r="B1" i="174"/>
  <c r="B1" i="175"/>
  <c r="B1" i="173"/>
  <c r="B1" i="176"/>
  <c r="B1" i="179"/>
  <c r="B1" i="178"/>
  <c r="B1" i="180"/>
  <c r="B1" i="177"/>
  <c r="B1" i="181"/>
  <c r="B1" i="183"/>
  <c r="B1" i="182"/>
  <c r="B1" i="184"/>
  <c r="C58" i="152"/>
  <c r="D57" i="152"/>
  <c r="D58" i="152"/>
  <c r="E57" i="150"/>
  <c r="C58" i="150"/>
  <c r="D58" i="150"/>
  <c r="E41" i="150"/>
  <c r="E57" i="149"/>
  <c r="D57" i="149"/>
  <c r="C58" i="149"/>
  <c r="D36" i="149"/>
  <c r="D41" i="149"/>
  <c r="E57" i="148"/>
  <c r="D57" i="148"/>
  <c r="D58" i="148"/>
  <c r="C58" i="148"/>
  <c r="D57" i="147"/>
  <c r="D58" i="147"/>
  <c r="C58" i="147"/>
  <c r="D58" i="146"/>
  <c r="C58" i="146"/>
  <c r="E57" i="145"/>
  <c r="C58" i="145"/>
  <c r="D41" i="145"/>
  <c r="D58" i="145"/>
  <c r="D58" i="141"/>
  <c r="C58" i="141"/>
  <c r="C58" i="139"/>
  <c r="D57" i="105"/>
  <c r="E57" i="105"/>
  <c r="C58" i="105"/>
  <c r="D41" i="105"/>
  <c r="D58" i="136"/>
  <c r="D59" i="136"/>
  <c r="C59" i="136"/>
  <c r="E58" i="138"/>
  <c r="D58" i="138"/>
  <c r="D59" i="138"/>
  <c r="C59" i="138"/>
  <c r="E42" i="138"/>
  <c r="D42" i="79"/>
  <c r="D59" i="79"/>
  <c r="C59" i="79"/>
  <c r="E58" i="79"/>
  <c r="D155" i="135"/>
  <c r="E155" i="135"/>
  <c r="C128" i="135"/>
  <c r="C155" i="135"/>
  <c r="E65" i="135"/>
  <c r="E90" i="135"/>
  <c r="D65" i="135"/>
  <c r="D90" i="135"/>
  <c r="D156" i="135"/>
  <c r="C65" i="135"/>
  <c r="C90" i="135"/>
  <c r="C155" i="133"/>
  <c r="E128" i="133"/>
  <c r="E155" i="133"/>
  <c r="D128" i="133"/>
  <c r="D155" i="133"/>
  <c r="C65" i="133"/>
  <c r="C90" i="133"/>
  <c r="E65" i="133"/>
  <c r="E90" i="133"/>
  <c r="D65" i="133"/>
  <c r="D90" i="133"/>
  <c r="C155" i="3"/>
  <c r="E128" i="3"/>
  <c r="E155" i="3"/>
  <c r="D128" i="3"/>
  <c r="D155" i="3"/>
  <c r="E65" i="3"/>
  <c r="E90" i="3"/>
  <c r="D65" i="3"/>
  <c r="D90" i="3"/>
  <c r="C65" i="3"/>
  <c r="C90" i="3"/>
  <c r="D31" i="73"/>
  <c r="I33" i="61"/>
  <c r="D36" i="76"/>
  <c r="I30" i="73"/>
  <c r="D38" i="76"/>
  <c r="E38" i="76"/>
  <c r="E31" i="76"/>
  <c r="C31" i="73"/>
  <c r="E36" i="76"/>
  <c r="G30" i="73"/>
  <c r="D26" i="76"/>
  <c r="E26" i="76"/>
  <c r="E31" i="73"/>
  <c r="H30" i="73"/>
  <c r="D32" i="76"/>
  <c r="D30" i="76"/>
  <c r="E30" i="76"/>
  <c r="D18" i="76"/>
  <c r="E18" i="76"/>
  <c r="H32" i="61"/>
  <c r="D32" i="61"/>
  <c r="D31" i="61"/>
  <c r="E33" i="61"/>
  <c r="G32" i="61"/>
  <c r="C32" i="61"/>
  <c r="C31" i="61"/>
  <c r="E30" i="73"/>
  <c r="I31" i="73"/>
  <c r="D14" i="76"/>
  <c r="C166" i="144"/>
  <c r="E166" i="144"/>
  <c r="E135" i="144"/>
  <c r="E161" i="144"/>
  <c r="D135" i="144"/>
  <c r="D161" i="144"/>
  <c r="C135" i="144"/>
  <c r="C161" i="144"/>
  <c r="D68" i="144"/>
  <c r="E68" i="144"/>
  <c r="C68" i="144"/>
  <c r="C165" i="144"/>
  <c r="C166" i="143"/>
  <c r="C161" i="143"/>
  <c r="E135" i="143"/>
  <c r="E161" i="143"/>
  <c r="D135" i="143"/>
  <c r="D161" i="143"/>
  <c r="C68" i="143"/>
  <c r="C93" i="143"/>
  <c r="C162" i="143"/>
  <c r="E68" i="143"/>
  <c r="D68" i="143"/>
  <c r="C166" i="142"/>
  <c r="E135" i="142"/>
  <c r="E161" i="142"/>
  <c r="D135" i="142"/>
  <c r="D161" i="142"/>
  <c r="C135" i="142"/>
  <c r="C165" i="142"/>
  <c r="D68" i="142"/>
  <c r="D93" i="142"/>
  <c r="E93" i="142"/>
  <c r="E166" i="142"/>
  <c r="C93" i="142"/>
  <c r="D161" i="1"/>
  <c r="B32" i="76"/>
  <c r="D166" i="1"/>
  <c r="B13" i="76"/>
  <c r="E13" i="76"/>
  <c r="D68" i="1"/>
  <c r="D165" i="1"/>
  <c r="D58" i="149"/>
  <c r="D58" i="105"/>
  <c r="C156" i="135"/>
  <c r="C156" i="133"/>
  <c r="D156" i="133"/>
  <c r="C156" i="3"/>
  <c r="D156" i="3"/>
  <c r="E32" i="73"/>
  <c r="E32" i="76"/>
  <c r="G32" i="73"/>
  <c r="C32" i="73"/>
  <c r="D32" i="73"/>
  <c r="H32" i="73"/>
  <c r="H33" i="61"/>
  <c r="D33" i="61"/>
  <c r="G33" i="61"/>
  <c r="C33" i="61"/>
  <c r="D8" i="76"/>
  <c r="E8" i="76"/>
  <c r="D20" i="76"/>
  <c r="E20" i="76"/>
  <c r="I32" i="73"/>
  <c r="E165" i="144"/>
  <c r="D165" i="144"/>
  <c r="D93" i="144"/>
  <c r="D162" i="144"/>
  <c r="E93" i="144"/>
  <c r="C93" i="144"/>
  <c r="C162" i="144"/>
  <c r="E165" i="143"/>
  <c r="D165" i="143"/>
  <c r="C165" i="143"/>
  <c r="E93" i="143"/>
  <c r="D93" i="143"/>
  <c r="D162" i="143"/>
  <c r="E165" i="142"/>
  <c r="D162" i="142"/>
  <c r="C161" i="142"/>
  <c r="C162" i="142"/>
  <c r="D165" i="142"/>
  <c r="D93" i="1"/>
  <c r="B14" i="76"/>
  <c r="E14" i="76"/>
  <c r="B12" i="76"/>
  <c r="E12" i="76"/>
  <c r="D162" i="1"/>
  <c r="G25" i="63"/>
  <c r="C7" i="185"/>
  <c r="C29" i="185"/>
  <c r="C24" i="185"/>
  <c r="C22" i="185"/>
  <c r="C36" i="185"/>
  <c r="C35" i="185"/>
  <c r="C34" i="185"/>
  <c r="C32" i="185"/>
  <c r="C18" i="185"/>
  <c r="C14" i="185"/>
  <c r="C15" i="185"/>
  <c r="C21" i="185"/>
  <c r="C30" i="185"/>
  <c r="C19" i="185"/>
  <c r="C26" i="185"/>
  <c r="C9" i="185"/>
  <c r="C12" i="185"/>
  <c r="C37" i="185"/>
  <c r="C8" i="185"/>
  <c r="C13" i="185"/>
  <c r="C23" i="185"/>
  <c r="C10" i="185"/>
  <c r="C28" i="185"/>
  <c r="C20" i="185"/>
  <c r="C31" i="185"/>
  <c r="C27" i="185"/>
  <c r="C33" i="185"/>
  <c r="C25" i="185"/>
  <c r="C17" i="185"/>
  <c r="C11" i="185"/>
  <c r="C16" i="185"/>
</calcChain>
</file>

<file path=xl/sharedStrings.xml><?xml version="1.0" encoding="utf-8"?>
<sst xmlns="http://schemas.openxmlformats.org/spreadsheetml/2006/main" count="8243" uniqueCount="643">
  <si>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</si>
  <si>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</si>
  <si>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</si>
  <si>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</si>
  <si>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</si>
  <si>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</si>
  <si>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</si>
  <si>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</si>
  <si>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</si>
  <si>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</si>
  <si>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</si>
  <si>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</si>
  <si>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</si>
  <si>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</si>
  <si>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</si>
  <si>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</si>
  <si>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</si>
  <si>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</si>
  <si>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</si>
  <si>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</si>
  <si>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</si>
  <si>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</si>
  <si>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</si>
  <si>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</si>
  <si>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</si>
  <si>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</si>
  <si>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</si>
  <si>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</si>
  <si>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</si>
  <si>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</si>
  <si>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</si>
  <si>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</si>
  <si>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</si>
  <si>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</si>
  <si>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</si>
  <si>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</si>
  <si>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</si>
  <si>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</si>
  <si>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</si>
  <si>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</si>
  <si>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Összesen: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</si>
  <si>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</si>
  <si>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</si>
  <si>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</si>
  <si>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</si>
  <si>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</si>
  <si>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</si>
  <si>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</si>
  <si>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</si>
  <si>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</si>
  <si>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</si>
  <si>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</si>
  <si>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</si>
  <si>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</si>
  <si>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</si>
  <si>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</si>
  <si>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</si>
  <si>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</si>
  <si>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</si>
  <si>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</si>
  <si>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</si>
  <si>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</si>
  <si>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</si>
  <si>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</si>
  <si>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</si>
  <si>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</si>
  <si>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</si>
  <si>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</si>
  <si>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</si>
  <si>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</si>
  <si>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</si>
  <si>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</si>
  <si>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</si>
  <si>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</si>
  <si>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</si>
  <si>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</si>
  <si>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</si>
  <si>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</si>
  <si>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</si>
  <si>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</si>
  <si>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</si>
  <si>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</si>
  <si>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</si>
  <si>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</si>
  <si>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</si>
  <si>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</si>
  <si>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</si>
  <si>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</si>
  <si>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</si>
  <si>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</si>
  <si>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</si>
  <si>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</si>
  <si>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</si>
  <si>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</si>
  <si>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</si>
  <si>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</si>
  <si>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</si>
  <si>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</si>
  <si>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</si>
  <si>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</si>
  <si>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</si>
  <si>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</si>
  <si>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</si>
  <si>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</si>
  <si>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</si>
  <si>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</si>
  <si>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</si>
  <si>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</si>
  <si>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</si>
  <si>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</si>
  <si>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</si>
  <si>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</si>
  <si>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</si>
  <si>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</si>
  <si>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</si>
  <si>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</si>
  <si>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</si>
  <si>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</si>
  <si>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</si>
  <si>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</si>
  <si>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</si>
  <si>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</si>
  <si>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</si>
  <si>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</si>
  <si>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</si>
  <si>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</si>
  <si>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</si>
  <si>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</si>
  <si>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</si>
  <si>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</si>
  <si>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</si>
  <si>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</si>
  <si>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</si>
  <si>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</si>
  <si>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</si>
  <si>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</si>
  <si>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</si>
  <si>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</si>
  <si>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</si>
  <si>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</si>
  <si>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</si>
  <si>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</si>
  <si>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</si>
  <si>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</si>
  <si>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</si>
  <si>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</si>
  <si>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</si>
  <si>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</si>
  <si>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</si>
  <si>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</si>
  <si>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</si>
  <si>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</si>
  <si>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</si>
  <si>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</si>
  <si>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</si>
  <si>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</si>
  <si>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</si>
  <si>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</si>
  <si>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</si>
  <si>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</si>
  <si>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</si>
  <si>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</si>
  <si>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</si>
  <si>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</si>
  <si>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</si>
  <si>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</si>
  <si>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</si>
  <si>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</si>
  <si>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</si>
  <si>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</si>
  <si>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</si>
  <si>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</si>
  <si>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</si>
  <si>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</si>
  <si>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</si>
  <si>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</si>
  <si>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</si>
  <si>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</si>
  <si>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</si>
  <si>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</si>
  <si>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</si>
  <si>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</si>
  <si>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</si>
  <si>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</si>
  <si>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</si>
  <si>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</si>
  <si>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</si>
  <si>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</si>
  <si>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</si>
  <si>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</si>
  <si>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</si>
  <si>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</si>
  <si>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</si>
  <si>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</si>
  <si>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</si>
  <si>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</si>
  <si>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</si>
  <si>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</si>
  <si>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</si>
  <si>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</si>
  <si>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</si>
  <si>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</si>
  <si>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</si>
  <si>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</si>
  <si>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</si>
  <si>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</si>
  <si>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</si>
  <si>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</si>
  <si>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</si>
  <si>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</si>
  <si>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</si>
  <si>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</si>
  <si>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</si>
  <si>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</si>
  <si>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</si>
  <si>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</si>
  <si>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</si>
  <si>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</si>
  <si>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</si>
  <si>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</si>
  <si>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</si>
  <si>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</si>
  <si>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</si>
  <si>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</si>
  <si>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</si>
  <si>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</si>
  <si>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</si>
  <si>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</si>
  <si>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</si>
  <si>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</si>
  <si>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</si>
  <si>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</si>
  <si>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</si>
  <si>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</si>
  <si>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</si>
  <si>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</si>
  <si>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</si>
  <si>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</si>
  <si>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</si>
  <si>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</si>
  <si>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</si>
  <si>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</si>
  <si>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</si>
  <si>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</si>
  <si>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</si>
  <si>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</si>
  <si>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</si>
  <si>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</si>
  <si>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</si>
  <si>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</si>
  <si>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</si>
  <si>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</si>
  <si>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</si>
  <si>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</si>
  <si>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</si>
  <si>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</si>
  <si>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</si>
  <si>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</si>
  <si>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</si>
  <si>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</si>
  <si>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</si>
  <si>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</si>
  <si>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</si>
  <si>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</si>
  <si>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</si>
  <si>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</si>
  <si>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</si>
  <si>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</si>
  <si>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</si>
  <si>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</si>
  <si>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</si>
  <si>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</si>
  <si>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</si>
  <si>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</si>
  <si>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</si>
  <si>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</si>
  <si>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</si>
  <si>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</si>
  <si>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</si>
  <si>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</si>
  <si>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</si>
  <si>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</si>
  <si>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</si>
  <si>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</si>
  <si>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</si>
  <si>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</si>
  <si>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</si>
  <si>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</si>
  <si>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</si>
  <si>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</si>
  <si>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</si>
  <si>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</si>
  <si>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</si>
  <si>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</si>
  <si>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</si>
  <si>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</si>
  <si>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</si>
  <si>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</si>
  <si>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</si>
  <si>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</si>
  <si>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</si>
  <si>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</si>
  <si>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</si>
  <si>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</si>
  <si>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</si>
  <si>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</si>
  <si>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</si>
  <si>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</si>
  <si>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</si>
  <si>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</si>
  <si>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</si>
  <si>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</si>
  <si>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</si>
  <si>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</si>
  <si>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</si>
  <si>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</si>
  <si>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</si>
  <si>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</si>
  <si>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</si>
  <si>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</si>
  <si>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</si>
  <si>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</si>
  <si>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</si>
  <si>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</si>
  <si>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</si>
  <si>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</si>
  <si>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</si>
  <si>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</si>
  <si>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</si>
  <si>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</si>
  <si>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</si>
  <si>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</si>
  <si>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</si>
  <si>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</si>
  <si>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</si>
  <si>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</si>
  <si>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</si>
  <si>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</si>
  <si>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</si>
  <si>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</si>
  <si>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</si>
  <si>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</si>
  <si>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</si>
  <si>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</si>
  <si>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</si>
  <si>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</si>
  <si>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</si>
  <si>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</si>
  <si>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</si>
  <si>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</si>
  <si>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</si>
  <si>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</si>
  <si>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</si>
  <si>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</si>
  <si>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</si>
  <si>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</si>
  <si>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</si>
  <si>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</si>
  <si>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</si>
  <si>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</si>
  <si>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</si>
  <si>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</si>
  <si>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</si>
  <si>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</si>
  <si>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</si>
  <si>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</si>
  <si>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</si>
  <si>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</si>
  <si>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</si>
  <si>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</si>
  <si>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</si>
  <si>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</si>
  <si>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</si>
  <si>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</si>
  <si>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</si>
  <si>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</si>
  <si>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</si>
  <si>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</si>
  <si>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</si>
  <si>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</si>
  <si>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</si>
  <si>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</si>
  <si>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</si>
  <si>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</si>
  <si>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</si>
  <si>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</si>
  <si>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</si>
  <si>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</si>
  <si>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</si>
  <si>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</si>
  <si>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</si>
  <si>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</si>
  <si>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</si>
  <si>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</si>
  <si>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</si>
  <si>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</si>
  <si>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</si>
  <si>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</si>
  <si>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</si>
  <si>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</si>
  <si>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</si>
  <si>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</si>
  <si>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</si>
  <si>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</si>
  <si>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</si>
  <si>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</si>
  <si>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</si>
  <si>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</si>
  <si>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</si>
  <si>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</si>
  <si>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</si>
  <si>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</si>
  <si>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</si>
  <si>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</si>
  <si>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</si>
  <si>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</si>
  <si>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</si>
  <si>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</si>
  <si>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</si>
  <si>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</si>
  <si>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</si>
  <si>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</si>
  <si>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</si>
  <si>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</si>
  <si>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</si>
  <si>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</si>
  <si>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</si>
  <si>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</si>
  <si>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</si>
  <si>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</si>
  <si>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</si>
  <si>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</si>
  <si>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</si>
  <si>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</si>
  <si>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</si>
  <si>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</si>
  <si>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</si>
  <si>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F </t>
  </si>
  <si>
    <t>I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</si>
  <si>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</si>
  <si>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</si>
  <si>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</si>
  <si>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</si>
  <si>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</si>
  <si>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</si>
  <si>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</si>
  <si>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</si>
  <si>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</si>
  <si>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</si>
  <si>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</si>
  <si>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</si>
  <si>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</si>
  <si>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</si>
  <si>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</si>
  <si>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</si>
  <si>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</si>
  <si>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</si>
  <si>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</si>
  <si>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Támogatási szerződés szerinti bevételek, kiadások</t>
  </si>
  <si>
    <t>Eredeti</t>
  </si>
  <si>
    <t>Módosított</t>
  </si>
  <si>
    <t>Eredeti ei.</t>
  </si>
  <si>
    <t>Eredeti előirányzat</t>
  </si>
  <si>
    <t>Módosított előirányzat</t>
  </si>
  <si>
    <t>Költségvetési szerv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</si>
  <si>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</si>
  <si>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</si>
  <si>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</si>
  <si>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</si>
  <si>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</si>
  <si>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</si>
  <si>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</si>
  <si>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</si>
  <si>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</si>
  <si>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</si>
  <si>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</si>
  <si>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</si>
  <si>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</si>
  <si>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</si>
  <si>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</si>
  <si>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</si>
  <si>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</si>
  <si>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</si>
  <si>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</si>
  <si>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</si>
  <si>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</si>
  <si>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</si>
  <si>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Közhatalmi bevételek (4.1.+…+4.7.)</t>
  </si>
  <si>
    <t>Építményadó</t>
  </si>
  <si>
    <t>Idegenforgalmi adó</t>
  </si>
  <si>
    <t>Iparűzési adó</t>
  </si>
  <si>
    <t>4.5.</t>
  </si>
  <si>
    <t>4.6.</t>
  </si>
  <si>
    <t>4.7.</t>
  </si>
  <si>
    <t>Kamatbevételek és más nyereségjellegű bevételek</t>
  </si>
  <si>
    <t>Kiemelt előirányzat, előirányzat megnevezése</t>
  </si>
  <si>
    <t>Tényleges állományi létszám előirányzat (fő)</t>
  </si>
  <si>
    <t>Közfoglalkoztatottak tényleges állományi létszáma (fő)</t>
  </si>
  <si>
    <t xml:space="preserve"> Forintban!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</si>
  <si>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</si>
  <si>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</si>
  <si>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</si>
  <si>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</si>
  <si>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Lekötött betétek megszüntetése</t>
  </si>
  <si>
    <t>ALAPADATOK</t>
  </si>
  <si>
    <t>……………………. Polgármesteri /Közös Önkormányzati Hivatal</t>
  </si>
  <si>
    <t>2. költségvetési szerv neve</t>
  </si>
  <si>
    <t>2 kvi név</t>
  </si>
  <si>
    <t>3. költségvetési szerv neve</t>
  </si>
  <si>
    <t>3 kvi név</t>
  </si>
  <si>
    <t>4. költségvetési szerv neve</t>
  </si>
  <si>
    <t>4 kvi név</t>
  </si>
  <si>
    <t>5. költségvetési szerv neve</t>
  </si>
  <si>
    <t>5 kvi név</t>
  </si>
  <si>
    <t>6. költségvetési szerv neve</t>
  </si>
  <si>
    <t>6 kvi név</t>
  </si>
  <si>
    <t>7. költségvetési szerv neve</t>
  </si>
  <si>
    <t>7 kvi név</t>
  </si>
  <si>
    <t>8. költségvetési szerv neve</t>
  </si>
  <si>
    <t>8 kvi név</t>
  </si>
  <si>
    <t>9 kvi név</t>
  </si>
  <si>
    <t>10. költségvetési szerv neve</t>
  </si>
  <si>
    <t>10 kvi név</t>
  </si>
  <si>
    <t>BEVÉTELEK, KIADÁSOK ÖSSZEVONT MÉRLEGE</t>
  </si>
  <si>
    <t>2.1. melléklet</t>
  </si>
  <si>
    <t xml:space="preserve">Összesen: </t>
  </si>
  <si>
    <t xml:space="preserve">* Amennyiben több projekt megvalósítása történi egy időben akkor azokat külön-külön, projektenként be kell mutatni! </t>
  </si>
  <si>
    <t>05</t>
  </si>
  <si>
    <t>06</t>
  </si>
  <si>
    <t>07</t>
  </si>
  <si>
    <t>08</t>
  </si>
  <si>
    <t>09</t>
  </si>
  <si>
    <t>10</t>
  </si>
  <si>
    <t>11</t>
  </si>
  <si>
    <t>12</t>
  </si>
  <si>
    <t>Európai uniós támogatással megvalósuló projektek</t>
  </si>
  <si>
    <t>a</t>
  </si>
  <si>
    <t>Tartalomjegyzék</t>
  </si>
  <si>
    <t>Dokumentum neve</t>
  </si>
  <si>
    <t>A dokumentációs rendszerben található táblázatok listája</t>
  </si>
  <si>
    <t>Ugrás</t>
  </si>
  <si>
    <t>Alapadatok</t>
  </si>
  <si>
    <t>Adatok megadása</t>
  </si>
  <si>
    <t>Összefüggések</t>
  </si>
  <si>
    <t xml:space="preserve">1.1. melléklet </t>
  </si>
  <si>
    <t>1.2. melléklet</t>
  </si>
  <si>
    <t>1.3. melléklet</t>
  </si>
  <si>
    <t>1.4. melléklet</t>
  </si>
  <si>
    <t>Ellenőrző lista</t>
  </si>
  <si>
    <t>Ellenőrzés az 1-es és 2.1., 2.2. mellékletek adati esetében</t>
  </si>
  <si>
    <t>3. melléklet</t>
  </si>
  <si>
    <t>4. melléklet</t>
  </si>
  <si>
    <t>7. melléklet</t>
  </si>
  <si>
    <t>5. melléklet</t>
  </si>
  <si>
    <t>Működési célú bevételek, kiadások mérlege</t>
  </si>
  <si>
    <t>Felhalmozási célú bevételek, kiadások mérlege</t>
  </si>
  <si>
    <t>Összes  bevétel, kiadás</t>
  </si>
  <si>
    <t>Kötelező feladtok bevételei, kiadásai</t>
  </si>
  <si>
    <t>Államigazgatási feladatok  bevételei, kiadásai</t>
  </si>
  <si>
    <t>Táblázatok adatainak összefüggései</t>
  </si>
  <si>
    <t>Időközi tájékoztató űrlapjainak összefüggései:</t>
  </si>
  <si>
    <t>Egyéb</t>
  </si>
  <si>
    <t>Telekadó</t>
  </si>
  <si>
    <t>Kommunális adó</t>
  </si>
  <si>
    <t>Mellékletben külön?</t>
  </si>
  <si>
    <t>.</t>
  </si>
  <si>
    <t>Igen</t>
  </si>
  <si>
    <t>Összes módosítás</t>
  </si>
  <si>
    <t>G=(E+F)</t>
  </si>
  <si>
    <t>Módosítás</t>
  </si>
  <si>
    <t xml:space="preserve">Önkormányzaton kívüli EU-s projekthez történő hozzájárulás </t>
  </si>
  <si>
    <r>
      <t>EU-s projekt neve, azonosítója:</t>
    </r>
    <r>
      <rPr>
        <sz val="11"/>
        <rFont val="Times New Roman"/>
        <family val="1"/>
        <charset val="238"/>
      </rPr>
      <t xml:space="preserve">* </t>
    </r>
  </si>
  <si>
    <t>Forintban!</t>
  </si>
  <si>
    <t xml:space="preserve">bevételei, kiadásai, hozzájárulások  </t>
  </si>
  <si>
    <t>Módosítás utáni összes forrás, kiadás</t>
  </si>
  <si>
    <t>Évenkénti ütemezés</t>
  </si>
  <si>
    <t>F=D+E</t>
  </si>
  <si>
    <t>I=G+H</t>
  </si>
  <si>
    <t>/</t>
  </si>
  <si>
    <t>(</t>
  </si>
  <si>
    <t>…</t>
  </si>
  <si>
    <t>)</t>
  </si>
  <si>
    <t>önkormányzati rendelethez</t>
  </si>
  <si>
    <t>év:</t>
  </si>
  <si>
    <t>sz. módosítás utáni</t>
  </si>
  <si>
    <t>EU-s projekt neve, azonosítója:</t>
  </si>
  <si>
    <t>B=C+F+I</t>
  </si>
  <si>
    <t>MEGNEVEZÉS</t>
  </si>
  <si>
    <t>Évek</t>
  </si>
  <si>
    <t>Összesen
(F=C+D+E)</t>
  </si>
  <si>
    <t>Bevételi jogcímek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</si>
  <si>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</si>
  <si>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</si>
  <si>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</si>
  <si>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</si>
  <si>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</si>
  <si>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</si>
  <si>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</si>
  <si>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</si>
  <si>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Fejlesztési cél leírása</t>
  </si>
  <si>
    <t>Fejlesztés várható kiadása</t>
  </si>
  <si>
    <t>ÖSSZES KÖTELEZETTSÉG</t>
  </si>
  <si>
    <t>ADÓSSÁGOT KELETKEZTETŐ ÜGYLETEK VÁRHATÓ EGYÜTTES ÖSSZEGE</t>
  </si>
  <si>
    <t>Költségvetési szerv neve:</t>
  </si>
  <si>
    <t>…………………………………</t>
  </si>
  <si>
    <t>Költségvetési szerv számlaszáma:</t>
  </si>
  <si>
    <t>Éves eredeti kiadási előirányzat: …………… Ft</t>
  </si>
  <si>
    <t>30 napon túli elismert tartozásállomány összesen: ……………… Ft</t>
  </si>
  <si>
    <t>6. melléklet</t>
  </si>
  <si>
    <t>8. melléklet</t>
  </si>
  <si>
    <t>9.1. melléklet</t>
  </si>
  <si>
    <t>9.1.1. melléklet</t>
  </si>
  <si>
    <t>9.1.2. melléklet</t>
  </si>
  <si>
    <t>9.1.3. melléklet</t>
  </si>
  <si>
    <t>9.2. melléklet</t>
  </si>
  <si>
    <t>9.3. melléklet</t>
  </si>
  <si>
    <t>9.4. melléklet</t>
  </si>
  <si>
    <t>9.5. melléklet</t>
  </si>
  <si>
    <t>9.9. melléklet</t>
  </si>
  <si>
    <t>9.7. melléklet</t>
  </si>
  <si>
    <t>9.8. melléklet</t>
  </si>
  <si>
    <t>9.10. melléklet</t>
  </si>
  <si>
    <t>9.11. melléklet</t>
  </si>
  <si>
    <t>9.12. melléklet</t>
  </si>
  <si>
    <t>9.6. melléklet</t>
  </si>
  <si>
    <t>10. melléklet</t>
  </si>
  <si>
    <t xml:space="preserve">Talajterhelési díj </t>
  </si>
  <si>
    <t>Összes 
módosítás 2020. …..ig</t>
  </si>
  <si>
    <t>Módosított előirányzat 2020. 
….-án</t>
  </si>
  <si>
    <t>V.26</t>
  </si>
  <si>
    <t>Abaújkéri Napköziotthonos Óvoda</t>
  </si>
  <si>
    <t>Abaújkér Község Önkormányzata</t>
  </si>
  <si>
    <t>Abaújkér Napköziotthonos Óvoda</t>
  </si>
  <si>
    <t>Abaújkéri Művelődési Ház</t>
  </si>
  <si>
    <t>Abaújkéri Főzőkonyha</t>
  </si>
  <si>
    <t>Abaújkéri Közös Önkormányzati Hivatal</t>
  </si>
  <si>
    <t>Ingatlan beszerzés</t>
  </si>
  <si>
    <t>Felhasználás 2020.12.31</t>
  </si>
  <si>
    <t>Óvodai eszközök beszerzése</t>
  </si>
  <si>
    <t>Iroda bútor beszerzés</t>
  </si>
  <si>
    <t>Közmunka program eszköz beszerzés</t>
  </si>
  <si>
    <t>Hivatal felújítás</t>
  </si>
  <si>
    <t>Önkormányzati lakás felújítás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</si>
</sst>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5" formatCode="_-* #,##0.00\ _F_t_-;\-* #,##0.00\ _F_t_-;_-* &quot;-&quot;??\ _F_t_-;_-@_-"/>
    <numFmt numFmtId="166" formatCode="#,###"/>
    <numFmt numFmtId="168" formatCode="_-* #,##0\ _F_t_-;\-* #,##0\ _F_t_-;_-* &quot;-&quot;??\ _F_t_-;_-@_-"/>
    <numFmt numFmtId="174" formatCode="0&quot;.&quot;"/>
    <numFmt numFmtId="175" formatCode="#,##0.0"/>
  </numFmts>
  <fonts count="66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i/>
      <sz val="8"/>
      <name val="Times New Roman"/>
      <family val="1"/>
      <charset val="238"/>
    </font>
    <font>
      <b/>
      <i/>
      <sz val="11"/>
      <name val="Times New Roman CE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5"/>
      <name val="Times New Roman CE"/>
      <family val="1"/>
      <charset val="238"/>
    </font>
    <font>
      <sz val="11"/>
      <name val="Times New Roman"/>
      <family val="1"/>
      <charset val="238"/>
    </font>
    <font>
      <i/>
      <sz val="12"/>
      <name val="Times New Roman CE"/>
      <charset val="238"/>
    </font>
    <font>
      <b/>
      <i/>
      <sz val="8"/>
      <name val="Times New Roman CE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sz val="9"/>
      <name val="Times New Roman"/>
      <family val="1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color rgb="FFFF0000"/>
      <name val="Times New Roman CE"/>
      <charset val="238"/>
    </font>
    <font>
      <sz val="10"/>
      <color rgb="FFFF0000"/>
      <name val="Times New Roman CE"/>
      <charset val="238"/>
    </font>
    <font>
      <sz val="10"/>
      <color theme="0"/>
      <name val="Times New Roman CE"/>
      <charset val="238"/>
    </font>
    <font>
      <b/>
      <sz val="10"/>
      <color rgb="FF00B0F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</borders>
  <cellStyleXfs count="8">
    <xf numFmtId="0" fontId="0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0" fillId="0" borderId="0"/>
  </cellStyleXfs>
  <cellXfs count="625">
    <xf numFmtId="0" fontId="0" fillId="0" borderId="0" xfId="0"/>
    <xf numFmtId="166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7" applyFont="1" applyFill="1" applyBorder="1" applyAlignment="1" applyProtection="1">
      <alignment horizontal="center" vertical="center" wrapText="1"/>
    </xf>
    <xf numFmtId="0" fontId="6" fillId="0" borderId="0" xfId="7" applyFont="1" applyFill="1" applyBorder="1" applyAlignment="1" applyProtection="1">
      <alignment vertical="center" wrapText="1"/>
    </xf>
    <xf numFmtId="0" fontId="17" fillId="0" borderId="1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vertical="center" wrapText="1" indent="1"/>
    </xf>
    <xf numFmtId="0" fontId="17" fillId="0" borderId="3" xfId="7" applyFont="1" applyFill="1" applyBorder="1" applyAlignment="1" applyProtection="1">
      <alignment horizontal="left" vertical="center" wrapText="1" indent="1"/>
    </xf>
    <xf numFmtId="0" fontId="17" fillId="0" borderId="4" xfId="7" applyFont="1" applyFill="1" applyBorder="1" applyAlignment="1" applyProtection="1">
      <alignment horizontal="left" vertical="center" wrapText="1" indent="1"/>
    </xf>
    <xf numFmtId="0" fontId="17" fillId="0" borderId="5" xfId="7" applyFont="1" applyFill="1" applyBorder="1" applyAlignment="1" applyProtection="1">
      <alignment horizontal="left" vertical="center" wrapText="1" indent="1"/>
    </xf>
    <xf numFmtId="0" fontId="17" fillId="0" borderId="6" xfId="7" applyFont="1" applyFill="1" applyBorder="1" applyAlignment="1" applyProtection="1">
      <alignment horizontal="left" vertical="center" wrapText="1" indent="1"/>
    </xf>
    <xf numFmtId="49" fontId="17" fillId="0" borderId="7" xfId="7" applyNumberFormat="1" applyFont="1" applyFill="1" applyBorder="1" applyAlignment="1" applyProtection="1">
      <alignment horizontal="left" vertical="center" wrapText="1" indent="1"/>
    </xf>
    <xf numFmtId="49" fontId="17" fillId="0" borderId="8" xfId="7" applyNumberFormat="1" applyFont="1" applyFill="1" applyBorder="1" applyAlignment="1" applyProtection="1">
      <alignment horizontal="left" vertical="center" wrapText="1" indent="1"/>
    </xf>
    <xf numFmtId="49" fontId="17" fillId="0" borderId="9" xfId="7" applyNumberFormat="1" applyFont="1" applyFill="1" applyBorder="1" applyAlignment="1" applyProtection="1">
      <alignment horizontal="left" vertical="center" wrapText="1" indent="1"/>
    </xf>
    <xf numFmtId="49" fontId="17" fillId="0" borderId="10" xfId="7" applyNumberFormat="1" applyFont="1" applyFill="1" applyBorder="1" applyAlignment="1" applyProtection="1">
      <alignment horizontal="left" vertical="center" wrapText="1" indent="1"/>
    </xf>
    <xf numFmtId="49" fontId="17" fillId="0" borderId="11" xfId="7" applyNumberFormat="1" applyFont="1" applyFill="1" applyBorder="1" applyAlignment="1" applyProtection="1">
      <alignment horizontal="left" vertical="center" wrapText="1" indent="1"/>
    </xf>
    <xf numFmtId="49" fontId="17" fillId="0" borderId="12" xfId="7" applyNumberFormat="1" applyFont="1" applyFill="1" applyBorder="1" applyAlignment="1" applyProtection="1">
      <alignment horizontal="left" vertical="center" wrapText="1" indent="1"/>
    </xf>
    <xf numFmtId="0" fontId="17" fillId="0" borderId="0" xfId="7" applyFont="1" applyFill="1" applyBorder="1" applyAlignment="1" applyProtection="1">
      <alignment horizontal="left" vertical="center" wrapText="1" indent="1"/>
    </xf>
    <xf numFmtId="0" fontId="16" fillId="0" borderId="13" xfId="7" applyFont="1" applyFill="1" applyBorder="1" applyAlignment="1" applyProtection="1">
      <alignment horizontal="left" vertical="center" wrapText="1" indent="1"/>
    </xf>
    <xf numFmtId="0" fontId="16" fillId="0" borderId="14" xfId="7" applyFont="1" applyFill="1" applyBorder="1" applyAlignment="1" applyProtection="1">
      <alignment horizontal="left" vertical="center" wrapText="1" indent="1"/>
    </xf>
    <xf numFmtId="0" fontId="16" fillId="0" borderId="15" xfId="7" applyFont="1" applyFill="1" applyBorder="1" applyAlignment="1" applyProtection="1">
      <alignment horizontal="left" vertical="center" wrapText="1" indent="1"/>
    </xf>
    <xf numFmtId="166" fontId="17" fillId="0" borderId="2" xfId="0" applyNumberFormat="1" applyFont="1" applyFill="1" applyBorder="1" applyAlignment="1" applyProtection="1">
      <alignment vertical="center" wrapText="1"/>
      <protection locked="0"/>
    </xf>
    <xf numFmtId="166" fontId="17" fillId="0" borderId="6" xfId="0" applyNumberFormat="1" applyFont="1" applyFill="1" applyBorder="1" applyAlignment="1" applyProtection="1">
      <alignment vertical="center" wrapText="1"/>
      <protection locked="0"/>
    </xf>
    <xf numFmtId="0" fontId="16" fillId="0" borderId="14" xfId="7" applyFont="1" applyFill="1" applyBorder="1" applyAlignment="1" applyProtection="1">
      <alignment vertical="center" wrapText="1"/>
    </xf>
    <xf numFmtId="0" fontId="16" fillId="0" borderId="16" xfId="7" applyFont="1" applyFill="1" applyBorder="1" applyAlignment="1" applyProtection="1">
      <alignment vertical="center" wrapText="1"/>
    </xf>
    <xf numFmtId="0" fontId="16" fillId="0" borderId="13" xfId="7" applyFont="1" applyFill="1" applyBorder="1" applyAlignment="1" applyProtection="1">
      <alignment horizontal="center" vertical="center" wrapText="1"/>
    </xf>
    <xf numFmtId="0" fontId="16" fillId="0" borderId="14" xfId="7" applyFont="1" applyFill="1" applyBorder="1" applyAlignment="1" applyProtection="1">
      <alignment horizontal="center" vertical="center" wrapText="1"/>
    </xf>
    <xf numFmtId="166" fontId="0" fillId="0" borderId="0" xfId="0" applyNumberFormat="1" applyFill="1" applyAlignment="1">
      <alignment vertical="center" wrapText="1"/>
    </xf>
    <xf numFmtId="166" fontId="0" fillId="0" borderId="0" xfId="0" applyNumberForma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6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6" fontId="0" fillId="0" borderId="0" xfId="0" applyNumberFormat="1" applyFill="1" applyAlignment="1" applyProtection="1">
      <alignment vertical="center" wrapText="1"/>
    </xf>
    <xf numFmtId="166" fontId="17" fillId="0" borderId="17" xfId="0" applyNumberFormat="1" applyFont="1" applyFill="1" applyBorder="1" applyAlignment="1" applyProtection="1">
      <alignment vertical="center" wrapText="1"/>
    </xf>
    <xf numFmtId="166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18" xfId="0" applyNumberFormat="1" applyFont="1" applyFill="1" applyBorder="1" applyAlignment="1" applyProtection="1">
      <alignment vertical="center" wrapText="1"/>
    </xf>
    <xf numFmtId="166" fontId="16" fillId="0" borderId="14" xfId="0" applyNumberFormat="1" applyFont="1" applyFill="1" applyBorder="1" applyAlignment="1" applyProtection="1">
      <alignment vertical="center" wrapText="1"/>
    </xf>
    <xf numFmtId="166" fontId="16" fillId="0" borderId="19" xfId="0" applyNumberFormat="1" applyFont="1" applyFill="1" applyBorder="1" applyAlignment="1" applyProtection="1">
      <alignment vertical="center" wrapText="1"/>
    </xf>
    <xf numFmtId="166" fontId="4" fillId="0" borderId="0" xfId="0" applyNumberFormat="1" applyFont="1" applyFill="1" applyAlignment="1">
      <alignment vertical="center" wrapText="1"/>
    </xf>
    <xf numFmtId="166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6" fontId="15" fillId="0" borderId="2" xfId="0" applyNumberFormat="1" applyFont="1" applyFill="1" applyBorder="1" applyAlignment="1" applyProtection="1">
      <alignment vertical="center" wrapText="1"/>
      <protection locked="0"/>
    </xf>
    <xf numFmtId="166" fontId="15" fillId="0" borderId="17" xfId="0" applyNumberFormat="1" applyFont="1" applyFill="1" applyBorder="1" applyAlignment="1" applyProtection="1">
      <alignment vertical="center" wrapText="1"/>
    </xf>
    <xf numFmtId="166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15" fillId="0" borderId="6" xfId="0" applyNumberFormat="1" applyFont="1" applyFill="1" applyBorder="1" applyAlignment="1" applyProtection="1">
      <alignment vertical="center" wrapText="1"/>
      <protection locked="0"/>
    </xf>
    <xf numFmtId="166" fontId="15" fillId="0" borderId="18" xfId="0" applyNumberFormat="1" applyFont="1" applyFill="1" applyBorder="1" applyAlignment="1" applyProtection="1">
      <alignment vertical="center" wrapText="1"/>
    </xf>
    <xf numFmtId="166" fontId="7" fillId="0" borderId="19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166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6" fontId="16" fillId="2" borderId="14" xfId="0" applyNumberFormat="1" applyFont="1" applyFill="1" applyBorder="1" applyAlignment="1" applyProtection="1">
      <alignment vertical="center" wrapText="1"/>
    </xf>
    <xf numFmtId="166" fontId="7" fillId="2" borderId="14" xfId="0" applyNumberFormat="1" applyFont="1" applyFill="1" applyBorder="1" applyAlignment="1" applyProtection="1">
      <alignment vertical="center" wrapText="1"/>
    </xf>
    <xf numFmtId="166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14" xfId="7" applyFont="1" applyFill="1" applyBorder="1" applyAlignment="1" applyProtection="1">
      <alignment horizontal="left" vertical="center" wrapText="1" indent="1"/>
    </xf>
    <xf numFmtId="166" fontId="23" fillId="0" borderId="13" xfId="0" applyNumberFormat="1" applyFont="1" applyFill="1" applyBorder="1" applyAlignment="1" applyProtection="1">
      <alignment horizontal="left" vertical="center" wrapText="1" indent="1"/>
    </xf>
    <xf numFmtId="166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2" xfId="0" applyFont="1" applyFill="1" applyBorder="1" applyAlignment="1" applyProtection="1">
      <alignment horizontal="right"/>
    </xf>
    <xf numFmtId="0" fontId="24" fillId="0" borderId="23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indent="6"/>
    </xf>
    <xf numFmtId="0" fontId="17" fillId="0" borderId="2" xfId="7" applyFont="1" applyFill="1" applyBorder="1" applyAlignment="1" applyProtection="1">
      <alignment horizontal="left" vertical="center" wrapText="1" indent="6"/>
    </xf>
    <xf numFmtId="0" fontId="17" fillId="0" borderId="6" xfId="7" applyFont="1" applyFill="1" applyBorder="1" applyAlignment="1" applyProtection="1">
      <alignment horizontal="left" vertical="center" wrapText="1" indent="6"/>
    </xf>
    <xf numFmtId="0" fontId="17" fillId="0" borderId="20" xfId="7" applyFont="1" applyFill="1" applyBorder="1" applyAlignment="1" applyProtection="1">
      <alignment horizontal="left" vertical="center" wrapText="1" indent="6"/>
    </xf>
    <xf numFmtId="0" fontId="36" fillId="0" borderId="0" xfId="0" applyFont="1"/>
    <xf numFmtId="0" fontId="0" fillId="0" borderId="0" xfId="0" applyFill="1" applyProtection="1">
      <protection locked="0"/>
    </xf>
    <xf numFmtId="166" fontId="0" fillId="0" borderId="0" xfId="0" applyNumberFormat="1" applyFill="1" applyAlignment="1" applyProtection="1">
      <alignment horizontal="center" vertical="center" wrapText="1"/>
    </xf>
    <xf numFmtId="166" fontId="7" fillId="0" borderId="13" xfId="0" applyNumberFormat="1" applyFont="1" applyFill="1" applyBorder="1" applyAlignment="1" applyProtection="1">
      <alignment horizontal="left" vertical="center" wrapText="1"/>
    </xf>
    <xf numFmtId="166" fontId="7" fillId="0" borderId="14" xfId="0" applyNumberFormat="1" applyFont="1" applyFill="1" applyBorder="1" applyAlignment="1" applyProtection="1">
      <alignment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0" fontId="16" fillId="0" borderId="19" xfId="0" applyFont="1" applyFill="1" applyBorder="1" applyAlignment="1" applyProtection="1">
      <alignment horizontal="center"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8" fillId="0" borderId="0" xfId="0" applyFont="1" applyFill="1" applyProtection="1"/>
    <xf numFmtId="166" fontId="3" fillId="0" borderId="0" xfId="0" applyNumberFormat="1" applyFont="1" applyFill="1" applyAlignment="1" applyProtection="1">
      <alignment vertical="center" wrapText="1"/>
    </xf>
    <xf numFmtId="0" fontId="23" fillId="0" borderId="14" xfId="0" applyFont="1" applyFill="1" applyBorder="1" applyAlignment="1" applyProtection="1">
      <alignment horizontal="left" vertical="center" wrapText="1" indent="1"/>
    </xf>
    <xf numFmtId="0" fontId="22" fillId="0" borderId="13" xfId="0" applyFont="1" applyBorder="1" applyAlignment="1" applyProtection="1">
      <alignment horizontal="center" vertical="center" wrapText="1"/>
    </xf>
    <xf numFmtId="0" fontId="32" fillId="0" borderId="24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6" fontId="16" fillId="0" borderId="25" xfId="7" applyNumberFormat="1" applyFont="1" applyFill="1" applyBorder="1" applyAlignment="1" applyProtection="1">
      <alignment horizontal="right" vertical="center" wrapText="1" indent="1"/>
    </xf>
    <xf numFmtId="166" fontId="17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0" fontId="21" fillId="0" borderId="6" xfId="0" applyFont="1" applyBorder="1" applyAlignment="1" applyProtection="1">
      <alignment horizontal="left" vertical="center" wrapText="1" indent="1"/>
    </xf>
    <xf numFmtId="0" fontId="22" fillId="0" borderId="29" xfId="0" applyFont="1" applyBorder="1" applyAlignment="1" applyProtection="1">
      <alignment horizontal="left" vertical="center" wrapText="1" indent="1"/>
    </xf>
    <xf numFmtId="166" fontId="6" fillId="0" borderId="0" xfId="7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66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0" applyNumberFormat="1" applyFont="1" applyFill="1" applyBorder="1" applyAlignment="1" applyProtection="1">
      <alignment horizontal="right" vertical="center" wrapText="1" indent="1"/>
    </xf>
    <xf numFmtId="166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9" xfId="0" applyNumberFormat="1" applyFont="1" applyFill="1" applyBorder="1" applyAlignment="1" applyProtection="1">
      <alignment horizontal="right" vertical="center" wrapText="1" indent="1"/>
    </xf>
    <xf numFmtId="166" fontId="4" fillId="0" borderId="0" xfId="0" applyNumberFormat="1" applyFont="1" applyFill="1" applyAlignment="1" applyProtection="1">
      <alignment horizontal="center" vertical="center" wrapText="1"/>
    </xf>
    <xf numFmtId="166" fontId="23" fillId="0" borderId="0" xfId="0" applyNumberFormat="1" applyFont="1" applyFill="1" applyAlignment="1" applyProtection="1">
      <alignment horizontal="center" vertical="center" wrapText="1"/>
    </xf>
    <xf numFmtId="166" fontId="0" fillId="0" borderId="31" xfId="0" applyNumberFormat="1" applyFill="1" applyBorder="1" applyAlignment="1" applyProtection="1">
      <alignment horizontal="left" vertical="center" wrapText="1" indent="1"/>
    </xf>
    <xf numFmtId="166" fontId="17" fillId="0" borderId="9" xfId="0" applyNumberFormat="1" applyFont="1" applyFill="1" applyBorder="1" applyAlignment="1" applyProtection="1">
      <alignment horizontal="left" vertical="center" wrapText="1" indent="1"/>
    </xf>
    <xf numFmtId="166" fontId="0" fillId="0" borderId="32" xfId="0" applyNumberFormat="1" applyFill="1" applyBorder="1" applyAlignment="1" applyProtection="1">
      <alignment horizontal="left" vertical="center" wrapText="1" indent="1"/>
    </xf>
    <xf numFmtId="166" fontId="17" fillId="0" borderId="8" xfId="0" applyNumberFormat="1" applyFont="1" applyFill="1" applyBorder="1" applyAlignment="1" applyProtection="1">
      <alignment horizontal="left" vertical="center" wrapText="1" indent="1"/>
    </xf>
    <xf numFmtId="166" fontId="17" fillId="0" borderId="33" xfId="0" applyNumberFormat="1" applyFont="1" applyFill="1" applyBorder="1" applyAlignment="1" applyProtection="1">
      <alignment horizontal="left" vertical="center" wrapText="1" indent="1"/>
    </xf>
    <xf numFmtId="166" fontId="26" fillId="0" borderId="34" xfId="0" applyNumberFormat="1" applyFont="1" applyFill="1" applyBorder="1" applyAlignment="1" applyProtection="1">
      <alignment horizontal="left" vertical="center" wrapText="1" indent="1"/>
    </xf>
    <xf numFmtId="166" fontId="1" fillId="0" borderId="35" xfId="0" applyNumberFormat="1" applyFont="1" applyFill="1" applyBorder="1" applyAlignment="1" applyProtection="1">
      <alignment horizontal="left" vertical="center" wrapText="1" indent="1"/>
    </xf>
    <xf numFmtId="166" fontId="24" fillId="0" borderId="7" xfId="0" applyNumberFormat="1" applyFont="1" applyFill="1" applyBorder="1" applyAlignment="1" applyProtection="1">
      <alignment horizontal="left" vertical="center" wrapText="1" indent="1"/>
    </xf>
    <xf numFmtId="166" fontId="24" fillId="0" borderId="8" xfId="0" applyNumberFormat="1" applyFont="1" applyFill="1" applyBorder="1" applyAlignment="1" applyProtection="1">
      <alignment horizontal="left" vertical="center" wrapText="1" indent="1"/>
    </xf>
    <xf numFmtId="166" fontId="1" fillId="0" borderId="32" xfId="0" applyNumberFormat="1" applyFont="1" applyFill="1" applyBorder="1" applyAlignment="1" applyProtection="1">
      <alignment horizontal="left" vertical="center" wrapText="1" indent="1"/>
    </xf>
    <xf numFmtId="166" fontId="27" fillId="0" borderId="2" xfId="0" applyNumberFormat="1" applyFont="1" applyFill="1" applyBorder="1" applyAlignment="1" applyProtection="1">
      <alignment horizontal="right" vertical="center" wrapText="1" indent="1"/>
    </xf>
    <xf numFmtId="166" fontId="26" fillId="0" borderId="13" xfId="0" applyNumberFormat="1" applyFont="1" applyFill="1" applyBorder="1" applyAlignment="1" applyProtection="1">
      <alignment horizontal="left" vertical="center" wrapText="1" indent="1"/>
    </xf>
    <xf numFmtId="166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6" fontId="27" fillId="0" borderId="7" xfId="0" applyNumberFormat="1" applyFont="1" applyFill="1" applyBorder="1" applyAlignment="1" applyProtection="1">
      <alignment horizontal="left" vertical="center" wrapText="1" indent="1"/>
    </xf>
    <xf numFmtId="166" fontId="24" fillId="0" borderId="8" xfId="0" applyNumberFormat="1" applyFont="1" applyFill="1" applyBorder="1" applyAlignment="1" applyProtection="1">
      <alignment horizontal="left" vertical="center" wrapText="1" indent="2"/>
    </xf>
    <xf numFmtId="166" fontId="24" fillId="0" borderId="2" xfId="0" applyNumberFormat="1" applyFont="1" applyFill="1" applyBorder="1" applyAlignment="1" applyProtection="1">
      <alignment horizontal="left" vertical="center" wrapText="1" indent="2"/>
    </xf>
    <xf numFmtId="166" fontId="27" fillId="0" borderId="2" xfId="0" applyNumberFormat="1" applyFont="1" applyFill="1" applyBorder="1" applyAlignment="1" applyProtection="1">
      <alignment horizontal="left" vertical="center" wrapText="1" indent="1"/>
    </xf>
    <xf numFmtId="166" fontId="24" fillId="0" borderId="9" xfId="0" applyNumberFormat="1" applyFont="1" applyFill="1" applyBorder="1" applyAlignment="1" applyProtection="1">
      <alignment horizontal="left" vertical="center" wrapText="1" indent="1"/>
    </xf>
    <xf numFmtId="166" fontId="17" fillId="0" borderId="9" xfId="0" applyNumberFormat="1" applyFont="1" applyFill="1" applyBorder="1" applyAlignment="1" applyProtection="1">
      <alignment horizontal="left" vertical="center" wrapText="1" indent="2"/>
    </xf>
    <xf numFmtId="166" fontId="17" fillId="0" borderId="10" xfId="0" applyNumberFormat="1" applyFont="1" applyFill="1" applyBorder="1" applyAlignment="1" applyProtection="1">
      <alignment horizontal="left" vertical="center" wrapText="1" indent="2"/>
    </xf>
    <xf numFmtId="166" fontId="27" fillId="0" borderId="3" xfId="0" applyNumberFormat="1" applyFont="1" applyFill="1" applyBorder="1" applyAlignment="1" applyProtection="1">
      <alignment horizontal="right" vertical="center" wrapText="1" indent="1"/>
    </xf>
    <xf numFmtId="166" fontId="1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5" xfId="0" applyNumberFormat="1" applyFont="1" applyFill="1" applyBorder="1" applyAlignment="1" applyProtection="1">
      <alignment horizontal="right" vertical="center" wrapText="1" indent="1"/>
    </xf>
    <xf numFmtId="166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166" fontId="16" fillId="0" borderId="25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0" fillId="0" borderId="23" xfId="0" applyFont="1" applyBorder="1" applyAlignment="1" applyProtection="1">
      <alignment horizontal="left" vertical="center" wrapText="1" indent="1"/>
    </xf>
    <xf numFmtId="0" fontId="10" fillId="0" borderId="0" xfId="7" applyFont="1" applyFill="1" applyProtection="1"/>
    <xf numFmtId="0" fontId="10" fillId="0" borderId="0" xfId="7" applyFont="1" applyFill="1" applyAlignment="1" applyProtection="1">
      <alignment horizontal="right" vertical="center" indent="1"/>
    </xf>
    <xf numFmtId="0" fontId="37" fillId="0" borderId="0" xfId="0" applyFont="1" applyFill="1" applyAlignment="1" applyProtection="1">
      <alignment horizontal="left" vertical="center" wrapText="1"/>
    </xf>
    <xf numFmtId="0" fontId="37" fillId="0" borderId="0" xfId="0" applyFont="1" applyFill="1" applyAlignment="1" applyProtection="1">
      <alignment vertical="center" wrapText="1"/>
    </xf>
    <xf numFmtId="0" fontId="37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6" fontId="0" fillId="0" borderId="35" xfId="0" applyNumberFormat="1" applyFill="1" applyBorder="1" applyAlignment="1" applyProtection="1">
      <alignment horizontal="left" vertical="center" wrapText="1" indent="1"/>
    </xf>
    <xf numFmtId="166" fontId="17" fillId="0" borderId="7" xfId="0" applyNumberFormat="1" applyFont="1" applyFill="1" applyBorder="1" applyAlignment="1" applyProtection="1">
      <alignment horizontal="left" vertical="center" wrapText="1" indent="1"/>
    </xf>
    <xf numFmtId="166" fontId="17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16" xfId="7" applyNumberFormat="1" applyFont="1" applyFill="1" applyBorder="1" applyAlignment="1" applyProtection="1">
      <alignment horizontal="right" vertical="center" wrapText="1" indent="1"/>
    </xf>
    <xf numFmtId="166" fontId="16" fillId="0" borderId="14" xfId="7" applyNumberFormat="1" applyFont="1" applyFill="1" applyBorder="1" applyAlignment="1" applyProtection="1">
      <alignment horizontal="right" vertical="center" wrapText="1" indent="1"/>
    </xf>
    <xf numFmtId="166" fontId="17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7" applyNumberFormat="1" applyFont="1" applyFill="1" applyBorder="1" applyAlignment="1" applyProtection="1">
      <alignment horizontal="right" vertical="center" wrapText="1" indent="1"/>
    </xf>
    <xf numFmtId="0" fontId="16" fillId="0" borderId="15" xfId="7" applyFont="1" applyFill="1" applyBorder="1" applyAlignment="1" applyProtection="1">
      <alignment horizontal="center" vertical="center" wrapText="1"/>
    </xf>
    <xf numFmtId="0" fontId="16" fillId="0" borderId="16" xfId="7" applyFont="1" applyFill="1" applyBorder="1" applyAlignment="1" applyProtection="1">
      <alignment horizontal="center" vertical="center" wrapText="1"/>
    </xf>
    <xf numFmtId="0" fontId="17" fillId="0" borderId="3" xfId="7" applyFont="1" applyFill="1" applyBorder="1" applyAlignment="1" applyProtection="1">
      <alignment horizontal="left" vertical="center" wrapText="1" indent="6"/>
    </xf>
    <xf numFmtId="0" fontId="10" fillId="0" borderId="0" xfId="7" applyFill="1" applyProtection="1"/>
    <xf numFmtId="0" fontId="17" fillId="0" borderId="0" xfId="7" applyFont="1" applyFill="1" applyProtection="1"/>
    <xf numFmtId="0" fontId="13" fillId="0" borderId="0" xfId="7" applyFont="1" applyFill="1" applyProtection="1"/>
    <xf numFmtId="0" fontId="21" fillId="0" borderId="3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wrapText="1"/>
    </xf>
    <xf numFmtId="0" fontId="21" fillId="0" borderId="9" xfId="0" applyFont="1" applyBorder="1" applyAlignment="1" applyProtection="1">
      <alignment wrapText="1"/>
    </xf>
    <xf numFmtId="0" fontId="21" fillId="0" borderId="8" xfId="0" applyFont="1" applyBorder="1" applyAlignment="1" applyProtection="1">
      <alignment wrapText="1"/>
    </xf>
    <xf numFmtId="0" fontId="21" fillId="0" borderId="10" xfId="0" applyFont="1" applyBorder="1" applyAlignment="1" applyProtection="1">
      <alignment wrapText="1"/>
    </xf>
    <xf numFmtId="0" fontId="22" fillId="0" borderId="14" xfId="0" applyFont="1" applyBorder="1" applyAlignment="1" applyProtection="1">
      <alignment wrapText="1"/>
    </xf>
    <xf numFmtId="0" fontId="22" fillId="0" borderId="23" xfId="0" applyFont="1" applyBorder="1" applyAlignment="1" applyProtection="1">
      <alignment wrapText="1"/>
    </xf>
    <xf numFmtId="0" fontId="10" fillId="0" borderId="0" xfId="7" applyFill="1" applyAlignment="1" applyProtection="1"/>
    <xf numFmtId="0" fontId="19" fillId="0" borderId="0" xfId="7" applyFont="1" applyFill="1" applyProtection="1"/>
    <xf numFmtId="0" fontId="18" fillId="0" borderId="0" xfId="7" applyFont="1" applyFill="1" applyProtection="1"/>
    <xf numFmtId="166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6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6" fontId="24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7" fillId="0" borderId="9" xfId="7" applyNumberFormat="1" applyFont="1" applyFill="1" applyBorder="1" applyAlignment="1" applyProtection="1">
      <alignment horizontal="center" vertical="center" wrapText="1"/>
    </xf>
    <xf numFmtId="49" fontId="17" fillId="0" borderId="8" xfId="7" applyNumberFormat="1" applyFont="1" applyFill="1" applyBorder="1" applyAlignment="1" applyProtection="1">
      <alignment horizontal="center" vertical="center" wrapText="1"/>
    </xf>
    <xf numFmtId="49" fontId="17" fillId="0" borderId="10" xfId="7" applyNumberFormat="1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wrapText="1"/>
    </xf>
    <xf numFmtId="0" fontId="21" fillId="0" borderId="9" xfId="0" applyFont="1" applyBorder="1" applyAlignment="1" applyProtection="1">
      <alignment horizontal="center" wrapText="1"/>
    </xf>
    <xf numFmtId="0" fontId="21" fillId="0" borderId="8" xfId="0" applyFont="1" applyBorder="1" applyAlignment="1" applyProtection="1">
      <alignment horizontal="center" wrapText="1"/>
    </xf>
    <xf numFmtId="0" fontId="21" fillId="0" borderId="10" xfId="0" applyFont="1" applyBorder="1" applyAlignment="1" applyProtection="1">
      <alignment horizontal="center" wrapText="1"/>
    </xf>
    <xf numFmtId="0" fontId="22" fillId="0" borderId="29" xfId="0" applyFont="1" applyBorder="1" applyAlignment="1" applyProtection="1">
      <alignment horizontal="center" wrapText="1"/>
    </xf>
    <xf numFmtId="49" fontId="17" fillId="0" borderId="11" xfId="7" applyNumberFormat="1" applyFont="1" applyFill="1" applyBorder="1" applyAlignment="1" applyProtection="1">
      <alignment horizontal="center" vertical="center" wrapText="1"/>
    </xf>
    <xf numFmtId="49" fontId="17" fillId="0" borderId="7" xfId="7" applyNumberFormat="1" applyFont="1" applyFill="1" applyBorder="1" applyAlignment="1" applyProtection="1">
      <alignment horizontal="center" vertical="center" wrapText="1"/>
    </xf>
    <xf numFmtId="49" fontId="17" fillId="0" borderId="12" xfId="7" applyNumberFormat="1" applyFont="1" applyFill="1" applyBorder="1" applyAlignment="1" applyProtection="1">
      <alignment horizontal="center" vertical="center" wrapText="1"/>
    </xf>
    <xf numFmtId="0" fontId="22" fillId="0" borderId="29" xfId="0" applyFont="1" applyBorder="1" applyAlignment="1" applyProtection="1">
      <alignment horizontal="center" vertical="center" wrapText="1"/>
    </xf>
    <xf numFmtId="166" fontId="23" fillId="0" borderId="25" xfId="7" applyNumberFormat="1" applyFont="1" applyFill="1" applyBorder="1" applyAlignment="1" applyProtection="1">
      <alignment horizontal="right" vertical="center" wrapText="1" inden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49" fontId="24" fillId="0" borderId="8" xfId="0" applyNumberFormat="1" applyFont="1" applyFill="1" applyBorder="1" applyAlignment="1" applyProtection="1">
      <alignment horizontal="center" vertical="center" wrapText="1"/>
    </xf>
    <xf numFmtId="49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3" xfId="7" applyFont="1" applyFill="1" applyBorder="1" applyAlignment="1" applyProtection="1">
      <alignment horizontal="left" vertical="center" wrapText="1" indent="1"/>
    </xf>
    <xf numFmtId="0" fontId="24" fillId="0" borderId="2" xfId="7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6" fontId="24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3" xfId="0" applyFont="1" applyBorder="1" applyAlignment="1" applyProtection="1">
      <alignment vertical="center" wrapText="1"/>
    </xf>
    <xf numFmtId="0" fontId="22" fillId="0" borderId="29" xfId="0" applyFont="1" applyBorder="1" applyAlignment="1" applyProtection="1">
      <alignment vertical="center" wrapText="1"/>
    </xf>
    <xf numFmtId="166" fontId="16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8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7" xfId="0" applyNumberFormat="1" applyFill="1" applyBorder="1" applyAlignment="1" applyProtection="1">
      <alignment horizontal="left" vertical="center" wrapTex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vertical="center" wrapText="1"/>
    </xf>
    <xf numFmtId="0" fontId="16" fillId="0" borderId="29" xfId="7" applyFont="1" applyFill="1" applyBorder="1" applyAlignment="1" applyProtection="1">
      <alignment horizontal="left" vertical="center" wrapText="1" indent="1"/>
    </xf>
    <xf numFmtId="0" fontId="16" fillId="0" borderId="23" xfId="7" applyFont="1" applyFill="1" applyBorder="1" applyAlignment="1" applyProtection="1">
      <alignment vertical="center" wrapText="1"/>
    </xf>
    <xf numFmtId="0" fontId="17" fillId="0" borderId="20" xfId="7" applyFont="1" applyFill="1" applyBorder="1" applyAlignment="1" applyProtection="1">
      <alignment horizontal="left" vertical="center" wrapText="1" indent="7"/>
    </xf>
    <xf numFmtId="0" fontId="16" fillId="0" borderId="13" xfId="7" applyFont="1" applyFill="1" applyBorder="1" applyAlignment="1" applyProtection="1">
      <alignment horizontal="left" vertical="center" wrapText="1"/>
    </xf>
    <xf numFmtId="166" fontId="27" fillId="0" borderId="1" xfId="0" applyNumberFormat="1" applyFont="1" applyFill="1" applyBorder="1" applyAlignment="1" applyProtection="1">
      <alignment horizontal="right" vertical="center" wrapText="1" indent="1"/>
    </xf>
    <xf numFmtId="49" fontId="23" fillId="0" borderId="13" xfId="7" applyNumberFormat="1" applyFont="1" applyFill="1" applyBorder="1" applyAlignment="1" applyProtection="1">
      <alignment horizontal="center" vertical="center" wrapText="1"/>
    </xf>
    <xf numFmtId="166" fontId="16" fillId="0" borderId="38" xfId="7" applyNumberFormat="1" applyFont="1" applyFill="1" applyBorder="1" applyAlignment="1" applyProtection="1">
      <alignment horizontal="right" vertical="center" wrapText="1" indent="1"/>
    </xf>
    <xf numFmtId="166" fontId="17" fillId="0" borderId="39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41" xfId="7" applyNumberFormat="1" applyFont="1" applyFill="1" applyBorder="1" applyAlignment="1" applyProtection="1">
      <alignment horizontal="right" vertical="center" wrapText="1" indent="1"/>
    </xf>
    <xf numFmtId="166" fontId="22" fillId="0" borderId="25" xfId="0" applyNumberFormat="1" applyFont="1" applyBorder="1" applyAlignment="1" applyProtection="1">
      <alignment horizontal="right" vertical="center" wrapText="1" indent="1"/>
    </xf>
    <xf numFmtId="166" fontId="22" fillId="0" borderId="25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25" xfId="0" quotePrefix="1" applyNumberFormat="1" applyFont="1" applyBorder="1" applyAlignment="1" applyProtection="1">
      <alignment horizontal="right" vertical="center" wrapText="1" indent="1"/>
    </xf>
    <xf numFmtId="166" fontId="17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3" xfId="7" applyNumberFormat="1" applyFont="1" applyFill="1" applyBorder="1" applyAlignment="1" applyProtection="1">
      <alignment horizontal="right" vertical="center" wrapText="1" indent="1"/>
    </xf>
    <xf numFmtId="166" fontId="22" fillId="0" borderId="14" xfId="0" applyNumberFormat="1" applyFont="1" applyBorder="1" applyAlignment="1" applyProtection="1">
      <alignment horizontal="right" vertical="center" wrapText="1" indent="1"/>
    </xf>
    <xf numFmtId="166" fontId="22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14" xfId="0" quotePrefix="1" applyNumberFormat="1" applyFont="1" applyBorder="1" applyAlignment="1" applyProtection="1">
      <alignment horizontal="right" vertical="center" wrapText="1" indent="1"/>
    </xf>
    <xf numFmtId="0" fontId="7" fillId="0" borderId="20" xfId="7" applyFont="1" applyFill="1" applyBorder="1" applyAlignment="1" applyProtection="1">
      <alignment horizontal="center" vertical="center" wrapText="1"/>
    </xf>
    <xf numFmtId="0" fontId="7" fillId="0" borderId="42" xfId="7" applyFont="1" applyFill="1" applyBorder="1" applyAlignment="1" applyProtection="1">
      <alignment horizontal="center" vertical="center" wrapText="1"/>
    </xf>
    <xf numFmtId="0" fontId="16" fillId="0" borderId="43" xfId="7" applyFont="1" applyFill="1" applyBorder="1" applyAlignment="1" applyProtection="1">
      <alignment horizontal="center" vertical="center" wrapText="1"/>
    </xf>
    <xf numFmtId="166" fontId="16" fillId="0" borderId="44" xfId="7" applyNumberFormat="1" applyFont="1" applyFill="1" applyBorder="1" applyAlignment="1" applyProtection="1">
      <alignment horizontal="right" vertical="center" wrapText="1" indent="1"/>
    </xf>
    <xf numFmtId="166" fontId="16" fillId="0" borderId="24" xfId="7" applyNumberFormat="1" applyFont="1" applyFill="1" applyBorder="1" applyAlignment="1" applyProtection="1">
      <alignment horizontal="right" vertical="center" wrapText="1" indent="1"/>
    </xf>
    <xf numFmtId="166" fontId="17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5" xfId="7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4" xfId="7" applyNumberFormat="1" applyFont="1" applyFill="1" applyBorder="1" applyAlignment="1" applyProtection="1">
      <alignment horizontal="right" vertical="center" wrapText="1" indent="1"/>
    </xf>
    <xf numFmtId="166" fontId="22" fillId="0" borderId="24" xfId="0" applyNumberFormat="1" applyFont="1" applyBorder="1" applyAlignment="1" applyProtection="1">
      <alignment horizontal="right" vertical="center" wrapText="1" indent="1"/>
    </xf>
    <xf numFmtId="166" fontId="22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24" xfId="0" quotePrefix="1" applyNumberFormat="1" applyFont="1" applyBorder="1" applyAlignment="1" applyProtection="1">
      <alignment horizontal="right" vertical="center" wrapText="1" indent="1"/>
    </xf>
    <xf numFmtId="0" fontId="16" fillId="0" borderId="24" xfId="7" applyFont="1" applyFill="1" applyBorder="1" applyAlignment="1" applyProtection="1">
      <alignment horizontal="center" vertical="center" wrapText="1"/>
    </xf>
    <xf numFmtId="166" fontId="1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4" xfId="0" applyNumberFormat="1" applyFont="1" applyFill="1" applyBorder="1" applyAlignment="1" applyProtection="1">
      <alignment horizontal="right" vertical="center" wrapText="1" indent="1"/>
    </xf>
    <xf numFmtId="166" fontId="24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0" applyFont="1" applyProtection="1"/>
    <xf numFmtId="0" fontId="19" fillId="0" borderId="0" xfId="0" applyFont="1" applyAlignment="1" applyProtection="1">
      <alignment horizontal="center"/>
    </xf>
    <xf numFmtId="0" fontId="31" fillId="0" borderId="0" xfId="0" applyFont="1" applyFill="1" applyProtection="1"/>
    <xf numFmtId="3" fontId="31" fillId="0" borderId="0" xfId="0" applyNumberFormat="1" applyFont="1" applyFill="1" applyAlignment="1" applyProtection="1">
      <alignment horizontal="right" indent="1"/>
    </xf>
    <xf numFmtId="0" fontId="31" fillId="0" borderId="0" xfId="0" applyFont="1" applyFill="1" applyAlignment="1" applyProtection="1">
      <alignment horizontal="right" indent="1"/>
    </xf>
    <xf numFmtId="3" fontId="25" fillId="0" borderId="0" xfId="0" applyNumberFormat="1" applyFont="1" applyFill="1" applyAlignment="1" applyProtection="1">
      <alignment horizontal="right" indent="1"/>
    </xf>
    <xf numFmtId="0" fontId="35" fillId="0" borderId="0" xfId="0" applyFont="1" applyFill="1" applyProtection="1"/>
    <xf numFmtId="0" fontId="28" fillId="0" borderId="0" xfId="0" applyFont="1" applyFill="1" applyProtection="1"/>
    <xf numFmtId="0" fontId="18" fillId="0" borderId="0" xfId="0" applyFont="1" applyProtection="1"/>
    <xf numFmtId="0" fontId="28" fillId="0" borderId="0" xfId="0" applyFont="1" applyProtection="1"/>
    <xf numFmtId="0" fontId="16" fillId="0" borderId="47" xfId="0" applyFont="1" applyFill="1" applyBorder="1" applyAlignment="1" applyProtection="1">
      <alignment horizontal="center" vertical="center" wrapText="1"/>
    </xf>
    <xf numFmtId="166" fontId="24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5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4" xfId="0" applyNumberFormat="1" applyFont="1" applyFill="1" applyBorder="1" applyAlignment="1" applyProtection="1">
      <alignment horizontal="right" vertical="center" wrapText="1" indent="1"/>
    </xf>
    <xf numFmtId="166" fontId="17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14" xfId="0" applyNumberFormat="1" applyFont="1" applyFill="1" applyBorder="1" applyAlignment="1" applyProtection="1">
      <alignment horizontal="right" vertical="center" wrapText="1" indent="1"/>
    </xf>
    <xf numFmtId="166" fontId="2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6" xfId="0" applyFont="1" applyBorder="1" applyAlignment="1" applyProtection="1">
      <alignment horizontal="left" indent="1"/>
    </xf>
    <xf numFmtId="0" fontId="4" fillId="0" borderId="13" xfId="0" applyFont="1" applyBorder="1" applyAlignment="1">
      <alignment horizontal="left" vertical="center"/>
    </xf>
    <xf numFmtId="0" fontId="4" fillId="0" borderId="24" xfId="0" applyFont="1" applyBorder="1" applyAlignment="1">
      <alignment vertical="center" wrapText="1"/>
    </xf>
    <xf numFmtId="0" fontId="4" fillId="0" borderId="29" xfId="0" applyFont="1" applyBorder="1" applyAlignment="1">
      <alignment horizontal="left" vertical="center"/>
    </xf>
    <xf numFmtId="0" fontId="4" fillId="0" borderId="48" xfId="0" applyFont="1" applyBorder="1" applyAlignment="1">
      <alignment vertical="center" wrapText="1"/>
    </xf>
    <xf numFmtId="166" fontId="25" fillId="0" borderId="14" xfId="0" applyNumberFormat="1" applyFont="1" applyFill="1" applyBorder="1" applyAlignment="1" applyProtection="1">
      <alignment horizontal="right" vertical="center" wrapText="1" indent="1"/>
    </xf>
    <xf numFmtId="166" fontId="25" fillId="0" borderId="25" xfId="0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center" wrapText="1" indent="1"/>
    </xf>
    <xf numFmtId="0" fontId="7" fillId="0" borderId="49" xfId="7" applyFont="1" applyFill="1" applyBorder="1" applyAlignment="1" applyProtection="1">
      <alignment horizontal="center" vertical="center" wrapText="1"/>
      <protection locked="0"/>
    </xf>
    <xf numFmtId="166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8" xfId="0" applyFont="1" applyFill="1" applyBorder="1" applyAlignment="1" applyProtection="1">
      <alignment horizontal="center" vertical="center" wrapText="1"/>
      <protection locked="0"/>
    </xf>
    <xf numFmtId="0" fontId="17" fillId="0" borderId="20" xfId="7" applyFont="1" applyFill="1" applyBorder="1" applyAlignment="1" applyProtection="1">
      <alignment horizontal="left" vertical="center" wrapText="1" indent="1"/>
    </xf>
    <xf numFmtId="0" fontId="10" fillId="0" borderId="0" xfId="7" applyFont="1" applyFill="1" applyProtection="1">
      <protection locked="0"/>
    </xf>
    <xf numFmtId="0" fontId="10" fillId="0" borderId="0" xfId="7" applyFont="1" applyFill="1" applyAlignment="1" applyProtection="1">
      <alignment horizontal="right" vertical="center" indent="1"/>
      <protection locked="0"/>
    </xf>
    <xf numFmtId="0" fontId="10" fillId="0" borderId="0" xfId="7" applyFill="1" applyProtection="1"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21" fillId="0" borderId="20" xfId="0" applyFont="1" applyBorder="1" applyAlignment="1" applyProtection="1">
      <alignment wrapText="1"/>
    </xf>
    <xf numFmtId="166" fontId="24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66" fontId="3" fillId="0" borderId="0" xfId="0" applyNumberFormat="1" applyFont="1" applyFill="1" applyAlignment="1" applyProtection="1">
      <alignment horizontal="left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49" fontId="7" fillId="0" borderId="25" xfId="0" applyNumberFormat="1" applyFont="1" applyFill="1" applyBorder="1" applyAlignment="1" applyProtection="1">
      <alignment horizontal="right" vertical="center" indent="1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7" fillId="0" borderId="50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34" xfId="0" applyFont="1" applyFill="1" applyBorder="1" applyAlignment="1" applyProtection="1">
      <alignment horizontal="center" vertical="center" wrapText="1"/>
      <protection locked="0"/>
    </xf>
    <xf numFmtId="0" fontId="7" fillId="0" borderId="34" xfId="0" quotePrefix="1" applyFont="1" applyFill="1" applyBorder="1" applyAlignment="1" applyProtection="1">
      <alignment horizontal="right" vertical="center" indent="1"/>
      <protection locked="0"/>
    </xf>
    <xf numFmtId="49" fontId="7" fillId="0" borderId="34" xfId="0" applyNumberFormat="1" applyFont="1" applyFill="1" applyBorder="1" applyAlignment="1" applyProtection="1">
      <alignment horizontal="right" vertical="center" indent="1"/>
      <protection locked="0"/>
    </xf>
    <xf numFmtId="166" fontId="15" fillId="0" borderId="0" xfId="0" applyNumberFormat="1" applyFont="1" applyFill="1" applyAlignment="1" applyProtection="1">
      <alignment vertical="center" wrapText="1"/>
      <protection locked="0"/>
    </xf>
    <xf numFmtId="166" fontId="3" fillId="0" borderId="0" xfId="0" applyNumberFormat="1" applyFont="1" applyFill="1" applyAlignment="1" applyProtection="1">
      <alignment vertical="center" wrapText="1"/>
      <protection locked="0"/>
    </xf>
    <xf numFmtId="0" fontId="5" fillId="0" borderId="0" xfId="0" applyNumberFormat="1" applyFont="1" applyFill="1" applyAlignment="1" applyProtection="1">
      <alignment horizontal="right"/>
      <protection locked="0"/>
    </xf>
    <xf numFmtId="166" fontId="0" fillId="0" borderId="0" xfId="0" applyNumberFormat="1" applyFill="1" applyAlignment="1" applyProtection="1">
      <alignment horizontal="center" vertical="center" wrapText="1"/>
      <protection locked="0"/>
    </xf>
    <xf numFmtId="166" fontId="0" fillId="0" borderId="0" xfId="0" applyNumberFormat="1" applyFill="1" applyAlignment="1" applyProtection="1">
      <alignment vertical="center" wrapText="1"/>
      <protection locked="0"/>
    </xf>
    <xf numFmtId="166" fontId="5" fillId="0" borderId="0" xfId="0" applyNumberFormat="1" applyFont="1" applyFill="1" applyAlignment="1" applyProtection="1">
      <alignment horizontal="right" wrapText="1"/>
      <protection locked="0"/>
    </xf>
    <xf numFmtId="166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29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23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51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0" xfId="0" applyNumberFormat="1" applyFont="1" applyFill="1" applyAlignment="1" applyProtection="1">
      <alignment horizontal="centerContinuous" vertical="center" wrapText="1"/>
      <protection locked="0"/>
    </xf>
    <xf numFmtId="166" fontId="0" fillId="0" borderId="0" xfId="0" applyNumberFormat="1" applyFill="1" applyAlignment="1" applyProtection="1">
      <alignment horizontal="centerContinuous" vertical="center"/>
      <protection locked="0"/>
    </xf>
    <xf numFmtId="166" fontId="5" fillId="0" borderId="0" xfId="0" applyNumberFormat="1" applyFont="1" applyFill="1" applyAlignment="1" applyProtection="1">
      <alignment horizontal="right" vertical="center"/>
      <protection locked="0"/>
    </xf>
    <xf numFmtId="166" fontId="7" fillId="0" borderId="13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14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24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19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52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38" xfId="0" applyNumberFormat="1" applyFont="1" applyFill="1" applyBorder="1" applyAlignment="1" applyProtection="1">
      <alignment horizontal="centerContinuous" vertical="center" wrapText="1"/>
      <protection locked="0"/>
    </xf>
    <xf numFmtId="166" fontId="23" fillId="0" borderId="3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3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6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43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2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16" fillId="0" borderId="47" xfId="0" applyFont="1" applyFill="1" applyBorder="1" applyAlignment="1" applyProtection="1">
      <alignment horizontal="center" vertical="center" wrapText="1"/>
      <protection locked="0"/>
    </xf>
    <xf numFmtId="0" fontId="16" fillId="0" borderId="19" xfId="0" applyFont="1" applyFill="1" applyBorder="1" applyAlignment="1" applyProtection="1">
      <alignment horizontal="center" vertical="center" wrapText="1"/>
      <protection locked="0"/>
    </xf>
    <xf numFmtId="0" fontId="56" fillId="0" borderId="0" xfId="0" applyFont="1"/>
    <xf numFmtId="0" fontId="56" fillId="0" borderId="0" xfId="0" applyFont="1" applyAlignment="1">
      <alignment horizontal="justify" vertical="top" wrapText="1"/>
    </xf>
    <xf numFmtId="0" fontId="57" fillId="3" borderId="0" xfId="0" applyFont="1" applyFill="1" applyAlignment="1">
      <alignment horizontal="center" vertical="center"/>
    </xf>
    <xf numFmtId="0" fontId="57" fillId="3" borderId="0" xfId="0" applyFont="1" applyFill="1" applyAlignment="1">
      <alignment horizontal="center" vertical="top" wrapText="1"/>
    </xf>
    <xf numFmtId="0" fontId="43" fillId="0" borderId="0" xfId="0" applyFont="1"/>
    <xf numFmtId="0" fontId="55" fillId="0" borderId="0" xfId="4" applyAlignment="1" applyProtection="1"/>
    <xf numFmtId="0" fontId="28" fillId="4" borderId="0" xfId="0" applyFont="1" applyFill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166" fontId="58" fillId="0" borderId="0" xfId="7" applyNumberFormat="1" applyFont="1" applyFill="1" applyAlignment="1" applyProtection="1">
      <alignment horizontal="right" vertical="center" indent="1"/>
    </xf>
    <xf numFmtId="166" fontId="59" fillId="0" borderId="0" xfId="0" applyNumberFormat="1" applyFont="1" applyFill="1" applyAlignment="1" applyProtection="1">
      <alignment horizontal="right" vertical="center" wrapText="1" indent="1"/>
    </xf>
    <xf numFmtId="0" fontId="60" fillId="0" borderId="0" xfId="0" applyFont="1"/>
    <xf numFmtId="0" fontId="41" fillId="0" borderId="0" xfId="0" applyFont="1" applyAlignment="1" applyProtection="1">
      <alignment horizontal="right"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166" fontId="61" fillId="0" borderId="0" xfId="0" applyNumberFormat="1" applyFont="1" applyFill="1" applyAlignment="1">
      <alignment vertical="center" wrapText="1"/>
    </xf>
    <xf numFmtId="166" fontId="9" fillId="0" borderId="0" xfId="6" applyNumberFormat="1" applyFont="1" applyFill="1" applyAlignment="1" applyProtection="1">
      <alignment vertical="center" wrapText="1"/>
      <protection locked="0"/>
    </xf>
    <xf numFmtId="166" fontId="16" fillId="0" borderId="34" xfId="6" applyNumberFormat="1" applyFont="1" applyFill="1" applyBorder="1" applyAlignment="1">
      <alignment horizontal="center" vertical="center" wrapText="1"/>
    </xf>
    <xf numFmtId="166" fontId="7" fillId="0" borderId="34" xfId="6" applyNumberFormat="1" applyFont="1" applyFill="1" applyBorder="1" applyAlignment="1">
      <alignment horizontal="center" vertical="center" wrapText="1"/>
    </xf>
    <xf numFmtId="166" fontId="45" fillId="0" borderId="53" xfId="6" applyNumberFormat="1" applyFont="1" applyFill="1" applyBorder="1" applyAlignment="1">
      <alignment horizontal="center" vertical="center"/>
    </xf>
    <xf numFmtId="166" fontId="45" fillId="0" borderId="34" xfId="6" applyNumberFormat="1" applyFont="1" applyFill="1" applyBorder="1" applyAlignment="1">
      <alignment horizontal="center" vertical="center"/>
    </xf>
    <xf numFmtId="166" fontId="45" fillId="0" borderId="54" xfId="6" applyNumberFormat="1" applyFont="1" applyFill="1" applyBorder="1" applyAlignment="1">
      <alignment horizontal="center" vertical="center"/>
    </xf>
    <xf numFmtId="166" fontId="45" fillId="0" borderId="34" xfId="6" applyNumberFormat="1" applyFont="1" applyFill="1" applyBorder="1" applyAlignment="1">
      <alignment horizontal="center" vertical="center" wrapText="1"/>
    </xf>
    <xf numFmtId="166" fontId="45" fillId="0" borderId="54" xfId="6" applyNumberFormat="1" applyFont="1" applyFill="1" applyBorder="1" applyAlignment="1">
      <alignment horizontal="center" vertical="center" wrapText="1"/>
    </xf>
    <xf numFmtId="49" fontId="24" fillId="0" borderId="55" xfId="6" applyNumberFormat="1" applyFont="1" applyFill="1" applyBorder="1" applyAlignment="1">
      <alignment horizontal="left" vertical="center"/>
    </xf>
    <xf numFmtId="49" fontId="27" fillId="0" borderId="56" xfId="6" quotePrefix="1" applyNumberFormat="1" applyFont="1" applyFill="1" applyBorder="1" applyAlignment="1">
      <alignment horizontal="left" vertical="center"/>
    </xf>
    <xf numFmtId="49" fontId="24" fillId="0" borderId="56" xfId="6" applyNumberFormat="1" applyFont="1" applyFill="1" applyBorder="1" applyAlignment="1">
      <alignment horizontal="left" vertical="center"/>
    </xf>
    <xf numFmtId="49" fontId="23" fillId="0" borderId="50" xfId="6" applyNumberFormat="1" applyFont="1" applyFill="1" applyBorder="1" applyAlignment="1" applyProtection="1">
      <alignment horizontal="left" vertical="center"/>
      <protection locked="0"/>
    </xf>
    <xf numFmtId="49" fontId="24" fillId="0" borderId="9" xfId="6" applyNumberFormat="1" applyFont="1" applyFill="1" applyBorder="1" applyAlignment="1">
      <alignment horizontal="left" vertical="center"/>
    </xf>
    <xf numFmtId="49" fontId="24" fillId="0" borderId="8" xfId="6" applyNumberFormat="1" applyFont="1" applyFill="1" applyBorder="1" applyAlignment="1">
      <alignment horizontal="left" vertical="center"/>
    </xf>
    <xf numFmtId="49" fontId="24" fillId="0" borderId="10" xfId="6" applyNumberFormat="1" applyFont="1" applyFill="1" applyBorder="1" applyAlignment="1" applyProtection="1">
      <alignment horizontal="left" vertical="center"/>
      <protection locked="0"/>
    </xf>
    <xf numFmtId="175" fontId="16" fillId="0" borderId="34" xfId="6" applyNumberFormat="1" applyFont="1" applyFill="1" applyBorder="1" applyAlignment="1" applyProtection="1">
      <alignment horizontal="left" vertical="center" wrapText="1"/>
    </xf>
    <xf numFmtId="175" fontId="38" fillId="0" borderId="0" xfId="6" applyNumberFormat="1" applyFont="1" applyFill="1" applyBorder="1" applyAlignment="1" applyProtection="1">
      <alignment horizontal="left" vertical="center" wrapText="1"/>
      <protection locked="0"/>
    </xf>
    <xf numFmtId="166" fontId="14" fillId="0" borderId="0" xfId="6" applyNumberFormat="1" applyFill="1" applyAlignment="1">
      <alignment vertical="center" wrapText="1"/>
    </xf>
    <xf numFmtId="166" fontId="23" fillId="0" borderId="34" xfId="6" applyNumberFormat="1" applyFont="1" applyFill="1" applyBorder="1" applyAlignment="1">
      <alignment horizontal="center" vertical="center" wrapText="1"/>
    </xf>
    <xf numFmtId="3" fontId="24" fillId="0" borderId="57" xfId="6" applyNumberFormat="1" applyFont="1" applyFill="1" applyBorder="1" applyAlignment="1" applyProtection="1">
      <alignment horizontal="right" vertical="center" wrapText="1"/>
      <protection locked="0"/>
    </xf>
    <xf numFmtId="3" fontId="24" fillId="0" borderId="31" xfId="6" applyNumberFormat="1" applyFont="1" applyFill="1" applyBorder="1" applyAlignment="1" applyProtection="1">
      <alignment horizontal="right" vertical="center" wrapText="1"/>
      <protection locked="0"/>
    </xf>
    <xf numFmtId="3" fontId="24" fillId="0" borderId="58" xfId="6" applyNumberFormat="1" applyFont="1" applyFill="1" applyBorder="1" applyAlignment="1" applyProtection="1">
      <alignment horizontal="right" vertical="center" wrapText="1"/>
      <protection locked="0"/>
    </xf>
    <xf numFmtId="3" fontId="24" fillId="0" borderId="59" xfId="6" applyNumberFormat="1" applyFont="1" applyFill="1" applyBorder="1" applyAlignment="1" applyProtection="1">
      <alignment horizontal="right" vertical="center" wrapText="1"/>
      <protection locked="0"/>
    </xf>
    <xf numFmtId="166" fontId="23" fillId="0" borderId="34" xfId="6" applyNumberFormat="1" applyFont="1" applyFill="1" applyBorder="1" applyAlignment="1">
      <alignment horizontal="right" vertical="center" wrapText="1"/>
    </xf>
    <xf numFmtId="0" fontId="18" fillId="0" borderId="0" xfId="6" applyFont="1" applyFill="1" applyAlignment="1" applyProtection="1">
      <alignment horizontal="center" vertical="center"/>
      <protection locked="0"/>
    </xf>
    <xf numFmtId="0" fontId="18" fillId="0" borderId="0" xfId="6" applyFont="1" applyAlignment="1">
      <alignment horizontal="center" vertical="center"/>
    </xf>
    <xf numFmtId="0" fontId="0" fillId="4" borderId="0" xfId="0" applyFill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0" fontId="0" fillId="0" borderId="0" xfId="0" applyFill="1" applyAlignment="1" applyProtection="1">
      <alignment horizontal="right"/>
      <protection locked="0"/>
    </xf>
    <xf numFmtId="0" fontId="0" fillId="0" borderId="0" xfId="0" applyFill="1" applyAlignment="1" applyProtection="1">
      <alignment horizontal="center"/>
      <protection locked="0"/>
    </xf>
    <xf numFmtId="0" fontId="7" fillId="0" borderId="40" xfId="7" applyFont="1" applyFill="1" applyBorder="1" applyAlignment="1" applyProtection="1">
      <alignment horizontal="center" vertical="center" wrapText="1"/>
    </xf>
    <xf numFmtId="0" fontId="7" fillId="0" borderId="24" xfId="7" applyFont="1" applyFill="1" applyBorder="1" applyAlignment="1" applyProtection="1">
      <alignment horizontal="center" vertical="center" wrapText="1"/>
    </xf>
    <xf numFmtId="0" fontId="7" fillId="0" borderId="14" xfId="7" applyFont="1" applyFill="1" applyBorder="1" applyAlignment="1" applyProtection="1">
      <alignment horizontal="center" vertical="center" wrapText="1"/>
    </xf>
    <xf numFmtId="0" fontId="7" fillId="0" borderId="19" xfId="7" applyFont="1" applyFill="1" applyBorder="1" applyAlignment="1" applyProtection="1">
      <alignment horizontal="center" vertical="center" wrapText="1"/>
      <protection locked="0"/>
    </xf>
    <xf numFmtId="166" fontId="7" fillId="0" borderId="25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34" xfId="6" applyNumberFormat="1" applyFont="1" applyFill="1" applyBorder="1" applyAlignment="1" applyProtection="1">
      <alignment horizontal="right" vertical="center" wrapText="1"/>
    </xf>
    <xf numFmtId="0" fontId="2" fillId="0" borderId="0" xfId="7" applyFont="1"/>
    <xf numFmtId="166" fontId="49" fillId="0" borderId="0" xfId="7" applyNumberFormat="1" applyFont="1" applyAlignment="1">
      <alignment horizontal="centerContinuous" vertical="center"/>
    </xf>
    <xf numFmtId="0" fontId="51" fillId="0" borderId="0" xfId="0" applyFont="1" applyAlignment="1">
      <alignment horizontal="right"/>
    </xf>
    <xf numFmtId="0" fontId="50" fillId="0" borderId="0" xfId="0" applyFont="1"/>
    <xf numFmtId="174" fontId="26" fillId="0" borderId="6" xfId="7" applyNumberFormat="1" applyFont="1" applyBorder="1" applyAlignment="1">
      <alignment horizontal="center" vertical="center" wrapText="1"/>
    </xf>
    <xf numFmtId="0" fontId="13" fillId="0" borderId="13" xfId="7" applyFont="1" applyBorder="1" applyAlignment="1">
      <alignment horizontal="center" vertical="center"/>
    </xf>
    <xf numFmtId="0" fontId="13" fillId="0" borderId="14" xfId="7" applyFont="1" applyBorder="1" applyAlignment="1">
      <alignment horizontal="center" vertical="center"/>
    </xf>
    <xf numFmtId="0" fontId="13" fillId="0" borderId="19" xfId="7" applyFont="1" applyBorder="1" applyAlignment="1">
      <alignment horizontal="center" vertical="center"/>
    </xf>
    <xf numFmtId="0" fontId="13" fillId="0" borderId="9" xfId="7" applyFont="1" applyBorder="1" applyAlignment="1">
      <alignment horizontal="center" vertical="center"/>
    </xf>
    <xf numFmtId="168" fontId="52" fillId="0" borderId="3" xfId="1" applyNumberFormat="1" applyFont="1" applyFill="1" applyBorder="1" applyProtection="1">
      <protection locked="0"/>
    </xf>
    <xf numFmtId="168" fontId="52" fillId="0" borderId="60" xfId="1" applyNumberFormat="1" applyFont="1" applyFill="1" applyBorder="1"/>
    <xf numFmtId="0" fontId="13" fillId="0" borderId="8" xfId="7" applyFont="1" applyBorder="1" applyAlignment="1">
      <alignment horizontal="center" vertical="center"/>
    </xf>
    <xf numFmtId="168" fontId="52" fillId="0" borderId="2" xfId="1" applyNumberFormat="1" applyFont="1" applyFill="1" applyBorder="1" applyProtection="1">
      <protection locked="0"/>
    </xf>
    <xf numFmtId="168" fontId="52" fillId="0" borderId="17" xfId="1" applyNumberFormat="1" applyFont="1" applyFill="1" applyBorder="1"/>
    <xf numFmtId="0" fontId="13" fillId="0" borderId="10" xfId="7" applyFont="1" applyBorder="1" applyAlignment="1">
      <alignment horizontal="center" vertical="center"/>
    </xf>
    <xf numFmtId="168" fontId="52" fillId="0" borderId="6" xfId="1" applyNumberFormat="1" applyFont="1" applyFill="1" applyBorder="1" applyProtection="1">
      <protection locked="0"/>
    </xf>
    <xf numFmtId="0" fontId="26" fillId="0" borderId="13" xfId="7" applyFont="1" applyBorder="1" applyAlignment="1">
      <alignment horizontal="center" vertical="center"/>
    </xf>
    <xf numFmtId="0" fontId="26" fillId="0" borderId="14" xfId="7" applyFont="1" applyBorder="1"/>
    <xf numFmtId="168" fontId="53" fillId="0" borderId="14" xfId="7" applyNumberFormat="1" applyFont="1" applyBorder="1"/>
    <xf numFmtId="168" fontId="53" fillId="0" borderId="19" xfId="7" applyNumberFormat="1" applyFont="1" applyBorder="1"/>
    <xf numFmtId="0" fontId="28" fillId="0" borderId="0" xfId="7" applyFont="1"/>
    <xf numFmtId="0" fontId="23" fillId="0" borderId="11" xfId="7" applyFont="1" applyBorder="1" applyAlignment="1">
      <alignment horizontal="center" vertical="center" wrapText="1"/>
    </xf>
    <xf numFmtId="0" fontId="23" fillId="0" borderId="4" xfId="7" applyFont="1" applyBorder="1" applyAlignment="1">
      <alignment horizontal="center" vertical="center" wrapText="1"/>
    </xf>
    <xf numFmtId="0" fontId="23" fillId="0" borderId="36" xfId="7" applyFont="1" applyBorder="1" applyAlignment="1">
      <alignment horizontal="center" vertical="center" wrapText="1"/>
    </xf>
    <xf numFmtId="0" fontId="24" fillId="0" borderId="13" xfId="7" applyFont="1" applyBorder="1" applyAlignment="1">
      <alignment horizontal="center" vertical="center"/>
    </xf>
    <xf numFmtId="0" fontId="23" fillId="0" borderId="14" xfId="7" applyFont="1" applyBorder="1" applyAlignment="1">
      <alignment horizontal="center" vertical="center"/>
    </xf>
    <xf numFmtId="0" fontId="23" fillId="0" borderId="19" xfId="7" applyFont="1" applyBorder="1" applyAlignment="1">
      <alignment horizontal="center" vertical="center"/>
    </xf>
    <xf numFmtId="0" fontId="24" fillId="0" borderId="11" xfId="7" applyFont="1" applyBorder="1" applyAlignment="1">
      <alignment horizontal="center" vertical="center"/>
    </xf>
    <xf numFmtId="0" fontId="24" fillId="0" borderId="3" xfId="7" applyFont="1" applyBorder="1"/>
    <xf numFmtId="168" fontId="24" fillId="0" borderId="39" xfId="1" applyNumberFormat="1" applyFont="1" applyFill="1" applyBorder="1" applyProtection="1">
      <protection locked="0"/>
    </xf>
    <xf numFmtId="0" fontId="24" fillId="0" borderId="8" xfId="7" applyFont="1" applyBorder="1" applyAlignment="1">
      <alignment horizontal="center" vertical="center"/>
    </xf>
    <xf numFmtId="0" fontId="54" fillId="0" borderId="2" xfId="0" applyFont="1" applyBorder="1" applyAlignment="1">
      <alignment horizontal="justify" wrapText="1"/>
    </xf>
    <xf numFmtId="168" fontId="24" fillId="0" borderId="26" xfId="1" applyNumberFormat="1" applyFont="1" applyFill="1" applyBorder="1" applyProtection="1">
      <protection locked="0"/>
    </xf>
    <xf numFmtId="0" fontId="54" fillId="0" borderId="2" xfId="0" applyFont="1" applyBorder="1" applyAlignment="1">
      <alignment wrapText="1"/>
    </xf>
    <xf numFmtId="0" fontId="24" fillId="0" borderId="10" xfId="7" applyFont="1" applyBorder="1" applyAlignment="1">
      <alignment horizontal="center" vertical="center"/>
    </xf>
    <xf numFmtId="168" fontId="24" fillId="0" borderId="28" xfId="1" applyNumberFormat="1" applyFont="1" applyFill="1" applyBorder="1" applyProtection="1">
      <protection locked="0"/>
    </xf>
    <xf numFmtId="0" fontId="54" fillId="0" borderId="20" xfId="0" applyFont="1" applyBorder="1" applyAlignment="1">
      <alignment wrapText="1"/>
    </xf>
    <xf numFmtId="168" fontId="23" fillId="0" borderId="19" xfId="1" applyNumberFormat="1" applyFont="1" applyFill="1" applyBorder="1" applyProtection="1"/>
    <xf numFmtId="168" fontId="24" fillId="0" borderId="36" xfId="1" applyNumberFormat="1" applyFont="1" applyFill="1" applyBorder="1" applyProtection="1">
      <protection locked="0"/>
    </xf>
    <xf numFmtId="168" fontId="24" fillId="0" borderId="17" xfId="1" applyNumberFormat="1" applyFont="1" applyFill="1" applyBorder="1" applyProtection="1">
      <protection locked="0"/>
    </xf>
    <xf numFmtId="168" fontId="24" fillId="0" borderId="18" xfId="1" applyNumberFormat="1" applyFont="1" applyFill="1" applyBorder="1" applyProtection="1">
      <protection locked="0"/>
    </xf>
    <xf numFmtId="0" fontId="23" fillId="0" borderId="13" xfId="7" applyFont="1" applyBorder="1" applyAlignment="1">
      <alignment horizontal="center" vertical="center"/>
    </xf>
    <xf numFmtId="0" fontId="23" fillId="0" borderId="14" xfId="7" applyFont="1" applyBorder="1" applyAlignment="1">
      <alignment horizontal="left" vertical="center" wrapText="1"/>
    </xf>
    <xf numFmtId="0" fontId="18" fillId="0" borderId="0" xfId="7" applyFont="1"/>
    <xf numFmtId="0" fontId="33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8" fillId="0" borderId="0" xfId="0" applyFont="1" applyProtection="1">
      <protection locked="0"/>
    </xf>
    <xf numFmtId="0" fontId="34" fillId="0" borderId="0" xfId="0" applyFont="1" applyProtection="1">
      <protection locked="0"/>
    </xf>
    <xf numFmtId="0" fontId="34" fillId="0" borderId="0" xfId="0" applyFont="1"/>
    <xf numFmtId="0" fontId="39" fillId="0" borderId="0" xfId="0" applyFont="1" applyAlignment="1" applyProtection="1">
      <alignment horizontal="right"/>
      <protection locked="0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4" fillId="0" borderId="9" xfId="0" applyFont="1" applyBorder="1" applyAlignment="1">
      <alignment horizontal="center" vertical="center"/>
    </xf>
    <xf numFmtId="0" fontId="24" fillId="0" borderId="3" xfId="0" applyFont="1" applyBorder="1" applyAlignment="1">
      <alignment vertical="center" wrapText="1"/>
    </xf>
    <xf numFmtId="166" fontId="24" fillId="0" borderId="3" xfId="0" applyNumberFormat="1" applyFont="1" applyBorder="1" applyAlignment="1" applyProtection="1">
      <alignment vertical="center"/>
      <protection locked="0"/>
    </xf>
    <xf numFmtId="166" fontId="23" fillId="0" borderId="60" xfId="0" applyNumberFormat="1" applyFont="1" applyBorder="1" applyAlignment="1">
      <alignment vertical="center"/>
    </xf>
    <xf numFmtId="0" fontId="24" fillId="0" borderId="8" xfId="0" applyFont="1" applyBorder="1" applyAlignment="1">
      <alignment horizontal="center" vertical="center"/>
    </xf>
    <xf numFmtId="0" fontId="24" fillId="0" borderId="2" xfId="0" applyFont="1" applyBorder="1" applyAlignment="1">
      <alignment vertical="center" wrapText="1"/>
    </xf>
    <xf numFmtId="166" fontId="24" fillId="0" borderId="2" xfId="0" applyNumberFormat="1" applyFont="1" applyBorder="1" applyAlignment="1" applyProtection="1">
      <alignment vertical="center"/>
      <protection locked="0"/>
    </xf>
    <xf numFmtId="166" fontId="23" fillId="0" borderId="17" xfId="0" applyNumberFormat="1" applyFont="1" applyBorder="1" applyAlignme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6" xfId="0" applyFont="1" applyBorder="1" applyAlignment="1">
      <alignment vertical="center" wrapText="1"/>
    </xf>
    <xf numFmtId="166" fontId="24" fillId="0" borderId="6" xfId="0" applyNumberFormat="1" applyFont="1" applyBorder="1" applyAlignment="1" applyProtection="1">
      <alignment vertical="center"/>
      <protection locked="0"/>
    </xf>
    <xf numFmtId="166" fontId="23" fillId="0" borderId="18" xfId="0" applyNumberFormat="1" applyFont="1" applyBorder="1" applyAlignment="1">
      <alignment vertical="center"/>
    </xf>
    <xf numFmtId="0" fontId="23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vertical="center" wrapText="1"/>
    </xf>
    <xf numFmtId="166" fontId="23" fillId="0" borderId="14" xfId="0" applyNumberFormat="1" applyFont="1" applyBorder="1" applyAlignment="1">
      <alignment vertical="center"/>
    </xf>
    <xf numFmtId="166" fontId="23" fillId="0" borderId="19" xfId="0" applyNumberFormat="1" applyFont="1" applyBorder="1" applyAlignment="1">
      <alignment vertical="center"/>
    </xf>
    <xf numFmtId="0" fontId="4" fillId="0" borderId="0" xfId="0" applyFont="1"/>
    <xf numFmtId="0" fontId="0" fillId="0" borderId="61" xfId="0" applyBorder="1"/>
    <xf numFmtId="0" fontId="5" fillId="0" borderId="61" xfId="0" applyFont="1" applyBorder="1" applyAlignment="1">
      <alignment horizontal="center"/>
    </xf>
    <xf numFmtId="0" fontId="5" fillId="0" borderId="0" xfId="0" applyFont="1" applyAlignment="1">
      <alignment horizontal="center"/>
    </xf>
    <xf numFmtId="166" fontId="24" fillId="0" borderId="31" xfId="6" applyNumberFormat="1" applyFont="1" applyFill="1" applyBorder="1" applyAlignment="1" applyProtection="1">
      <alignment horizontal="right" vertical="center" wrapText="1"/>
    </xf>
    <xf numFmtId="166" fontId="24" fillId="0" borderId="59" xfId="6" applyNumberFormat="1" applyFont="1" applyFill="1" applyBorder="1" applyAlignment="1" applyProtection="1">
      <alignment horizontal="right" vertical="center" wrapText="1"/>
    </xf>
    <xf numFmtId="166" fontId="24" fillId="0" borderId="62" xfId="6" applyNumberFormat="1" applyFont="1" applyFill="1" applyBorder="1" applyAlignment="1" applyProtection="1">
      <alignment horizontal="right" vertical="center" indent="1"/>
    </xf>
    <xf numFmtId="166" fontId="24" fillId="0" borderId="62" xfId="6" applyNumberFormat="1" applyFont="1" applyFill="1" applyBorder="1" applyAlignment="1" applyProtection="1">
      <alignment horizontal="right" vertical="center" indent="1"/>
      <protection locked="0"/>
    </xf>
    <xf numFmtId="166" fontId="24" fillId="0" borderId="62" xfId="6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62" xfId="6" applyNumberFormat="1" applyFont="1" applyFill="1" applyBorder="1" applyAlignment="1" applyProtection="1">
      <alignment horizontal="right" vertical="center" wrapText="1" indent="1"/>
    </xf>
    <xf numFmtId="166" fontId="23" fillId="0" borderId="62" xfId="6" applyNumberFormat="1" applyFont="1" applyFill="1" applyBorder="1" applyAlignment="1" applyProtection="1">
      <alignment horizontal="right" vertical="center" wrapText="1" indent="1"/>
    </xf>
    <xf numFmtId="166" fontId="23" fillId="0" borderId="57" xfId="6" applyNumberFormat="1" applyFont="1" applyFill="1" applyBorder="1" applyAlignment="1" applyProtection="1">
      <alignment horizontal="right" vertical="center" wrapText="1" indent="1"/>
    </xf>
    <xf numFmtId="166" fontId="27" fillId="0" borderId="32" xfId="6" applyNumberFormat="1" applyFont="1" applyFill="1" applyBorder="1" applyAlignment="1" applyProtection="1">
      <alignment horizontal="right" vertical="center" indent="1"/>
    </xf>
    <xf numFmtId="166" fontId="27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166" fontId="48" fillId="0" borderId="32" xfId="6" applyNumberFormat="1" applyFont="1" applyFill="1" applyBorder="1" applyAlignment="1" applyProtection="1">
      <alignment horizontal="right" vertical="center" wrapText="1" indent="1"/>
    </xf>
    <xf numFmtId="166" fontId="24" fillId="0" borderId="32" xfId="6" applyNumberFormat="1" applyFont="1" applyFill="1" applyBorder="1" applyAlignment="1" applyProtection="1">
      <alignment horizontal="right" vertical="center" wrapText="1" indent="1"/>
    </xf>
    <xf numFmtId="166" fontId="23" fillId="0" borderId="32" xfId="6" applyNumberFormat="1" applyFont="1" applyFill="1" applyBorder="1" applyAlignment="1" applyProtection="1">
      <alignment horizontal="right" vertical="center" wrapText="1" indent="1"/>
    </xf>
    <xf numFmtId="166" fontId="24" fillId="0" borderId="32" xfId="6" applyNumberFormat="1" applyFont="1" applyFill="1" applyBorder="1" applyAlignment="1" applyProtection="1">
      <alignment horizontal="right" vertical="center" indent="1"/>
    </xf>
    <xf numFmtId="166" fontId="24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34" xfId="6" applyNumberFormat="1" applyFont="1" applyFill="1" applyBorder="1" applyAlignment="1" applyProtection="1">
      <alignment horizontal="right" vertical="center" indent="1"/>
    </xf>
    <xf numFmtId="166" fontId="23" fillId="0" borderId="34" xfId="6" applyNumberFormat="1" applyFont="1" applyFill="1" applyBorder="1" applyAlignment="1" applyProtection="1">
      <alignment horizontal="right" vertical="center" wrapText="1" indent="1"/>
    </xf>
    <xf numFmtId="166" fontId="24" fillId="0" borderId="59" xfId="6" applyNumberFormat="1" applyFont="1" applyFill="1" applyBorder="1" applyAlignment="1" applyProtection="1">
      <alignment horizontal="right" vertical="center" indent="1"/>
    </xf>
    <xf numFmtId="166" fontId="24" fillId="0" borderId="59" xfId="6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59" xfId="6" applyNumberFormat="1" applyFont="1" applyFill="1" applyBorder="1" applyAlignment="1" applyProtection="1">
      <alignment horizontal="right" vertical="center" wrapText="1" indent="1"/>
    </xf>
    <xf numFmtId="166" fontId="23" fillId="0" borderId="58" xfId="6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 applyProtection="1">
      <alignment horizontal="left" wrapText="1" indent="1"/>
      <protection locked="0"/>
    </xf>
    <xf numFmtId="0" fontId="21" fillId="0" borderId="2" xfId="0" applyFont="1" applyBorder="1" applyAlignment="1" applyProtection="1">
      <alignment horizontal="left" wrapText="1" indent="1"/>
      <protection locked="0"/>
    </xf>
    <xf numFmtId="0" fontId="21" fillId="0" borderId="6" xfId="0" applyFont="1" applyBorder="1" applyAlignment="1" applyProtection="1">
      <alignment horizontal="left" indent="1"/>
      <protection locked="0"/>
    </xf>
    <xf numFmtId="0" fontId="13" fillId="0" borderId="3" xfId="7" applyFont="1" applyBorder="1" applyAlignment="1" applyProtection="1">
      <alignment horizontal="left"/>
      <protection locked="0"/>
    </xf>
    <xf numFmtId="0" fontId="13" fillId="0" borderId="2" xfId="7" applyFont="1" applyBorder="1" applyAlignment="1" applyProtection="1">
      <alignment horizontal="left"/>
      <protection locked="0"/>
    </xf>
    <xf numFmtId="0" fontId="13" fillId="0" borderId="6" xfId="7" applyFont="1" applyBorder="1" applyAlignment="1" applyProtection="1">
      <alignment horizontal="left"/>
      <protection locked="0"/>
    </xf>
    <xf numFmtId="0" fontId="24" fillId="0" borderId="4" xfId="7" applyFont="1" applyBorder="1" applyAlignment="1" applyProtection="1">
      <alignment horizontal="left"/>
      <protection locked="0"/>
    </xf>
    <xf numFmtId="0" fontId="24" fillId="0" borderId="2" xfId="7" applyFont="1" applyBorder="1" applyAlignment="1" applyProtection="1">
      <alignment horizontal="left"/>
      <protection locked="0"/>
    </xf>
    <xf numFmtId="0" fontId="24" fillId="0" borderId="6" xfId="7" applyFont="1" applyBorder="1" applyAlignment="1" applyProtection="1">
      <alignment horizontal="left"/>
      <protection locked="0"/>
    </xf>
    <xf numFmtId="166" fontId="24" fillId="0" borderId="57" xfId="6" applyNumberFormat="1" applyFont="1" applyFill="1" applyBorder="1" applyAlignment="1" applyProtection="1">
      <alignment horizontal="right" vertical="center" wrapText="1" indent="1"/>
      <protection locked="0"/>
    </xf>
    <xf numFmtId="0" fontId="60" fillId="0" borderId="0" xfId="0" applyFont="1" applyAlignment="1" applyProtection="1">
      <alignment horizontal="right"/>
      <protection locked="0"/>
    </xf>
    <xf numFmtId="0" fontId="60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0" fillId="4" borderId="0" xfId="0" applyFill="1" applyAlignment="1" applyProtection="1">
      <alignment horizontal="right"/>
      <protection locked="0"/>
    </xf>
    <xf numFmtId="0" fontId="26" fillId="0" borderId="68" xfId="0" applyFont="1" applyBorder="1" applyProtection="1">
      <protection locked="0"/>
    </xf>
    <xf numFmtId="49" fontId="60" fillId="0" borderId="0" xfId="0" applyNumberFormat="1" applyFont="1" applyProtection="1"/>
    <xf numFmtId="0" fontId="60" fillId="0" borderId="0" xfId="0" applyFont="1" applyProtection="1"/>
    <xf numFmtId="0" fontId="62" fillId="0" borderId="0" xfId="0" applyFont="1" applyAlignment="1">
      <alignment horizontal="center" vertical="top" wrapText="1"/>
    </xf>
    <xf numFmtId="0" fontId="44" fillId="0" borderId="0" xfId="0" applyFont="1" applyAlignment="1">
      <alignment horizontal="center"/>
    </xf>
    <xf numFmtId="0" fontId="18" fillId="4" borderId="0" xfId="0" applyFont="1" applyFill="1" applyAlignment="1" applyProtection="1">
      <alignment horizontal="center"/>
      <protection locked="0"/>
    </xf>
    <xf numFmtId="0" fontId="18" fillId="4" borderId="0" xfId="0" applyFont="1" applyFill="1" applyAlignment="1" applyProtection="1">
      <protection locked="0"/>
    </xf>
    <xf numFmtId="0" fontId="0" fillId="4" borderId="0" xfId="0" applyFill="1" applyAlignme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40" fillId="0" borderId="0" xfId="7" applyFont="1" applyFill="1" applyAlignment="1" applyProtection="1">
      <alignment horizontal="right"/>
      <protection locked="0"/>
    </xf>
    <xf numFmtId="0" fontId="40" fillId="0" borderId="0" xfId="0" applyFont="1" applyAlignment="1" applyProtection="1">
      <alignment horizontal="right"/>
      <protection locked="0"/>
    </xf>
    <xf numFmtId="0" fontId="18" fillId="0" borderId="0" xfId="7" applyFont="1" applyFill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18" fillId="0" borderId="0" xfId="7" applyFont="1" applyFill="1" applyAlignment="1" applyProtection="1">
      <alignment horizontal="center" vertical="center"/>
      <protection locked="0"/>
    </xf>
    <xf numFmtId="166" fontId="29" fillId="0" borderId="22" xfId="7" applyNumberFormat="1" applyFont="1" applyFill="1" applyBorder="1" applyAlignment="1" applyProtection="1">
      <alignment horizontal="left" vertical="center"/>
    </xf>
    <xf numFmtId="0" fontId="7" fillId="0" borderId="15" xfId="7" applyFont="1" applyFill="1" applyBorder="1" applyAlignment="1" applyProtection="1">
      <alignment horizontal="center" vertical="center" wrapText="1"/>
    </xf>
    <xf numFmtId="0" fontId="7" fillId="0" borderId="29" xfId="7" applyFont="1" applyFill="1" applyBorder="1" applyAlignment="1" applyProtection="1">
      <alignment horizontal="center" vertical="center" wrapText="1"/>
    </xf>
    <xf numFmtId="0" fontId="7" fillId="0" borderId="16" xfId="7" applyFont="1" applyFill="1" applyBorder="1" applyAlignment="1" applyProtection="1">
      <alignment horizontal="center" vertical="center" wrapText="1"/>
    </xf>
    <xf numFmtId="0" fontId="7" fillId="0" borderId="23" xfId="7" applyFont="1" applyFill="1" applyBorder="1" applyAlignment="1" applyProtection="1">
      <alignment horizontal="center" vertical="center" wrapText="1"/>
    </xf>
    <xf numFmtId="0" fontId="7" fillId="0" borderId="63" xfId="7" applyFont="1" applyFill="1" applyBorder="1" applyAlignment="1" applyProtection="1">
      <alignment horizontal="center" vertical="center" wrapText="1"/>
    </xf>
    <xf numFmtId="0" fontId="7" fillId="0" borderId="4" xfId="7" applyFont="1" applyFill="1" applyBorder="1" applyAlignment="1" applyProtection="1">
      <alignment horizontal="center" vertical="center" wrapText="1"/>
    </xf>
    <xf numFmtId="0" fontId="7" fillId="0" borderId="36" xfId="7" applyFont="1" applyFill="1" applyBorder="1" applyAlignment="1" applyProtection="1">
      <alignment horizontal="center" vertical="center" wrapText="1"/>
    </xf>
    <xf numFmtId="0" fontId="18" fillId="0" borderId="0" xfId="7" applyFont="1" applyFill="1" applyAlignment="1" applyProtection="1">
      <alignment horizontal="center"/>
    </xf>
    <xf numFmtId="166" fontId="6" fillId="0" borderId="0" xfId="7" applyNumberFormat="1" applyFont="1" applyFill="1" applyBorder="1" applyAlignment="1" applyProtection="1">
      <alignment horizontal="center" vertical="center"/>
      <protection locked="0"/>
    </xf>
    <xf numFmtId="166" fontId="6" fillId="0" borderId="0" xfId="7" applyNumberFormat="1" applyFont="1" applyFill="1" applyBorder="1" applyAlignment="1" applyProtection="1">
      <alignment horizontal="center" vertical="center"/>
    </xf>
    <xf numFmtId="166" fontId="29" fillId="0" borderId="22" xfId="7" applyNumberFormat="1" applyFont="1" applyFill="1" applyBorder="1" applyAlignment="1" applyProtection="1">
      <alignment horizontal="left" vertical="center"/>
      <protection locked="0"/>
    </xf>
    <xf numFmtId="166" fontId="29" fillId="0" borderId="22" xfId="7" applyNumberFormat="1" applyFont="1" applyFill="1" applyBorder="1" applyAlignment="1" applyProtection="1">
      <alignment horizontal="left"/>
    </xf>
    <xf numFmtId="166" fontId="25" fillId="0" borderId="62" xfId="0" applyNumberFormat="1" applyFont="1" applyFill="1" applyBorder="1" applyAlignment="1" applyProtection="1">
      <alignment horizontal="center" vertical="center" wrapText="1"/>
      <protection locked="0"/>
    </xf>
    <xf numFmtId="166" fontId="25" fillId="0" borderId="54" xfId="0" applyNumberFormat="1" applyFont="1" applyFill="1" applyBorder="1" applyAlignment="1" applyProtection="1">
      <alignment horizontal="center" vertical="center" wrapText="1"/>
      <protection locked="0"/>
    </xf>
    <xf numFmtId="166" fontId="63" fillId="0" borderId="52" xfId="0" applyNumberFormat="1" applyFont="1" applyFill="1" applyBorder="1" applyAlignment="1" applyProtection="1">
      <alignment horizontal="center" vertical="center" wrapText="1"/>
    </xf>
    <xf numFmtId="166" fontId="40" fillId="0" borderId="0" xfId="0" applyNumberFormat="1" applyFont="1" applyFill="1" applyAlignment="1" applyProtection="1">
      <alignment horizontal="center" textRotation="180" wrapText="1"/>
      <protection locked="0"/>
    </xf>
    <xf numFmtId="0" fontId="40" fillId="0" borderId="0" xfId="7" applyFont="1" applyAlignment="1">
      <alignment horizontal="right"/>
    </xf>
    <xf numFmtId="166" fontId="49" fillId="0" borderId="0" xfId="7" applyNumberFormat="1" applyFont="1" applyAlignment="1" applyProtection="1">
      <alignment horizontal="center" vertical="center" wrapText="1"/>
      <protection locked="0"/>
    </xf>
    <xf numFmtId="0" fontId="50" fillId="0" borderId="0" xfId="0" applyFont="1" applyAlignment="1">
      <alignment horizontal="right"/>
    </xf>
    <xf numFmtId="0" fontId="51" fillId="0" borderId="0" xfId="0" applyFont="1" applyAlignment="1">
      <alignment horizontal="right"/>
    </xf>
    <xf numFmtId="0" fontId="26" fillId="0" borderId="11" xfId="7" applyFont="1" applyBorder="1" applyAlignment="1">
      <alignment horizontal="center" vertical="center" wrapText="1"/>
    </xf>
    <xf numFmtId="0" fontId="26" fillId="0" borderId="10" xfId="7" applyFont="1" applyBorder="1" applyAlignment="1">
      <alignment horizontal="center" vertical="center" wrapText="1"/>
    </xf>
    <xf numFmtId="0" fontId="26" fillId="0" borderId="4" xfId="7" applyFont="1" applyBorder="1" applyAlignment="1">
      <alignment horizontal="center" vertical="center" wrapText="1"/>
    </xf>
    <xf numFmtId="0" fontId="26" fillId="0" borderId="6" xfId="7" applyFont="1" applyBorder="1" applyAlignment="1">
      <alignment horizontal="center" vertical="center" wrapText="1"/>
    </xf>
    <xf numFmtId="0" fontId="26" fillId="0" borderId="36" xfId="7" applyFont="1" applyBorder="1" applyAlignment="1">
      <alignment horizontal="center" vertical="center" wrapText="1"/>
    </xf>
    <xf numFmtId="0" fontId="26" fillId="0" borderId="18" xfId="7" applyFont="1" applyBorder="1" applyAlignment="1">
      <alignment horizontal="center" vertical="center" wrapText="1"/>
    </xf>
    <xf numFmtId="166" fontId="6" fillId="0" borderId="0" xfId="7" applyNumberFormat="1" applyFont="1" applyAlignment="1" applyProtection="1">
      <alignment horizontal="center" vertical="center" wrapText="1"/>
      <protection locked="0"/>
    </xf>
    <xf numFmtId="0" fontId="25" fillId="0" borderId="13" xfId="7" applyFont="1" applyBorder="1" applyAlignment="1">
      <alignment horizontal="left"/>
    </xf>
    <xf numFmtId="0" fontId="25" fillId="0" borderId="14" xfId="7" applyFont="1" applyBorder="1" applyAlignment="1">
      <alignment horizontal="left"/>
    </xf>
    <xf numFmtId="0" fontId="17" fillId="0" borderId="52" xfId="7" applyFont="1" applyBorder="1" applyAlignment="1">
      <alignment horizontal="justify" vertical="center" wrapText="1"/>
    </xf>
    <xf numFmtId="166" fontId="18" fillId="0" borderId="0" xfId="0" applyNumberFormat="1" applyFont="1" applyFill="1" applyAlignment="1" applyProtection="1">
      <alignment horizontal="center" vertical="center" wrapText="1"/>
      <protection locked="0"/>
    </xf>
    <xf numFmtId="166" fontId="40" fillId="0" borderId="0" xfId="0" applyNumberFormat="1" applyFont="1" applyFill="1" applyAlignment="1" applyProtection="1">
      <alignment horizontal="right" vertical="center" wrapText="1"/>
      <protection locked="0"/>
    </xf>
    <xf numFmtId="0" fontId="40" fillId="0" borderId="0" xfId="0" applyFont="1" applyAlignment="1" applyProtection="1">
      <alignment horizontal="right" vertical="center" wrapText="1"/>
      <protection locked="0"/>
    </xf>
    <xf numFmtId="166" fontId="28" fillId="0" borderId="0" xfId="6" applyNumberFormat="1" applyFont="1" applyFill="1" applyAlignment="1" applyProtection="1">
      <alignment horizontal="left" vertical="center" wrapText="1"/>
      <protection locked="0"/>
    </xf>
    <xf numFmtId="166" fontId="14" fillId="0" borderId="0" xfId="6" applyNumberFormat="1" applyFill="1" applyAlignment="1" applyProtection="1">
      <alignment horizontal="left" vertical="center" wrapText="1"/>
      <protection locked="0"/>
    </xf>
    <xf numFmtId="166" fontId="7" fillId="0" borderId="64" xfId="6" applyNumberFormat="1" applyFont="1" applyFill="1" applyBorder="1" applyAlignment="1">
      <alignment horizontal="center" vertical="center"/>
    </xf>
    <xf numFmtId="166" fontId="7" fillId="0" borderId="33" xfId="6" applyNumberFormat="1" applyFont="1" applyFill="1" applyBorder="1" applyAlignment="1">
      <alignment horizontal="center" vertical="center"/>
    </xf>
    <xf numFmtId="166" fontId="7" fillId="0" borderId="53" xfId="6" applyNumberFormat="1" applyFont="1" applyFill="1" applyBorder="1" applyAlignment="1">
      <alignment horizontal="center" vertical="center"/>
    </xf>
    <xf numFmtId="166" fontId="25" fillId="0" borderId="64" xfId="6" applyNumberFormat="1" applyFont="1" applyFill="1" applyBorder="1" applyAlignment="1">
      <alignment horizontal="center" vertical="center" wrapText="1"/>
    </xf>
    <xf numFmtId="166" fontId="25" fillId="0" borderId="52" xfId="6" applyNumberFormat="1" applyFont="1" applyFill="1" applyBorder="1" applyAlignment="1">
      <alignment horizontal="center" vertical="center" wrapText="1"/>
    </xf>
    <xf numFmtId="0" fontId="14" fillId="0" borderId="52" xfId="6" applyBorder="1" applyAlignment="1">
      <alignment horizontal="center" vertical="center" wrapText="1"/>
    </xf>
    <xf numFmtId="0" fontId="14" fillId="0" borderId="38" xfId="6" applyBorder="1" applyAlignment="1">
      <alignment horizontal="center" vertical="center" wrapText="1"/>
    </xf>
    <xf numFmtId="166" fontId="4" fillId="0" borderId="62" xfId="6" applyNumberFormat="1" applyFont="1" applyFill="1" applyBorder="1" applyAlignment="1">
      <alignment horizontal="center" vertical="center" wrapText="1"/>
    </xf>
    <xf numFmtId="166" fontId="4" fillId="0" borderId="35" xfId="6" applyNumberFormat="1" applyFont="1" applyFill="1" applyBorder="1" applyAlignment="1">
      <alignment horizontal="center" vertical="center"/>
    </xf>
    <xf numFmtId="0" fontId="64" fillId="0" borderId="54" xfId="0" applyFont="1" applyBorder="1" applyAlignment="1">
      <alignment horizontal="center" vertical="center"/>
    </xf>
    <xf numFmtId="166" fontId="7" fillId="0" borderId="50" xfId="6" applyNumberFormat="1" applyFont="1" applyFill="1" applyBorder="1" applyAlignment="1">
      <alignment horizontal="center" vertical="center" wrapText="1"/>
    </xf>
    <xf numFmtId="0" fontId="14" fillId="0" borderId="47" xfId="6" applyBorder="1" applyAlignment="1">
      <alignment horizontal="center" vertical="center" wrapText="1"/>
    </xf>
    <xf numFmtId="0" fontId="14" fillId="0" borderId="25" xfId="6" applyBorder="1" applyAlignment="1">
      <alignment horizontal="center" vertical="center" wrapText="1"/>
    </xf>
    <xf numFmtId="166" fontId="7" fillId="0" borderId="62" xfId="6" applyNumberFormat="1" applyFont="1" applyFill="1" applyBorder="1" applyAlignment="1">
      <alignment horizontal="center" vertical="center" wrapText="1"/>
    </xf>
    <xf numFmtId="0" fontId="65" fillId="0" borderId="54" xfId="0" applyFont="1" applyBorder="1" applyAlignment="1">
      <alignment horizontal="center" vertical="center" wrapText="1"/>
    </xf>
    <xf numFmtId="166" fontId="16" fillId="0" borderId="50" xfId="6" applyNumberFormat="1" applyFont="1" applyFill="1" applyBorder="1" applyAlignment="1" applyProtection="1">
      <alignment horizontal="center" vertical="center" wrapText="1"/>
    </xf>
    <xf numFmtId="166" fontId="16" fillId="0" borderId="47" xfId="6" applyNumberFormat="1" applyFont="1" applyFill="1" applyBorder="1" applyAlignment="1" applyProtection="1">
      <alignment horizontal="center" vertical="center" wrapText="1"/>
    </xf>
    <xf numFmtId="0" fontId="14" fillId="0" borderId="25" xfId="6" applyBorder="1" applyAlignment="1" applyProtection="1">
      <alignment horizontal="center" vertical="center"/>
    </xf>
    <xf numFmtId="0" fontId="14" fillId="0" borderId="47" xfId="6" applyBorder="1" applyAlignment="1" applyProtection="1">
      <alignment horizontal="center" vertical="center"/>
    </xf>
    <xf numFmtId="166" fontId="5" fillId="0" borderId="22" xfId="6" applyNumberFormat="1" applyFont="1" applyFill="1" applyBorder="1" applyAlignment="1" applyProtection="1">
      <alignment horizontal="right" vertical="center"/>
      <protection locked="0"/>
    </xf>
    <xf numFmtId="0" fontId="47" fillId="0" borderId="0" xfId="6" applyFont="1" applyFill="1" applyAlignment="1">
      <alignment horizontal="center" textRotation="180"/>
    </xf>
    <xf numFmtId="175" fontId="38" fillId="0" borderId="52" xfId="6" applyNumberFormat="1" applyFont="1" applyFill="1" applyBorder="1" applyAlignment="1" applyProtection="1">
      <alignment horizontal="left" vertical="center" wrapText="1"/>
      <protection locked="0"/>
    </xf>
    <xf numFmtId="0" fontId="40" fillId="0" borderId="0" xfId="6" applyFont="1" applyFill="1" applyAlignment="1">
      <alignment horizontal="right" vertical="center"/>
    </xf>
    <xf numFmtId="0" fontId="18" fillId="0" borderId="0" xfId="6" applyFont="1" applyFill="1" applyAlignment="1">
      <alignment horizontal="center" vertical="center"/>
    </xf>
    <xf numFmtId="0" fontId="18" fillId="0" borderId="0" xfId="6" applyFont="1" applyFill="1" applyAlignment="1" applyProtection="1">
      <alignment horizontal="center" vertical="center"/>
      <protection locked="0"/>
    </xf>
    <xf numFmtId="0" fontId="18" fillId="0" borderId="0" xfId="6" applyFont="1" applyAlignment="1">
      <alignment horizontal="center" vertical="center"/>
    </xf>
    <xf numFmtId="166" fontId="14" fillId="0" borderId="66" xfId="6" applyNumberFormat="1" applyFill="1" applyBorder="1" applyAlignment="1" applyProtection="1">
      <alignment horizontal="left" vertical="center" wrapText="1"/>
      <protection locked="0"/>
    </xf>
    <xf numFmtId="166" fontId="14" fillId="0" borderId="67" xfId="6" applyNumberFormat="1" applyFill="1" applyBorder="1" applyAlignment="1" applyProtection="1">
      <alignment horizontal="left" vertical="center" wrapText="1"/>
      <protection locked="0"/>
    </xf>
    <xf numFmtId="166" fontId="14" fillId="0" borderId="40" xfId="6" applyNumberFormat="1" applyFill="1" applyBorder="1" applyAlignment="1" applyProtection="1">
      <alignment horizontal="left" vertical="center" wrapText="1"/>
      <protection locked="0"/>
    </xf>
    <xf numFmtId="166" fontId="26" fillId="0" borderId="50" xfId="6" applyNumberFormat="1" applyFont="1" applyFill="1" applyBorder="1" applyAlignment="1">
      <alignment horizontal="left" vertical="center" wrapText="1"/>
    </xf>
    <xf numFmtId="166" fontId="26" fillId="0" borderId="47" xfId="6" applyNumberFormat="1" applyFont="1" applyFill="1" applyBorder="1" applyAlignment="1">
      <alignment horizontal="left" vertical="center" wrapText="1"/>
    </xf>
    <xf numFmtId="166" fontId="26" fillId="0" borderId="25" xfId="6" applyNumberFormat="1" applyFont="1" applyFill="1" applyBorder="1" applyAlignment="1">
      <alignment horizontal="left" vertical="center" wrapText="1"/>
    </xf>
    <xf numFmtId="175" fontId="6" fillId="0" borderId="0" xfId="6" applyNumberFormat="1" applyFont="1" applyFill="1" applyBorder="1" applyAlignment="1" applyProtection="1">
      <alignment horizontal="center" vertical="center" wrapText="1"/>
      <protection locked="0"/>
    </xf>
    <xf numFmtId="166" fontId="5" fillId="0" borderId="22" xfId="6" applyNumberFormat="1" applyFont="1" applyFill="1" applyBorder="1" applyAlignment="1">
      <alignment horizontal="right" vertical="center"/>
    </xf>
    <xf numFmtId="166" fontId="26" fillId="0" borderId="50" xfId="6" applyNumberFormat="1" applyFont="1" applyFill="1" applyBorder="1" applyAlignment="1">
      <alignment horizontal="center" vertical="center" wrapText="1"/>
    </xf>
    <xf numFmtId="166" fontId="26" fillId="0" borderId="47" xfId="6" applyNumberFormat="1" applyFont="1" applyFill="1" applyBorder="1" applyAlignment="1">
      <alignment horizontal="center" vertical="center" wrapText="1"/>
    </xf>
    <xf numFmtId="166" fontId="26" fillId="0" borderId="25" xfId="6" applyNumberFormat="1" applyFont="1" applyFill="1" applyBorder="1" applyAlignment="1">
      <alignment horizontal="center" vertical="center" wrapText="1"/>
    </xf>
    <xf numFmtId="166" fontId="14" fillId="0" borderId="55" xfId="6" applyNumberFormat="1" applyFill="1" applyBorder="1" applyAlignment="1" applyProtection="1">
      <alignment horizontal="left" vertical="center" wrapText="1"/>
      <protection locked="0"/>
    </xf>
    <xf numFmtId="166" fontId="14" fillId="0" borderId="65" xfId="6" applyNumberFormat="1" applyFill="1" applyBorder="1" applyAlignment="1" applyProtection="1">
      <alignment horizontal="left" vertical="center" wrapText="1"/>
      <protection locked="0"/>
    </xf>
    <xf numFmtId="166" fontId="14" fillId="0" borderId="39" xfId="6" applyNumberFormat="1" applyFill="1" applyBorder="1" applyAlignment="1" applyProtection="1">
      <alignment horizontal="left" vertical="center" wrapText="1"/>
      <protection locked="0"/>
    </xf>
    <xf numFmtId="0" fontId="7" fillId="0" borderId="50" xfId="0" applyFont="1" applyFill="1" applyBorder="1" applyAlignment="1" applyProtection="1">
      <alignment horizontal="center" vertical="center" wrapText="1"/>
    </xf>
    <xf numFmtId="0" fontId="7" fillId="0" borderId="47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/>
      <protection locked="0"/>
    </xf>
    <xf numFmtId="0" fontId="41" fillId="0" borderId="22" xfId="0" applyFont="1" applyBorder="1" applyAlignment="1" applyProtection="1">
      <alignment horizontal="right" vertical="top"/>
      <protection locked="0"/>
    </xf>
    <xf numFmtId="0" fontId="34" fillId="0" borderId="22" xfId="0" applyFont="1" applyBorder="1" applyAlignment="1" applyProtection="1">
      <protection locked="0"/>
    </xf>
    <xf numFmtId="0" fontId="6" fillId="0" borderId="44" xfId="0" applyFont="1" applyFill="1" applyBorder="1" applyAlignment="1" applyProtection="1">
      <alignment horizontal="center" vertical="center"/>
      <protection locked="0"/>
    </xf>
    <xf numFmtId="0" fontId="6" fillId="0" borderId="47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42" fillId="0" borderId="22" xfId="0" applyFont="1" applyBorder="1" applyAlignment="1" applyProtection="1">
      <alignment horizontal="right" vertical="top"/>
      <protection locked="0"/>
    </xf>
    <xf numFmtId="0" fontId="10" fillId="0" borderId="22" xfId="0" applyFont="1" applyBorder="1" applyAlignment="1" applyProtection="1">
      <protection locked="0"/>
    </xf>
    <xf numFmtId="166" fontId="40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40" fillId="0" borderId="22" xfId="0" applyFont="1" applyBorder="1" applyAlignment="1" applyProtection="1">
      <alignment horizontal="right"/>
      <protection locked="0"/>
    </xf>
    <xf numFmtId="0" fontId="40" fillId="0" borderId="0" xfId="0" applyFont="1" applyAlignment="1">
      <alignment horizontal="right"/>
    </xf>
    <xf numFmtId="0" fontId="18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</cellXfs>
  <cellStyles count="8">
    <cellStyle name="Ezres 2" xfId="1"/>
    <cellStyle name="Ezres 3" xfId="2"/>
    <cellStyle name="Hiperhivatkozás" xfId="3"/>
    <cellStyle name="Hivatkozás" xfId="4" builtinId="8"/>
    <cellStyle name="Már látott hiperhivatkozás" xfId="5"/>
    <cellStyle name="Normál" xfId="0" builtinId="0"/>
    <cellStyle name="Normál 2" xfId="6"/>
    <cellStyle name="Normál_KVRENMUNKA" xfId="7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114300</xdr:colOff>
      <xdr:row>0</xdr:row>
      <xdr:rowOff>152400</xdr:rowOff>
    </xdr:from>
    <xdr:to>
      <xdr:col>19</xdr:col>
      <xdr:colOff>219075</xdr:colOff>
      <xdr:row>17</xdr:row>
      <xdr:rowOff>95250</xdr:rowOff>
    </xdr:to>
    <xdr:grpSp>
      <xdr:nvGrpSpPr>
        <xdr:cNvPr id="2639" name="Csoportba foglalás 5">
          <a:extLst>
            <a:ext uri="{FF2B5EF4-FFF2-40B4-BE49-F238E27FC236}">
              <a16:creationId xmlns:a16="http://schemas.microsoft.com/office/drawing/2014/main" id="{1B235E2C-A38B-4384-94CC-FE5DF29F274A}"/>
            </a:ext>
          </a:extLst>
        </xdr:cNvPr>
        <xdr:cNvGrpSpPr>
          <a:grpSpLocks/>
        </xdr:cNvGrpSpPr>
      </xdr:nvGrpSpPr>
      <xdr:grpSpPr bwMode="auto">
        <a:xfrm>
          <a:off x="8115300" y="152400"/>
          <a:ext cx="4936548" cy="2973532"/>
          <a:chOff x="5585058" y="157409"/>
          <a:chExt cx="4897439" cy="2892424"/>
        </a:xfrm>
      </xdr:grpSpPr>
      <xdr:sp macro="" textlink="">
        <xdr:nvSpPr>
          <xdr:cNvPr id="2" name="Beszédbuborék: négyszög 1">
            <a:extLst>
              <a:ext uri="{FF2B5EF4-FFF2-40B4-BE49-F238E27FC236}">
                <a16:creationId xmlns:a16="http://schemas.microsoft.com/office/drawing/2014/main" id="{35006D74-FC01-4333-82F2-C090644D3DE3}"/>
              </a:ext>
            </a:extLst>
          </xdr:cNvPr>
          <xdr:cNvSpPr/>
        </xdr:nvSpPr>
        <xdr:spPr>
          <a:xfrm>
            <a:off x="5585058" y="157409"/>
            <a:ext cx="4897439" cy="2892424"/>
          </a:xfrm>
          <a:prstGeom prst="wedgeRectCallout">
            <a:avLst>
              <a:gd name="adj1" fmla="val -64107"/>
              <a:gd name="adj2" fmla="val 12870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6.1 (Önkormányzati táblázatok) melléklet számai után a költségvetési szervek melléklet számai 6.2.-vel folytatódjanak. A közös hivatal táblázatai továbbra is megmaradnak, de azokat ebben az esetben nem kell kinyomtatni. Ezt a műveletet a rendszer minden blokknál (Költségvetési rendelet, költségvetési rendelet módosítása, előirányzatok nyilvántartása, időközi tájékoztató, zárszámadási rendelet) elvégzi.</a:t>
            </a:r>
            <a:endParaRPr lang="hu-HU" sz="1100"/>
          </a:p>
        </xdr:txBody>
      </xdr:sp>
      <xdr:pic>
        <xdr:nvPicPr>
          <xdr:cNvPr id="2642" name="Kép 2">
            <a:extLst>
              <a:ext uri="{FF2B5EF4-FFF2-40B4-BE49-F238E27FC236}">
                <a16:creationId xmlns:a16="http://schemas.microsoft.com/office/drawing/2014/main" id="{07840D28-3019-47BB-A776-023273D71F9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6" r="75948" b="52979"/>
          <a:stretch>
            <a:fillRect/>
          </a:stretch>
        </xdr:blipFill>
        <xdr:spPr bwMode="auto">
          <a:xfrm>
            <a:off x="5785049" y="549647"/>
            <a:ext cx="1357312" cy="4817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Nyíl: balra mutató 3">
            <a:extLst>
              <a:ext uri="{FF2B5EF4-FFF2-40B4-BE49-F238E27FC236}">
                <a16:creationId xmlns:a16="http://schemas.microsoft.com/office/drawing/2014/main" id="{23BDDE4D-B9E6-4668-A000-D42B62E8C2A2}"/>
              </a:ext>
            </a:extLst>
          </xdr:cNvPr>
          <xdr:cNvSpPr/>
        </xdr:nvSpPr>
        <xdr:spPr>
          <a:xfrm>
            <a:off x="7125612" y="679911"/>
            <a:ext cx="817825" cy="261251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  <xdr:twoCellAnchor>
    <xdr:from>
      <xdr:col>10</xdr:col>
      <xdr:colOff>124959</xdr:colOff>
      <xdr:row>18</xdr:row>
      <xdr:rowOff>17236</xdr:rowOff>
    </xdr:from>
    <xdr:to>
      <xdr:col>19</xdr:col>
      <xdr:colOff>236084</xdr:colOff>
      <xdr:row>24</xdr:row>
      <xdr:rowOff>142648</xdr:rowOff>
    </xdr:to>
    <xdr:sp macro="" textlink="">
      <xdr:nvSpPr>
        <xdr:cNvPr id="7" name="Téglalap 6">
          <a:extLst>
            <a:ext uri="{FF2B5EF4-FFF2-40B4-BE49-F238E27FC236}">
              <a16:creationId xmlns:a16="http://schemas.microsoft.com/office/drawing/2014/main" id="{622BE47C-0A3A-4F36-A82E-709509E209D7}"/>
            </a:ext>
          </a:extLst>
        </xdr:cNvPr>
        <xdr:cNvSpPr/>
      </xdr:nvSpPr>
      <xdr:spPr>
        <a:xfrm>
          <a:off x="8107816" y="3219450"/>
          <a:ext cx="4928054" cy="121398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100"/>
            <a:t>A KV_MOD_1.1.sz.mell.</a:t>
          </a:r>
          <a:r>
            <a:rPr lang="hu-HU" sz="1100" baseline="0"/>
            <a:t> fülnél a </a:t>
          </a:r>
          <a:r>
            <a:rPr lang="hu-HU" sz="1100" b="1" i="1" baseline="0"/>
            <a:t>4. Közhatalmi bevételek </a:t>
          </a:r>
          <a:r>
            <a:rPr lang="hu-HU" sz="1100" baseline="0"/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>
            <a:lnSpc>
              <a:spcPts val="1100"/>
            </a:lnSpc>
          </a:pPr>
          <a:r>
            <a:rPr lang="hu-HU" sz="1100" b="1" baseline="0"/>
            <a:t>Ezt csak a KVI_MOD_1.1.sz.mell. fülnél kell elvégzeni, a többi táblázat automatikusan javítódik!</a:t>
          </a:r>
          <a:endParaRPr lang="hu-HU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zoomScale="120" zoomScaleNormal="120" workbookViewId="0">
      <selection activeCell="I20" sqref="I20"/>
    </sheetView>
  </sheetViews>
  <sheetFormatPr defaultRowHeight="12.75" x14ac:dyDescent="0.2"/>
  <cols>
    <col min="1" max="1" width="28.5" customWidth="1"/>
    <col min="2" max="2" width="107.5" customWidth="1"/>
    <col min="3" max="3" width="32.6640625" customWidth="1"/>
  </cols>
  <sheetData>
    <row r="1" spans="1:3" x14ac:dyDescent="0.2">
      <c r="A1" s="367">
        <v>2020</v>
      </c>
    </row>
    <row r="2" spans="1:3" ht="18.75" x14ac:dyDescent="0.2">
      <c r="A2" s="520" t="s">
        <v>537</v>
      </c>
      <c r="B2" s="520"/>
      <c r="C2" s="520"/>
    </row>
    <row r="3" spans="1:3" ht="15" x14ac:dyDescent="0.25">
      <c r="A3" s="357"/>
      <c r="B3" s="358"/>
      <c r="C3" s="357"/>
    </row>
    <row r="4" spans="1:3" ht="14.25" x14ac:dyDescent="0.2">
      <c r="A4" s="359" t="s">
        <v>538</v>
      </c>
      <c r="B4" s="360" t="s">
        <v>539</v>
      </c>
      <c r="C4" s="359" t="s">
        <v>540</v>
      </c>
    </row>
    <row r="5" spans="1:3" x14ac:dyDescent="0.2">
      <c r="A5" s="361"/>
      <c r="B5" s="361"/>
      <c r="C5" s="361"/>
    </row>
    <row r="6" spans="1:3" ht="18.75" x14ac:dyDescent="0.3">
      <c r="A6" s="521" t="str">
        <f>CONCATENATE("IDŐKÖZI (",UPPER(KVI_MOD_ALAPADATOK!C9)," BESZÁMOLÓ) TÁJÉKOZTATÓ")</f>
        <v>IDŐKÖZI (III. NEGYEDÉVES BESZÁMOLÓ) TÁJÉKOZTATÓ</v>
      </c>
      <c r="B6" s="521"/>
      <c r="C6" s="521"/>
    </row>
    <row r="7" spans="1:3" x14ac:dyDescent="0.2">
      <c r="A7" s="361" t="s">
        <v>541</v>
      </c>
      <c r="B7" s="361" t="s">
        <v>542</v>
      </c>
      <c r="C7" s="362" t="str">
        <f ca="1">HYPERLINK(SUBSTITUTE(CELL("address",KVI_MOD_ALAPADATOK!A1),"'",""),SUBSTITUTE(MID(CELL("address",KVI_MOD_ALAPADATOK!A1),SEARCH("]",CELL("address",KVI_MOD_ALAPADATOK!A1),1)+1,LEN(CELL("address",KVI_MOD_ALAPADATOK!A1))-SEARCH("]",CELL("address",KVI_MOD_ALAPADATOK!A1),1)),"'",""))</f>
        <v>KVI_MOD_ALAPADATOK!$A$1</v>
      </c>
    </row>
    <row r="8" spans="1:3" x14ac:dyDescent="0.2">
      <c r="A8" s="361" t="s">
        <v>543</v>
      </c>
      <c r="B8" s="361" t="s">
        <v>559</v>
      </c>
      <c r="C8" s="362" t="str">
        <f ca="1">HYPERLINK(SUBSTITUTE(CELL("address",KVI_MOD_ÖSSZEFÜGGÉSEK!A1),"'",""),SUBSTITUTE(MID(CELL("address",KVI_MOD_ÖSSZEFÜGGÉSEK!A1),SEARCH("]",CELL("address",KVI_MOD_ÖSSZEFÜGGÉSEK!A1),1)+1,LEN(CELL("address",KVI_MOD_ÖSSZEFÜGGÉSEK!A1))-SEARCH("]",CELL("address",KVI_MOD_ÖSSZEFÜGGÉSEK!A1),1)),"'",""))</f>
        <v>KVI_MOD_ÖSSZEFÜGGÉSEK!$A$1</v>
      </c>
    </row>
    <row r="9" spans="1:3" x14ac:dyDescent="0.2">
      <c r="A9" s="361" t="s">
        <v>544</v>
      </c>
      <c r="B9" s="361" t="str">
        <f>KVI_MOD_1.1.sz.mell.!A4</f>
        <v>BEVÉTELEK, KIADÁSOK ÖSSZEVONT MÉRLEGE</v>
      </c>
      <c r="C9" s="362" t="str">
        <f ca="1">HYPERLINK(SUBSTITUTE(CELL("address",KVI_MOD_1.1.sz.mell.!A1),"'",""),SUBSTITUTE(MID(CELL("address",KVI_MOD_1.1.sz.mell.!A1),SEARCH("]",CELL("address",KVI_MOD_1.1.sz.mell.!A1),1)+1,LEN(CELL("address",KVI_MOD_1.1.sz.mell.!A1))-SEARCH("]",CELL("address",KVI_MOD_1.1.sz.mell.!A1),1)),"'",""))</f>
        <v>KVI_MOD_1.1.sz.mell.!$A$1</v>
      </c>
    </row>
    <row r="10" spans="1:3" x14ac:dyDescent="0.2">
      <c r="A10" s="361" t="s">
        <v>545</v>
      </c>
      <c r="B10" s="361" t="str">
        <f>KVI_MOD_1.2.sz.mell.!A4</f>
        <v>BEVÉTELEK, KIADÁSOK ÖSSZEVONT MÉRLEGE</v>
      </c>
      <c r="C10" s="362" t="str">
        <f ca="1">HYPERLINK(SUBSTITUTE(CELL("address",KVI_MOD_1.2.sz.mell.!A1),"'",""),SUBSTITUTE(MID(CELL("address",KVI_MOD_1.2.sz.mell.!A1),SEARCH("]",CELL("address",KVI_MOD_1.2.sz.mell.!A1),1)+1,LEN(CELL("address",KVI_MOD_1.2.sz.mell.!A1))-SEARCH("]",CELL("address",KVI_MOD_1.2.sz.mell.!A1),1)),"'",""))</f>
        <v>KVI_MOD_1.2.sz.mell.!$A$1</v>
      </c>
    </row>
    <row r="11" spans="1:3" x14ac:dyDescent="0.2">
      <c r="A11" s="361" t="s">
        <v>546</v>
      </c>
      <c r="B11" s="361" t="str">
        <f>KVI_MOD_1.3.sz.mell.!A4</f>
        <v>BEVÉTELEK, KIADÁSOK ÖSSZEVONT MÉRLEGE</v>
      </c>
      <c r="C11" s="362" t="str">
        <f ca="1">HYPERLINK(SUBSTITUTE(CELL("address",KVI_MOD_1.3.sz.mell.!A1),"'",""),SUBSTITUTE(MID(CELL("address",KVI_MOD_1.3.sz.mell.!A1),SEARCH("]",CELL("address",KVI_MOD_1.3.sz.mell.!A1),1)+1,LEN(CELL("address",KVI_MOD_1.3.sz.mell.!A1))-SEARCH("]",CELL("address",KVI_MOD_1.3.sz.mell.!A1),1)),"'",""))</f>
        <v>KVI_MOD_1.3.sz.mell.!$A$1</v>
      </c>
    </row>
    <row r="12" spans="1:3" x14ac:dyDescent="0.2">
      <c r="A12" s="361" t="s">
        <v>547</v>
      </c>
      <c r="B12" s="361" t="str">
        <f>KVI_MOD_1.4.sz.mell.!A4</f>
        <v>BEVÉTELEK, KIADÁSOK ÖSSZEVONT MÉRLEGE</v>
      </c>
      <c r="C12" s="362" t="str">
        <f ca="1">HYPERLINK(SUBSTITUTE(CELL("address",KVI_MOD_1.4.sz.mell.!A1),"'",""),SUBSTITUTE(MID(CELL("address",KVI_MOD_1.4.sz.mell.!A1),SEARCH("]",CELL("address",KVI_MOD_1.4.sz.mell.!A1),1)+1,LEN(CELL("address",KVI_MOD_1.4.sz.mell.!A1))-SEARCH("]",CELL("address",KVI_MOD_1.4.sz.mell.!A1),1)),"'",""))</f>
        <v>KVI_MOD_1.4.sz.mell.!$A$1</v>
      </c>
    </row>
    <row r="13" spans="1:3" x14ac:dyDescent="0.2">
      <c r="A13" s="361" t="s">
        <v>524</v>
      </c>
      <c r="B13" s="361" t="s">
        <v>554</v>
      </c>
      <c r="C13" s="362" t="str">
        <f ca="1">HYPERLINK(SUBSTITUTE(CELL("address",KVI_MOD_2.1.sz.mell!A1),"'",""),SUBSTITUTE(MID(CELL("address",KVI_MOD_2.1.sz.mell!A1),SEARCH("]",CELL("address",KVI_MOD_2.1.sz.mell!A1),1)+1,LEN(CELL("address",KVI_MOD_2.1.sz.mell!A1))-SEARCH("]",CELL("address",KVI_MOD_2.1.sz.mell!A1),1)),"'",""))</f>
        <v>KVI_MOD_2.1.sz.mell!$A$1</v>
      </c>
    </row>
    <row r="14" spans="1:3" x14ac:dyDescent="0.2">
      <c r="A14" s="361" t="s">
        <v>439</v>
      </c>
      <c r="B14" s="361" t="s">
        <v>555</v>
      </c>
      <c r="C14" s="362" t="str">
        <f ca="1">HYPERLINK(SUBSTITUTE(CELL("address",KVI_MOD_2.2.sz.mell!A1),"'",""),SUBSTITUTE(MID(CELL("address",KVI_MOD_2.2.sz.mell!A1),SEARCH("]",CELL("address",KVI_MOD_2.2.sz.mell!A1),1)+1,LEN(CELL("address",KVI_MOD_2.2.sz.mell!A1))-SEARCH("]",CELL("address",KVI_MOD_2.2.sz.mell!A1),1)),"'",""))</f>
        <v>KVI_MOD_2.2.sz.mell!$A$1</v>
      </c>
    </row>
    <row r="15" spans="1:3" x14ac:dyDescent="0.2">
      <c r="A15" s="361" t="s">
        <v>548</v>
      </c>
      <c r="B15" s="361" t="s">
        <v>549</v>
      </c>
      <c r="C15" s="362" t="str">
        <f ca="1">HYPERLINK(SUBSTITUTE(CELL("address",KVI_MOD_ELLENŐRZÉS!A1),"'",""),SUBSTITUTE(MID(CELL("address",KVI_MOD_ELLENŐRZÉS!A1),SEARCH("]",CELL("address",KVI_MOD_ELLENŐRZÉS!A1),1)+1,LEN(CELL("address",KVI_MOD_ELLENŐRZÉS!A1))-SEARCH("]",CELL("address",KVI_MOD_ELLENŐRZÉS!A1),1)),"'",""))</f>
        <v>KVI_MOD_ELLENŐRZÉS!$A$1</v>
      </c>
    </row>
    <row r="16" spans="1:3" x14ac:dyDescent="0.2">
      <c r="A16" s="361" t="s">
        <v>550</v>
      </c>
      <c r="B16" s="361" t="str">
        <f>KVI_MOD_3.sz.mell.!A4</f>
        <v>Abaújkér Község Önkormányzata adósságot keletkeztető ügyletekből és kezességvállalásokból fennálló kötelezettségei</v>
      </c>
      <c r="C16" s="362" t="str">
        <f ca="1">HYPERLINK(SUBSTITUTE(CELL("address",KVI_MOD_3.sz.mell.!A1),"'",""),SUBSTITUTE(MID(CELL("address",KVI_MOD_3.sz.mell.!A1),SEARCH("]",CELL("address",KVI_MOD_3.sz.mell.!A1),1)+1,LEN(CELL("address",KVI_MOD_3.sz.mell.!A1))-SEARCH("]",CELL("address",KVI_MOD_3.sz.mell.!A1),1)),"'",""))</f>
        <v>KVI_MOD_3.sz.mell.!$A$1</v>
      </c>
    </row>
    <row r="17" spans="1:3" x14ac:dyDescent="0.2">
      <c r="A17" s="361" t="s">
        <v>551</v>
      </c>
      <c r="B17" s="361" t="str">
        <f>KVI_MOD_4.sz.mell.!A4</f>
        <v>Abaújkér Község Önkormányzata saját bevételeinek részletezése az adósságot keletkeztető ügyletből származó tárgyévi fizetési kötelezettség megállapításához</v>
      </c>
      <c r="C17" s="362" t="str">
        <f ca="1">HYPERLINK(SUBSTITUTE(CELL("address",KVI_MOD_4.sz.mell.!A1),"'",""),SUBSTITUTE(MID(CELL("address",KVI_MOD_4.sz.mell.!A1),SEARCH("]",CELL("address",KVI_MOD_4.sz.mell.!A1),1)+1,LEN(CELL("address",KVI_MOD_4.sz.mell.!A1))-SEARCH("]",CELL("address",KVI_MOD_4.sz.mell.!A1),1)),"'",""))</f>
        <v>KVI_MOD_4.sz.mell.!$A$1</v>
      </c>
    </row>
    <row r="18" spans="1:3" x14ac:dyDescent="0.2">
      <c r="A18" s="361" t="s">
        <v>553</v>
      </c>
      <c r="B18" s="361" t="str">
        <f>KVI_MOD_5.sz.mell.!A4</f>
        <v>Abaújkér Község Önkormányzata 2020. évi adósságot keletkeztető fejlesztési céljai</v>
      </c>
      <c r="C18" s="362" t="str">
        <f ca="1">HYPERLINK(SUBSTITUTE(CELL("address",KVI_MOD_5.sz.mell.!A1),"'",""),SUBSTITUTE(MID(CELL("address",KVI_MOD_5.sz.mell.!A1),SEARCH("]",CELL("address",KVI_MOD_5.sz.mell.!A1),1)+1,LEN(CELL("address",KVI_MOD_5.sz.mell.!A1))-SEARCH("]",CELL("address",KVI_MOD_5.sz.mell.!A1),1)),"'",""))</f>
        <v>KVI_MOD_5.sz.mell.!$A$1</v>
      </c>
    </row>
    <row r="19" spans="1:3" x14ac:dyDescent="0.2">
      <c r="A19" s="361" t="s">
        <v>608</v>
      </c>
      <c r="B19" s="361" t="s">
        <v>0</v>
      </c>
      <c r="C19" s="362" t="str">
        <f ca="1">HYPERLINK(SUBSTITUTE(CELL("address",KVI_MOD_6.sz.mell.!A1),"'",""),SUBSTITUTE(MID(CELL("address",KVI_MOD_6.sz.mell.!A1),SEARCH("]",CELL("address",KVI_MOD_6.sz.mell.!A1),1)+1,LEN(CELL("address",KVI_MOD_6.sz.mell.!A1))-SEARCH("]",CELL("address",KVI_MOD_6.sz.mell.!A1),1)),"'",""))</f>
        <v>KVI_MOD_6.sz.mell.!$A$1</v>
      </c>
    </row>
    <row r="20" spans="1:3" x14ac:dyDescent="0.2">
      <c r="A20" s="361" t="s">
        <v>552</v>
      </c>
      <c r="B20" s="361" t="s">
        <v>1</v>
      </c>
      <c r="C20" s="362" t="str">
        <f ca="1">HYPERLINK(SUBSTITUTE(CELL("address",KVI_MOD_7.sz.mell.!A1),"'",""),SUBSTITUTE(MID(CELL("address",KVI_MOD_7.sz.mell.!A1),SEARCH("]",CELL("address",KVI_MOD_7.sz.mell.!A1),1)+1,LEN(CELL("address",KVI_MOD_7.sz.mell.!A1))-SEARCH("]",CELL("address",KVI_MOD_7.sz.mell.!A1),1)),"'",""))</f>
        <v>KVI_MOD_7.sz.mell.!$A$1</v>
      </c>
    </row>
    <row r="21" spans="1:3" x14ac:dyDescent="0.2">
      <c r="A21" s="361" t="s">
        <v>609</v>
      </c>
      <c r="B21" s="361" t="str">
        <f>KVI_MOD_8.sz.mell.!$A$2</f>
        <v>Európai uniós támogatással megvalósuló projektek</v>
      </c>
      <c r="C21" s="362" t="str">
        <f ca="1">HYPERLINK(SUBSTITUTE(CELL("address",KVI_MOD_8.sz.mell.!A1),"'",""),SUBSTITUTE(MID(CELL("address",KVI_MOD_8.sz.mell.!A1),SEARCH("]",CELL("address",KVI_MOD_8.sz.mell.!A1),1)+1,LEN(CELL("address",KVI_MOD_8.sz.mell.!A1))-SEARCH("]",CELL("address",KVI_MOD_8.sz.mell.!A1),1)),"'",""))</f>
        <v>KVI_MOD_8.sz.mell.!$A$1</v>
      </c>
    </row>
    <row r="22" spans="1:3" x14ac:dyDescent="0.2">
      <c r="A22" s="361" t="s">
        <v>610</v>
      </c>
      <c r="B22" s="361" t="s">
        <v>556</v>
      </c>
      <c r="C22" s="362" t="str">
        <f ca="1">HYPERLINK(SUBSTITUTE(CELL("address",KVI_MOD_9.1.sz.mell!A1),"'",""),SUBSTITUTE(MID(CELL("address",KVI_MOD_9.1.sz.mell!A1),SEARCH("]",CELL("address",KVI_MOD_9.1.sz.mell!A1),1)+1,LEN(CELL("address",KVI_MOD_9.1.sz.mell!A1))-SEARCH("]",CELL("address",KVI_MOD_9.1.sz.mell!A1),1)),"'",""))</f>
        <v>KVI_MOD_9.1.sz.mell!$A$1</v>
      </c>
    </row>
    <row r="23" spans="1:3" x14ac:dyDescent="0.2">
      <c r="A23" s="361" t="s">
        <v>611</v>
      </c>
      <c r="B23" s="361" t="s">
        <v>557</v>
      </c>
      <c r="C23" s="362" t="str">
        <f ca="1">HYPERLINK(SUBSTITUTE(CELL("address",KVI_MOD_9.1.1.sz.mell!A1),"'",""),SUBSTITUTE(MID(CELL("address",KVI_MOD_9.1.1.sz.mell!A1),SEARCH("]",CELL("address",KVI_MOD_9.1.1.sz.mell!A1),1)+1,LEN(CELL("address",KVI_MOD_9.1.1.sz.mell!A1))-SEARCH("]",CELL("address",KVI_MOD_9.1.1.sz.mell!A1),1)),"'",""))</f>
        <v>KVI_MOD_9.1.1.sz.mell!$A$1</v>
      </c>
    </row>
    <row r="24" spans="1:3" x14ac:dyDescent="0.2">
      <c r="A24" s="361" t="s">
        <v>612</v>
      </c>
      <c r="B24" s="361" t="s">
        <v>336</v>
      </c>
      <c r="C24" s="362" t="str">
        <f ca="1">HYPERLINK(SUBSTITUTE(CELL("address",KVI_MOD_9.1.2.sz.mell!A1),"'",""),SUBSTITUTE(MID(CELL("address",KVI_MOD_9.1.2.sz.mell!A1),SEARCH("]",CELL("address",KVI_MOD_9.1.2.sz.mell!A1),1)+1,LEN(CELL("address",KVI_MOD_9.1.2.sz.mell!A1))-SEARCH("]",CELL("address",KVI_MOD_9.1.2.sz.mell!A1),1)),"'",""))</f>
        <v>KVI_MOD_9.1.2.sz.mell!$A$1</v>
      </c>
    </row>
    <row r="25" spans="1:3" x14ac:dyDescent="0.2">
      <c r="A25" s="361" t="s">
        <v>613</v>
      </c>
      <c r="B25" s="361" t="s">
        <v>558</v>
      </c>
      <c r="C25" s="362" t="str">
        <f ca="1">HYPERLINK(SUBSTITUTE(CELL("address",KVI_MOD_9.1.3.sz.mell!A1),"'",""),SUBSTITUTE(MID(CELL("address",KVI_MOD_9.1.3.sz.mell!A1),SEARCH("]",CELL("address",KVI_MOD_9.1.3.sz.mell!A1),1)+1,LEN(CELL("address",KVI_MOD_9.1.3.sz.mell!A1))-SEARCH("]",CELL("address",KVI_MOD_9.1.3.sz.mell!A1),1)),"'",""))</f>
        <v>KVI_MOD_9.1.3.sz.mell!$A$1</v>
      </c>
    </row>
    <row r="26" spans="1:3" x14ac:dyDescent="0.2">
      <c r="A26" s="361" t="s">
        <v>614</v>
      </c>
      <c r="B26" s="361" t="str">
        <f>KVI_MOD_ALAPADATOK!A12</f>
        <v>……………………. Polgármesteri /Közös Önkormányzati Hivatal</v>
      </c>
      <c r="C26" s="362" t="str">
        <f ca="1">HYPERLINK(SUBSTITUTE(CELL("address",KVI_MOD_9.2.sz.mell!A1),"'",""),SUBSTITUTE(MID(CELL("address",KVI_MOD_9.2.sz.mell!A1),SEARCH("]",CELL("address",KVI_MOD_9.2.sz.mell!A1),1)+1,LEN(CELL("address",KVI_MOD_9.2.sz.mell!A1))-SEARCH("]",CELL("address",KVI_MOD_9.2.sz.mell!A1),1)),"'",""))</f>
        <v>KVI_MOD_9.2.sz.mell!$A$1</v>
      </c>
    </row>
    <row r="27" spans="1:3" x14ac:dyDescent="0.2">
      <c r="A27" s="361" t="s">
        <v>615</v>
      </c>
      <c r="B27" s="361" t="str">
        <f>KVI_MOD_ALAPADATOK!B14</f>
        <v>Abaújkéri Napköziotthonos Óvoda</v>
      </c>
      <c r="C27" s="362" t="str">
        <f ca="1">HYPERLINK(SUBSTITUTE(CELL("address",KVI_MOD_9.3.sz.mell!A1),"'",""),SUBSTITUTE(MID(CELL("address",KVI_MOD_9.3.sz.mell!A1),SEARCH("]",CELL("address",KVI_MOD_9.3.sz.mell!A1),1)+1,LEN(CELL("address",KVI_MOD_9.3.sz.mell!A1))-SEARCH("]",CELL("address",KVI_MOD_9.3.sz.mell!A1),1)),"'",""))</f>
        <v>KVI_MOD_9.3.sz.mell!$A$1</v>
      </c>
    </row>
    <row r="28" spans="1:3" x14ac:dyDescent="0.2">
      <c r="A28" s="361" t="s">
        <v>616</v>
      </c>
      <c r="B28" s="361" t="str">
        <f>KVI_MOD_ALAPADATOK!B16</f>
        <v>2 kvi név</v>
      </c>
      <c r="C28" s="362" t="str">
        <f ca="1">HYPERLINK(SUBSTITUTE(CELL("address",KVI_MOD_9.4.sz.mell!A1),"'",""),SUBSTITUTE(MID(CELL("address",KVI_MOD_9.4.sz.mell!A1),SEARCH("]",CELL("address",KVI_MOD_9.4.sz.mell!A1),1)+1,LEN(CELL("address",KVI_MOD_9.4.sz.mell!A1))-SEARCH("]",CELL("address",KVI_MOD_9.4.sz.mell!A1),1)),"'",""))</f>
        <v>KVI_MOD_9.4.sz.mell!$A$1</v>
      </c>
    </row>
    <row r="29" spans="1:3" x14ac:dyDescent="0.2">
      <c r="A29" s="361" t="s">
        <v>617</v>
      </c>
      <c r="B29" s="361" t="str">
        <f>KVI_MOD_ALAPADATOK!B18</f>
        <v>3 kvi név</v>
      </c>
      <c r="C29" s="362" t="str">
        <f ca="1">HYPERLINK(SUBSTITUTE(CELL("address",KVI_MOD_9.5.sz.mell!A1),"'",""),SUBSTITUTE(MID(CELL("address",KVI_MOD_9.5.sz.mell!A1),SEARCH("]",CELL("address",KVI_MOD_9.5.sz.mell!A1),1)+1,LEN(CELL("address",KVI_MOD_9.5.sz.mell!A1))-SEARCH("]",CELL("address",KVI_MOD_9.5.sz.mell!A1),1)),"'",""))</f>
        <v>KVI_MOD_9.5.sz.mell!$A$1</v>
      </c>
    </row>
    <row r="30" spans="1:3" x14ac:dyDescent="0.2">
      <c r="A30" s="361" t="s">
        <v>624</v>
      </c>
      <c r="B30" s="361" t="str">
        <f>KVI_MOD_ALAPADATOK!B20</f>
        <v>4 kvi név</v>
      </c>
      <c r="C30" s="362" t="str">
        <f ca="1">HYPERLINK(SUBSTITUTE(CELL("address",KVI_MOD_9.6.sz.mell!A1),"'",""),SUBSTITUTE(MID(CELL("address",KVI_MOD_9.6.sz.mell!A1),SEARCH("]",CELL("address",KVI_MOD_9.6.sz.mell!A1),1)+1,LEN(CELL("address",KVI_MOD_9.6.sz.mell!A1))-SEARCH("]",CELL("address",KVI_MOD_9.6.sz.mell!A1),1)),"'",""))</f>
        <v>KVI_MOD_9.6.sz.mell!$A$1</v>
      </c>
    </row>
    <row r="31" spans="1:3" x14ac:dyDescent="0.2">
      <c r="A31" s="361" t="s">
        <v>619</v>
      </c>
      <c r="B31" s="361" t="str">
        <f>KVI_MOD_ALAPADATOK!B22</f>
        <v>5 kvi név</v>
      </c>
      <c r="C31" s="362" t="str">
        <f ca="1">HYPERLINK(SUBSTITUTE(CELL("address",KVI_MOD_9.7.sz.mell!A1),"'",""),SUBSTITUTE(MID(CELL("address",KVI_MOD_9.7.sz.mell!A1),SEARCH("]",CELL("address",KVI_MOD_9.7.sz.mell!A1),1)+1,LEN(CELL("address",KVI_MOD_9.7.sz.mell!A1))-SEARCH("]",CELL("address",KVI_MOD_9.7.sz.mell!A1),1)),"'",""))</f>
        <v>KVI_MOD_9.7.sz.mell!$A$1</v>
      </c>
    </row>
    <row r="32" spans="1:3" x14ac:dyDescent="0.2">
      <c r="A32" s="361" t="s">
        <v>620</v>
      </c>
      <c r="B32" s="361" t="str">
        <f>KVI_MOD_ALAPADATOK!B24</f>
        <v>6 kvi név</v>
      </c>
      <c r="C32" s="362" t="str">
        <f ca="1">HYPERLINK(SUBSTITUTE(CELL("address",KVI_MOD_9.8.sz.mell!A1),"'",""),SUBSTITUTE(MID(CELL("address",KVI_MOD_9.8.sz.mell!A1),SEARCH("]",CELL("address",KVI_MOD_9.8.sz.mell!A1),1)+1,LEN(CELL("address",KVI_MOD_9.8.sz.mell!A1))-SEARCH("]",CELL("address",KVI_MOD_9.8.sz.mell!A1),1)),"'",""))</f>
        <v>KVI_MOD_9.8.sz.mell!$A$1</v>
      </c>
    </row>
    <row r="33" spans="1:3" x14ac:dyDescent="0.2">
      <c r="A33" s="361" t="s">
        <v>618</v>
      </c>
      <c r="B33" s="361" t="str">
        <f>KVI_MOD_ALAPADATOK!B26</f>
        <v>7 kvi név</v>
      </c>
      <c r="C33" s="362" t="str">
        <f ca="1">HYPERLINK(SUBSTITUTE(CELL("address",KVI_MOD_9.9.sz.mell!A1),"'",""),SUBSTITUTE(MID(CELL("address",KVI_MOD_9.9.sz.mell!A1),SEARCH("]",CELL("address",KVI_MOD_9.9.sz.mell!A1),1)+1,LEN(CELL("address",KVI_MOD_9.9.sz.mell!A1))-SEARCH("]",CELL("address",KVI_MOD_9.9.sz.mell!A1),1)),"'",""))</f>
        <v>KVI_MOD_9.9.sz.mell!$A$1</v>
      </c>
    </row>
    <row r="34" spans="1:3" x14ac:dyDescent="0.2">
      <c r="A34" s="361" t="s">
        <v>621</v>
      </c>
      <c r="B34" s="361" t="str">
        <f>KVI_MOD_ALAPADATOK!B28</f>
        <v>8 kvi név</v>
      </c>
      <c r="C34" s="362" t="str">
        <f ca="1">HYPERLINK(SUBSTITUTE(CELL("address",KVI_MOD_9.10.sz.mell!A1),"'",""),SUBSTITUTE(MID(CELL("address",KVI_MOD_9.10.sz.mell!A1),SEARCH("]",CELL("address",KVI_MOD_9.10.sz.mell!A1),1)+1,LEN(CELL("address",KVI_MOD_9.10.sz.mell!A1))-SEARCH("]",CELL("address",KVI_MOD_9.10.sz.mell!A1),1)),"'",""))</f>
        <v>KVI_MOD_9.10.sz.mell!$A$1</v>
      </c>
    </row>
    <row r="35" spans="1:3" x14ac:dyDescent="0.2">
      <c r="A35" s="361" t="s">
        <v>622</v>
      </c>
      <c r="B35" s="361" t="str">
        <f>KVI_MOD_ALAPADATOK!B30</f>
        <v>9 kvi név</v>
      </c>
      <c r="C35" s="362" t="str">
        <f ca="1">HYPERLINK(SUBSTITUTE(CELL("address",KVI_MOD_9.11.sz.mell!A1),"'",""),SUBSTITUTE(MID(CELL("address",KVI_MOD_9.11.sz.mell!A1),SEARCH("]",CELL("address",KVI_MOD_9.11.sz.mell!A1),1)+1,LEN(CELL("address",KVI_MOD_9.11.sz.mell!A1))-SEARCH("]",CELL("address",KVI_MOD_9.11.sz.mell!A1),1)),"'",""))</f>
        <v>KVI_MOD_9.11.sz.mell!$A$1</v>
      </c>
    </row>
    <row r="36" spans="1:3" x14ac:dyDescent="0.2">
      <c r="A36" s="361" t="s">
        <v>623</v>
      </c>
      <c r="B36" s="361" t="str">
        <f>KVI_MOD_ALAPADATOK!B32</f>
        <v>10 kvi név</v>
      </c>
      <c r="C36" s="362" t="str">
        <f ca="1">HYPERLINK(SUBSTITUTE(CELL("address",KVI_MOD_9.12.sz.mell!A1),"'",""),SUBSTITUTE(MID(CELL("address",KVI_MOD_9.12.sz.mell!A1),SEARCH("]",CELL("address",KVI_MOD_9.12.sz.mell!A1),1)+1,LEN(CELL("address",KVI_MOD_9.12.sz.mell!A1))-SEARCH("]",CELL("address",KVI_MOD_9.12.sz.mell!A1),1)),"'",""))</f>
        <v>KVI_MOD_9.12.sz.mell!$A$1</v>
      </c>
    </row>
    <row r="37" spans="1:3" x14ac:dyDescent="0.2">
      <c r="A37" s="361" t="s">
        <v>625</v>
      </c>
      <c r="B37" t="str">
        <f>KVI_MOD_10.sz.mell.!A4</f>
        <v>Adatszolgáltatás 
az elismert tartozásállományról</v>
      </c>
      <c r="C37" s="362" t="str">
        <f ca="1">HYPERLINK(SUBSTITUTE(CELL("address",KVI_MOD_10.sz.mell.!A1),"'",""),SUBSTITUTE(MID(CELL("address",KVI_MOD_10.sz.mell.!A1),SEARCH("]",CELL("address",KVI_MOD_10.sz.mell.!A1),1)+1,LEN(CELL("address",KVI_MOD_10.sz.mell.!A1))-SEARCH("]",CELL("address",KVI_MOD_10.sz.mell.!A1),1)),"'",""))</f>
        <v>KVI_MOD_10.sz.mell.!$A$1</v>
      </c>
    </row>
  </sheetData>
  <sheetProtection sheet="1"/>
  <mergeCells count="2">
    <mergeCell ref="A2:C2"/>
    <mergeCell ref="A6:C6"/>
  </mergeCells>
  <phoneticPr fontId="24" type="noConversion"/>
  <pageMargins left="0.7" right="0.7" top="0.75" bottom="0.75" header="0.3" footer="0.3"/>
  <pageSetup paperSize="9" scale="8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E38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268" t="s">
        <v>103</v>
      </c>
      <c r="B1" s="76"/>
      <c r="C1" s="76"/>
      <c r="D1" s="76"/>
      <c r="E1" s="269" t="s">
        <v>107</v>
      </c>
    </row>
    <row r="2" spans="1:5" x14ac:dyDescent="0.2">
      <c r="A2" s="76"/>
      <c r="B2" s="76"/>
      <c r="C2" s="76"/>
      <c r="D2" s="76"/>
      <c r="E2" s="76"/>
    </row>
    <row r="3" spans="1:5" x14ac:dyDescent="0.2">
      <c r="A3" s="270"/>
      <c r="B3" s="271"/>
      <c r="C3" s="270"/>
      <c r="D3" s="272"/>
      <c r="E3" s="271"/>
    </row>
    <row r="4" spans="1:5" ht="15.75" x14ac:dyDescent="0.25">
      <c r="A4" s="78" t="str">
        <f>KVI_MOD_ÖSSZEFÜGGÉSEK!A6</f>
        <v>2020. évi eredeti előirányzat BEVÉTELEK</v>
      </c>
      <c r="B4" s="273"/>
      <c r="C4" s="274"/>
      <c r="D4" s="272"/>
      <c r="E4" s="271"/>
    </row>
    <row r="5" spans="1:5" x14ac:dyDescent="0.2">
      <c r="A5" s="270"/>
      <c r="B5" s="271"/>
      <c r="C5" s="270"/>
      <c r="D5" s="272"/>
      <c r="E5" s="271"/>
    </row>
    <row r="6" spans="1:5" x14ac:dyDescent="0.2">
      <c r="A6" s="270" t="s">
        <v>467</v>
      </c>
      <c r="B6" s="271">
        <f>+KVI_MOD_1.1.sz.mell.!C68</f>
        <v>189013431</v>
      </c>
      <c r="C6" s="270" t="s">
        <v>440</v>
      </c>
      <c r="D6" s="272">
        <f>+KVI_MOD_2.1.sz.mell!C18+KVI_MOD_2.2.sz.mell!C17</f>
        <v>189013431</v>
      </c>
      <c r="E6" s="271">
        <f>+B6-D6</f>
        <v>0</v>
      </c>
    </row>
    <row r="7" spans="1:5" x14ac:dyDescent="0.2">
      <c r="A7" s="270" t="s">
        <v>483</v>
      </c>
      <c r="B7" s="271">
        <f>+KVI_MOD_1.1.sz.mell.!C92</f>
        <v>22863428</v>
      </c>
      <c r="C7" s="270" t="s">
        <v>446</v>
      </c>
      <c r="D7" s="272">
        <f>+KVI_MOD_2.1.sz.mell!C29+KVI_MOD_2.2.sz.mell!C30</f>
        <v>22863428</v>
      </c>
      <c r="E7" s="271">
        <f>+B7-D7</f>
        <v>0</v>
      </c>
    </row>
    <row r="8" spans="1:5" x14ac:dyDescent="0.2">
      <c r="A8" s="270" t="s">
        <v>484</v>
      </c>
      <c r="B8" s="271">
        <f>+KVI_MOD_1.1.sz.mell.!C93</f>
        <v>211876859</v>
      </c>
      <c r="C8" s="270" t="s">
        <v>447</v>
      </c>
      <c r="D8" s="272">
        <f>+KVI_MOD_2.1.sz.mell!C30+KVI_MOD_2.2.sz.mell!C31</f>
        <v>211876859</v>
      </c>
      <c r="E8" s="271">
        <f>+B8-D8</f>
        <v>0</v>
      </c>
    </row>
    <row r="9" spans="1:5" x14ac:dyDescent="0.2">
      <c r="A9" s="270"/>
      <c r="B9" s="271"/>
      <c r="C9" s="270"/>
      <c r="D9" s="272"/>
      <c r="E9" s="271"/>
    </row>
    <row r="10" spans="1:5" ht="15.75" x14ac:dyDescent="0.25">
      <c r="A10" s="78" t="str">
        <f>+KVI_MOD_ÖSSZEFÜGGÉSEK!A13</f>
        <v>2020. évi összes módosítás BEVÉTELEK</v>
      </c>
      <c r="B10" s="273"/>
      <c r="C10" s="274"/>
      <c r="D10" s="272"/>
      <c r="E10" s="271"/>
    </row>
    <row r="11" spans="1:5" x14ac:dyDescent="0.2">
      <c r="A11" s="270"/>
      <c r="B11" s="271"/>
      <c r="C11" s="270"/>
      <c r="D11" s="272"/>
      <c r="E11" s="271"/>
    </row>
    <row r="12" spans="1:5" x14ac:dyDescent="0.2">
      <c r="A12" s="270" t="s">
        <v>468</v>
      </c>
      <c r="B12" s="271">
        <f>+KVI_MOD_1.1.sz.mell.!D68</f>
        <v>141162193</v>
      </c>
      <c r="C12" s="270" t="s">
        <v>441</v>
      </c>
      <c r="D12" s="272">
        <f>+KVI_MOD_2.1.sz.mell!D18+KVI_MOD_2.2.sz.mell!D17</f>
        <v>141162193</v>
      </c>
      <c r="E12" s="271">
        <f>+B12-D12</f>
        <v>0</v>
      </c>
    </row>
    <row r="13" spans="1:5" x14ac:dyDescent="0.2">
      <c r="A13" s="270" t="s">
        <v>469</v>
      </c>
      <c r="B13" s="271">
        <f>+KVI_MOD_1.1.sz.mell.!D92</f>
        <v>0</v>
      </c>
      <c r="C13" s="270" t="s">
        <v>448</v>
      </c>
      <c r="D13" s="272">
        <f>+KVI_MOD_2.1.sz.mell!D29+KVI_MOD_2.2.sz.mell!D30</f>
        <v>0</v>
      </c>
      <c r="E13" s="271">
        <f>+B13-D13</f>
        <v>0</v>
      </c>
    </row>
    <row r="14" spans="1:5" x14ac:dyDescent="0.2">
      <c r="A14" s="270" t="s">
        <v>470</v>
      </c>
      <c r="B14" s="271">
        <f>+KVI_MOD_1.1.sz.mell.!D93</f>
        <v>141162193</v>
      </c>
      <c r="C14" s="270" t="s">
        <v>449</v>
      </c>
      <c r="D14" s="272">
        <f>+KVI_MOD_2.1.sz.mell!D30+KVI_MOD_2.2.sz.mell!D31</f>
        <v>141162193</v>
      </c>
      <c r="E14" s="271">
        <f>+B14-D14</f>
        <v>0</v>
      </c>
    </row>
    <row r="15" spans="1:5" x14ac:dyDescent="0.2">
      <c r="A15" s="270"/>
      <c r="B15" s="271"/>
      <c r="C15" s="270"/>
      <c r="D15" s="272"/>
      <c r="E15" s="271"/>
    </row>
    <row r="16" spans="1:5" ht="14.25" x14ac:dyDescent="0.2">
      <c r="A16" s="275" t="str">
        <f>+KVI_MOD_ÖSSZEFÜGGÉSEK!A19</f>
        <v>2020. módosított előirányzat BEVÉTELEK</v>
      </c>
      <c r="B16" s="77"/>
      <c r="C16" s="274"/>
      <c r="D16" s="272"/>
      <c r="E16" s="271"/>
    </row>
    <row r="17" spans="1:5" x14ac:dyDescent="0.2">
      <c r="A17" s="270"/>
      <c r="B17" s="271"/>
      <c r="C17" s="270"/>
      <c r="D17" s="272"/>
      <c r="E17" s="271"/>
    </row>
    <row r="18" spans="1:5" x14ac:dyDescent="0.2">
      <c r="A18" s="270" t="s">
        <v>471</v>
      </c>
      <c r="B18" s="271">
        <f>+KVI_MOD_1.1.sz.mell.!E68</f>
        <v>330175624</v>
      </c>
      <c r="C18" s="270" t="s">
        <v>442</v>
      </c>
      <c r="D18" s="272">
        <f>+KVI_MOD_2.1.sz.mell!E18+KVI_MOD_2.2.sz.mell!E17</f>
        <v>330175624</v>
      </c>
      <c r="E18" s="271">
        <f>+B18-D18</f>
        <v>0</v>
      </c>
    </row>
    <row r="19" spans="1:5" x14ac:dyDescent="0.2">
      <c r="A19" s="270" t="s">
        <v>472</v>
      </c>
      <c r="B19" s="271">
        <f>+KVI_MOD_1.1.sz.mell.!E92</f>
        <v>22863428</v>
      </c>
      <c r="C19" s="270" t="s">
        <v>450</v>
      </c>
      <c r="D19" s="272">
        <f>+KVI_MOD_2.1.sz.mell!E29+KVI_MOD_2.2.sz.mell!E30</f>
        <v>22863428</v>
      </c>
      <c r="E19" s="271">
        <f>+B19-D19</f>
        <v>0</v>
      </c>
    </row>
    <row r="20" spans="1:5" x14ac:dyDescent="0.2">
      <c r="A20" s="270" t="s">
        <v>473</v>
      </c>
      <c r="B20" s="271">
        <f>+KVI_MOD_1.1.sz.mell.!E93</f>
        <v>353039052</v>
      </c>
      <c r="C20" s="270" t="s">
        <v>451</v>
      </c>
      <c r="D20" s="272">
        <f>+KVI_MOD_2.1.sz.mell!E30+KVI_MOD_2.2.sz.mell!E31</f>
        <v>353039052</v>
      </c>
      <c r="E20" s="271">
        <f>+B20-D20</f>
        <v>0</v>
      </c>
    </row>
    <row r="21" spans="1:5" x14ac:dyDescent="0.2">
      <c r="A21" s="270"/>
      <c r="B21" s="271"/>
      <c r="C21" s="270"/>
      <c r="D21" s="272"/>
      <c r="E21" s="271"/>
    </row>
    <row r="22" spans="1:5" ht="15.75" x14ac:dyDescent="0.25">
      <c r="A22" s="78" t="str">
        <f>+KVI_MOD_ÖSSZEFÜGGÉSEK!A25</f>
        <v>2020. évi eredeti előirányzat KIADÁSOK</v>
      </c>
      <c r="B22" s="273"/>
      <c r="C22" s="274"/>
      <c r="D22" s="272"/>
      <c r="E22" s="271"/>
    </row>
    <row r="23" spans="1:5" x14ac:dyDescent="0.2">
      <c r="A23" s="270"/>
      <c r="B23" s="271"/>
      <c r="C23" s="270"/>
      <c r="D23" s="272"/>
      <c r="E23" s="271"/>
    </row>
    <row r="24" spans="1:5" x14ac:dyDescent="0.2">
      <c r="A24" s="270" t="s">
        <v>485</v>
      </c>
      <c r="B24" s="271">
        <f>+KVI_MOD_1.1.sz.mell.!C135</f>
        <v>65908046</v>
      </c>
      <c r="C24" s="270" t="s">
        <v>443</v>
      </c>
      <c r="D24" s="272">
        <f>+KVI_MOD_2.1.sz.mell!G18+KVI_MOD_2.2.sz.mell!G17</f>
        <v>65908046</v>
      </c>
      <c r="E24" s="271">
        <f>+B24-D24</f>
        <v>0</v>
      </c>
    </row>
    <row r="25" spans="1:5" x14ac:dyDescent="0.2">
      <c r="A25" s="270" t="s">
        <v>475</v>
      </c>
      <c r="B25" s="271">
        <f>+KVI_MOD_1.1.sz.mell.!C160</f>
        <v>145968813</v>
      </c>
      <c r="C25" s="270" t="s">
        <v>452</v>
      </c>
      <c r="D25" s="272">
        <f>+KVI_MOD_2.1.sz.mell!G29+KVI_MOD_2.2.sz.mell!G30</f>
        <v>145968813</v>
      </c>
      <c r="E25" s="271">
        <f>+B25-D25</f>
        <v>0</v>
      </c>
    </row>
    <row r="26" spans="1:5" x14ac:dyDescent="0.2">
      <c r="A26" s="270" t="s">
        <v>476</v>
      </c>
      <c r="B26" s="271">
        <f>+KVI_MOD_1.1.sz.mell.!C161</f>
        <v>211876859</v>
      </c>
      <c r="C26" s="270" t="s">
        <v>453</v>
      </c>
      <c r="D26" s="272">
        <f>+KVI_MOD_2.1.sz.mell!G30+KVI_MOD_2.2.sz.mell!G31</f>
        <v>211876859</v>
      </c>
      <c r="E26" s="271">
        <f>+B26-D26</f>
        <v>0</v>
      </c>
    </row>
    <row r="27" spans="1:5" x14ac:dyDescent="0.2">
      <c r="A27" s="270"/>
      <c r="B27" s="271"/>
      <c r="C27" s="270"/>
      <c r="D27" s="272"/>
      <c r="E27" s="271"/>
    </row>
    <row r="28" spans="1:5" ht="15.75" x14ac:dyDescent="0.25">
      <c r="A28" s="78" t="str">
        <f>+KVI_MOD_ÖSSZEFÜGGÉSEK!A31</f>
        <v>2020. évi Összes módosítás KIADÁSOK</v>
      </c>
      <c r="B28" s="273"/>
      <c r="C28" s="274"/>
      <c r="D28" s="272"/>
      <c r="E28" s="271"/>
    </row>
    <row r="29" spans="1:5" x14ac:dyDescent="0.2">
      <c r="A29" s="270"/>
      <c r="B29" s="271"/>
      <c r="C29" s="270"/>
      <c r="D29" s="272"/>
      <c r="E29" s="271"/>
    </row>
    <row r="30" spans="1:5" x14ac:dyDescent="0.2">
      <c r="A30" s="270" t="s">
        <v>477</v>
      </c>
      <c r="B30" s="271">
        <f>+KVI_MOD_1.1.sz.mell.!D135</f>
        <v>111212904</v>
      </c>
      <c r="C30" s="270" t="s">
        <v>444</v>
      </c>
      <c r="D30" s="272">
        <f>+KVI_MOD_2.1.sz.mell!H18+KVI_MOD_2.2.sz.mell!H17</f>
        <v>111212904</v>
      </c>
      <c r="E30" s="271">
        <f>+B30-D30</f>
        <v>0</v>
      </c>
    </row>
    <row r="31" spans="1:5" x14ac:dyDescent="0.2">
      <c r="A31" s="270" t="s">
        <v>478</v>
      </c>
      <c r="B31" s="271">
        <f>+KVI_MOD_1.1.sz.mell.!D160</f>
        <v>29949289</v>
      </c>
      <c r="C31" s="270" t="s">
        <v>454</v>
      </c>
      <c r="D31" s="272">
        <f>+KVI_MOD_2.1.sz.mell!H29+KVI_MOD_2.2.sz.mell!H30</f>
        <v>29949289</v>
      </c>
      <c r="E31" s="271">
        <f>+B31-D31</f>
        <v>0</v>
      </c>
    </row>
    <row r="32" spans="1:5" x14ac:dyDescent="0.2">
      <c r="A32" s="270" t="s">
        <v>479</v>
      </c>
      <c r="B32" s="271">
        <f>+KVI_MOD_1.1.sz.mell.!D161</f>
        <v>141162193</v>
      </c>
      <c r="C32" s="270" t="s">
        <v>455</v>
      </c>
      <c r="D32" s="272">
        <f>+KVI_MOD_2.1.sz.mell!H30+KVI_MOD_2.2.sz.mell!H31</f>
        <v>141162193</v>
      </c>
      <c r="E32" s="271">
        <f>+B32-D32</f>
        <v>0</v>
      </c>
    </row>
    <row r="33" spans="1:5" x14ac:dyDescent="0.2">
      <c r="A33" s="270"/>
      <c r="B33" s="271"/>
      <c r="C33" s="270"/>
      <c r="D33" s="272"/>
      <c r="E33" s="271"/>
    </row>
    <row r="34" spans="1:5" ht="15.75" x14ac:dyDescent="0.25">
      <c r="A34" s="276" t="str">
        <f>+KVI_MOD_ÖSSZEFÜGGÉSEK!A37</f>
        <v>2020. módosított előirányzat KIADÁSOK</v>
      </c>
      <c r="B34" s="273"/>
      <c r="C34" s="274"/>
      <c r="D34" s="272"/>
      <c r="E34" s="271"/>
    </row>
    <row r="35" spans="1:5" x14ac:dyDescent="0.2">
      <c r="A35" s="270"/>
      <c r="B35" s="271"/>
      <c r="C35" s="270"/>
      <c r="D35" s="272"/>
      <c r="E35" s="271"/>
    </row>
    <row r="36" spans="1:5" x14ac:dyDescent="0.2">
      <c r="A36" s="270" t="s">
        <v>480</v>
      </c>
      <c r="B36" s="271">
        <f>+KVI_MOD_1.1.sz.mell.!E135</f>
        <v>177121130</v>
      </c>
      <c r="C36" s="270" t="s">
        <v>445</v>
      </c>
      <c r="D36" s="272">
        <f>+KVI_MOD_2.1.sz.mell!I18+KVI_MOD_2.2.sz.mell!I17</f>
        <v>177121130</v>
      </c>
      <c r="E36" s="271">
        <f>+B36-D36</f>
        <v>0</v>
      </c>
    </row>
    <row r="37" spans="1:5" x14ac:dyDescent="0.2">
      <c r="A37" s="270" t="s">
        <v>481</v>
      </c>
      <c r="B37" s="271">
        <f>+KVI_MOD_1.1.sz.mell.!E160</f>
        <v>175917922</v>
      </c>
      <c r="C37" s="270" t="s">
        <v>456</v>
      </c>
      <c r="D37" s="272">
        <f>+KVI_MOD_2.1.sz.mell!I29+KVI_MOD_2.2.sz.mell!I30</f>
        <v>175917922</v>
      </c>
      <c r="E37" s="271">
        <f>+B37-D37</f>
        <v>0</v>
      </c>
    </row>
    <row r="38" spans="1:5" x14ac:dyDescent="0.2">
      <c r="A38" s="270" t="s">
        <v>486</v>
      </c>
      <c r="B38" s="271">
        <f>+KVI_MOD_1.1.sz.mell.!E161</f>
        <v>353039052</v>
      </c>
      <c r="C38" s="270" t="s">
        <v>457</v>
      </c>
      <c r="D38" s="272">
        <f>+KVI_MOD_2.1.sz.mell!I30+KVI_MOD_2.2.sz.mell!I31</f>
        <v>353039052</v>
      </c>
      <c r="E38" s="271">
        <f>+B38-D38</f>
        <v>0</v>
      </c>
    </row>
  </sheetData>
  <sheetProtection sheet="1"/>
  <phoneticPr fontId="24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1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2:G14"/>
  <sheetViews>
    <sheetView zoomScale="120" zoomScaleNormal="120" workbookViewId="0">
      <selection activeCell="J17" sqref="J17"/>
    </sheetView>
  </sheetViews>
  <sheetFormatPr defaultRowHeight="15" x14ac:dyDescent="0.25"/>
  <cols>
    <col min="1" max="1" width="5.6640625" style="408" customWidth="1"/>
    <col min="2" max="2" width="35.6640625" style="408" customWidth="1"/>
    <col min="3" max="6" width="14" style="408" customWidth="1"/>
    <col min="7" max="16384" width="9.33203125" style="408"/>
  </cols>
  <sheetData>
    <row r="2" spans="1:7" x14ac:dyDescent="0.25">
      <c r="B2" s="548" t="str">
        <f>CONCATENATE("3. melléklet ",KVI_MOD_ALAPADATOK!A7," ",KVI_MOD_ALAPADATOK!B7," ",KVI_MOD_ALAPADATOK!C7," ",KVI_MOD_ALAPADATOK!D7," ",KVI_MOD_ALAPADATOK!E7," ",KVI_MOD_ALAPADATOK!F7," ",KVI_MOD_ALAPADATOK!G7," ",KVI_MOD_ALAPADATOK!H7)</f>
        <v>3. melléklet a 2 / 2021 ( V.26 ) önkormányzati rendelethez</v>
      </c>
      <c r="C2" s="548"/>
      <c r="D2" s="548"/>
      <c r="E2" s="548"/>
      <c r="F2" s="548"/>
    </row>
    <row r="4" spans="1:7" ht="33.200000000000003" customHeight="1" x14ac:dyDescent="0.25">
      <c r="A4" s="549" t="str">
        <f>CONCATENATE(KVI_MOD_ALAPADATOK!A3," adósságot keletkeztető ügyletekből és kezességvállalásokból fennálló kötelezettségei")</f>
        <v>Abaújkér Község Önkormányzata adósságot keletkeztető ügyletekből és kezességvállalásokból fennálló kötelezettségei</v>
      </c>
      <c r="B4" s="549"/>
      <c r="C4" s="549"/>
      <c r="D4" s="549"/>
      <c r="E4" s="549"/>
      <c r="F4" s="549"/>
    </row>
    <row r="5" spans="1:7" ht="15.95" customHeight="1" thickBot="1" x14ac:dyDescent="0.3">
      <c r="A5" s="409"/>
      <c r="B5" s="409"/>
      <c r="C5" s="550"/>
      <c r="D5" s="550"/>
      <c r="E5" s="551" t="str">
        <f>KVI_MOD_2.2.sz.mell!I2</f>
        <v xml:space="preserve"> Forintban!</v>
      </c>
      <c r="F5" s="551"/>
      <c r="G5" s="411"/>
    </row>
    <row r="6" spans="1:7" ht="63.2" customHeight="1" x14ac:dyDescent="0.25">
      <c r="A6" s="552" t="s">
        <v>7</v>
      </c>
      <c r="B6" s="554" t="s">
        <v>587</v>
      </c>
      <c r="C6" s="554" t="s">
        <v>588</v>
      </c>
      <c r="D6" s="554"/>
      <c r="E6" s="554"/>
      <c r="F6" s="556" t="s">
        <v>589</v>
      </c>
    </row>
    <row r="7" spans="1:7" ht="15.75" thickBot="1" x14ac:dyDescent="0.3">
      <c r="A7" s="553"/>
      <c r="B7" s="555"/>
      <c r="C7" s="412">
        <f>+LEFT(KVI_MOD_TARTALOMJEGYZÉK!A1,4)+1</f>
        <v>2021</v>
      </c>
      <c r="D7" s="412">
        <f>+C7+1</f>
        <v>2022</v>
      </c>
      <c r="E7" s="412">
        <f>+D7+1</f>
        <v>2023</v>
      </c>
      <c r="F7" s="557"/>
    </row>
    <row r="8" spans="1:7" ht="15.75" thickBot="1" x14ac:dyDescent="0.3">
      <c r="A8" s="413"/>
      <c r="B8" s="414" t="s">
        <v>401</v>
      </c>
      <c r="C8" s="414" t="s">
        <v>402</v>
      </c>
      <c r="D8" s="414" t="s">
        <v>403</v>
      </c>
      <c r="E8" s="414" t="s">
        <v>405</v>
      </c>
      <c r="F8" s="415" t="s">
        <v>404</v>
      </c>
    </row>
    <row r="9" spans="1:7" x14ac:dyDescent="0.25">
      <c r="A9" s="416" t="s">
        <v>9</v>
      </c>
      <c r="B9" s="506"/>
      <c r="C9" s="417"/>
      <c r="D9" s="417"/>
      <c r="E9" s="417"/>
      <c r="F9" s="418">
        <f t="shared" ref="F9:F14" si="0">SUM(C9:E9)</f>
        <v>0</v>
      </c>
    </row>
    <row r="10" spans="1:7" x14ac:dyDescent="0.25">
      <c r="A10" s="419" t="s">
        <v>10</v>
      </c>
      <c r="B10" s="507"/>
      <c r="C10" s="420"/>
      <c r="D10" s="420"/>
      <c r="E10" s="420"/>
      <c r="F10" s="421">
        <f t="shared" si="0"/>
        <v>0</v>
      </c>
    </row>
    <row r="11" spans="1:7" x14ac:dyDescent="0.25">
      <c r="A11" s="419" t="s">
        <v>11</v>
      </c>
      <c r="B11" s="507"/>
      <c r="C11" s="420"/>
      <c r="D11" s="420"/>
      <c r="E11" s="420"/>
      <c r="F11" s="421">
        <f t="shared" si="0"/>
        <v>0</v>
      </c>
    </row>
    <row r="12" spans="1:7" x14ac:dyDescent="0.25">
      <c r="A12" s="419" t="s">
        <v>12</v>
      </c>
      <c r="B12" s="507"/>
      <c r="C12" s="420"/>
      <c r="D12" s="420"/>
      <c r="E12" s="420"/>
      <c r="F12" s="421">
        <f t="shared" si="0"/>
        <v>0</v>
      </c>
    </row>
    <row r="13" spans="1:7" ht="15.75" thickBot="1" x14ac:dyDescent="0.3">
      <c r="A13" s="422" t="s">
        <v>13</v>
      </c>
      <c r="B13" s="508"/>
      <c r="C13" s="423"/>
      <c r="D13" s="423"/>
      <c r="E13" s="423"/>
      <c r="F13" s="421">
        <f t="shared" si="0"/>
        <v>0</v>
      </c>
    </row>
    <row r="14" spans="1:7" s="428" customFormat="1" thickBot="1" x14ac:dyDescent="0.25">
      <c r="A14" s="424" t="s">
        <v>14</v>
      </c>
      <c r="B14" s="425" t="s">
        <v>601</v>
      </c>
      <c r="C14" s="426">
        <f>SUM(C9:C13)</f>
        <v>0</v>
      </c>
      <c r="D14" s="426">
        <f>SUM(D9:D13)</f>
        <v>0</v>
      </c>
      <c r="E14" s="426">
        <f>SUM(E9:E13)</f>
        <v>0</v>
      </c>
      <c r="F14" s="427">
        <f t="shared" si="0"/>
        <v>0</v>
      </c>
    </row>
  </sheetData>
  <sheetProtection sheet="1"/>
  <mergeCells count="8">
    <mergeCell ref="B2:F2"/>
    <mergeCell ref="A4:F4"/>
    <mergeCell ref="C5:D5"/>
    <mergeCell ref="E5:F5"/>
    <mergeCell ref="A6:A7"/>
    <mergeCell ref="B6:B7"/>
    <mergeCell ref="C6:E6"/>
    <mergeCell ref="F6:F7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2:D15"/>
  <sheetViews>
    <sheetView topLeftCell="A4" zoomScale="120" zoomScaleNormal="120" workbookViewId="0">
      <selection activeCell="C8" sqref="C8"/>
    </sheetView>
  </sheetViews>
  <sheetFormatPr defaultRowHeight="15" x14ac:dyDescent="0.25"/>
  <cols>
    <col min="1" max="1" width="5.6640625" style="408" customWidth="1"/>
    <col min="2" max="2" width="68.6640625" style="408" customWidth="1"/>
    <col min="3" max="3" width="19.5" style="408" customWidth="1"/>
    <col min="4" max="16384" width="9.33203125" style="408"/>
  </cols>
  <sheetData>
    <row r="2" spans="1:4" x14ac:dyDescent="0.25">
      <c r="B2" s="548" t="str">
        <f>CONCATENATE("4. melléklet ",KVI_MOD_ALAPADATOK!A7," ",KVI_MOD_ALAPADATOK!B7," ",KVI_MOD_ALAPADATOK!C7," ",KVI_MOD_ALAPADATOK!D7," ",KVI_MOD_ALAPADATOK!E7," ",KVI_MOD_ALAPADATOK!F7," ",KVI_MOD_ALAPADATOK!G7," ",KVI_MOD_ALAPADATOK!H7)</f>
        <v>4. melléklet a 2 / 2021 ( V.26 ) önkormányzati rendelethez</v>
      </c>
      <c r="C2" s="548"/>
    </row>
    <row r="4" spans="1:4" ht="48.75" customHeight="1" x14ac:dyDescent="0.25">
      <c r="A4" s="558" t="str">
        <f>CONCATENATE(KVI_MOD_ALAPADATOK!A3," saját bevételeinek részletezése az adósságot keletkeztető ügyletből származó tárgyévi fizetési kötelezettség megállapításához")</f>
        <v>Abaújkér Község Önkormányzata saját bevételeinek részletezése az adósságot keletkeztető ügyletből származó tárgyévi fizetési kötelezettség megállapításához</v>
      </c>
      <c r="B4" s="558"/>
      <c r="C4" s="558"/>
    </row>
    <row r="5" spans="1:4" ht="15.95" customHeight="1" thickBot="1" x14ac:dyDescent="0.3">
      <c r="A5" s="409"/>
      <c r="B5" s="409"/>
      <c r="C5" s="410" t="str">
        <f>KVI_MOD_3.sz.mell.!E5</f>
        <v xml:space="preserve"> Forintban!</v>
      </c>
      <c r="D5" s="411"/>
    </row>
    <row r="6" spans="1:4" ht="26.45" customHeight="1" thickBot="1" x14ac:dyDescent="0.3">
      <c r="A6" s="429" t="s">
        <v>7</v>
      </c>
      <c r="B6" s="430" t="s">
        <v>590</v>
      </c>
      <c r="C6" s="431" t="str">
        <f>CONCATENATE(KVI_MOD_1.1.sz.mell.!C8," előirányzat")</f>
        <v>2020. évi előirányzat</v>
      </c>
    </row>
    <row r="7" spans="1:4" ht="15.75" thickBot="1" x14ac:dyDescent="0.3">
      <c r="A7" s="432"/>
      <c r="B7" s="433" t="s">
        <v>401</v>
      </c>
      <c r="C7" s="434" t="s">
        <v>402</v>
      </c>
    </row>
    <row r="8" spans="1:4" x14ac:dyDescent="0.25">
      <c r="A8" s="435" t="s">
        <v>9</v>
      </c>
      <c r="B8" s="436" t="s">
        <v>591</v>
      </c>
      <c r="C8" s="437">
        <v>7900000</v>
      </c>
    </row>
    <row r="9" spans="1:4" ht="24.75" x14ac:dyDescent="0.25">
      <c r="A9" s="438" t="s">
        <v>10</v>
      </c>
      <c r="B9" s="439" t="s">
        <v>592</v>
      </c>
      <c r="C9" s="440"/>
    </row>
    <row r="10" spans="1:4" x14ac:dyDescent="0.25">
      <c r="A10" s="438" t="s">
        <v>11</v>
      </c>
      <c r="B10" s="441" t="s">
        <v>593</v>
      </c>
      <c r="C10" s="440"/>
    </row>
    <row r="11" spans="1:4" ht="24.75" x14ac:dyDescent="0.25">
      <c r="A11" s="438" t="s">
        <v>12</v>
      </c>
      <c r="B11" s="441" t="s">
        <v>594</v>
      </c>
      <c r="C11" s="440"/>
    </row>
    <row r="12" spans="1:4" x14ac:dyDescent="0.25">
      <c r="A12" s="442" t="s">
        <v>13</v>
      </c>
      <c r="B12" s="441" t="s">
        <v>595</v>
      </c>
      <c r="C12" s="443"/>
    </row>
    <row r="13" spans="1:4" ht="15.75" thickBot="1" x14ac:dyDescent="0.3">
      <c r="A13" s="438" t="s">
        <v>14</v>
      </c>
      <c r="B13" s="444" t="s">
        <v>596</v>
      </c>
      <c r="C13" s="440"/>
    </row>
    <row r="14" spans="1:4" ht="15.75" thickBot="1" x14ac:dyDescent="0.3">
      <c r="A14" s="559" t="s">
        <v>597</v>
      </c>
      <c r="B14" s="560"/>
      <c r="C14" s="445">
        <f>SUM(C8:C13)</f>
        <v>7900000</v>
      </c>
    </row>
    <row r="15" spans="1:4" ht="23.25" customHeight="1" x14ac:dyDescent="0.25">
      <c r="A15" s="561" t="s">
        <v>598</v>
      </c>
      <c r="B15" s="561"/>
      <c r="C15" s="561"/>
    </row>
  </sheetData>
  <sheetProtection sheet="1"/>
  <mergeCells count="4">
    <mergeCell ref="B2:C2"/>
    <mergeCell ref="A4:C4"/>
    <mergeCell ref="A14:B14"/>
    <mergeCell ref="A15:C15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2:D15"/>
  <sheetViews>
    <sheetView zoomScale="120" zoomScaleNormal="120" workbookViewId="0">
      <selection activeCell="C8" sqref="C8"/>
    </sheetView>
  </sheetViews>
  <sheetFormatPr defaultRowHeight="15" x14ac:dyDescent="0.25"/>
  <cols>
    <col min="1" max="1" width="5.6640625" style="408" customWidth="1"/>
    <col min="2" max="2" width="66.83203125" style="408" customWidth="1"/>
    <col min="3" max="3" width="27" style="408" customWidth="1"/>
    <col min="4" max="16384" width="9.33203125" style="408"/>
  </cols>
  <sheetData>
    <row r="2" spans="1:4" x14ac:dyDescent="0.25">
      <c r="B2" s="548" t="str">
        <f>CONCATENATE("5. melléklet ",KVI_MOD_ALAPADATOK!A7," ",KVI_MOD_ALAPADATOK!B7," ",KVI_MOD_ALAPADATOK!C7," ",KVI_MOD_ALAPADATOK!D7," ",KVI_MOD_ALAPADATOK!E7," ",KVI_MOD_ALAPADATOK!F7," ",KVI_MOD_ALAPADATOK!G7," ",KVI_MOD_ALAPADATOK!H7)</f>
        <v>5. melléklet a 2 / 2021 ( V.26 ) önkormányzati rendelethez</v>
      </c>
      <c r="C2" s="548"/>
    </row>
    <row r="4" spans="1:4" ht="33.200000000000003" customHeight="1" x14ac:dyDescent="0.25">
      <c r="A4" s="558" t="str">
        <f>CONCATENATE(KVI_MOD_ALAPADATOK!A3," ",KVI_MOD_ALAPADATOK!D1,". évi adósságot keletkeztető fejlesztési céljai")</f>
        <v>Abaújkér Község Önkormányzata 2020. évi adósságot keletkeztető fejlesztési céljai</v>
      </c>
      <c r="B4" s="558"/>
      <c r="C4" s="558"/>
    </row>
    <row r="5" spans="1:4" ht="15.95" customHeight="1" thickBot="1" x14ac:dyDescent="0.3">
      <c r="A5" s="409"/>
      <c r="B5" s="409"/>
      <c r="C5" s="410" t="str">
        <f>KVI_MOD_4.sz.mell.!C5</f>
        <v xml:space="preserve"> Forintban!</v>
      </c>
      <c r="D5" s="411"/>
    </row>
    <row r="6" spans="1:4" ht="26.45" customHeight="1" thickBot="1" x14ac:dyDescent="0.3">
      <c r="A6" s="429" t="s">
        <v>7</v>
      </c>
      <c r="B6" s="430" t="s">
        <v>599</v>
      </c>
      <c r="C6" s="431" t="s">
        <v>600</v>
      </c>
    </row>
    <row r="7" spans="1:4" ht="15.75" thickBot="1" x14ac:dyDescent="0.3">
      <c r="A7" s="432"/>
      <c r="B7" s="433" t="s">
        <v>401</v>
      </c>
      <c r="C7" s="434" t="s">
        <v>402</v>
      </c>
    </row>
    <row r="8" spans="1:4" x14ac:dyDescent="0.25">
      <c r="A8" s="435" t="s">
        <v>9</v>
      </c>
      <c r="B8" s="509"/>
      <c r="C8" s="446"/>
    </row>
    <row r="9" spans="1:4" x14ac:dyDescent="0.25">
      <c r="A9" s="438" t="s">
        <v>10</v>
      </c>
      <c r="B9" s="510"/>
      <c r="C9" s="447"/>
    </row>
    <row r="10" spans="1:4" ht="15.75" thickBot="1" x14ac:dyDescent="0.3">
      <c r="A10" s="442" t="s">
        <v>11</v>
      </c>
      <c r="B10" s="511"/>
      <c r="C10" s="448"/>
    </row>
    <row r="11" spans="1:4" s="428" customFormat="1" ht="17.25" customHeight="1" thickBot="1" x14ac:dyDescent="0.25">
      <c r="A11" s="449" t="s">
        <v>12</v>
      </c>
      <c r="B11" s="450" t="s">
        <v>602</v>
      </c>
      <c r="C11" s="445">
        <f>SUM(C8:C10)</f>
        <v>0</v>
      </c>
    </row>
    <row r="15" spans="1:4" ht="15.75" x14ac:dyDescent="0.25">
      <c r="B15" s="451"/>
    </row>
  </sheetData>
  <sheetProtection sheet="1"/>
  <mergeCells count="2">
    <mergeCell ref="B2:C2"/>
    <mergeCell ref="A4:C4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G25"/>
  <sheetViews>
    <sheetView zoomScale="120" zoomScaleNormal="120" workbookViewId="0">
      <selection activeCell="F11" sqref="F11"/>
    </sheetView>
  </sheetViews>
  <sheetFormatPr defaultRowHeight="12.75" x14ac:dyDescent="0.2"/>
  <cols>
    <col min="1" max="1" width="47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83203125" style="32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21.75" customHeight="1" x14ac:dyDescent="0.2">
      <c r="A1" s="330"/>
      <c r="B1" s="563" t="str">
        <f>CONCATENATE("6. melléklet ",KVI_MOD_ALAPADATOK!A7," ",KVI_MOD_ALAPADATOK!B7," ",KVI_MOD_ALAPADATOK!C7," ",KVI_MOD_ALAPADATOK!D7," ",KVI_MOD_ALAPADATOK!E7," ",KVI_MOD_ALAPADATOK!F7," ",KVI_MOD_ALAPADATOK!G7," ",KVI_MOD_ALAPADATOK!H7)</f>
        <v>6. melléklet a 2 / 2021 ( V.26 ) önkormányzati rendelethez</v>
      </c>
      <c r="C1" s="564"/>
      <c r="D1" s="564"/>
      <c r="E1" s="564"/>
      <c r="F1" s="564"/>
      <c r="G1" s="564"/>
    </row>
    <row r="2" spans="1:7" x14ac:dyDescent="0.2">
      <c r="A2" s="330"/>
      <c r="B2" s="331"/>
      <c r="C2" s="331"/>
      <c r="D2" s="331"/>
      <c r="E2" s="331"/>
      <c r="F2" s="331"/>
      <c r="G2" s="331"/>
    </row>
    <row r="3" spans="1:7" ht="25.5" customHeight="1" x14ac:dyDescent="0.2">
      <c r="A3" s="562" t="s">
        <v>0</v>
      </c>
      <c r="B3" s="562"/>
      <c r="C3" s="562"/>
      <c r="D3" s="562"/>
      <c r="E3" s="562"/>
      <c r="F3" s="562"/>
      <c r="G3" s="562"/>
    </row>
    <row r="4" spans="1:7" ht="22.5" customHeight="1" thickBot="1" x14ac:dyDescent="0.3">
      <c r="A4" s="330"/>
      <c r="B4" s="331"/>
      <c r="C4" s="331"/>
      <c r="D4" s="331"/>
      <c r="E4" s="331"/>
      <c r="F4" s="331"/>
      <c r="G4" s="332" t="str">
        <f>KVI_MOD_2.2.sz.mell!I2</f>
        <v xml:space="preserve"> Forintban!</v>
      </c>
    </row>
    <row r="5" spans="1:7" s="29" customFormat="1" ht="44.45" customHeight="1" thickBot="1" x14ac:dyDescent="0.25">
      <c r="A5" s="333" t="s">
        <v>50</v>
      </c>
      <c r="B5" s="304" t="s">
        <v>51</v>
      </c>
      <c r="C5" s="304" t="s">
        <v>52</v>
      </c>
      <c r="D5" s="304" t="s">
        <v>637</v>
      </c>
      <c r="E5" s="304" t="str">
        <f>CONCATENATE(KVI_MOD_ALAPADATOK!D1,". évi eredeti előirányzat")</f>
        <v>2020. évi eredeti előirányzat</v>
      </c>
      <c r="F5" s="304" t="s">
        <v>627</v>
      </c>
      <c r="G5" s="305" t="s">
        <v>628</v>
      </c>
    </row>
    <row r="6" spans="1:7" s="32" customFormat="1" ht="12" customHeight="1" thickBot="1" x14ac:dyDescent="0.25">
      <c r="A6" s="334" t="s">
        <v>401</v>
      </c>
      <c r="B6" s="335" t="s">
        <v>402</v>
      </c>
      <c r="C6" s="335" t="s">
        <v>403</v>
      </c>
      <c r="D6" s="335" t="s">
        <v>405</v>
      </c>
      <c r="E6" s="335" t="s">
        <v>404</v>
      </c>
      <c r="F6" s="335" t="s">
        <v>406</v>
      </c>
      <c r="G6" s="336" t="s">
        <v>568</v>
      </c>
    </row>
    <row r="7" spans="1:7" ht="15.95" customHeight="1" x14ac:dyDescent="0.2">
      <c r="A7" s="215" t="s">
        <v>636</v>
      </c>
      <c r="B7" s="21">
        <v>3900000</v>
      </c>
      <c r="C7" s="217"/>
      <c r="D7" s="21"/>
      <c r="E7" s="21"/>
      <c r="F7" s="21">
        <v>3900000</v>
      </c>
      <c r="G7" s="33">
        <f>E7+F7</f>
        <v>3900000</v>
      </c>
    </row>
    <row r="8" spans="1:7" ht="15.95" customHeight="1" x14ac:dyDescent="0.2">
      <c r="A8" s="215" t="s">
        <v>638</v>
      </c>
      <c r="B8" s="21">
        <v>6637119</v>
      </c>
      <c r="C8" s="217"/>
      <c r="D8" s="21"/>
      <c r="E8" s="21"/>
      <c r="F8" s="21">
        <v>6637119</v>
      </c>
      <c r="G8" s="33">
        <f t="shared" ref="G8:G24" si="0">E8+F8</f>
        <v>6637119</v>
      </c>
    </row>
    <row r="9" spans="1:7" ht="15.95" customHeight="1" x14ac:dyDescent="0.2">
      <c r="A9" s="215" t="s">
        <v>639</v>
      </c>
      <c r="B9" s="21">
        <v>2458720</v>
      </c>
      <c r="C9" s="217"/>
      <c r="D9" s="21"/>
      <c r="E9" s="21"/>
      <c r="F9" s="21">
        <v>2458720</v>
      </c>
      <c r="G9" s="33">
        <f t="shared" si="0"/>
        <v>2458720</v>
      </c>
    </row>
    <row r="10" spans="1:7" ht="15.95" customHeight="1" x14ac:dyDescent="0.2">
      <c r="A10" s="216" t="s">
        <v>640</v>
      </c>
      <c r="B10" s="21">
        <v>1772224</v>
      </c>
      <c r="C10" s="217"/>
      <c r="D10" s="21"/>
      <c r="E10" s="21"/>
      <c r="F10" s="21">
        <v>1772224</v>
      </c>
      <c r="G10" s="33">
        <f t="shared" si="0"/>
        <v>1772224</v>
      </c>
    </row>
    <row r="11" spans="1:7" ht="15.95" customHeight="1" x14ac:dyDescent="0.2">
      <c r="A11" s="215"/>
      <c r="B11" s="21"/>
      <c r="C11" s="217"/>
      <c r="D11" s="21"/>
      <c r="E11" s="21"/>
      <c r="F11" s="21"/>
      <c r="G11" s="33">
        <f t="shared" si="0"/>
        <v>0</v>
      </c>
    </row>
    <row r="12" spans="1:7" ht="15.95" customHeight="1" x14ac:dyDescent="0.2">
      <c r="A12" s="216"/>
      <c r="B12" s="21"/>
      <c r="C12" s="217"/>
      <c r="D12" s="21"/>
      <c r="E12" s="21"/>
      <c r="F12" s="21"/>
      <c r="G12" s="33">
        <f t="shared" si="0"/>
        <v>0</v>
      </c>
    </row>
    <row r="13" spans="1:7" ht="15.95" customHeight="1" x14ac:dyDescent="0.2">
      <c r="A13" s="215"/>
      <c r="B13" s="21"/>
      <c r="C13" s="217"/>
      <c r="D13" s="21"/>
      <c r="E13" s="21"/>
      <c r="F13" s="21"/>
      <c r="G13" s="33">
        <f t="shared" si="0"/>
        <v>0</v>
      </c>
    </row>
    <row r="14" spans="1:7" ht="15.95" customHeight="1" x14ac:dyDescent="0.2">
      <c r="A14" s="215"/>
      <c r="B14" s="21"/>
      <c r="C14" s="217"/>
      <c r="D14" s="21"/>
      <c r="E14" s="21"/>
      <c r="F14" s="21"/>
      <c r="G14" s="33">
        <f t="shared" si="0"/>
        <v>0</v>
      </c>
    </row>
    <row r="15" spans="1:7" ht="15.95" customHeight="1" x14ac:dyDescent="0.2">
      <c r="A15" s="215"/>
      <c r="B15" s="21"/>
      <c r="C15" s="217"/>
      <c r="D15" s="21"/>
      <c r="E15" s="21"/>
      <c r="F15" s="21"/>
      <c r="G15" s="33">
        <f t="shared" si="0"/>
        <v>0</v>
      </c>
    </row>
    <row r="16" spans="1:7" ht="15.95" customHeight="1" x14ac:dyDescent="0.2">
      <c r="A16" s="215"/>
      <c r="B16" s="21"/>
      <c r="C16" s="217"/>
      <c r="D16" s="21"/>
      <c r="E16" s="21"/>
      <c r="F16" s="21"/>
      <c r="G16" s="33">
        <f t="shared" si="0"/>
        <v>0</v>
      </c>
    </row>
    <row r="17" spans="1:7" ht="15.95" customHeight="1" x14ac:dyDescent="0.2">
      <c r="A17" s="215"/>
      <c r="B17" s="21"/>
      <c r="C17" s="217"/>
      <c r="D17" s="21"/>
      <c r="E17" s="21"/>
      <c r="F17" s="21"/>
      <c r="G17" s="33">
        <f t="shared" si="0"/>
        <v>0</v>
      </c>
    </row>
    <row r="18" spans="1:7" ht="15.95" customHeight="1" x14ac:dyDescent="0.2">
      <c r="A18" s="215"/>
      <c r="B18" s="21"/>
      <c r="C18" s="217"/>
      <c r="D18" s="21"/>
      <c r="E18" s="21"/>
      <c r="F18" s="21"/>
      <c r="G18" s="33">
        <f t="shared" si="0"/>
        <v>0</v>
      </c>
    </row>
    <row r="19" spans="1:7" ht="15.95" customHeight="1" x14ac:dyDescent="0.2">
      <c r="A19" s="215"/>
      <c r="B19" s="21"/>
      <c r="C19" s="217"/>
      <c r="D19" s="21"/>
      <c r="E19" s="21"/>
      <c r="F19" s="21"/>
      <c r="G19" s="33">
        <f t="shared" si="0"/>
        <v>0</v>
      </c>
    </row>
    <row r="20" spans="1:7" ht="15.95" customHeight="1" x14ac:dyDescent="0.2">
      <c r="A20" s="215"/>
      <c r="B20" s="21"/>
      <c r="C20" s="217"/>
      <c r="D20" s="21"/>
      <c r="E20" s="21"/>
      <c r="F20" s="21"/>
      <c r="G20" s="33">
        <f t="shared" si="0"/>
        <v>0</v>
      </c>
    </row>
    <row r="21" spans="1:7" ht="15.95" customHeight="1" x14ac:dyDescent="0.2">
      <c r="A21" s="215"/>
      <c r="B21" s="21"/>
      <c r="C21" s="217"/>
      <c r="D21" s="21"/>
      <c r="E21" s="21"/>
      <c r="F21" s="21"/>
      <c r="G21" s="33">
        <f t="shared" si="0"/>
        <v>0</v>
      </c>
    </row>
    <row r="22" spans="1:7" ht="15.95" customHeight="1" x14ac:dyDescent="0.2">
      <c r="A22" s="215"/>
      <c r="B22" s="21"/>
      <c r="C22" s="217"/>
      <c r="D22" s="21"/>
      <c r="E22" s="21"/>
      <c r="F22" s="21"/>
      <c r="G22" s="33">
        <f t="shared" si="0"/>
        <v>0</v>
      </c>
    </row>
    <row r="23" spans="1:7" ht="15.95" customHeight="1" x14ac:dyDescent="0.2">
      <c r="A23" s="215"/>
      <c r="B23" s="21"/>
      <c r="C23" s="217"/>
      <c r="D23" s="21"/>
      <c r="E23" s="21"/>
      <c r="F23" s="21"/>
      <c r="G23" s="33">
        <f t="shared" si="0"/>
        <v>0</v>
      </c>
    </row>
    <row r="24" spans="1:7" ht="15.95" customHeight="1" thickBot="1" x14ac:dyDescent="0.25">
      <c r="A24" s="34"/>
      <c r="B24" s="22"/>
      <c r="C24" s="218"/>
      <c r="D24" s="22"/>
      <c r="E24" s="22"/>
      <c r="F24" s="22"/>
      <c r="G24" s="35">
        <f t="shared" si="0"/>
        <v>0</v>
      </c>
    </row>
    <row r="25" spans="1:7" s="38" customFormat="1" ht="18" customHeight="1" thickBot="1" x14ac:dyDescent="0.25">
      <c r="A25" s="70" t="s">
        <v>49</v>
      </c>
      <c r="B25" s="36">
        <f>SUM(B7:B24)</f>
        <v>14768063</v>
      </c>
      <c r="C25" s="54"/>
      <c r="D25" s="36">
        <f>SUM(D7:D24)</f>
        <v>0</v>
      </c>
      <c r="E25" s="36"/>
      <c r="F25" s="36">
        <f>SUM(F7:F24)</f>
        <v>14768063</v>
      </c>
      <c r="G25" s="37">
        <f>SUM(G7:G24)</f>
        <v>14768063</v>
      </c>
    </row>
  </sheetData>
  <sheetProtection sheet="1"/>
  <mergeCells count="2">
    <mergeCell ref="A3:G3"/>
    <mergeCell ref="B1:G1"/>
  </mergeCells>
  <phoneticPr fontId="0" type="noConversion"/>
  <printOptions horizontalCentered="1"/>
  <pageMargins left="0.61" right="0.52" top="1.02" bottom="0.98425196850393704" header="0.78740157480314965" footer="0.78740157480314965"/>
  <pageSetup paperSize="9" scale="96" orientation="landscape" horizontalDpi="300" verticalDpi="300" r:id="rId1"/>
  <headerFooter alignWithMargins="0">
    <oddHeader xml:space="preserve">&amp;R&amp;"Times New Roman CE,Félkövér dőlt"&amp;11 3. melléklet 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26"/>
  <sheetViews>
    <sheetView topLeftCell="A10" zoomScale="115" zoomScaleNormal="115" workbookViewId="0">
      <selection activeCell="B10" sqref="B10"/>
    </sheetView>
  </sheetViews>
  <sheetFormatPr defaultRowHeight="12.75" x14ac:dyDescent="0.2"/>
  <cols>
    <col min="1" max="1" width="54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83203125" style="27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9" ht="20.45" customHeight="1" x14ac:dyDescent="0.2">
      <c r="A1" s="330"/>
      <c r="B1" s="563" t="str">
        <f>CONCATENATE("7. melléklet ",KVI_MOD_ALAPADATOK!A7," ",KVI_MOD_ALAPADATOK!B7," ",KVI_MOD_ALAPADATOK!C7," ",KVI_MOD_ALAPADATOK!D7," ",KVI_MOD_ALAPADATOK!E7," ",KVI_MOD_ALAPADATOK!F7," ",KVI_MOD_ALAPADATOK!G7," ",KVI_MOD_ALAPADATOK!H7)</f>
        <v>7. melléklet a 2 / 2021 ( V.26 ) önkormányzati rendelethez</v>
      </c>
      <c r="C1" s="563"/>
      <c r="D1" s="563"/>
      <c r="E1" s="563"/>
      <c r="F1" s="563"/>
      <c r="G1" s="563"/>
    </row>
    <row r="2" spans="1:9" x14ac:dyDescent="0.2">
      <c r="A2" s="330"/>
      <c r="B2" s="331"/>
      <c r="C2" s="331"/>
      <c r="D2" s="331"/>
      <c r="E2" s="331"/>
      <c r="F2" s="331"/>
      <c r="G2" s="331"/>
    </row>
    <row r="3" spans="1:9" ht="24.75" customHeight="1" x14ac:dyDescent="0.2">
      <c r="A3" s="562" t="s">
        <v>1</v>
      </c>
      <c r="B3" s="562"/>
      <c r="C3" s="562"/>
      <c r="D3" s="562"/>
      <c r="E3" s="562"/>
      <c r="F3" s="562"/>
      <c r="G3" s="562"/>
    </row>
    <row r="4" spans="1:9" ht="23.25" customHeight="1" thickBot="1" x14ac:dyDescent="0.3">
      <c r="A4" s="330"/>
      <c r="B4" s="331"/>
      <c r="C4" s="331"/>
      <c r="D4" s="331"/>
      <c r="E4" s="331"/>
      <c r="F4" s="331"/>
      <c r="G4" s="332" t="str">
        <f>KVI_MOD_6.sz.mell.!G4</f>
        <v xml:space="preserve"> Forintban!</v>
      </c>
    </row>
    <row r="5" spans="1:9" s="29" customFormat="1" ht="48.75" customHeight="1" thickBot="1" x14ac:dyDescent="0.25">
      <c r="A5" s="333" t="s">
        <v>53</v>
      </c>
      <c r="B5" s="304" t="s">
        <v>51</v>
      </c>
      <c r="C5" s="304" t="s">
        <v>52</v>
      </c>
      <c r="D5" s="304" t="str">
        <f>+KVI_MOD_6.sz.mell.!D5</f>
        <v>Felhasználás 2020.12.31</v>
      </c>
      <c r="E5" s="304" t="str">
        <f>KVI_MOD_6.sz.mell.!E5</f>
        <v>2020. évi eredeti előirányzat</v>
      </c>
      <c r="F5" s="304" t="str">
        <f>KVI_MOD_6.sz.mell.!F5</f>
        <v>Összes 
módosítás 2020. …..ig</v>
      </c>
      <c r="G5" s="305" t="str">
        <f>KVI_MOD_6.sz.mell.!G5</f>
        <v>Módosított előirányzat 2020. 
….-án</v>
      </c>
    </row>
    <row r="6" spans="1:9" s="32" customFormat="1" ht="15.2" customHeight="1" thickBot="1" x14ac:dyDescent="0.25">
      <c r="A6" s="334" t="s">
        <v>401</v>
      </c>
      <c r="B6" s="335" t="s">
        <v>402</v>
      </c>
      <c r="C6" s="335" t="s">
        <v>403</v>
      </c>
      <c r="D6" s="335" t="s">
        <v>405</v>
      </c>
      <c r="E6" s="335" t="s">
        <v>404</v>
      </c>
      <c r="F6" s="335" t="s">
        <v>406</v>
      </c>
      <c r="G6" s="336" t="s">
        <v>568</v>
      </c>
    </row>
    <row r="7" spans="1:9" ht="15.95" customHeight="1" x14ac:dyDescent="0.2">
      <c r="A7" s="39" t="s">
        <v>641</v>
      </c>
      <c r="B7" s="40">
        <v>29896230</v>
      </c>
      <c r="C7" s="219"/>
      <c r="D7" s="40"/>
      <c r="E7" s="40"/>
      <c r="F7" s="40">
        <v>29896230</v>
      </c>
      <c r="G7" s="41">
        <f>E7+F7</f>
        <v>29896230</v>
      </c>
    </row>
    <row r="8" spans="1:9" ht="15.95" customHeight="1" x14ac:dyDescent="0.2">
      <c r="A8" s="39" t="s">
        <v>642</v>
      </c>
      <c r="B8" s="40">
        <v>13192432</v>
      </c>
      <c r="C8" s="219"/>
      <c r="D8" s="40"/>
      <c r="E8" s="40"/>
      <c r="F8" s="40">
        <v>10842926</v>
      </c>
      <c r="G8" s="41">
        <f t="shared" ref="G8:G25" si="0">E8+F8</f>
        <v>10842926</v>
      </c>
      <c r="I8" s="371"/>
    </row>
    <row r="9" spans="1:9" ht="15.95" customHeight="1" x14ac:dyDescent="0.2">
      <c r="A9" s="39"/>
      <c r="B9" s="40"/>
      <c r="C9" s="219"/>
      <c r="D9" s="40"/>
      <c r="E9" s="40"/>
      <c r="F9" s="40"/>
      <c r="G9" s="41">
        <f t="shared" si="0"/>
        <v>0</v>
      </c>
    </row>
    <row r="10" spans="1:9" ht="15.95" customHeight="1" x14ac:dyDescent="0.2">
      <c r="A10" s="39"/>
      <c r="B10" s="40"/>
      <c r="C10" s="219"/>
      <c r="D10" s="40"/>
      <c r="E10" s="40"/>
      <c r="F10" s="40"/>
      <c r="G10" s="41">
        <f t="shared" si="0"/>
        <v>0</v>
      </c>
    </row>
    <row r="11" spans="1:9" ht="15.95" customHeight="1" x14ac:dyDescent="0.2">
      <c r="A11" s="39"/>
      <c r="B11" s="40"/>
      <c r="C11" s="219"/>
      <c r="D11" s="40"/>
      <c r="E11" s="40"/>
      <c r="F11" s="40"/>
      <c r="G11" s="41">
        <f t="shared" si="0"/>
        <v>0</v>
      </c>
    </row>
    <row r="12" spans="1:9" ht="15.95" customHeight="1" x14ac:dyDescent="0.2">
      <c r="A12" s="39"/>
      <c r="B12" s="40"/>
      <c r="C12" s="219"/>
      <c r="D12" s="40"/>
      <c r="E12" s="40"/>
      <c r="F12" s="40"/>
      <c r="G12" s="41">
        <f t="shared" si="0"/>
        <v>0</v>
      </c>
    </row>
    <row r="13" spans="1:9" ht="15.95" customHeight="1" x14ac:dyDescent="0.2">
      <c r="A13" s="39"/>
      <c r="B13" s="40"/>
      <c r="C13" s="219"/>
      <c r="D13" s="40"/>
      <c r="E13" s="40"/>
      <c r="F13" s="40"/>
      <c r="G13" s="41">
        <f t="shared" si="0"/>
        <v>0</v>
      </c>
    </row>
    <row r="14" spans="1:9" ht="15.95" customHeight="1" x14ac:dyDescent="0.2">
      <c r="A14" s="39"/>
      <c r="B14" s="40"/>
      <c r="C14" s="219"/>
      <c r="D14" s="40"/>
      <c r="E14" s="40"/>
      <c r="F14" s="40"/>
      <c r="G14" s="41">
        <f t="shared" si="0"/>
        <v>0</v>
      </c>
    </row>
    <row r="15" spans="1:9" ht="15.95" customHeight="1" x14ac:dyDescent="0.2">
      <c r="A15" s="39"/>
      <c r="B15" s="40"/>
      <c r="C15" s="219"/>
      <c r="D15" s="40"/>
      <c r="E15" s="40"/>
      <c r="F15" s="40"/>
      <c r="G15" s="41">
        <f t="shared" si="0"/>
        <v>0</v>
      </c>
    </row>
    <row r="16" spans="1:9" ht="15.95" customHeight="1" x14ac:dyDescent="0.2">
      <c r="A16" s="39"/>
      <c r="B16" s="40"/>
      <c r="C16" s="219"/>
      <c r="D16" s="40"/>
      <c r="E16" s="40"/>
      <c r="F16" s="40"/>
      <c r="G16" s="41">
        <f t="shared" si="0"/>
        <v>0</v>
      </c>
    </row>
    <row r="17" spans="1:7" ht="15.95" customHeight="1" x14ac:dyDescent="0.2">
      <c r="A17" s="39"/>
      <c r="B17" s="40"/>
      <c r="C17" s="219"/>
      <c r="D17" s="40"/>
      <c r="E17" s="40"/>
      <c r="F17" s="40"/>
      <c r="G17" s="41">
        <f t="shared" si="0"/>
        <v>0</v>
      </c>
    </row>
    <row r="18" spans="1:7" ht="15.95" customHeight="1" x14ac:dyDescent="0.2">
      <c r="A18" s="39"/>
      <c r="B18" s="40"/>
      <c r="C18" s="219"/>
      <c r="D18" s="40"/>
      <c r="E18" s="40"/>
      <c r="F18" s="40"/>
      <c r="G18" s="41">
        <f t="shared" si="0"/>
        <v>0</v>
      </c>
    </row>
    <row r="19" spans="1:7" ht="15.95" customHeight="1" x14ac:dyDescent="0.2">
      <c r="A19" s="39"/>
      <c r="B19" s="40"/>
      <c r="C19" s="219"/>
      <c r="D19" s="40"/>
      <c r="E19" s="40"/>
      <c r="F19" s="40"/>
      <c r="G19" s="41">
        <f t="shared" si="0"/>
        <v>0</v>
      </c>
    </row>
    <row r="20" spans="1:7" ht="15.95" customHeight="1" x14ac:dyDescent="0.2">
      <c r="A20" s="39"/>
      <c r="B20" s="40"/>
      <c r="C20" s="219"/>
      <c r="D20" s="40"/>
      <c r="E20" s="40"/>
      <c r="F20" s="40"/>
      <c r="G20" s="41">
        <f t="shared" si="0"/>
        <v>0</v>
      </c>
    </row>
    <row r="21" spans="1:7" ht="15.95" customHeight="1" x14ac:dyDescent="0.2">
      <c r="A21" s="39"/>
      <c r="B21" s="40"/>
      <c r="C21" s="219"/>
      <c r="D21" s="40"/>
      <c r="E21" s="40"/>
      <c r="F21" s="40"/>
      <c r="G21" s="41">
        <f t="shared" si="0"/>
        <v>0</v>
      </c>
    </row>
    <row r="22" spans="1:7" ht="15.95" customHeight="1" x14ac:dyDescent="0.2">
      <c r="A22" s="39"/>
      <c r="B22" s="40"/>
      <c r="C22" s="219"/>
      <c r="D22" s="40"/>
      <c r="E22" s="40"/>
      <c r="F22" s="40"/>
      <c r="G22" s="41">
        <f t="shared" si="0"/>
        <v>0</v>
      </c>
    </row>
    <row r="23" spans="1:7" ht="15.95" customHeight="1" x14ac:dyDescent="0.2">
      <c r="A23" s="39"/>
      <c r="B23" s="40"/>
      <c r="C23" s="219"/>
      <c r="D23" s="40"/>
      <c r="E23" s="40"/>
      <c r="F23" s="40"/>
      <c r="G23" s="41">
        <f t="shared" si="0"/>
        <v>0</v>
      </c>
    </row>
    <row r="24" spans="1:7" ht="15.95" customHeight="1" x14ac:dyDescent="0.2">
      <c r="A24" s="39"/>
      <c r="B24" s="40"/>
      <c r="C24" s="219"/>
      <c r="D24" s="40"/>
      <c r="E24" s="40"/>
      <c r="F24" s="40"/>
      <c r="G24" s="41">
        <f t="shared" si="0"/>
        <v>0</v>
      </c>
    </row>
    <row r="25" spans="1:7" ht="15.95" customHeight="1" thickBot="1" x14ac:dyDescent="0.25">
      <c r="A25" s="42"/>
      <c r="B25" s="43"/>
      <c r="C25" s="220"/>
      <c r="D25" s="43"/>
      <c r="E25" s="43"/>
      <c r="F25" s="43"/>
      <c r="G25" s="44">
        <f t="shared" si="0"/>
        <v>0</v>
      </c>
    </row>
    <row r="26" spans="1:7" s="38" customFormat="1" ht="18" customHeight="1" thickBot="1" x14ac:dyDescent="0.25">
      <c r="A26" s="70" t="s">
        <v>49</v>
      </c>
      <c r="B26" s="71">
        <f>SUM(B7:B25)</f>
        <v>43088662</v>
      </c>
      <c r="C26" s="55"/>
      <c r="D26" s="71">
        <f>SUM(D7:D25)</f>
        <v>0</v>
      </c>
      <c r="E26" s="71"/>
      <c r="F26" s="71">
        <f>SUM(F7:F25)</f>
        <v>40739156</v>
      </c>
      <c r="G26" s="45">
        <f>SUM(G7:G25)</f>
        <v>40739156</v>
      </c>
    </row>
  </sheetData>
  <sheetProtection sheet="1"/>
  <mergeCells count="2">
    <mergeCell ref="A3:G3"/>
    <mergeCell ref="B1:G1"/>
  </mergeCells>
  <phoneticPr fontId="0" type="noConversion"/>
  <printOptions horizontalCentered="1"/>
  <pageMargins left="0.65" right="0.78740157480314965" top="1.2369791666666667" bottom="0.98425196850393704" header="0.78740157480314965" footer="0.78740157480314965"/>
  <pageSetup paperSize="9" scale="91" orientation="landscape" horizontalDpi="300" verticalDpi="300" r:id="rId1"/>
  <headerFooter alignWithMargins="0">
    <oddHeader xml:space="preserve">&amp;R&amp;"Times New Roman CE,Félkövér dőlt"&amp;11 4. melléklet&amp;"Times New Roman CE,Normál"&amp;10
   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231"/>
  <sheetViews>
    <sheetView topLeftCell="A11" zoomScale="110" zoomScaleNormal="110" zoomScaleSheetLayoutView="100" workbookViewId="0">
      <selection activeCell="M58" sqref="M58"/>
    </sheetView>
  </sheetViews>
  <sheetFormatPr defaultRowHeight="12.75" x14ac:dyDescent="0.2"/>
  <cols>
    <col min="1" max="1" width="28.5" style="31" customWidth="1"/>
    <col min="2" max="4" width="13.83203125" style="31" customWidth="1"/>
    <col min="5" max="5" width="12.83203125" style="31" customWidth="1"/>
    <col min="6" max="7" width="13.83203125" style="31" customWidth="1"/>
    <col min="8" max="8" width="12.83203125" style="31" customWidth="1"/>
    <col min="9" max="9" width="13.83203125" style="31" customWidth="1"/>
    <col min="10" max="10" width="7.33203125" style="31" customWidth="1"/>
    <col min="11" max="11" width="11.33203125" style="31" customWidth="1"/>
    <col min="12" max="12" width="4" style="31" customWidth="1"/>
    <col min="13" max="16384" width="9.33203125" style="31"/>
  </cols>
  <sheetData>
    <row r="1" spans="1:10" ht="15" customHeight="1" x14ac:dyDescent="0.2">
      <c r="A1" s="589"/>
      <c r="B1" s="589"/>
      <c r="C1" s="589"/>
      <c r="D1" s="589"/>
      <c r="E1" s="589"/>
      <c r="F1" s="589"/>
      <c r="G1" s="589"/>
      <c r="H1" s="589"/>
      <c r="I1" s="589"/>
      <c r="J1" s="587" t="str">
        <f>CONCATENATE("8. melléklet ",KVI_MOD_ALAPADATOK!$A$7," ",KVI_MOD_ALAPADATOK!$B$7," ",KVI_MOD_ALAPADATOK!$C$7," ",KVI_MOD_ALAPADATOK!$D$7," ",KVI_MOD_ALAPADATOK!$E$7," ",KVI_MOD_ALAPADATOK!$F$7," ",KVI_MOD_ALAPADATOK!$G$7," ",KVI_MOD_ALAPADATOK!$H$7)</f>
        <v>8. melléklet a 2 / 2021 ( V.26 ) önkormányzati rendelethez</v>
      </c>
    </row>
    <row r="2" spans="1:10" ht="15.75" x14ac:dyDescent="0.2">
      <c r="A2" s="590" t="s">
        <v>535</v>
      </c>
      <c r="B2" s="590"/>
      <c r="C2" s="590"/>
      <c r="D2" s="590"/>
      <c r="E2" s="590"/>
      <c r="F2" s="590"/>
      <c r="G2" s="590"/>
      <c r="H2" s="590"/>
      <c r="I2" s="590"/>
      <c r="J2" s="587"/>
    </row>
    <row r="3" spans="1:10" ht="15.75" x14ac:dyDescent="0.2">
      <c r="A3" s="591" t="s">
        <v>573</v>
      </c>
      <c r="B3" s="592"/>
      <c r="C3" s="592"/>
      <c r="D3" s="592"/>
      <c r="E3" s="592"/>
      <c r="F3" s="592"/>
      <c r="G3" s="592"/>
      <c r="H3" s="592"/>
      <c r="I3" s="592"/>
      <c r="J3" s="587"/>
    </row>
    <row r="4" spans="1:10" ht="15.75" x14ac:dyDescent="0.2">
      <c r="A4" s="396"/>
      <c r="B4" s="397"/>
      <c r="C4" s="397"/>
      <c r="D4" s="397"/>
      <c r="E4" s="397"/>
      <c r="F4" s="397"/>
      <c r="G4" s="397"/>
      <c r="H4" s="397"/>
      <c r="I4" s="397"/>
      <c r="J4" s="587"/>
    </row>
    <row r="5" spans="1:10" ht="15.75" x14ac:dyDescent="0.2">
      <c r="A5" s="599" t="s">
        <v>570</v>
      </c>
      <c r="B5" s="599"/>
      <c r="C5" s="599"/>
      <c r="D5" s="599"/>
      <c r="E5" s="599"/>
      <c r="F5" s="599"/>
      <c r="G5" s="599"/>
      <c r="H5" s="599"/>
      <c r="I5" s="599"/>
      <c r="J5" s="587"/>
    </row>
    <row r="6" spans="1:10" ht="14.25" thickBot="1" x14ac:dyDescent="0.25">
      <c r="A6" s="389"/>
      <c r="B6" s="389"/>
      <c r="C6" s="389"/>
      <c r="D6" s="389"/>
      <c r="E6" s="389"/>
      <c r="F6" s="389"/>
      <c r="G6" s="389"/>
      <c r="H6" s="600" t="str">
        <f>H13</f>
        <v>Forintban!</v>
      </c>
      <c r="I6" s="600"/>
      <c r="J6" s="587"/>
    </row>
    <row r="7" spans="1:10" ht="13.5" thickBot="1" x14ac:dyDescent="0.25">
      <c r="A7" s="601" t="s">
        <v>92</v>
      </c>
      <c r="B7" s="602"/>
      <c r="C7" s="602"/>
      <c r="D7" s="602"/>
      <c r="E7" s="602"/>
      <c r="F7" s="603"/>
      <c r="G7" s="390" t="s">
        <v>461</v>
      </c>
      <c r="H7" s="390" t="s">
        <v>569</v>
      </c>
      <c r="I7" s="390" t="s">
        <v>460</v>
      </c>
      <c r="J7" s="587"/>
    </row>
    <row r="8" spans="1:10" x14ac:dyDescent="0.2">
      <c r="A8" s="604"/>
      <c r="B8" s="605"/>
      <c r="C8" s="605"/>
      <c r="D8" s="605"/>
      <c r="E8" s="605"/>
      <c r="F8" s="606"/>
      <c r="G8" s="391"/>
      <c r="H8" s="392"/>
      <c r="I8" s="482">
        <f>G8+H8</f>
        <v>0</v>
      </c>
      <c r="J8" s="587"/>
    </row>
    <row r="9" spans="1:10" ht="13.5" thickBot="1" x14ac:dyDescent="0.25">
      <c r="A9" s="593"/>
      <c r="B9" s="594"/>
      <c r="C9" s="594"/>
      <c r="D9" s="594"/>
      <c r="E9" s="594"/>
      <c r="F9" s="595"/>
      <c r="G9" s="393"/>
      <c r="H9" s="394"/>
      <c r="I9" s="483">
        <f>G9+H9</f>
        <v>0</v>
      </c>
      <c r="J9" s="587"/>
    </row>
    <row r="10" spans="1:10" ht="13.5" thickBot="1" x14ac:dyDescent="0.25">
      <c r="A10" s="596" t="s">
        <v>525</v>
      </c>
      <c r="B10" s="597"/>
      <c r="C10" s="597"/>
      <c r="D10" s="597"/>
      <c r="E10" s="597"/>
      <c r="F10" s="598"/>
      <c r="G10" s="395">
        <f>SUM(G8:G9)</f>
        <v>0</v>
      </c>
      <c r="H10" s="395">
        <f>SUM(H8:H9)</f>
        <v>0</v>
      </c>
      <c r="I10" s="407">
        <f>SUM(I8:I9)</f>
        <v>0</v>
      </c>
      <c r="J10" s="587"/>
    </row>
    <row r="11" spans="1:10" ht="15.75" x14ac:dyDescent="0.2">
      <c r="A11" s="396"/>
      <c r="B11" s="397"/>
      <c r="C11" s="397"/>
      <c r="D11" s="397"/>
      <c r="E11" s="397"/>
      <c r="F11" s="397"/>
      <c r="G11" s="397"/>
      <c r="H11" s="397"/>
      <c r="I11" s="397"/>
      <c r="J11" s="587"/>
    </row>
    <row r="12" spans="1:10" ht="14.25" x14ac:dyDescent="0.2">
      <c r="A12" s="565" t="s">
        <v>571</v>
      </c>
      <c r="B12" s="565"/>
      <c r="C12" s="566"/>
      <c r="D12" s="566"/>
      <c r="E12" s="566"/>
      <c r="F12" s="566"/>
      <c r="G12" s="566"/>
      <c r="H12" s="566"/>
      <c r="I12" s="566"/>
      <c r="J12" s="587"/>
    </row>
    <row r="13" spans="1:10" ht="15.75" thickBot="1" x14ac:dyDescent="0.25">
      <c r="A13" s="372"/>
      <c r="B13" s="372"/>
      <c r="C13" s="372"/>
      <c r="D13" s="372"/>
      <c r="E13" s="372"/>
      <c r="F13" s="372"/>
      <c r="G13" s="372"/>
      <c r="H13" s="586" t="s">
        <v>572</v>
      </c>
      <c r="I13" s="586"/>
      <c r="J13" s="587"/>
    </row>
    <row r="14" spans="1:10" ht="13.5" thickBot="1" x14ac:dyDescent="0.25">
      <c r="A14" s="567" t="s">
        <v>86</v>
      </c>
      <c r="B14" s="570" t="s">
        <v>458</v>
      </c>
      <c r="C14" s="571"/>
      <c r="D14" s="571"/>
      <c r="E14" s="571"/>
      <c r="F14" s="572"/>
      <c r="G14" s="572"/>
      <c r="H14" s="572"/>
      <c r="I14" s="573"/>
      <c r="J14" s="587"/>
    </row>
    <row r="15" spans="1:10" ht="13.5" thickBot="1" x14ac:dyDescent="0.25">
      <c r="A15" s="568"/>
      <c r="B15" s="574" t="s">
        <v>574</v>
      </c>
      <c r="C15" s="577" t="s">
        <v>575</v>
      </c>
      <c r="D15" s="578"/>
      <c r="E15" s="578"/>
      <c r="F15" s="578"/>
      <c r="G15" s="578"/>
      <c r="H15" s="578"/>
      <c r="I15" s="579"/>
      <c r="J15" s="587"/>
    </row>
    <row r="16" spans="1:10" ht="13.5" thickBot="1" x14ac:dyDescent="0.25">
      <c r="A16" s="568"/>
      <c r="B16" s="575"/>
      <c r="C16" s="580" t="str">
        <f>CONCATENATE(KVI_MOD_ALAPADATOK!$D$1,". előtti tervezett forrás, kiadás")</f>
        <v>2020. előtti tervezett forrás, kiadás</v>
      </c>
      <c r="D16" s="373" t="s">
        <v>459</v>
      </c>
      <c r="E16" s="373" t="s">
        <v>569</v>
      </c>
      <c r="F16" s="374" t="s">
        <v>460</v>
      </c>
      <c r="G16" s="374" t="s">
        <v>459</v>
      </c>
      <c r="H16" s="374" t="s">
        <v>569</v>
      </c>
      <c r="I16" s="374" t="s">
        <v>460</v>
      </c>
      <c r="J16" s="587"/>
    </row>
    <row r="17" spans="1:10" ht="25.5" customHeight="1" thickBot="1" x14ac:dyDescent="0.25">
      <c r="A17" s="569"/>
      <c r="B17" s="576"/>
      <c r="C17" s="581"/>
      <c r="D17" s="582" t="str">
        <f>CONCATENATE(KVI_MOD_ALAPADATOK!$D$1,". évi")</f>
        <v>2020. évi</v>
      </c>
      <c r="E17" s="583"/>
      <c r="F17" s="584"/>
      <c r="G17" s="582" t="str">
        <f>CONCATENATE(KVI_MOD_ALAPADATOK!$D$1,". után")</f>
        <v>2020. után</v>
      </c>
      <c r="H17" s="585"/>
      <c r="I17" s="584"/>
      <c r="J17" s="587"/>
    </row>
    <row r="18" spans="1:10" ht="13.5" thickBot="1" x14ac:dyDescent="0.25">
      <c r="A18" s="375" t="s">
        <v>401</v>
      </c>
      <c r="B18" s="376" t="s">
        <v>586</v>
      </c>
      <c r="C18" s="377" t="s">
        <v>403</v>
      </c>
      <c r="D18" s="378" t="s">
        <v>405</v>
      </c>
      <c r="E18" s="378" t="s">
        <v>404</v>
      </c>
      <c r="F18" s="377" t="s">
        <v>576</v>
      </c>
      <c r="G18" s="377" t="s">
        <v>407</v>
      </c>
      <c r="H18" s="377" t="s">
        <v>408</v>
      </c>
      <c r="I18" s="379" t="s">
        <v>577</v>
      </c>
      <c r="J18" s="587"/>
    </row>
    <row r="19" spans="1:10" x14ac:dyDescent="0.2">
      <c r="A19" s="380" t="s">
        <v>87</v>
      </c>
      <c r="B19" s="484">
        <f t="shared" ref="B19:B24" si="0">C19+F19+I19</f>
        <v>0</v>
      </c>
      <c r="C19" s="485"/>
      <c r="D19" s="486"/>
      <c r="E19" s="486"/>
      <c r="F19" s="488">
        <f t="shared" ref="F19:F24" si="1">D19+E19</f>
        <v>0</v>
      </c>
      <c r="G19" s="486"/>
      <c r="H19" s="512"/>
      <c r="I19" s="489">
        <f t="shared" ref="I19:I24" si="2">G19+H19</f>
        <v>0</v>
      </c>
      <c r="J19" s="587"/>
    </row>
    <row r="20" spans="1:10" x14ac:dyDescent="0.2">
      <c r="A20" s="381" t="s">
        <v>98</v>
      </c>
      <c r="B20" s="490">
        <f t="shared" si="0"/>
        <v>0</v>
      </c>
      <c r="C20" s="491"/>
      <c r="D20" s="491"/>
      <c r="E20" s="491"/>
      <c r="F20" s="492">
        <f t="shared" si="1"/>
        <v>0</v>
      </c>
      <c r="G20" s="491"/>
      <c r="H20" s="491"/>
      <c r="I20" s="492">
        <f t="shared" si="2"/>
        <v>0</v>
      </c>
      <c r="J20" s="587"/>
    </row>
    <row r="21" spans="1:10" x14ac:dyDescent="0.2">
      <c r="A21" s="382" t="s">
        <v>88</v>
      </c>
      <c r="B21" s="495">
        <f t="shared" si="0"/>
        <v>0</v>
      </c>
      <c r="C21" s="496"/>
      <c r="D21" s="496"/>
      <c r="E21" s="496"/>
      <c r="F21" s="494">
        <f t="shared" si="1"/>
        <v>0</v>
      </c>
      <c r="G21" s="496"/>
      <c r="H21" s="496"/>
      <c r="I21" s="494">
        <f t="shared" si="2"/>
        <v>0</v>
      </c>
      <c r="J21" s="587"/>
    </row>
    <row r="22" spans="1:10" x14ac:dyDescent="0.2">
      <c r="A22" s="382" t="s">
        <v>99</v>
      </c>
      <c r="B22" s="495">
        <f t="shared" si="0"/>
        <v>0</v>
      </c>
      <c r="C22" s="496"/>
      <c r="D22" s="496"/>
      <c r="E22" s="496"/>
      <c r="F22" s="494">
        <f t="shared" si="1"/>
        <v>0</v>
      </c>
      <c r="G22" s="496"/>
      <c r="H22" s="496"/>
      <c r="I22" s="494">
        <f t="shared" si="2"/>
        <v>0</v>
      </c>
      <c r="J22" s="587"/>
    </row>
    <row r="23" spans="1:10" x14ac:dyDescent="0.2">
      <c r="A23" s="382" t="s">
        <v>89</v>
      </c>
      <c r="B23" s="495">
        <f t="shared" si="0"/>
        <v>0</v>
      </c>
      <c r="C23" s="496"/>
      <c r="D23" s="496"/>
      <c r="E23" s="496"/>
      <c r="F23" s="494">
        <f t="shared" si="1"/>
        <v>0</v>
      </c>
      <c r="G23" s="496"/>
      <c r="H23" s="496"/>
      <c r="I23" s="494">
        <f t="shared" si="2"/>
        <v>0</v>
      </c>
      <c r="J23" s="587"/>
    </row>
    <row r="24" spans="1:10" ht="13.5" thickBot="1" x14ac:dyDescent="0.25">
      <c r="A24" s="382" t="s">
        <v>90</v>
      </c>
      <c r="B24" s="495">
        <f t="shared" si="0"/>
        <v>0</v>
      </c>
      <c r="C24" s="496"/>
      <c r="D24" s="496"/>
      <c r="E24" s="496"/>
      <c r="F24" s="494">
        <f t="shared" si="1"/>
        <v>0</v>
      </c>
      <c r="G24" s="496"/>
      <c r="H24" s="496"/>
      <c r="I24" s="494">
        <f t="shared" si="2"/>
        <v>0</v>
      </c>
      <c r="J24" s="587"/>
    </row>
    <row r="25" spans="1:10" ht="13.5" thickBot="1" x14ac:dyDescent="0.25">
      <c r="A25" s="383" t="s">
        <v>91</v>
      </c>
      <c r="B25" s="497">
        <f t="shared" ref="B25:I25" si="3">B19+SUM(B21:B24)</f>
        <v>0</v>
      </c>
      <c r="C25" s="497">
        <f t="shared" si="3"/>
        <v>0</v>
      </c>
      <c r="D25" s="497">
        <f t="shared" si="3"/>
        <v>0</v>
      </c>
      <c r="E25" s="497">
        <f t="shared" si="3"/>
        <v>0</v>
      </c>
      <c r="F25" s="497">
        <f t="shared" si="3"/>
        <v>0</v>
      </c>
      <c r="G25" s="497">
        <f t="shared" si="3"/>
        <v>0</v>
      </c>
      <c r="H25" s="497">
        <f t="shared" si="3"/>
        <v>0</v>
      </c>
      <c r="I25" s="498">
        <f t="shared" si="3"/>
        <v>0</v>
      </c>
      <c r="J25" s="587"/>
    </row>
    <row r="26" spans="1:10" x14ac:dyDescent="0.2">
      <c r="A26" s="384" t="s">
        <v>94</v>
      </c>
      <c r="B26" s="484">
        <f>C26+F26+I26</f>
        <v>0</v>
      </c>
      <c r="C26" s="486"/>
      <c r="D26" s="486"/>
      <c r="E26" s="486"/>
      <c r="F26" s="487">
        <f>D26+E26</f>
        <v>0</v>
      </c>
      <c r="G26" s="486"/>
      <c r="H26" s="486"/>
      <c r="I26" s="489">
        <f>G26+H26</f>
        <v>0</v>
      </c>
      <c r="J26" s="587"/>
    </row>
    <row r="27" spans="1:10" x14ac:dyDescent="0.2">
      <c r="A27" s="385" t="s">
        <v>95</v>
      </c>
      <c r="B27" s="495">
        <f>C27+F27+I27</f>
        <v>0</v>
      </c>
      <c r="C27" s="496"/>
      <c r="D27" s="496"/>
      <c r="E27" s="496"/>
      <c r="F27" s="493">
        <f>D27+E27</f>
        <v>0</v>
      </c>
      <c r="G27" s="496"/>
      <c r="H27" s="496"/>
      <c r="I27" s="494">
        <f>G27+H27</f>
        <v>0</v>
      </c>
      <c r="J27" s="587"/>
    </row>
    <row r="28" spans="1:10" x14ac:dyDescent="0.2">
      <c r="A28" s="385" t="s">
        <v>96</v>
      </c>
      <c r="B28" s="495">
        <f>C28+F28+I28</f>
        <v>0</v>
      </c>
      <c r="C28" s="496"/>
      <c r="D28" s="496"/>
      <c r="E28" s="496"/>
      <c r="F28" s="493">
        <f>D28+E28</f>
        <v>0</v>
      </c>
      <c r="G28" s="496"/>
      <c r="H28" s="496"/>
      <c r="I28" s="494">
        <f>G28+H28</f>
        <v>0</v>
      </c>
      <c r="J28" s="587"/>
    </row>
    <row r="29" spans="1:10" x14ac:dyDescent="0.2">
      <c r="A29" s="385" t="s">
        <v>97</v>
      </c>
      <c r="B29" s="495">
        <f>C29+F29+I29</f>
        <v>0</v>
      </c>
      <c r="C29" s="496"/>
      <c r="D29" s="496"/>
      <c r="E29" s="496"/>
      <c r="F29" s="493">
        <f>D29+E29</f>
        <v>0</v>
      </c>
      <c r="G29" s="496"/>
      <c r="H29" s="496"/>
      <c r="I29" s="494">
        <f>G29+H29</f>
        <v>0</v>
      </c>
      <c r="J29" s="587"/>
    </row>
    <row r="30" spans="1:10" ht="13.5" thickBot="1" x14ac:dyDescent="0.25">
      <c r="A30" s="386"/>
      <c r="B30" s="499">
        <f>C30+F30+I30</f>
        <v>0</v>
      </c>
      <c r="C30" s="500"/>
      <c r="D30" s="500"/>
      <c r="E30" s="496"/>
      <c r="F30" s="501">
        <f>D30+E30</f>
        <v>0</v>
      </c>
      <c r="G30" s="500"/>
      <c r="H30" s="496"/>
      <c r="I30" s="502">
        <f>G30+H30</f>
        <v>0</v>
      </c>
      <c r="J30" s="587"/>
    </row>
    <row r="31" spans="1:10" ht="13.5" thickBot="1" x14ac:dyDescent="0.25">
      <c r="A31" s="387" t="s">
        <v>77</v>
      </c>
      <c r="B31" s="497">
        <f t="shared" ref="B31:I31" si="4">SUM(B26:B30)</f>
        <v>0</v>
      </c>
      <c r="C31" s="497">
        <f t="shared" si="4"/>
        <v>0</v>
      </c>
      <c r="D31" s="497">
        <f t="shared" si="4"/>
        <v>0</v>
      </c>
      <c r="E31" s="497">
        <f t="shared" si="4"/>
        <v>0</v>
      </c>
      <c r="F31" s="497">
        <f t="shared" si="4"/>
        <v>0</v>
      </c>
      <c r="G31" s="497">
        <f t="shared" si="4"/>
        <v>0</v>
      </c>
      <c r="H31" s="497">
        <f t="shared" si="4"/>
        <v>0</v>
      </c>
      <c r="I31" s="498">
        <f t="shared" si="4"/>
        <v>0</v>
      </c>
      <c r="J31" s="587"/>
    </row>
    <row r="32" spans="1:10" x14ac:dyDescent="0.2">
      <c r="A32" s="588" t="s">
        <v>526</v>
      </c>
      <c r="B32" s="588"/>
      <c r="C32" s="588"/>
      <c r="D32" s="588"/>
      <c r="E32" s="588"/>
      <c r="F32" s="588"/>
      <c r="G32" s="588"/>
      <c r="H32" s="588"/>
      <c r="I32" s="588"/>
      <c r="J32" s="587"/>
    </row>
    <row r="33" spans="1:10" x14ac:dyDescent="0.2">
      <c r="A33" s="388"/>
      <c r="B33" s="388"/>
      <c r="C33" s="388"/>
      <c r="D33" s="388"/>
      <c r="E33" s="388"/>
      <c r="F33" s="388"/>
      <c r="G33" s="388"/>
      <c r="H33" s="388"/>
      <c r="I33" s="388"/>
      <c r="J33" s="587"/>
    </row>
    <row r="34" spans="1:10" ht="14.25" customHeight="1" x14ac:dyDescent="0.2">
      <c r="A34" s="565" t="s">
        <v>585</v>
      </c>
      <c r="B34" s="565"/>
      <c r="C34" s="566"/>
      <c r="D34" s="566"/>
      <c r="E34" s="566"/>
      <c r="F34" s="566"/>
      <c r="G34" s="566"/>
      <c r="H34" s="566"/>
      <c r="I34" s="566"/>
      <c r="J34" s="587"/>
    </row>
    <row r="35" spans="1:10" ht="15.75" thickBot="1" x14ac:dyDescent="0.25">
      <c r="A35" s="372"/>
      <c r="B35" s="372"/>
      <c r="C35" s="372"/>
      <c r="D35" s="372"/>
      <c r="E35" s="372"/>
      <c r="F35" s="372"/>
      <c r="G35" s="372"/>
      <c r="H35" s="586" t="s">
        <v>572</v>
      </c>
      <c r="I35" s="586"/>
      <c r="J35" s="587"/>
    </row>
    <row r="36" spans="1:10" ht="13.5" customHeight="1" thickBot="1" x14ac:dyDescent="0.25">
      <c r="A36" s="567" t="s">
        <v>86</v>
      </c>
      <c r="B36" s="570" t="s">
        <v>458</v>
      </c>
      <c r="C36" s="571"/>
      <c r="D36" s="571"/>
      <c r="E36" s="571"/>
      <c r="F36" s="572"/>
      <c r="G36" s="572"/>
      <c r="H36" s="572"/>
      <c r="I36" s="573"/>
      <c r="J36" s="587"/>
    </row>
    <row r="37" spans="1:10" ht="13.5" customHeight="1" thickBot="1" x14ac:dyDescent="0.25">
      <c r="A37" s="568"/>
      <c r="B37" s="574" t="s">
        <v>574</v>
      </c>
      <c r="C37" s="577" t="s">
        <v>575</v>
      </c>
      <c r="D37" s="578"/>
      <c r="E37" s="578"/>
      <c r="F37" s="578"/>
      <c r="G37" s="578"/>
      <c r="H37" s="578"/>
      <c r="I37" s="579"/>
      <c r="J37" s="587"/>
    </row>
    <row r="38" spans="1:10" ht="13.5" customHeight="1" thickBot="1" x14ac:dyDescent="0.25">
      <c r="A38" s="568"/>
      <c r="B38" s="575"/>
      <c r="C38" s="580" t="str">
        <f>CONCATENATE(KVI_MOD_ALAPADATOK!$D$1,". előtti tervezett forrás, kiadás")</f>
        <v>2020. előtti tervezett forrás, kiadás</v>
      </c>
      <c r="D38" s="373" t="s">
        <v>459</v>
      </c>
      <c r="E38" s="373" t="s">
        <v>569</v>
      </c>
      <c r="F38" s="374" t="s">
        <v>460</v>
      </c>
      <c r="G38" s="374" t="s">
        <v>459</v>
      </c>
      <c r="H38" s="374" t="s">
        <v>569</v>
      </c>
      <c r="I38" s="374" t="s">
        <v>460</v>
      </c>
      <c r="J38" s="587"/>
    </row>
    <row r="39" spans="1:10" ht="25.5" customHeight="1" thickBot="1" x14ac:dyDescent="0.25">
      <c r="A39" s="569"/>
      <c r="B39" s="576"/>
      <c r="C39" s="581"/>
      <c r="D39" s="582" t="str">
        <f>CONCATENATE(KVI_MOD_ALAPADATOK!$D$1,". évi")</f>
        <v>2020. évi</v>
      </c>
      <c r="E39" s="583"/>
      <c r="F39" s="584"/>
      <c r="G39" s="582" t="str">
        <f>CONCATENATE(KVI_MOD_ALAPADATOK!$D$1,". után")</f>
        <v>2020. után</v>
      </c>
      <c r="H39" s="585"/>
      <c r="I39" s="584"/>
      <c r="J39" s="587"/>
    </row>
    <row r="40" spans="1:10" ht="13.5" thickBot="1" x14ac:dyDescent="0.25">
      <c r="A40" s="375" t="s">
        <v>401</v>
      </c>
      <c r="B40" s="376" t="s">
        <v>586</v>
      </c>
      <c r="C40" s="377" t="s">
        <v>403</v>
      </c>
      <c r="D40" s="378" t="s">
        <v>405</v>
      </c>
      <c r="E40" s="378" t="s">
        <v>404</v>
      </c>
      <c r="F40" s="377" t="s">
        <v>576</v>
      </c>
      <c r="G40" s="377" t="s">
        <v>407</v>
      </c>
      <c r="H40" s="377" t="s">
        <v>408</v>
      </c>
      <c r="I40" s="379" t="s">
        <v>577</v>
      </c>
      <c r="J40" s="587"/>
    </row>
    <row r="41" spans="1:10" x14ac:dyDescent="0.2">
      <c r="A41" s="380" t="s">
        <v>87</v>
      </c>
      <c r="B41" s="484">
        <f t="shared" ref="B41:B46" si="5">C41+F41+I41</f>
        <v>0</v>
      </c>
      <c r="C41" s="485"/>
      <c r="D41" s="486"/>
      <c r="E41" s="486"/>
      <c r="F41" s="488">
        <f t="shared" ref="F41:F46" si="6">D41+E41</f>
        <v>0</v>
      </c>
      <c r="G41" s="486"/>
      <c r="H41" s="512"/>
      <c r="I41" s="489">
        <f t="shared" ref="I41:I46" si="7">G41+H41</f>
        <v>0</v>
      </c>
      <c r="J41" s="587"/>
    </row>
    <row r="42" spans="1:10" x14ac:dyDescent="0.2">
      <c r="A42" s="381" t="s">
        <v>98</v>
      </c>
      <c r="B42" s="490">
        <f t="shared" si="5"/>
        <v>0</v>
      </c>
      <c r="C42" s="491"/>
      <c r="D42" s="491"/>
      <c r="E42" s="491"/>
      <c r="F42" s="492">
        <f t="shared" si="6"/>
        <v>0</v>
      </c>
      <c r="G42" s="491"/>
      <c r="H42" s="491"/>
      <c r="I42" s="492">
        <f t="shared" si="7"/>
        <v>0</v>
      </c>
      <c r="J42" s="587"/>
    </row>
    <row r="43" spans="1:10" x14ac:dyDescent="0.2">
      <c r="A43" s="382" t="s">
        <v>88</v>
      </c>
      <c r="B43" s="495">
        <f t="shared" si="5"/>
        <v>0</v>
      </c>
      <c r="C43" s="496"/>
      <c r="D43" s="496"/>
      <c r="E43" s="496"/>
      <c r="F43" s="494">
        <f t="shared" si="6"/>
        <v>0</v>
      </c>
      <c r="G43" s="496"/>
      <c r="H43" s="496"/>
      <c r="I43" s="494">
        <f t="shared" si="7"/>
        <v>0</v>
      </c>
      <c r="J43" s="587"/>
    </row>
    <row r="44" spans="1:10" x14ac:dyDescent="0.2">
      <c r="A44" s="382" t="s">
        <v>99</v>
      </c>
      <c r="B44" s="495">
        <f t="shared" si="5"/>
        <v>0</v>
      </c>
      <c r="C44" s="496"/>
      <c r="D44" s="496"/>
      <c r="E44" s="496"/>
      <c r="F44" s="494">
        <f t="shared" si="6"/>
        <v>0</v>
      </c>
      <c r="G44" s="496"/>
      <c r="H44" s="496"/>
      <c r="I44" s="494">
        <f t="shared" si="7"/>
        <v>0</v>
      </c>
      <c r="J44" s="587"/>
    </row>
    <row r="45" spans="1:10" x14ac:dyDescent="0.2">
      <c r="A45" s="382" t="s">
        <v>89</v>
      </c>
      <c r="B45" s="495">
        <f t="shared" si="5"/>
        <v>0</v>
      </c>
      <c r="C45" s="496"/>
      <c r="D45" s="496"/>
      <c r="E45" s="496"/>
      <c r="F45" s="494">
        <f t="shared" si="6"/>
        <v>0</v>
      </c>
      <c r="G45" s="496"/>
      <c r="H45" s="496"/>
      <c r="I45" s="494">
        <f t="shared" si="7"/>
        <v>0</v>
      </c>
      <c r="J45" s="587"/>
    </row>
    <row r="46" spans="1:10" ht="13.5" thickBot="1" x14ac:dyDescent="0.25">
      <c r="A46" s="382" t="s">
        <v>90</v>
      </c>
      <c r="B46" s="495">
        <f t="shared" si="5"/>
        <v>0</v>
      </c>
      <c r="C46" s="496"/>
      <c r="D46" s="496"/>
      <c r="E46" s="496"/>
      <c r="F46" s="494">
        <f t="shared" si="6"/>
        <v>0</v>
      </c>
      <c r="G46" s="496"/>
      <c r="H46" s="496"/>
      <c r="I46" s="494">
        <f t="shared" si="7"/>
        <v>0</v>
      </c>
      <c r="J46" s="587"/>
    </row>
    <row r="47" spans="1:10" ht="13.5" thickBot="1" x14ac:dyDescent="0.25">
      <c r="A47" s="383" t="s">
        <v>91</v>
      </c>
      <c r="B47" s="497">
        <f t="shared" ref="B47:I47" si="8">B41+SUM(B43:B46)</f>
        <v>0</v>
      </c>
      <c r="C47" s="497">
        <f t="shared" si="8"/>
        <v>0</v>
      </c>
      <c r="D47" s="497">
        <f t="shared" si="8"/>
        <v>0</v>
      </c>
      <c r="E47" s="497">
        <f t="shared" si="8"/>
        <v>0</v>
      </c>
      <c r="F47" s="497">
        <f t="shared" si="8"/>
        <v>0</v>
      </c>
      <c r="G47" s="497">
        <f t="shared" si="8"/>
        <v>0</v>
      </c>
      <c r="H47" s="497">
        <f t="shared" si="8"/>
        <v>0</v>
      </c>
      <c r="I47" s="498">
        <f t="shared" si="8"/>
        <v>0</v>
      </c>
      <c r="J47" s="587"/>
    </row>
    <row r="48" spans="1:10" x14ac:dyDescent="0.2">
      <c r="A48" s="384" t="s">
        <v>94</v>
      </c>
      <c r="B48" s="484">
        <f>C48+F48+I48</f>
        <v>0</v>
      </c>
      <c r="C48" s="486"/>
      <c r="D48" s="486"/>
      <c r="E48" s="486"/>
      <c r="F48" s="487">
        <f>D48+E48</f>
        <v>0</v>
      </c>
      <c r="G48" s="486"/>
      <c r="H48" s="486"/>
      <c r="I48" s="489">
        <f>G48+H48</f>
        <v>0</v>
      </c>
      <c r="J48" s="587"/>
    </row>
    <row r="49" spans="1:10" x14ac:dyDescent="0.2">
      <c r="A49" s="385" t="s">
        <v>95</v>
      </c>
      <c r="B49" s="495">
        <f>C49+F49+I49</f>
        <v>0</v>
      </c>
      <c r="C49" s="496"/>
      <c r="D49" s="496"/>
      <c r="E49" s="496"/>
      <c r="F49" s="493">
        <f>D49+E49</f>
        <v>0</v>
      </c>
      <c r="G49" s="496"/>
      <c r="H49" s="496"/>
      <c r="I49" s="494">
        <f>G49+H49</f>
        <v>0</v>
      </c>
      <c r="J49" s="587"/>
    </row>
    <row r="50" spans="1:10" x14ac:dyDescent="0.2">
      <c r="A50" s="385" t="s">
        <v>96</v>
      </c>
      <c r="B50" s="495">
        <f>C50+F50+I50</f>
        <v>0</v>
      </c>
      <c r="C50" s="496"/>
      <c r="D50" s="496"/>
      <c r="E50" s="496"/>
      <c r="F50" s="493">
        <f>D50+E50</f>
        <v>0</v>
      </c>
      <c r="G50" s="496"/>
      <c r="H50" s="496"/>
      <c r="I50" s="494">
        <f>G50+H50</f>
        <v>0</v>
      </c>
      <c r="J50" s="587"/>
    </row>
    <row r="51" spans="1:10" x14ac:dyDescent="0.2">
      <c r="A51" s="385" t="s">
        <v>97</v>
      </c>
      <c r="B51" s="495">
        <f>C51+F51+I51</f>
        <v>0</v>
      </c>
      <c r="C51" s="496"/>
      <c r="D51" s="496"/>
      <c r="E51" s="496"/>
      <c r="F51" s="493">
        <f>D51+E51</f>
        <v>0</v>
      </c>
      <c r="G51" s="496"/>
      <c r="H51" s="496"/>
      <c r="I51" s="494">
        <f>G51+H51</f>
        <v>0</v>
      </c>
      <c r="J51" s="587"/>
    </row>
    <row r="52" spans="1:10" ht="13.5" thickBot="1" x14ac:dyDescent="0.25">
      <c r="A52" s="386"/>
      <c r="B52" s="499">
        <f>C52+F52+I52</f>
        <v>0</v>
      </c>
      <c r="C52" s="500"/>
      <c r="D52" s="500"/>
      <c r="E52" s="496"/>
      <c r="F52" s="501">
        <f>D52+E52</f>
        <v>0</v>
      </c>
      <c r="G52" s="500"/>
      <c r="H52" s="496"/>
      <c r="I52" s="502">
        <f>G52+H52</f>
        <v>0</v>
      </c>
      <c r="J52" s="587"/>
    </row>
    <row r="53" spans="1:10" ht="13.5" thickBot="1" x14ac:dyDescent="0.25">
      <c r="A53" s="387" t="s">
        <v>77</v>
      </c>
      <c r="B53" s="497">
        <f t="shared" ref="B53:I53" si="9">SUM(B48:B52)</f>
        <v>0</v>
      </c>
      <c r="C53" s="497">
        <f t="shared" si="9"/>
        <v>0</v>
      </c>
      <c r="D53" s="497">
        <f t="shared" si="9"/>
        <v>0</v>
      </c>
      <c r="E53" s="497">
        <f t="shared" si="9"/>
        <v>0</v>
      </c>
      <c r="F53" s="497">
        <f t="shared" si="9"/>
        <v>0</v>
      </c>
      <c r="G53" s="497">
        <f t="shared" si="9"/>
        <v>0</v>
      </c>
      <c r="H53" s="497">
        <f t="shared" si="9"/>
        <v>0</v>
      </c>
      <c r="I53" s="498">
        <f t="shared" si="9"/>
        <v>0</v>
      </c>
      <c r="J53" s="587"/>
    </row>
    <row r="54" spans="1:10" x14ac:dyDescent="0.2">
      <c r="J54" s="587"/>
    </row>
    <row r="55" spans="1:10" x14ac:dyDescent="0.2">
      <c r="J55" s="587"/>
    </row>
    <row r="56" spans="1:10" ht="14.25" x14ac:dyDescent="0.2">
      <c r="A56" s="565" t="s">
        <v>585</v>
      </c>
      <c r="B56" s="565"/>
      <c r="C56" s="566"/>
      <c r="D56" s="566"/>
      <c r="E56" s="566"/>
      <c r="F56" s="566"/>
      <c r="G56" s="566"/>
      <c r="H56" s="566"/>
      <c r="I56" s="566"/>
      <c r="J56" s="587"/>
    </row>
    <row r="57" spans="1:10" ht="15.75" thickBot="1" x14ac:dyDescent="0.25">
      <c r="A57" s="372"/>
      <c r="B57" s="372"/>
      <c r="C57" s="372"/>
      <c r="D57" s="372"/>
      <c r="E57" s="372"/>
      <c r="F57" s="372"/>
      <c r="G57" s="372"/>
      <c r="H57" s="586" t="s">
        <v>572</v>
      </c>
      <c r="I57" s="586"/>
      <c r="J57" s="587"/>
    </row>
    <row r="58" spans="1:10" ht="13.5" customHeight="1" thickBot="1" x14ac:dyDescent="0.25">
      <c r="A58" s="567" t="s">
        <v>86</v>
      </c>
      <c r="B58" s="570" t="s">
        <v>458</v>
      </c>
      <c r="C58" s="571"/>
      <c r="D58" s="571"/>
      <c r="E58" s="571"/>
      <c r="F58" s="572"/>
      <c r="G58" s="572"/>
      <c r="H58" s="572"/>
      <c r="I58" s="573"/>
      <c r="J58" s="587"/>
    </row>
    <row r="59" spans="1:10" ht="13.5" customHeight="1" thickBot="1" x14ac:dyDescent="0.25">
      <c r="A59" s="568"/>
      <c r="B59" s="574" t="s">
        <v>574</v>
      </c>
      <c r="C59" s="577" t="s">
        <v>575</v>
      </c>
      <c r="D59" s="578"/>
      <c r="E59" s="578"/>
      <c r="F59" s="578"/>
      <c r="G59" s="578"/>
      <c r="H59" s="578"/>
      <c r="I59" s="579"/>
      <c r="J59" s="587"/>
    </row>
    <row r="60" spans="1:10" ht="13.5" customHeight="1" thickBot="1" x14ac:dyDescent="0.25">
      <c r="A60" s="568"/>
      <c r="B60" s="575"/>
      <c r="C60" s="580" t="str">
        <f>CONCATENATE(KVI_MOD_ALAPADATOK!$D$1,". előtti tervezett forrás, kiadás")</f>
        <v>2020. előtti tervezett forrás, kiadás</v>
      </c>
      <c r="D60" s="373" t="s">
        <v>459</v>
      </c>
      <c r="E60" s="373" t="s">
        <v>569</v>
      </c>
      <c r="F60" s="374" t="s">
        <v>460</v>
      </c>
      <c r="G60" s="374" t="s">
        <v>459</v>
      </c>
      <c r="H60" s="374" t="s">
        <v>569</v>
      </c>
      <c r="I60" s="374" t="s">
        <v>460</v>
      </c>
      <c r="J60" s="587"/>
    </row>
    <row r="61" spans="1:10" ht="25.5" customHeight="1" thickBot="1" x14ac:dyDescent="0.25">
      <c r="A61" s="569"/>
      <c r="B61" s="576"/>
      <c r="C61" s="581"/>
      <c r="D61" s="582" t="str">
        <f>CONCATENATE(KVI_MOD_ALAPADATOK!$D$1,". évi")</f>
        <v>2020. évi</v>
      </c>
      <c r="E61" s="583"/>
      <c r="F61" s="584"/>
      <c r="G61" s="582" t="str">
        <f>CONCATENATE(KVI_MOD_ALAPADATOK!$D$1,". után")</f>
        <v>2020. után</v>
      </c>
      <c r="H61" s="585"/>
      <c r="I61" s="584"/>
      <c r="J61" s="587"/>
    </row>
    <row r="62" spans="1:10" ht="13.5" thickBot="1" x14ac:dyDescent="0.25">
      <c r="A62" s="375" t="s">
        <v>401</v>
      </c>
      <c r="B62" s="376" t="s">
        <v>586</v>
      </c>
      <c r="C62" s="377" t="s">
        <v>403</v>
      </c>
      <c r="D62" s="378" t="s">
        <v>405</v>
      </c>
      <c r="E62" s="378" t="s">
        <v>404</v>
      </c>
      <c r="F62" s="377" t="s">
        <v>576</v>
      </c>
      <c r="G62" s="377" t="s">
        <v>407</v>
      </c>
      <c r="H62" s="377" t="s">
        <v>408</v>
      </c>
      <c r="I62" s="379" t="s">
        <v>577</v>
      </c>
      <c r="J62" s="587"/>
    </row>
    <row r="63" spans="1:10" x14ac:dyDescent="0.2">
      <c r="A63" s="380" t="s">
        <v>87</v>
      </c>
      <c r="B63" s="484">
        <f t="shared" ref="B63:B68" si="10">C63+F63+I63</f>
        <v>0</v>
      </c>
      <c r="C63" s="485"/>
      <c r="D63" s="486"/>
      <c r="E63" s="486"/>
      <c r="F63" s="488">
        <f t="shared" ref="F63:F68" si="11">D63+E63</f>
        <v>0</v>
      </c>
      <c r="G63" s="486"/>
      <c r="H63" s="512"/>
      <c r="I63" s="489">
        <f t="shared" ref="I63:I68" si="12">G63+H63</f>
        <v>0</v>
      </c>
      <c r="J63" s="587"/>
    </row>
    <row r="64" spans="1:10" x14ac:dyDescent="0.2">
      <c r="A64" s="381" t="s">
        <v>98</v>
      </c>
      <c r="B64" s="490">
        <f t="shared" si="10"/>
        <v>0</v>
      </c>
      <c r="C64" s="491"/>
      <c r="D64" s="491"/>
      <c r="E64" s="491"/>
      <c r="F64" s="492">
        <f t="shared" si="11"/>
        <v>0</v>
      </c>
      <c r="G64" s="491"/>
      <c r="H64" s="491"/>
      <c r="I64" s="492">
        <f t="shared" si="12"/>
        <v>0</v>
      </c>
      <c r="J64" s="587"/>
    </row>
    <row r="65" spans="1:10" x14ac:dyDescent="0.2">
      <c r="A65" s="382" t="s">
        <v>88</v>
      </c>
      <c r="B65" s="495">
        <f t="shared" si="10"/>
        <v>0</v>
      </c>
      <c r="C65" s="496"/>
      <c r="D65" s="496"/>
      <c r="E65" s="496"/>
      <c r="F65" s="494">
        <f t="shared" si="11"/>
        <v>0</v>
      </c>
      <c r="G65" s="496"/>
      <c r="H65" s="496"/>
      <c r="I65" s="494">
        <f t="shared" si="12"/>
        <v>0</v>
      </c>
      <c r="J65" s="587"/>
    </row>
    <row r="66" spans="1:10" x14ac:dyDescent="0.2">
      <c r="A66" s="382" t="s">
        <v>99</v>
      </c>
      <c r="B66" s="495">
        <f t="shared" si="10"/>
        <v>0</v>
      </c>
      <c r="C66" s="496"/>
      <c r="D66" s="496"/>
      <c r="E66" s="496"/>
      <c r="F66" s="494">
        <f t="shared" si="11"/>
        <v>0</v>
      </c>
      <c r="G66" s="496"/>
      <c r="H66" s="496"/>
      <c r="I66" s="494">
        <f t="shared" si="12"/>
        <v>0</v>
      </c>
      <c r="J66" s="587"/>
    </row>
    <row r="67" spans="1:10" x14ac:dyDescent="0.2">
      <c r="A67" s="382" t="s">
        <v>89</v>
      </c>
      <c r="B67" s="495">
        <f t="shared" si="10"/>
        <v>0</v>
      </c>
      <c r="C67" s="496"/>
      <c r="D67" s="496"/>
      <c r="E67" s="496"/>
      <c r="F67" s="494">
        <f t="shared" si="11"/>
        <v>0</v>
      </c>
      <c r="G67" s="496"/>
      <c r="H67" s="496"/>
      <c r="I67" s="494">
        <f t="shared" si="12"/>
        <v>0</v>
      </c>
      <c r="J67" s="587"/>
    </row>
    <row r="68" spans="1:10" ht="13.5" thickBot="1" x14ac:dyDescent="0.25">
      <c r="A68" s="382" t="s">
        <v>90</v>
      </c>
      <c r="B68" s="495">
        <f t="shared" si="10"/>
        <v>0</v>
      </c>
      <c r="C68" s="496"/>
      <c r="D68" s="496"/>
      <c r="E68" s="496"/>
      <c r="F68" s="494">
        <f t="shared" si="11"/>
        <v>0</v>
      </c>
      <c r="G68" s="496"/>
      <c r="H68" s="496"/>
      <c r="I68" s="494">
        <f t="shared" si="12"/>
        <v>0</v>
      </c>
      <c r="J68" s="587"/>
    </row>
    <row r="69" spans="1:10" ht="13.5" thickBot="1" x14ac:dyDescent="0.25">
      <c r="A69" s="383" t="s">
        <v>91</v>
      </c>
      <c r="B69" s="497">
        <f t="shared" ref="B69:I69" si="13">B63+SUM(B65:B68)</f>
        <v>0</v>
      </c>
      <c r="C69" s="497">
        <f t="shared" si="13"/>
        <v>0</v>
      </c>
      <c r="D69" s="497">
        <f t="shared" si="13"/>
        <v>0</v>
      </c>
      <c r="E69" s="497">
        <f t="shared" si="13"/>
        <v>0</v>
      </c>
      <c r="F69" s="497">
        <f t="shared" si="13"/>
        <v>0</v>
      </c>
      <c r="G69" s="497">
        <f t="shared" si="13"/>
        <v>0</v>
      </c>
      <c r="H69" s="497">
        <f t="shared" si="13"/>
        <v>0</v>
      </c>
      <c r="I69" s="498">
        <f t="shared" si="13"/>
        <v>0</v>
      </c>
      <c r="J69" s="587"/>
    </row>
    <row r="70" spans="1:10" x14ac:dyDescent="0.2">
      <c r="A70" s="384" t="s">
        <v>94</v>
      </c>
      <c r="B70" s="484">
        <f>C70+F70+I70</f>
        <v>0</v>
      </c>
      <c r="C70" s="486"/>
      <c r="D70" s="486"/>
      <c r="E70" s="486"/>
      <c r="F70" s="487">
        <f>D70+E70</f>
        <v>0</v>
      </c>
      <c r="G70" s="486"/>
      <c r="H70" s="486"/>
      <c r="I70" s="489">
        <f>G70+H70</f>
        <v>0</v>
      </c>
      <c r="J70" s="587"/>
    </row>
    <row r="71" spans="1:10" x14ac:dyDescent="0.2">
      <c r="A71" s="385" t="s">
        <v>95</v>
      </c>
      <c r="B71" s="490">
        <f>C71+F71+I71</f>
        <v>0</v>
      </c>
      <c r="C71" s="496"/>
      <c r="D71" s="496"/>
      <c r="E71" s="496"/>
      <c r="F71" s="493">
        <f>D71+E71</f>
        <v>0</v>
      </c>
      <c r="G71" s="496"/>
      <c r="H71" s="496"/>
      <c r="I71" s="494">
        <f>G71+H71</f>
        <v>0</v>
      </c>
      <c r="J71" s="587"/>
    </row>
    <row r="72" spans="1:10" x14ac:dyDescent="0.2">
      <c r="A72" s="385" t="s">
        <v>96</v>
      </c>
      <c r="B72" s="495">
        <f>C72+F72+I72</f>
        <v>0</v>
      </c>
      <c r="C72" s="496"/>
      <c r="D72" s="496"/>
      <c r="E72" s="496"/>
      <c r="F72" s="493">
        <f>D72+E72</f>
        <v>0</v>
      </c>
      <c r="G72" s="496"/>
      <c r="H72" s="496"/>
      <c r="I72" s="494">
        <f>G72+H72</f>
        <v>0</v>
      </c>
      <c r="J72" s="587"/>
    </row>
    <row r="73" spans="1:10" x14ac:dyDescent="0.2">
      <c r="A73" s="385" t="s">
        <v>97</v>
      </c>
      <c r="B73" s="495">
        <f>C73+F73+I73</f>
        <v>0</v>
      </c>
      <c r="C73" s="496"/>
      <c r="D73" s="496"/>
      <c r="E73" s="496"/>
      <c r="F73" s="493">
        <f>D73+E73</f>
        <v>0</v>
      </c>
      <c r="G73" s="496"/>
      <c r="H73" s="496"/>
      <c r="I73" s="494">
        <f>G73+H73</f>
        <v>0</v>
      </c>
      <c r="J73" s="587"/>
    </row>
    <row r="74" spans="1:10" ht="13.5" thickBot="1" x14ac:dyDescent="0.25">
      <c r="A74" s="386"/>
      <c r="B74" s="499">
        <f>C74+F74+I74</f>
        <v>0</v>
      </c>
      <c r="C74" s="500"/>
      <c r="D74" s="500"/>
      <c r="E74" s="496"/>
      <c r="F74" s="501">
        <f>D74+E74</f>
        <v>0</v>
      </c>
      <c r="G74" s="500"/>
      <c r="H74" s="496"/>
      <c r="I74" s="502">
        <f>G74+H74</f>
        <v>0</v>
      </c>
      <c r="J74" s="587"/>
    </row>
    <row r="75" spans="1:10" ht="13.5" thickBot="1" x14ac:dyDescent="0.25">
      <c r="A75" s="387" t="s">
        <v>77</v>
      </c>
      <c r="B75" s="497">
        <f t="shared" ref="B75:I75" si="14">SUM(B70:B74)</f>
        <v>0</v>
      </c>
      <c r="C75" s="497">
        <f t="shared" si="14"/>
        <v>0</v>
      </c>
      <c r="D75" s="497">
        <f t="shared" si="14"/>
        <v>0</v>
      </c>
      <c r="E75" s="497">
        <f t="shared" si="14"/>
        <v>0</v>
      </c>
      <c r="F75" s="497">
        <f t="shared" si="14"/>
        <v>0</v>
      </c>
      <c r="G75" s="497">
        <f t="shared" si="14"/>
        <v>0</v>
      </c>
      <c r="H75" s="497">
        <f t="shared" si="14"/>
        <v>0</v>
      </c>
      <c r="I75" s="498">
        <f t="shared" si="14"/>
        <v>0</v>
      </c>
      <c r="J75" s="587"/>
    </row>
    <row r="76" spans="1:10" x14ac:dyDescent="0.2">
      <c r="J76" s="587"/>
    </row>
    <row r="77" spans="1:10" x14ac:dyDescent="0.2">
      <c r="J77" s="587"/>
    </row>
    <row r="78" spans="1:10" ht="14.25" x14ac:dyDescent="0.2">
      <c r="A78" s="565" t="s">
        <v>585</v>
      </c>
      <c r="B78" s="565"/>
      <c r="C78" s="566"/>
      <c r="D78" s="566"/>
      <c r="E78" s="566"/>
      <c r="F78" s="566"/>
      <c r="G78" s="566"/>
      <c r="H78" s="566"/>
      <c r="I78" s="566"/>
      <c r="J78" s="587"/>
    </row>
    <row r="79" spans="1:10" ht="15.75" thickBot="1" x14ac:dyDescent="0.25">
      <c r="A79" s="372"/>
      <c r="B79" s="372"/>
      <c r="C79" s="372"/>
      <c r="D79" s="372"/>
      <c r="E79" s="372"/>
      <c r="F79" s="372"/>
      <c r="G79" s="372"/>
      <c r="H79" s="586" t="s">
        <v>572</v>
      </c>
      <c r="I79" s="586"/>
      <c r="J79" s="587"/>
    </row>
    <row r="80" spans="1:10" ht="13.5" customHeight="1" thickBot="1" x14ac:dyDescent="0.25">
      <c r="A80" s="567" t="s">
        <v>86</v>
      </c>
      <c r="B80" s="570" t="s">
        <v>458</v>
      </c>
      <c r="C80" s="571"/>
      <c r="D80" s="571"/>
      <c r="E80" s="571"/>
      <c r="F80" s="572"/>
      <c r="G80" s="572"/>
      <c r="H80" s="572"/>
      <c r="I80" s="573"/>
      <c r="J80" s="587"/>
    </row>
    <row r="81" spans="1:10" ht="13.5" customHeight="1" thickBot="1" x14ac:dyDescent="0.25">
      <c r="A81" s="568"/>
      <c r="B81" s="574" t="s">
        <v>574</v>
      </c>
      <c r="C81" s="577" t="s">
        <v>575</v>
      </c>
      <c r="D81" s="578"/>
      <c r="E81" s="578"/>
      <c r="F81" s="578"/>
      <c r="G81" s="578"/>
      <c r="H81" s="578"/>
      <c r="I81" s="579"/>
      <c r="J81" s="587"/>
    </row>
    <row r="82" spans="1:10" ht="13.5" customHeight="1" thickBot="1" x14ac:dyDescent="0.25">
      <c r="A82" s="568"/>
      <c r="B82" s="575"/>
      <c r="C82" s="580" t="str">
        <f>CONCATENATE(KVI_MOD_ALAPADATOK!$D$1,". előtti tervezett forrás, kiadás")</f>
        <v>2020. előtti tervezett forrás, kiadás</v>
      </c>
      <c r="D82" s="373" t="s">
        <v>459</v>
      </c>
      <c r="E82" s="373" t="s">
        <v>569</v>
      </c>
      <c r="F82" s="374" t="s">
        <v>460</v>
      </c>
      <c r="G82" s="374" t="s">
        <v>459</v>
      </c>
      <c r="H82" s="374" t="s">
        <v>569</v>
      </c>
      <c r="I82" s="374" t="s">
        <v>460</v>
      </c>
      <c r="J82" s="587"/>
    </row>
    <row r="83" spans="1:10" ht="25.5" customHeight="1" thickBot="1" x14ac:dyDescent="0.25">
      <c r="A83" s="569"/>
      <c r="B83" s="576"/>
      <c r="C83" s="581"/>
      <c r="D83" s="582" t="str">
        <f>CONCATENATE(KVI_MOD_ALAPADATOK!$D$1,". évi")</f>
        <v>2020. évi</v>
      </c>
      <c r="E83" s="583"/>
      <c r="F83" s="584"/>
      <c r="G83" s="582" t="str">
        <f>CONCATENATE(KVI_MOD_ALAPADATOK!$D$1,". után")</f>
        <v>2020. után</v>
      </c>
      <c r="H83" s="585"/>
      <c r="I83" s="584"/>
      <c r="J83" s="587"/>
    </row>
    <row r="84" spans="1:10" ht="13.5" thickBot="1" x14ac:dyDescent="0.25">
      <c r="A84" s="375" t="s">
        <v>401</v>
      </c>
      <c r="B84" s="376" t="s">
        <v>586</v>
      </c>
      <c r="C84" s="377" t="s">
        <v>403</v>
      </c>
      <c r="D84" s="378" t="s">
        <v>405</v>
      </c>
      <c r="E84" s="378" t="s">
        <v>404</v>
      </c>
      <c r="F84" s="377" t="s">
        <v>576</v>
      </c>
      <c r="G84" s="377" t="s">
        <v>407</v>
      </c>
      <c r="H84" s="377" t="s">
        <v>408</v>
      </c>
      <c r="I84" s="379" t="s">
        <v>577</v>
      </c>
      <c r="J84" s="587"/>
    </row>
    <row r="85" spans="1:10" x14ac:dyDescent="0.2">
      <c r="A85" s="380" t="s">
        <v>87</v>
      </c>
      <c r="B85" s="484">
        <f t="shared" ref="B85:B90" si="15">C85+F85+I85</f>
        <v>0</v>
      </c>
      <c r="C85" s="485"/>
      <c r="D85" s="486"/>
      <c r="E85" s="486"/>
      <c r="F85" s="488">
        <f t="shared" ref="F85:F90" si="16">D85+E85</f>
        <v>0</v>
      </c>
      <c r="G85" s="486"/>
      <c r="H85" s="512"/>
      <c r="I85" s="489">
        <f t="shared" ref="I85:I90" si="17">G85+H85</f>
        <v>0</v>
      </c>
      <c r="J85" s="587"/>
    </row>
    <row r="86" spans="1:10" x14ac:dyDescent="0.2">
      <c r="A86" s="381" t="s">
        <v>98</v>
      </c>
      <c r="B86" s="490">
        <f t="shared" si="15"/>
        <v>0</v>
      </c>
      <c r="C86" s="491"/>
      <c r="D86" s="491"/>
      <c r="E86" s="491"/>
      <c r="F86" s="492">
        <f t="shared" si="16"/>
        <v>0</v>
      </c>
      <c r="G86" s="491"/>
      <c r="H86" s="491"/>
      <c r="I86" s="492">
        <f t="shared" si="17"/>
        <v>0</v>
      </c>
      <c r="J86" s="587"/>
    </row>
    <row r="87" spans="1:10" x14ac:dyDescent="0.2">
      <c r="A87" s="382" t="s">
        <v>88</v>
      </c>
      <c r="B87" s="495">
        <f t="shared" si="15"/>
        <v>0</v>
      </c>
      <c r="C87" s="496"/>
      <c r="D87" s="496"/>
      <c r="E87" s="491"/>
      <c r="F87" s="494">
        <f t="shared" si="16"/>
        <v>0</v>
      </c>
      <c r="G87" s="496"/>
      <c r="H87" s="496"/>
      <c r="I87" s="494">
        <f t="shared" si="17"/>
        <v>0</v>
      </c>
      <c r="J87" s="587"/>
    </row>
    <row r="88" spans="1:10" x14ac:dyDescent="0.2">
      <c r="A88" s="382" t="s">
        <v>99</v>
      </c>
      <c r="B88" s="495">
        <f t="shared" si="15"/>
        <v>0</v>
      </c>
      <c r="C88" s="496"/>
      <c r="D88" s="496"/>
      <c r="E88" s="491"/>
      <c r="F88" s="494">
        <f t="shared" si="16"/>
        <v>0</v>
      </c>
      <c r="G88" s="496"/>
      <c r="H88" s="496"/>
      <c r="I88" s="494">
        <f t="shared" si="17"/>
        <v>0</v>
      </c>
      <c r="J88" s="587"/>
    </row>
    <row r="89" spans="1:10" x14ac:dyDescent="0.2">
      <c r="A89" s="382" t="s">
        <v>89</v>
      </c>
      <c r="B89" s="495">
        <f t="shared" si="15"/>
        <v>0</v>
      </c>
      <c r="C89" s="496"/>
      <c r="D89" s="496"/>
      <c r="E89" s="491"/>
      <c r="F89" s="494">
        <f t="shared" si="16"/>
        <v>0</v>
      </c>
      <c r="G89" s="496"/>
      <c r="H89" s="496"/>
      <c r="I89" s="494">
        <f t="shared" si="17"/>
        <v>0</v>
      </c>
      <c r="J89" s="587"/>
    </row>
    <row r="90" spans="1:10" ht="13.5" thickBot="1" x14ac:dyDescent="0.25">
      <c r="A90" s="382" t="s">
        <v>90</v>
      </c>
      <c r="B90" s="495">
        <f t="shared" si="15"/>
        <v>0</v>
      </c>
      <c r="C90" s="496"/>
      <c r="D90" s="496"/>
      <c r="E90" s="491"/>
      <c r="F90" s="494">
        <f t="shared" si="16"/>
        <v>0</v>
      </c>
      <c r="G90" s="496"/>
      <c r="H90" s="496"/>
      <c r="I90" s="494">
        <f t="shared" si="17"/>
        <v>0</v>
      </c>
      <c r="J90" s="587"/>
    </row>
    <row r="91" spans="1:10" ht="13.5" thickBot="1" x14ac:dyDescent="0.25">
      <c r="A91" s="383" t="s">
        <v>91</v>
      </c>
      <c r="B91" s="497">
        <f t="shared" ref="B91:I91" si="18">B85+SUM(B87:B90)</f>
        <v>0</v>
      </c>
      <c r="C91" s="497">
        <f t="shared" si="18"/>
        <v>0</v>
      </c>
      <c r="D91" s="497">
        <f t="shared" si="18"/>
        <v>0</v>
      </c>
      <c r="E91" s="497">
        <f t="shared" si="18"/>
        <v>0</v>
      </c>
      <c r="F91" s="497">
        <f t="shared" si="18"/>
        <v>0</v>
      </c>
      <c r="G91" s="497">
        <f t="shared" si="18"/>
        <v>0</v>
      </c>
      <c r="H91" s="497">
        <f t="shared" si="18"/>
        <v>0</v>
      </c>
      <c r="I91" s="498">
        <f t="shared" si="18"/>
        <v>0</v>
      </c>
      <c r="J91" s="587"/>
    </row>
    <row r="92" spans="1:10" x14ac:dyDescent="0.2">
      <c r="A92" s="384" t="s">
        <v>94</v>
      </c>
      <c r="B92" s="484">
        <f>C92+F92+I92</f>
        <v>0</v>
      </c>
      <c r="C92" s="486"/>
      <c r="D92" s="486"/>
      <c r="E92" s="486"/>
      <c r="F92" s="487">
        <f>D92+E92</f>
        <v>0</v>
      </c>
      <c r="G92" s="486"/>
      <c r="H92" s="486"/>
      <c r="I92" s="489">
        <f>G92+H92</f>
        <v>0</v>
      </c>
      <c r="J92" s="587"/>
    </row>
    <row r="93" spans="1:10" x14ac:dyDescent="0.2">
      <c r="A93" s="385" t="s">
        <v>95</v>
      </c>
      <c r="B93" s="490">
        <f>C93+F93+I93</f>
        <v>0</v>
      </c>
      <c r="C93" s="496"/>
      <c r="D93" s="496"/>
      <c r="E93" s="496"/>
      <c r="F93" s="493">
        <f>D93+E93</f>
        <v>0</v>
      </c>
      <c r="G93" s="496"/>
      <c r="H93" s="496"/>
      <c r="I93" s="494">
        <f>G93+H93</f>
        <v>0</v>
      </c>
      <c r="J93" s="587"/>
    </row>
    <row r="94" spans="1:10" x14ac:dyDescent="0.2">
      <c r="A94" s="385" t="s">
        <v>96</v>
      </c>
      <c r="B94" s="495">
        <f>C94+F94+I94</f>
        <v>0</v>
      </c>
      <c r="C94" s="496"/>
      <c r="D94" s="496"/>
      <c r="E94" s="496"/>
      <c r="F94" s="493">
        <f>D94+E94</f>
        <v>0</v>
      </c>
      <c r="G94" s="496"/>
      <c r="H94" s="496"/>
      <c r="I94" s="494">
        <f>G94+H94</f>
        <v>0</v>
      </c>
      <c r="J94" s="587"/>
    </row>
    <row r="95" spans="1:10" x14ac:dyDescent="0.2">
      <c r="A95" s="385" t="s">
        <v>97</v>
      </c>
      <c r="B95" s="495">
        <f>C95+F95+I95</f>
        <v>0</v>
      </c>
      <c r="C95" s="496"/>
      <c r="D95" s="496"/>
      <c r="E95" s="496"/>
      <c r="F95" s="493">
        <f>D95+E95</f>
        <v>0</v>
      </c>
      <c r="G95" s="496"/>
      <c r="H95" s="496"/>
      <c r="I95" s="494">
        <f>G95+H95</f>
        <v>0</v>
      </c>
      <c r="J95" s="587"/>
    </row>
    <row r="96" spans="1:10" ht="13.5" thickBot="1" x14ac:dyDescent="0.25">
      <c r="A96" s="386"/>
      <c r="B96" s="499">
        <f>C96+F96+I96</f>
        <v>0</v>
      </c>
      <c r="C96" s="500"/>
      <c r="D96" s="500"/>
      <c r="E96" s="496"/>
      <c r="F96" s="501">
        <f>D96+E96</f>
        <v>0</v>
      </c>
      <c r="G96" s="500"/>
      <c r="H96" s="496"/>
      <c r="I96" s="502">
        <f>G96+H96</f>
        <v>0</v>
      </c>
      <c r="J96" s="587"/>
    </row>
    <row r="97" spans="1:10" ht="13.5" thickBot="1" x14ac:dyDescent="0.25">
      <c r="A97" s="387" t="s">
        <v>77</v>
      </c>
      <c r="B97" s="497">
        <f t="shared" ref="B97:I97" si="19">SUM(B92:B96)</f>
        <v>0</v>
      </c>
      <c r="C97" s="497">
        <f t="shared" si="19"/>
        <v>0</v>
      </c>
      <c r="D97" s="497">
        <f t="shared" si="19"/>
        <v>0</v>
      </c>
      <c r="E97" s="497">
        <f t="shared" si="19"/>
        <v>0</v>
      </c>
      <c r="F97" s="497">
        <f t="shared" si="19"/>
        <v>0</v>
      </c>
      <c r="G97" s="497">
        <f t="shared" si="19"/>
        <v>0</v>
      </c>
      <c r="H97" s="497">
        <f t="shared" si="19"/>
        <v>0</v>
      </c>
      <c r="I97" s="498">
        <f t="shared" si="19"/>
        <v>0</v>
      </c>
      <c r="J97" s="587"/>
    </row>
    <row r="98" spans="1:10" x14ac:dyDescent="0.2">
      <c r="J98" s="587"/>
    </row>
    <row r="99" spans="1:10" x14ac:dyDescent="0.2">
      <c r="J99" s="587"/>
    </row>
    <row r="100" spans="1:10" ht="14.25" x14ac:dyDescent="0.2">
      <c r="A100" s="565" t="s">
        <v>585</v>
      </c>
      <c r="B100" s="565"/>
      <c r="C100" s="566"/>
      <c r="D100" s="566"/>
      <c r="E100" s="566"/>
      <c r="F100" s="566"/>
      <c r="G100" s="566"/>
      <c r="H100" s="566"/>
      <c r="I100" s="566"/>
      <c r="J100" s="587"/>
    </row>
    <row r="101" spans="1:10" ht="15.75" thickBot="1" x14ac:dyDescent="0.25">
      <c r="A101" s="372"/>
      <c r="B101" s="372"/>
      <c r="C101" s="372"/>
      <c r="D101" s="372"/>
      <c r="E101" s="372"/>
      <c r="F101" s="372"/>
      <c r="G101" s="372"/>
      <c r="H101" s="586" t="s">
        <v>572</v>
      </c>
      <c r="I101" s="586"/>
      <c r="J101" s="587"/>
    </row>
    <row r="102" spans="1:10" ht="13.5" customHeight="1" thickBot="1" x14ac:dyDescent="0.25">
      <c r="A102" s="567" t="s">
        <v>86</v>
      </c>
      <c r="B102" s="570" t="s">
        <v>458</v>
      </c>
      <c r="C102" s="571"/>
      <c r="D102" s="571"/>
      <c r="E102" s="571"/>
      <c r="F102" s="572"/>
      <c r="G102" s="572"/>
      <c r="H102" s="572"/>
      <c r="I102" s="573"/>
      <c r="J102" s="587"/>
    </row>
    <row r="103" spans="1:10" ht="13.5" customHeight="1" thickBot="1" x14ac:dyDescent="0.25">
      <c r="A103" s="568"/>
      <c r="B103" s="574" t="s">
        <v>574</v>
      </c>
      <c r="C103" s="577" t="s">
        <v>575</v>
      </c>
      <c r="D103" s="578"/>
      <c r="E103" s="578"/>
      <c r="F103" s="578"/>
      <c r="G103" s="578"/>
      <c r="H103" s="578"/>
      <c r="I103" s="579"/>
      <c r="J103" s="587"/>
    </row>
    <row r="104" spans="1:10" ht="13.5" customHeight="1" thickBot="1" x14ac:dyDescent="0.25">
      <c r="A104" s="568"/>
      <c r="B104" s="575"/>
      <c r="C104" s="580" t="str">
        <f>CONCATENATE(KVI_MOD_ALAPADATOK!$D$1,". előtti tervezett forrás, kiadás")</f>
        <v>2020. előtti tervezett forrás, kiadás</v>
      </c>
      <c r="D104" s="373" t="s">
        <v>459</v>
      </c>
      <c r="E104" s="373" t="s">
        <v>569</v>
      </c>
      <c r="F104" s="374" t="s">
        <v>460</v>
      </c>
      <c r="G104" s="374" t="s">
        <v>459</v>
      </c>
      <c r="H104" s="374" t="s">
        <v>569</v>
      </c>
      <c r="I104" s="374" t="s">
        <v>460</v>
      </c>
      <c r="J104" s="587"/>
    </row>
    <row r="105" spans="1:10" ht="25.5" customHeight="1" thickBot="1" x14ac:dyDescent="0.25">
      <c r="A105" s="569"/>
      <c r="B105" s="576"/>
      <c r="C105" s="581"/>
      <c r="D105" s="582" t="str">
        <f>CONCATENATE(KVI_MOD_ALAPADATOK!$D$1,". évi")</f>
        <v>2020. évi</v>
      </c>
      <c r="E105" s="583"/>
      <c r="F105" s="584"/>
      <c r="G105" s="582" t="str">
        <f>CONCATENATE(KVI_MOD_ALAPADATOK!$D$1,". után")</f>
        <v>2020. után</v>
      </c>
      <c r="H105" s="585"/>
      <c r="I105" s="584"/>
      <c r="J105" s="587"/>
    </row>
    <row r="106" spans="1:10" ht="13.5" thickBot="1" x14ac:dyDescent="0.25">
      <c r="A106" s="375" t="s">
        <v>401</v>
      </c>
      <c r="B106" s="376" t="s">
        <v>586</v>
      </c>
      <c r="C106" s="377" t="s">
        <v>403</v>
      </c>
      <c r="D106" s="378" t="s">
        <v>405</v>
      </c>
      <c r="E106" s="378" t="s">
        <v>404</v>
      </c>
      <c r="F106" s="377" t="s">
        <v>576</v>
      </c>
      <c r="G106" s="377" t="s">
        <v>407</v>
      </c>
      <c r="H106" s="377" t="s">
        <v>408</v>
      </c>
      <c r="I106" s="379" t="s">
        <v>577</v>
      </c>
      <c r="J106" s="587"/>
    </row>
    <row r="107" spans="1:10" x14ac:dyDescent="0.2">
      <c r="A107" s="380" t="s">
        <v>87</v>
      </c>
      <c r="B107" s="484">
        <f t="shared" ref="B107:B112" si="20">C107+F107+I107</f>
        <v>0</v>
      </c>
      <c r="C107" s="485"/>
      <c r="D107" s="486"/>
      <c r="E107" s="486"/>
      <c r="F107" s="488">
        <f t="shared" ref="F107:F112" si="21">D107+E107</f>
        <v>0</v>
      </c>
      <c r="G107" s="486"/>
      <c r="H107" s="512"/>
      <c r="I107" s="489">
        <f t="shared" ref="I107:I112" si="22">G107+H107</f>
        <v>0</v>
      </c>
      <c r="J107" s="587"/>
    </row>
    <row r="108" spans="1:10" x14ac:dyDescent="0.2">
      <c r="A108" s="381" t="s">
        <v>98</v>
      </c>
      <c r="B108" s="490">
        <f t="shared" si="20"/>
        <v>0</v>
      </c>
      <c r="C108" s="491"/>
      <c r="D108" s="491"/>
      <c r="E108" s="491"/>
      <c r="F108" s="492">
        <f t="shared" si="21"/>
        <v>0</v>
      </c>
      <c r="G108" s="491"/>
      <c r="H108" s="491"/>
      <c r="I108" s="492">
        <f t="shared" si="22"/>
        <v>0</v>
      </c>
      <c r="J108" s="587"/>
    </row>
    <row r="109" spans="1:10" x14ac:dyDescent="0.2">
      <c r="A109" s="382" t="s">
        <v>88</v>
      </c>
      <c r="B109" s="495">
        <f t="shared" si="20"/>
        <v>0</v>
      </c>
      <c r="C109" s="496"/>
      <c r="D109" s="496"/>
      <c r="E109" s="496"/>
      <c r="F109" s="494">
        <f t="shared" si="21"/>
        <v>0</v>
      </c>
      <c r="G109" s="496"/>
      <c r="H109" s="496"/>
      <c r="I109" s="494">
        <f t="shared" si="22"/>
        <v>0</v>
      </c>
      <c r="J109" s="587"/>
    </row>
    <row r="110" spans="1:10" x14ac:dyDescent="0.2">
      <c r="A110" s="382" t="s">
        <v>99</v>
      </c>
      <c r="B110" s="495">
        <f t="shared" si="20"/>
        <v>0</v>
      </c>
      <c r="C110" s="496"/>
      <c r="D110" s="496"/>
      <c r="E110" s="496"/>
      <c r="F110" s="494">
        <f t="shared" si="21"/>
        <v>0</v>
      </c>
      <c r="G110" s="496"/>
      <c r="H110" s="496"/>
      <c r="I110" s="494">
        <f t="shared" si="22"/>
        <v>0</v>
      </c>
      <c r="J110" s="587"/>
    </row>
    <row r="111" spans="1:10" x14ac:dyDescent="0.2">
      <c r="A111" s="382" t="s">
        <v>89</v>
      </c>
      <c r="B111" s="495">
        <f t="shared" si="20"/>
        <v>0</v>
      </c>
      <c r="C111" s="496"/>
      <c r="D111" s="496"/>
      <c r="E111" s="496"/>
      <c r="F111" s="494">
        <f t="shared" si="21"/>
        <v>0</v>
      </c>
      <c r="G111" s="496"/>
      <c r="H111" s="496"/>
      <c r="I111" s="494">
        <f t="shared" si="22"/>
        <v>0</v>
      </c>
      <c r="J111" s="587"/>
    </row>
    <row r="112" spans="1:10" ht="13.5" thickBot="1" x14ac:dyDescent="0.25">
      <c r="A112" s="382" t="s">
        <v>90</v>
      </c>
      <c r="B112" s="495">
        <f t="shared" si="20"/>
        <v>0</v>
      </c>
      <c r="C112" s="496"/>
      <c r="D112" s="496"/>
      <c r="E112" s="496"/>
      <c r="F112" s="494">
        <f t="shared" si="21"/>
        <v>0</v>
      </c>
      <c r="G112" s="496"/>
      <c r="H112" s="496"/>
      <c r="I112" s="494">
        <f t="shared" si="22"/>
        <v>0</v>
      </c>
      <c r="J112" s="587"/>
    </row>
    <row r="113" spans="1:10" ht="13.5" thickBot="1" x14ac:dyDescent="0.25">
      <c r="A113" s="383" t="s">
        <v>91</v>
      </c>
      <c r="B113" s="497">
        <f t="shared" ref="B113:I113" si="23">B107+SUM(B109:B112)</f>
        <v>0</v>
      </c>
      <c r="C113" s="497">
        <f t="shared" si="23"/>
        <v>0</v>
      </c>
      <c r="D113" s="497">
        <f t="shared" si="23"/>
        <v>0</v>
      </c>
      <c r="E113" s="497">
        <f t="shared" si="23"/>
        <v>0</v>
      </c>
      <c r="F113" s="497">
        <f t="shared" si="23"/>
        <v>0</v>
      </c>
      <c r="G113" s="497">
        <f t="shared" si="23"/>
        <v>0</v>
      </c>
      <c r="H113" s="497">
        <f t="shared" si="23"/>
        <v>0</v>
      </c>
      <c r="I113" s="498">
        <f t="shared" si="23"/>
        <v>0</v>
      </c>
      <c r="J113" s="587"/>
    </row>
    <row r="114" spans="1:10" x14ac:dyDescent="0.2">
      <c r="A114" s="384" t="s">
        <v>94</v>
      </c>
      <c r="B114" s="484">
        <f>C114+F114+I114</f>
        <v>0</v>
      </c>
      <c r="C114" s="486"/>
      <c r="D114" s="486"/>
      <c r="E114" s="486"/>
      <c r="F114" s="487">
        <f>D114+E114</f>
        <v>0</v>
      </c>
      <c r="G114" s="486"/>
      <c r="H114" s="486"/>
      <c r="I114" s="489">
        <f>G114+H114</f>
        <v>0</v>
      </c>
      <c r="J114" s="587"/>
    </row>
    <row r="115" spans="1:10" x14ac:dyDescent="0.2">
      <c r="A115" s="385" t="s">
        <v>95</v>
      </c>
      <c r="B115" s="490">
        <f>C115+F115+I115</f>
        <v>0</v>
      </c>
      <c r="C115" s="496"/>
      <c r="D115" s="496"/>
      <c r="E115" s="496"/>
      <c r="F115" s="493">
        <f>D115+E115</f>
        <v>0</v>
      </c>
      <c r="G115" s="496"/>
      <c r="H115" s="496"/>
      <c r="I115" s="494">
        <f>G115+H115</f>
        <v>0</v>
      </c>
      <c r="J115" s="587"/>
    </row>
    <row r="116" spans="1:10" x14ac:dyDescent="0.2">
      <c r="A116" s="385" t="s">
        <v>96</v>
      </c>
      <c r="B116" s="495">
        <f>C116+F116+I116</f>
        <v>0</v>
      </c>
      <c r="C116" s="496"/>
      <c r="D116" s="496"/>
      <c r="E116" s="496"/>
      <c r="F116" s="493">
        <f>D116+E116</f>
        <v>0</v>
      </c>
      <c r="G116" s="496"/>
      <c r="H116" s="496"/>
      <c r="I116" s="494">
        <f>G116+H116</f>
        <v>0</v>
      </c>
      <c r="J116" s="587"/>
    </row>
    <row r="117" spans="1:10" x14ac:dyDescent="0.2">
      <c r="A117" s="385" t="s">
        <v>97</v>
      </c>
      <c r="B117" s="495">
        <f>C117+F117+I117</f>
        <v>0</v>
      </c>
      <c r="C117" s="496"/>
      <c r="D117" s="496"/>
      <c r="E117" s="496"/>
      <c r="F117" s="493">
        <f>D117+E117</f>
        <v>0</v>
      </c>
      <c r="G117" s="496"/>
      <c r="H117" s="496"/>
      <c r="I117" s="494">
        <f>G117+H117</f>
        <v>0</v>
      </c>
      <c r="J117" s="587"/>
    </row>
    <row r="118" spans="1:10" ht="13.5" thickBot="1" x14ac:dyDescent="0.25">
      <c r="A118" s="386"/>
      <c r="B118" s="499">
        <f>C118+F118+I118</f>
        <v>0</v>
      </c>
      <c r="C118" s="500"/>
      <c r="D118" s="500"/>
      <c r="E118" s="496"/>
      <c r="F118" s="501">
        <f>D118+E118</f>
        <v>0</v>
      </c>
      <c r="G118" s="500"/>
      <c r="H118" s="496"/>
      <c r="I118" s="502">
        <f>G118+H118</f>
        <v>0</v>
      </c>
      <c r="J118" s="587"/>
    </row>
    <row r="119" spans="1:10" ht="13.5" thickBot="1" x14ac:dyDescent="0.25">
      <c r="A119" s="387" t="s">
        <v>77</v>
      </c>
      <c r="B119" s="497">
        <f t="shared" ref="B119:I119" si="24">SUM(B114:B118)</f>
        <v>0</v>
      </c>
      <c r="C119" s="497">
        <f t="shared" si="24"/>
        <v>0</v>
      </c>
      <c r="D119" s="497">
        <f t="shared" si="24"/>
        <v>0</v>
      </c>
      <c r="E119" s="497">
        <f t="shared" si="24"/>
        <v>0</v>
      </c>
      <c r="F119" s="497">
        <f t="shared" si="24"/>
        <v>0</v>
      </c>
      <c r="G119" s="497">
        <f t="shared" si="24"/>
        <v>0</v>
      </c>
      <c r="H119" s="497">
        <f t="shared" si="24"/>
        <v>0</v>
      </c>
      <c r="I119" s="498">
        <f t="shared" si="24"/>
        <v>0</v>
      </c>
      <c r="J119" s="587"/>
    </row>
    <row r="120" spans="1:10" x14ac:dyDescent="0.2">
      <c r="J120" s="587"/>
    </row>
    <row r="121" spans="1:10" x14ac:dyDescent="0.2">
      <c r="J121" s="587"/>
    </row>
    <row r="122" spans="1:10" ht="14.25" x14ac:dyDescent="0.2">
      <c r="A122" s="565" t="s">
        <v>585</v>
      </c>
      <c r="B122" s="565"/>
      <c r="C122" s="566"/>
      <c r="D122" s="566"/>
      <c r="E122" s="566"/>
      <c r="F122" s="566"/>
      <c r="G122" s="566"/>
      <c r="H122" s="566"/>
      <c r="I122" s="566"/>
      <c r="J122" s="587"/>
    </row>
    <row r="123" spans="1:10" ht="15.75" thickBot="1" x14ac:dyDescent="0.25">
      <c r="A123" s="372"/>
      <c r="B123" s="372"/>
      <c r="C123" s="372"/>
      <c r="D123" s="372"/>
      <c r="E123" s="372"/>
      <c r="F123" s="372"/>
      <c r="G123" s="372"/>
      <c r="H123" s="586" t="s">
        <v>572</v>
      </c>
      <c r="I123" s="586"/>
      <c r="J123" s="587"/>
    </row>
    <row r="124" spans="1:10" ht="13.5" customHeight="1" thickBot="1" x14ac:dyDescent="0.25">
      <c r="A124" s="567" t="s">
        <v>86</v>
      </c>
      <c r="B124" s="570" t="s">
        <v>458</v>
      </c>
      <c r="C124" s="571"/>
      <c r="D124" s="571"/>
      <c r="E124" s="571"/>
      <c r="F124" s="572"/>
      <c r="G124" s="572"/>
      <c r="H124" s="572"/>
      <c r="I124" s="573"/>
      <c r="J124" s="587"/>
    </row>
    <row r="125" spans="1:10" ht="13.5" customHeight="1" thickBot="1" x14ac:dyDescent="0.25">
      <c r="A125" s="568"/>
      <c r="B125" s="574" t="s">
        <v>574</v>
      </c>
      <c r="C125" s="577" t="s">
        <v>575</v>
      </c>
      <c r="D125" s="578"/>
      <c r="E125" s="578"/>
      <c r="F125" s="578"/>
      <c r="G125" s="578"/>
      <c r="H125" s="578"/>
      <c r="I125" s="579"/>
      <c r="J125" s="587"/>
    </row>
    <row r="126" spans="1:10" ht="13.5" customHeight="1" thickBot="1" x14ac:dyDescent="0.25">
      <c r="A126" s="568"/>
      <c r="B126" s="575"/>
      <c r="C126" s="580" t="str">
        <f>CONCATENATE(KVI_MOD_ALAPADATOK!$D$1,". előtti tervezett forrás, kiadás")</f>
        <v>2020. előtti tervezett forrás, kiadás</v>
      </c>
      <c r="D126" s="373" t="s">
        <v>459</v>
      </c>
      <c r="E126" s="373" t="s">
        <v>569</v>
      </c>
      <c r="F126" s="374" t="s">
        <v>460</v>
      </c>
      <c r="G126" s="374" t="s">
        <v>459</v>
      </c>
      <c r="H126" s="374" t="s">
        <v>569</v>
      </c>
      <c r="I126" s="374" t="s">
        <v>460</v>
      </c>
      <c r="J126" s="587"/>
    </row>
    <row r="127" spans="1:10" ht="25.5" customHeight="1" thickBot="1" x14ac:dyDescent="0.25">
      <c r="A127" s="569"/>
      <c r="B127" s="576"/>
      <c r="C127" s="581"/>
      <c r="D127" s="582" t="str">
        <f>CONCATENATE(KVI_MOD_ALAPADATOK!$D$1,". évi")</f>
        <v>2020. évi</v>
      </c>
      <c r="E127" s="583"/>
      <c r="F127" s="584"/>
      <c r="G127" s="582" t="str">
        <f>CONCATENATE(KVI_MOD_ALAPADATOK!$D$1,". után")</f>
        <v>2020. után</v>
      </c>
      <c r="H127" s="585"/>
      <c r="I127" s="584"/>
      <c r="J127" s="587"/>
    </row>
    <row r="128" spans="1:10" ht="13.5" thickBot="1" x14ac:dyDescent="0.25">
      <c r="A128" s="375" t="s">
        <v>401</v>
      </c>
      <c r="B128" s="376" t="s">
        <v>586</v>
      </c>
      <c r="C128" s="377" t="s">
        <v>403</v>
      </c>
      <c r="D128" s="378" t="s">
        <v>405</v>
      </c>
      <c r="E128" s="378" t="s">
        <v>404</v>
      </c>
      <c r="F128" s="377" t="s">
        <v>576</v>
      </c>
      <c r="G128" s="377" t="s">
        <v>407</v>
      </c>
      <c r="H128" s="377" t="s">
        <v>408</v>
      </c>
      <c r="I128" s="379" t="s">
        <v>577</v>
      </c>
      <c r="J128" s="587"/>
    </row>
    <row r="129" spans="1:10" x14ac:dyDescent="0.2">
      <c r="A129" s="380" t="s">
        <v>87</v>
      </c>
      <c r="B129" s="484">
        <f t="shared" ref="B129:B134" si="25">C129+F129+I129</f>
        <v>0</v>
      </c>
      <c r="C129" s="485"/>
      <c r="D129" s="486"/>
      <c r="E129" s="486"/>
      <c r="F129" s="488">
        <f t="shared" ref="F129:F134" si="26">D129+E129</f>
        <v>0</v>
      </c>
      <c r="G129" s="486"/>
      <c r="H129" s="512"/>
      <c r="I129" s="489">
        <f t="shared" ref="I129:I134" si="27">G129+H129</f>
        <v>0</v>
      </c>
      <c r="J129" s="587"/>
    </row>
    <row r="130" spans="1:10" x14ac:dyDescent="0.2">
      <c r="A130" s="381" t="s">
        <v>98</v>
      </c>
      <c r="B130" s="490">
        <f t="shared" si="25"/>
        <v>0</v>
      </c>
      <c r="C130" s="491"/>
      <c r="D130" s="491"/>
      <c r="E130" s="491"/>
      <c r="F130" s="492">
        <f t="shared" si="26"/>
        <v>0</v>
      </c>
      <c r="G130" s="491"/>
      <c r="H130" s="491"/>
      <c r="I130" s="492">
        <f t="shared" si="27"/>
        <v>0</v>
      </c>
      <c r="J130" s="587"/>
    </row>
    <row r="131" spans="1:10" x14ac:dyDescent="0.2">
      <c r="A131" s="382" t="s">
        <v>88</v>
      </c>
      <c r="B131" s="495">
        <f t="shared" si="25"/>
        <v>0</v>
      </c>
      <c r="C131" s="496"/>
      <c r="D131" s="496"/>
      <c r="E131" s="496"/>
      <c r="F131" s="494">
        <f t="shared" si="26"/>
        <v>0</v>
      </c>
      <c r="G131" s="496"/>
      <c r="H131" s="496"/>
      <c r="I131" s="494">
        <f t="shared" si="27"/>
        <v>0</v>
      </c>
      <c r="J131" s="587"/>
    </row>
    <row r="132" spans="1:10" x14ac:dyDescent="0.2">
      <c r="A132" s="382" t="s">
        <v>99</v>
      </c>
      <c r="B132" s="495">
        <f t="shared" si="25"/>
        <v>0</v>
      </c>
      <c r="C132" s="496"/>
      <c r="D132" s="496"/>
      <c r="E132" s="496"/>
      <c r="F132" s="494">
        <f t="shared" si="26"/>
        <v>0</v>
      </c>
      <c r="G132" s="496"/>
      <c r="H132" s="496"/>
      <c r="I132" s="494">
        <f t="shared" si="27"/>
        <v>0</v>
      </c>
      <c r="J132" s="587"/>
    </row>
    <row r="133" spans="1:10" x14ac:dyDescent="0.2">
      <c r="A133" s="382" t="s">
        <v>89</v>
      </c>
      <c r="B133" s="495">
        <f t="shared" si="25"/>
        <v>0</v>
      </c>
      <c r="C133" s="496"/>
      <c r="D133" s="496"/>
      <c r="E133" s="496"/>
      <c r="F133" s="494">
        <f t="shared" si="26"/>
        <v>0</v>
      </c>
      <c r="G133" s="496"/>
      <c r="H133" s="496"/>
      <c r="I133" s="494">
        <f t="shared" si="27"/>
        <v>0</v>
      </c>
      <c r="J133" s="587"/>
    </row>
    <row r="134" spans="1:10" ht="13.5" thickBot="1" x14ac:dyDescent="0.25">
      <c r="A134" s="382" t="s">
        <v>90</v>
      </c>
      <c r="B134" s="495">
        <f t="shared" si="25"/>
        <v>0</v>
      </c>
      <c r="C134" s="496"/>
      <c r="D134" s="496"/>
      <c r="E134" s="496"/>
      <c r="F134" s="494">
        <f t="shared" si="26"/>
        <v>0</v>
      </c>
      <c r="G134" s="496"/>
      <c r="H134" s="496"/>
      <c r="I134" s="494">
        <f t="shared" si="27"/>
        <v>0</v>
      </c>
      <c r="J134" s="587"/>
    </row>
    <row r="135" spans="1:10" ht="13.5" thickBot="1" x14ac:dyDescent="0.25">
      <c r="A135" s="383" t="s">
        <v>91</v>
      </c>
      <c r="B135" s="497">
        <f t="shared" ref="B135:I135" si="28">B129+SUM(B131:B134)</f>
        <v>0</v>
      </c>
      <c r="C135" s="497">
        <f t="shared" si="28"/>
        <v>0</v>
      </c>
      <c r="D135" s="497">
        <f t="shared" si="28"/>
        <v>0</v>
      </c>
      <c r="E135" s="497">
        <f t="shared" si="28"/>
        <v>0</v>
      </c>
      <c r="F135" s="497">
        <f t="shared" si="28"/>
        <v>0</v>
      </c>
      <c r="G135" s="497">
        <f t="shared" si="28"/>
        <v>0</v>
      </c>
      <c r="H135" s="497">
        <f t="shared" si="28"/>
        <v>0</v>
      </c>
      <c r="I135" s="498">
        <f t="shared" si="28"/>
        <v>0</v>
      </c>
      <c r="J135" s="587"/>
    </row>
    <row r="136" spans="1:10" x14ac:dyDescent="0.2">
      <c r="A136" s="384" t="s">
        <v>94</v>
      </c>
      <c r="B136" s="484">
        <f>C136+F136+I136</f>
        <v>0</v>
      </c>
      <c r="C136" s="486"/>
      <c r="D136" s="486"/>
      <c r="E136" s="486"/>
      <c r="F136" s="487">
        <f>D136+E136</f>
        <v>0</v>
      </c>
      <c r="G136" s="486"/>
      <c r="H136" s="486"/>
      <c r="I136" s="489">
        <f>G136+H136</f>
        <v>0</v>
      </c>
      <c r="J136" s="587"/>
    </row>
    <row r="137" spans="1:10" x14ac:dyDescent="0.2">
      <c r="A137" s="385" t="s">
        <v>95</v>
      </c>
      <c r="B137" s="490">
        <f>C137+F137+I137</f>
        <v>0</v>
      </c>
      <c r="C137" s="496"/>
      <c r="D137" s="496"/>
      <c r="E137" s="496"/>
      <c r="F137" s="493">
        <f>D137+E137</f>
        <v>0</v>
      </c>
      <c r="G137" s="496"/>
      <c r="H137" s="496"/>
      <c r="I137" s="494">
        <f>G137+H137</f>
        <v>0</v>
      </c>
      <c r="J137" s="587"/>
    </row>
    <row r="138" spans="1:10" x14ac:dyDescent="0.2">
      <c r="A138" s="385" t="s">
        <v>96</v>
      </c>
      <c r="B138" s="495">
        <f>C138+F138+I138</f>
        <v>0</v>
      </c>
      <c r="C138" s="496"/>
      <c r="D138" s="496"/>
      <c r="E138" s="496"/>
      <c r="F138" s="493">
        <f>D138+E138</f>
        <v>0</v>
      </c>
      <c r="G138" s="496"/>
      <c r="H138" s="496"/>
      <c r="I138" s="494">
        <f>G138+H138</f>
        <v>0</v>
      </c>
      <c r="J138" s="587"/>
    </row>
    <row r="139" spans="1:10" x14ac:dyDescent="0.2">
      <c r="A139" s="385" t="s">
        <v>97</v>
      </c>
      <c r="B139" s="495">
        <f>C139+F139+I139</f>
        <v>0</v>
      </c>
      <c r="C139" s="496"/>
      <c r="D139" s="496"/>
      <c r="E139" s="496"/>
      <c r="F139" s="493">
        <f>D139+E139</f>
        <v>0</v>
      </c>
      <c r="G139" s="496"/>
      <c r="H139" s="496"/>
      <c r="I139" s="494">
        <f>G139+H139</f>
        <v>0</v>
      </c>
      <c r="J139" s="587"/>
    </row>
    <row r="140" spans="1:10" ht="13.5" thickBot="1" x14ac:dyDescent="0.25">
      <c r="A140" s="386"/>
      <c r="B140" s="499">
        <f>C140+F140+I140</f>
        <v>0</v>
      </c>
      <c r="C140" s="500"/>
      <c r="D140" s="500"/>
      <c r="E140" s="496"/>
      <c r="F140" s="501">
        <f>D140+E140</f>
        <v>0</v>
      </c>
      <c r="G140" s="500"/>
      <c r="H140" s="496"/>
      <c r="I140" s="502">
        <f>G140+H140</f>
        <v>0</v>
      </c>
      <c r="J140" s="587"/>
    </row>
    <row r="141" spans="1:10" ht="13.5" thickBot="1" x14ac:dyDescent="0.25">
      <c r="A141" s="387" t="s">
        <v>77</v>
      </c>
      <c r="B141" s="497">
        <f t="shared" ref="B141:I141" si="29">SUM(B136:B140)</f>
        <v>0</v>
      </c>
      <c r="C141" s="497">
        <f t="shared" si="29"/>
        <v>0</v>
      </c>
      <c r="D141" s="497">
        <f t="shared" si="29"/>
        <v>0</v>
      </c>
      <c r="E141" s="497">
        <f t="shared" si="29"/>
        <v>0</v>
      </c>
      <c r="F141" s="497">
        <f t="shared" si="29"/>
        <v>0</v>
      </c>
      <c r="G141" s="497">
        <f t="shared" si="29"/>
        <v>0</v>
      </c>
      <c r="H141" s="497">
        <f t="shared" si="29"/>
        <v>0</v>
      </c>
      <c r="I141" s="498">
        <f t="shared" si="29"/>
        <v>0</v>
      </c>
      <c r="J141" s="587"/>
    </row>
    <row r="142" spans="1:10" x14ac:dyDescent="0.2">
      <c r="J142" s="587"/>
    </row>
    <row r="143" spans="1:10" x14ac:dyDescent="0.2">
      <c r="J143" s="587"/>
    </row>
    <row r="144" spans="1:10" ht="14.25" x14ac:dyDescent="0.2">
      <c r="A144" s="565" t="s">
        <v>585</v>
      </c>
      <c r="B144" s="565"/>
      <c r="C144" s="566"/>
      <c r="D144" s="566"/>
      <c r="E144" s="566"/>
      <c r="F144" s="566"/>
      <c r="G144" s="566"/>
      <c r="H144" s="566"/>
      <c r="I144" s="566"/>
      <c r="J144" s="587"/>
    </row>
    <row r="145" spans="1:10" ht="15.75" thickBot="1" x14ac:dyDescent="0.25">
      <c r="A145" s="372"/>
      <c r="B145" s="372"/>
      <c r="C145" s="372"/>
      <c r="D145" s="372"/>
      <c r="E145" s="372"/>
      <c r="F145" s="372"/>
      <c r="G145" s="372"/>
      <c r="H145" s="586" t="s">
        <v>572</v>
      </c>
      <c r="I145" s="586"/>
      <c r="J145" s="587"/>
    </row>
    <row r="146" spans="1:10" ht="13.5" customHeight="1" thickBot="1" x14ac:dyDescent="0.25">
      <c r="A146" s="567" t="s">
        <v>86</v>
      </c>
      <c r="B146" s="570" t="s">
        <v>458</v>
      </c>
      <c r="C146" s="571"/>
      <c r="D146" s="571"/>
      <c r="E146" s="571"/>
      <c r="F146" s="572"/>
      <c r="G146" s="572"/>
      <c r="H146" s="572"/>
      <c r="I146" s="573"/>
      <c r="J146" s="587"/>
    </row>
    <row r="147" spans="1:10" ht="13.5" customHeight="1" thickBot="1" x14ac:dyDescent="0.25">
      <c r="A147" s="568"/>
      <c r="B147" s="574" t="s">
        <v>574</v>
      </c>
      <c r="C147" s="577" t="s">
        <v>575</v>
      </c>
      <c r="D147" s="578"/>
      <c r="E147" s="578"/>
      <c r="F147" s="578"/>
      <c r="G147" s="578"/>
      <c r="H147" s="578"/>
      <c r="I147" s="579"/>
      <c r="J147" s="587"/>
    </row>
    <row r="148" spans="1:10" ht="13.5" customHeight="1" thickBot="1" x14ac:dyDescent="0.25">
      <c r="A148" s="568"/>
      <c r="B148" s="575"/>
      <c r="C148" s="580" t="str">
        <f>CONCATENATE(KVI_MOD_ALAPADATOK!$D$1,". előtti tervezett forrás, kiadás")</f>
        <v>2020. előtti tervezett forrás, kiadás</v>
      </c>
      <c r="D148" s="373" t="s">
        <v>459</v>
      </c>
      <c r="E148" s="373" t="s">
        <v>569</v>
      </c>
      <c r="F148" s="374" t="s">
        <v>460</v>
      </c>
      <c r="G148" s="374" t="s">
        <v>459</v>
      </c>
      <c r="H148" s="374" t="s">
        <v>569</v>
      </c>
      <c r="I148" s="374" t="s">
        <v>460</v>
      </c>
      <c r="J148" s="587"/>
    </row>
    <row r="149" spans="1:10" ht="25.5" customHeight="1" thickBot="1" x14ac:dyDescent="0.25">
      <c r="A149" s="569"/>
      <c r="B149" s="576"/>
      <c r="C149" s="581"/>
      <c r="D149" s="582" t="str">
        <f>CONCATENATE(KVI_MOD_ALAPADATOK!$D$1,". évi")</f>
        <v>2020. évi</v>
      </c>
      <c r="E149" s="583"/>
      <c r="F149" s="584"/>
      <c r="G149" s="582" t="str">
        <f>CONCATENATE(KVI_MOD_ALAPADATOK!$D$1,". után")</f>
        <v>2020. után</v>
      </c>
      <c r="H149" s="585"/>
      <c r="I149" s="584"/>
      <c r="J149" s="587"/>
    </row>
    <row r="150" spans="1:10" ht="13.5" thickBot="1" x14ac:dyDescent="0.25">
      <c r="A150" s="375" t="s">
        <v>401</v>
      </c>
      <c r="B150" s="376" t="s">
        <v>586</v>
      </c>
      <c r="C150" s="377" t="s">
        <v>403</v>
      </c>
      <c r="D150" s="378" t="s">
        <v>405</v>
      </c>
      <c r="E150" s="378" t="s">
        <v>404</v>
      </c>
      <c r="F150" s="377" t="s">
        <v>576</v>
      </c>
      <c r="G150" s="377" t="s">
        <v>407</v>
      </c>
      <c r="H150" s="377" t="s">
        <v>408</v>
      </c>
      <c r="I150" s="379" t="s">
        <v>577</v>
      </c>
      <c r="J150" s="587"/>
    </row>
    <row r="151" spans="1:10" x14ac:dyDescent="0.2">
      <c r="A151" s="380" t="s">
        <v>87</v>
      </c>
      <c r="B151" s="484">
        <f t="shared" ref="B151:B156" si="30">C151+F151+I151</f>
        <v>0</v>
      </c>
      <c r="C151" s="485"/>
      <c r="D151" s="486"/>
      <c r="E151" s="486"/>
      <c r="F151" s="488">
        <f t="shared" ref="F151:F156" si="31">D151+E151</f>
        <v>0</v>
      </c>
      <c r="G151" s="486"/>
      <c r="H151" s="512"/>
      <c r="I151" s="489">
        <f t="shared" ref="I151:I156" si="32">G151+H151</f>
        <v>0</v>
      </c>
      <c r="J151" s="587"/>
    </row>
    <row r="152" spans="1:10" x14ac:dyDescent="0.2">
      <c r="A152" s="381" t="s">
        <v>98</v>
      </c>
      <c r="B152" s="490">
        <f t="shared" si="30"/>
        <v>0</v>
      </c>
      <c r="C152" s="491"/>
      <c r="D152" s="491"/>
      <c r="E152" s="491"/>
      <c r="F152" s="492">
        <f t="shared" si="31"/>
        <v>0</v>
      </c>
      <c r="G152" s="491"/>
      <c r="H152" s="491"/>
      <c r="I152" s="492">
        <f t="shared" si="32"/>
        <v>0</v>
      </c>
      <c r="J152" s="587"/>
    </row>
    <row r="153" spans="1:10" x14ac:dyDescent="0.2">
      <c r="A153" s="382" t="s">
        <v>88</v>
      </c>
      <c r="B153" s="495">
        <f t="shared" si="30"/>
        <v>0</v>
      </c>
      <c r="C153" s="496"/>
      <c r="D153" s="496"/>
      <c r="E153" s="496"/>
      <c r="F153" s="494">
        <f t="shared" si="31"/>
        <v>0</v>
      </c>
      <c r="G153" s="496"/>
      <c r="H153" s="496"/>
      <c r="I153" s="494">
        <f t="shared" si="32"/>
        <v>0</v>
      </c>
      <c r="J153" s="587"/>
    </row>
    <row r="154" spans="1:10" x14ac:dyDescent="0.2">
      <c r="A154" s="382" t="s">
        <v>99</v>
      </c>
      <c r="B154" s="495">
        <f t="shared" si="30"/>
        <v>0</v>
      </c>
      <c r="C154" s="496"/>
      <c r="D154" s="496"/>
      <c r="E154" s="496"/>
      <c r="F154" s="494">
        <f t="shared" si="31"/>
        <v>0</v>
      </c>
      <c r="G154" s="496"/>
      <c r="H154" s="496"/>
      <c r="I154" s="494">
        <f t="shared" si="32"/>
        <v>0</v>
      </c>
      <c r="J154" s="587"/>
    </row>
    <row r="155" spans="1:10" x14ac:dyDescent="0.2">
      <c r="A155" s="382" t="s">
        <v>89</v>
      </c>
      <c r="B155" s="495">
        <f t="shared" si="30"/>
        <v>0</v>
      </c>
      <c r="C155" s="496"/>
      <c r="D155" s="496"/>
      <c r="E155" s="496"/>
      <c r="F155" s="494">
        <f t="shared" si="31"/>
        <v>0</v>
      </c>
      <c r="G155" s="496"/>
      <c r="H155" s="496"/>
      <c r="I155" s="494">
        <f t="shared" si="32"/>
        <v>0</v>
      </c>
      <c r="J155" s="587"/>
    </row>
    <row r="156" spans="1:10" ht="13.5" thickBot="1" x14ac:dyDescent="0.25">
      <c r="A156" s="382" t="s">
        <v>90</v>
      </c>
      <c r="B156" s="495">
        <f t="shared" si="30"/>
        <v>0</v>
      </c>
      <c r="C156" s="496"/>
      <c r="D156" s="496"/>
      <c r="E156" s="496"/>
      <c r="F156" s="494">
        <f t="shared" si="31"/>
        <v>0</v>
      </c>
      <c r="G156" s="496"/>
      <c r="H156" s="496"/>
      <c r="I156" s="494">
        <f t="shared" si="32"/>
        <v>0</v>
      </c>
      <c r="J156" s="587"/>
    </row>
    <row r="157" spans="1:10" ht="13.5" thickBot="1" x14ac:dyDescent="0.25">
      <c r="A157" s="383" t="s">
        <v>91</v>
      </c>
      <c r="B157" s="497">
        <f t="shared" ref="B157:I157" si="33">B151+SUM(B153:B156)</f>
        <v>0</v>
      </c>
      <c r="C157" s="497">
        <f t="shared" si="33"/>
        <v>0</v>
      </c>
      <c r="D157" s="497">
        <f t="shared" si="33"/>
        <v>0</v>
      </c>
      <c r="E157" s="497">
        <f t="shared" si="33"/>
        <v>0</v>
      </c>
      <c r="F157" s="497">
        <f t="shared" si="33"/>
        <v>0</v>
      </c>
      <c r="G157" s="497">
        <f t="shared" si="33"/>
        <v>0</v>
      </c>
      <c r="H157" s="497">
        <f t="shared" si="33"/>
        <v>0</v>
      </c>
      <c r="I157" s="498">
        <f t="shared" si="33"/>
        <v>0</v>
      </c>
      <c r="J157" s="587"/>
    </row>
    <row r="158" spans="1:10" x14ac:dyDescent="0.2">
      <c r="A158" s="384" t="s">
        <v>94</v>
      </c>
      <c r="B158" s="484">
        <f>C158+F158+I158</f>
        <v>0</v>
      </c>
      <c r="C158" s="486"/>
      <c r="D158" s="486"/>
      <c r="E158" s="486"/>
      <c r="F158" s="487">
        <f>D158+E158</f>
        <v>0</v>
      </c>
      <c r="G158" s="486"/>
      <c r="H158" s="486"/>
      <c r="I158" s="489">
        <f>G158+H158</f>
        <v>0</v>
      </c>
      <c r="J158" s="587"/>
    </row>
    <row r="159" spans="1:10" x14ac:dyDescent="0.2">
      <c r="A159" s="385" t="s">
        <v>95</v>
      </c>
      <c r="B159" s="490">
        <f>C159+F159+I159</f>
        <v>0</v>
      </c>
      <c r="C159" s="496"/>
      <c r="D159" s="496"/>
      <c r="E159" s="496"/>
      <c r="F159" s="493">
        <f>D159+E159</f>
        <v>0</v>
      </c>
      <c r="G159" s="496"/>
      <c r="H159" s="496"/>
      <c r="I159" s="494">
        <f>G159+H159</f>
        <v>0</v>
      </c>
      <c r="J159" s="587"/>
    </row>
    <row r="160" spans="1:10" x14ac:dyDescent="0.2">
      <c r="A160" s="385" t="s">
        <v>96</v>
      </c>
      <c r="B160" s="495">
        <f>C160+F160+I160</f>
        <v>0</v>
      </c>
      <c r="C160" s="496"/>
      <c r="D160" s="496"/>
      <c r="E160" s="496"/>
      <c r="F160" s="493">
        <f>D160+E160</f>
        <v>0</v>
      </c>
      <c r="G160" s="496"/>
      <c r="H160" s="496"/>
      <c r="I160" s="494">
        <f>G160+H160</f>
        <v>0</v>
      </c>
      <c r="J160" s="587"/>
    </row>
    <row r="161" spans="1:10" x14ac:dyDescent="0.2">
      <c r="A161" s="385" t="s">
        <v>97</v>
      </c>
      <c r="B161" s="495">
        <f>C161+F161+I161</f>
        <v>0</v>
      </c>
      <c r="C161" s="496"/>
      <c r="D161" s="496"/>
      <c r="E161" s="496"/>
      <c r="F161" s="493">
        <f>D161+E161</f>
        <v>0</v>
      </c>
      <c r="G161" s="496"/>
      <c r="H161" s="496"/>
      <c r="I161" s="494">
        <f>G161+H161</f>
        <v>0</v>
      </c>
      <c r="J161" s="587"/>
    </row>
    <row r="162" spans="1:10" ht="13.5" thickBot="1" x14ac:dyDescent="0.25">
      <c r="A162" s="386"/>
      <c r="B162" s="499">
        <f>C162+F162+I162</f>
        <v>0</v>
      </c>
      <c r="C162" s="500"/>
      <c r="D162" s="500"/>
      <c r="E162" s="496"/>
      <c r="F162" s="501">
        <f>D162+E162</f>
        <v>0</v>
      </c>
      <c r="G162" s="500"/>
      <c r="H162" s="496"/>
      <c r="I162" s="502">
        <f>G162+H162</f>
        <v>0</v>
      </c>
      <c r="J162" s="587"/>
    </row>
    <row r="163" spans="1:10" ht="13.5" thickBot="1" x14ac:dyDescent="0.25">
      <c r="A163" s="387" t="s">
        <v>77</v>
      </c>
      <c r="B163" s="497">
        <f t="shared" ref="B163:I163" si="34">SUM(B158:B162)</f>
        <v>0</v>
      </c>
      <c r="C163" s="497">
        <f t="shared" si="34"/>
        <v>0</v>
      </c>
      <c r="D163" s="497">
        <f t="shared" si="34"/>
        <v>0</v>
      </c>
      <c r="E163" s="497">
        <f t="shared" si="34"/>
        <v>0</v>
      </c>
      <c r="F163" s="497">
        <f t="shared" si="34"/>
        <v>0</v>
      </c>
      <c r="G163" s="497">
        <f t="shared" si="34"/>
        <v>0</v>
      </c>
      <c r="H163" s="497">
        <f t="shared" si="34"/>
        <v>0</v>
      </c>
      <c r="I163" s="498">
        <f t="shared" si="34"/>
        <v>0</v>
      </c>
      <c r="J163" s="587"/>
    </row>
    <row r="164" spans="1:10" x14ac:dyDescent="0.2">
      <c r="J164" s="587"/>
    </row>
    <row r="165" spans="1:10" x14ac:dyDescent="0.2">
      <c r="J165" s="587"/>
    </row>
    <row r="166" spans="1:10" ht="14.25" x14ac:dyDescent="0.2">
      <c r="A166" s="565" t="s">
        <v>585</v>
      </c>
      <c r="B166" s="565"/>
      <c r="C166" s="566"/>
      <c r="D166" s="566"/>
      <c r="E166" s="566"/>
      <c r="F166" s="566"/>
      <c r="G166" s="566"/>
      <c r="H166" s="566"/>
      <c r="I166" s="566"/>
      <c r="J166" s="587"/>
    </row>
    <row r="167" spans="1:10" ht="15.75" thickBot="1" x14ac:dyDescent="0.25">
      <c r="A167" s="372"/>
      <c r="B167" s="372"/>
      <c r="C167" s="372"/>
      <c r="D167" s="372"/>
      <c r="E167" s="372"/>
      <c r="F167" s="372"/>
      <c r="G167" s="372"/>
      <c r="H167" s="586" t="s">
        <v>572</v>
      </c>
      <c r="I167" s="586"/>
      <c r="J167" s="587"/>
    </row>
    <row r="168" spans="1:10" ht="13.5" customHeight="1" thickBot="1" x14ac:dyDescent="0.25">
      <c r="A168" s="567" t="s">
        <v>86</v>
      </c>
      <c r="B168" s="570" t="s">
        <v>458</v>
      </c>
      <c r="C168" s="571"/>
      <c r="D168" s="571"/>
      <c r="E168" s="571"/>
      <c r="F168" s="572"/>
      <c r="G168" s="572"/>
      <c r="H168" s="572"/>
      <c r="I168" s="573"/>
      <c r="J168" s="587"/>
    </row>
    <row r="169" spans="1:10" ht="13.5" customHeight="1" thickBot="1" x14ac:dyDescent="0.25">
      <c r="A169" s="568"/>
      <c r="B169" s="574" t="s">
        <v>574</v>
      </c>
      <c r="C169" s="577" t="s">
        <v>575</v>
      </c>
      <c r="D169" s="578"/>
      <c r="E169" s="578"/>
      <c r="F169" s="578"/>
      <c r="G169" s="578"/>
      <c r="H169" s="578"/>
      <c r="I169" s="579"/>
      <c r="J169" s="587"/>
    </row>
    <row r="170" spans="1:10" ht="13.5" customHeight="1" thickBot="1" x14ac:dyDescent="0.25">
      <c r="A170" s="568"/>
      <c r="B170" s="575"/>
      <c r="C170" s="580" t="str">
        <f>CONCATENATE(KVI_MOD_ALAPADATOK!$D$1,". előtti tervezett forrás, kiadás")</f>
        <v>2020. előtti tervezett forrás, kiadás</v>
      </c>
      <c r="D170" s="373" t="s">
        <v>459</v>
      </c>
      <c r="E170" s="373" t="s">
        <v>569</v>
      </c>
      <c r="F170" s="374" t="s">
        <v>460</v>
      </c>
      <c r="G170" s="374" t="s">
        <v>459</v>
      </c>
      <c r="H170" s="374" t="s">
        <v>569</v>
      </c>
      <c r="I170" s="374" t="s">
        <v>460</v>
      </c>
      <c r="J170" s="587"/>
    </row>
    <row r="171" spans="1:10" ht="25.5" customHeight="1" thickBot="1" x14ac:dyDescent="0.25">
      <c r="A171" s="569"/>
      <c r="B171" s="576"/>
      <c r="C171" s="581"/>
      <c r="D171" s="582" t="str">
        <f>CONCATENATE(KVI_MOD_ALAPADATOK!$D$1,". évi")</f>
        <v>2020. évi</v>
      </c>
      <c r="E171" s="583"/>
      <c r="F171" s="584"/>
      <c r="G171" s="582" t="str">
        <f>CONCATENATE(KVI_MOD_ALAPADATOK!$D$1,". után")</f>
        <v>2020. után</v>
      </c>
      <c r="H171" s="585"/>
      <c r="I171" s="584"/>
      <c r="J171" s="587"/>
    </row>
    <row r="172" spans="1:10" ht="13.5" thickBot="1" x14ac:dyDescent="0.25">
      <c r="A172" s="375" t="s">
        <v>401</v>
      </c>
      <c r="B172" s="376" t="s">
        <v>586</v>
      </c>
      <c r="C172" s="377" t="s">
        <v>403</v>
      </c>
      <c r="D172" s="378" t="s">
        <v>405</v>
      </c>
      <c r="E172" s="378" t="s">
        <v>404</v>
      </c>
      <c r="F172" s="377" t="s">
        <v>576</v>
      </c>
      <c r="G172" s="377" t="s">
        <v>407</v>
      </c>
      <c r="H172" s="377" t="s">
        <v>408</v>
      </c>
      <c r="I172" s="379" t="s">
        <v>577</v>
      </c>
      <c r="J172" s="587"/>
    </row>
    <row r="173" spans="1:10" x14ac:dyDescent="0.2">
      <c r="A173" s="380" t="s">
        <v>87</v>
      </c>
      <c r="B173" s="484">
        <f t="shared" ref="B173:B178" si="35">C173+F173+I173</f>
        <v>0</v>
      </c>
      <c r="C173" s="485"/>
      <c r="D173" s="486"/>
      <c r="E173" s="486"/>
      <c r="F173" s="488">
        <f t="shared" ref="F173:F178" si="36">D173+E173</f>
        <v>0</v>
      </c>
      <c r="G173" s="486"/>
      <c r="H173" s="512"/>
      <c r="I173" s="489">
        <f t="shared" ref="I173:I178" si="37">G173+H173</f>
        <v>0</v>
      </c>
      <c r="J173" s="587"/>
    </row>
    <row r="174" spans="1:10" x14ac:dyDescent="0.2">
      <c r="A174" s="381" t="s">
        <v>98</v>
      </c>
      <c r="B174" s="490">
        <f t="shared" si="35"/>
        <v>0</v>
      </c>
      <c r="C174" s="491"/>
      <c r="D174" s="491"/>
      <c r="E174" s="491"/>
      <c r="F174" s="492">
        <f t="shared" si="36"/>
        <v>0</v>
      </c>
      <c r="G174" s="491"/>
      <c r="H174" s="491"/>
      <c r="I174" s="492">
        <f t="shared" si="37"/>
        <v>0</v>
      </c>
      <c r="J174" s="587"/>
    </row>
    <row r="175" spans="1:10" x14ac:dyDescent="0.2">
      <c r="A175" s="382" t="s">
        <v>88</v>
      </c>
      <c r="B175" s="495">
        <f t="shared" si="35"/>
        <v>0</v>
      </c>
      <c r="C175" s="496"/>
      <c r="D175" s="496"/>
      <c r="E175" s="496"/>
      <c r="F175" s="494">
        <f t="shared" si="36"/>
        <v>0</v>
      </c>
      <c r="G175" s="496"/>
      <c r="H175" s="496"/>
      <c r="I175" s="494">
        <f t="shared" si="37"/>
        <v>0</v>
      </c>
      <c r="J175" s="587"/>
    </row>
    <row r="176" spans="1:10" x14ac:dyDescent="0.2">
      <c r="A176" s="382" t="s">
        <v>99</v>
      </c>
      <c r="B176" s="495">
        <f t="shared" si="35"/>
        <v>0</v>
      </c>
      <c r="C176" s="496"/>
      <c r="D176" s="496"/>
      <c r="E176" s="496"/>
      <c r="F176" s="494">
        <f t="shared" si="36"/>
        <v>0</v>
      </c>
      <c r="G176" s="496"/>
      <c r="H176" s="496"/>
      <c r="I176" s="494">
        <f t="shared" si="37"/>
        <v>0</v>
      </c>
      <c r="J176" s="587"/>
    </row>
    <row r="177" spans="1:10" x14ac:dyDescent="0.2">
      <c r="A177" s="382" t="s">
        <v>89</v>
      </c>
      <c r="B177" s="495">
        <f t="shared" si="35"/>
        <v>0</v>
      </c>
      <c r="C177" s="496"/>
      <c r="D177" s="496"/>
      <c r="E177" s="496"/>
      <c r="F177" s="494">
        <f t="shared" si="36"/>
        <v>0</v>
      </c>
      <c r="G177" s="496"/>
      <c r="H177" s="496"/>
      <c r="I177" s="494">
        <f t="shared" si="37"/>
        <v>0</v>
      </c>
      <c r="J177" s="587"/>
    </row>
    <row r="178" spans="1:10" ht="13.5" thickBot="1" x14ac:dyDescent="0.25">
      <c r="A178" s="382" t="s">
        <v>90</v>
      </c>
      <c r="B178" s="495">
        <f t="shared" si="35"/>
        <v>0</v>
      </c>
      <c r="C178" s="496"/>
      <c r="D178" s="496"/>
      <c r="E178" s="496"/>
      <c r="F178" s="494">
        <f t="shared" si="36"/>
        <v>0</v>
      </c>
      <c r="G178" s="496"/>
      <c r="H178" s="496"/>
      <c r="I178" s="494">
        <f t="shared" si="37"/>
        <v>0</v>
      </c>
      <c r="J178" s="587"/>
    </row>
    <row r="179" spans="1:10" ht="13.5" thickBot="1" x14ac:dyDescent="0.25">
      <c r="A179" s="383" t="s">
        <v>91</v>
      </c>
      <c r="B179" s="497">
        <f t="shared" ref="B179:I179" si="38">B173+SUM(B175:B178)</f>
        <v>0</v>
      </c>
      <c r="C179" s="497">
        <f t="shared" si="38"/>
        <v>0</v>
      </c>
      <c r="D179" s="497">
        <f t="shared" si="38"/>
        <v>0</v>
      </c>
      <c r="E179" s="497">
        <f t="shared" si="38"/>
        <v>0</v>
      </c>
      <c r="F179" s="497">
        <f t="shared" si="38"/>
        <v>0</v>
      </c>
      <c r="G179" s="497">
        <f t="shared" si="38"/>
        <v>0</v>
      </c>
      <c r="H179" s="497">
        <f t="shared" si="38"/>
        <v>0</v>
      </c>
      <c r="I179" s="498">
        <f t="shared" si="38"/>
        <v>0</v>
      </c>
      <c r="J179" s="587"/>
    </row>
    <row r="180" spans="1:10" x14ac:dyDescent="0.2">
      <c r="A180" s="384" t="s">
        <v>94</v>
      </c>
      <c r="B180" s="484">
        <f>C180+F180+I180</f>
        <v>0</v>
      </c>
      <c r="C180" s="486"/>
      <c r="D180" s="486"/>
      <c r="E180" s="486"/>
      <c r="F180" s="487">
        <f>D180+E180</f>
        <v>0</v>
      </c>
      <c r="G180" s="486"/>
      <c r="H180" s="486"/>
      <c r="I180" s="489">
        <f>G180+H180</f>
        <v>0</v>
      </c>
      <c r="J180" s="587"/>
    </row>
    <row r="181" spans="1:10" x14ac:dyDescent="0.2">
      <c r="A181" s="385" t="s">
        <v>95</v>
      </c>
      <c r="B181" s="490">
        <f>C181+F181+I181</f>
        <v>0</v>
      </c>
      <c r="C181" s="496"/>
      <c r="D181" s="496"/>
      <c r="E181" s="496"/>
      <c r="F181" s="493">
        <f>D181+E181</f>
        <v>0</v>
      </c>
      <c r="G181" s="496"/>
      <c r="H181" s="496"/>
      <c r="I181" s="494">
        <f>G181+H181</f>
        <v>0</v>
      </c>
      <c r="J181" s="587"/>
    </row>
    <row r="182" spans="1:10" x14ac:dyDescent="0.2">
      <c r="A182" s="385" t="s">
        <v>96</v>
      </c>
      <c r="B182" s="495">
        <f>C182+F182+I182</f>
        <v>0</v>
      </c>
      <c r="C182" s="496"/>
      <c r="D182" s="496"/>
      <c r="E182" s="496"/>
      <c r="F182" s="493">
        <f>D182+E182</f>
        <v>0</v>
      </c>
      <c r="G182" s="496"/>
      <c r="H182" s="496"/>
      <c r="I182" s="494">
        <f>G182+H182</f>
        <v>0</v>
      </c>
      <c r="J182" s="587"/>
    </row>
    <row r="183" spans="1:10" x14ac:dyDescent="0.2">
      <c r="A183" s="385" t="s">
        <v>97</v>
      </c>
      <c r="B183" s="495">
        <f>C183+F183+I183</f>
        <v>0</v>
      </c>
      <c r="C183" s="496"/>
      <c r="D183" s="496"/>
      <c r="E183" s="496"/>
      <c r="F183" s="493">
        <f>D183+E183</f>
        <v>0</v>
      </c>
      <c r="G183" s="496"/>
      <c r="H183" s="496"/>
      <c r="I183" s="494">
        <f>G183+H183</f>
        <v>0</v>
      </c>
      <c r="J183" s="587"/>
    </row>
    <row r="184" spans="1:10" ht="13.5" thickBot="1" x14ac:dyDescent="0.25">
      <c r="A184" s="386"/>
      <c r="B184" s="499">
        <f>C184+F184+I184</f>
        <v>0</v>
      </c>
      <c r="C184" s="500"/>
      <c r="D184" s="500"/>
      <c r="E184" s="496"/>
      <c r="F184" s="501">
        <f>D184+E184</f>
        <v>0</v>
      </c>
      <c r="G184" s="500"/>
      <c r="H184" s="496"/>
      <c r="I184" s="502">
        <f>G184+H184</f>
        <v>0</v>
      </c>
      <c r="J184" s="587"/>
    </row>
    <row r="185" spans="1:10" ht="13.5" thickBot="1" x14ac:dyDescent="0.25">
      <c r="A185" s="387" t="s">
        <v>77</v>
      </c>
      <c r="B185" s="497">
        <f t="shared" ref="B185:I185" si="39">SUM(B180:B184)</f>
        <v>0</v>
      </c>
      <c r="C185" s="497">
        <f t="shared" si="39"/>
        <v>0</v>
      </c>
      <c r="D185" s="497">
        <f t="shared" si="39"/>
        <v>0</v>
      </c>
      <c r="E185" s="497">
        <f t="shared" si="39"/>
        <v>0</v>
      </c>
      <c r="F185" s="497">
        <f t="shared" si="39"/>
        <v>0</v>
      </c>
      <c r="G185" s="497">
        <f t="shared" si="39"/>
        <v>0</v>
      </c>
      <c r="H185" s="497">
        <f t="shared" si="39"/>
        <v>0</v>
      </c>
      <c r="I185" s="498">
        <f t="shared" si="39"/>
        <v>0</v>
      </c>
      <c r="J185" s="587"/>
    </row>
    <row r="186" spans="1:10" x14ac:dyDescent="0.2">
      <c r="J186" s="587"/>
    </row>
    <row r="187" spans="1:10" x14ac:dyDescent="0.2">
      <c r="J187" s="587"/>
    </row>
    <row r="188" spans="1:10" ht="14.25" x14ac:dyDescent="0.2">
      <c r="A188" s="565" t="s">
        <v>585</v>
      </c>
      <c r="B188" s="565"/>
      <c r="C188" s="566"/>
      <c r="D188" s="566"/>
      <c r="E188" s="566"/>
      <c r="F188" s="566"/>
      <c r="G188" s="566"/>
      <c r="H188" s="566"/>
      <c r="I188" s="566"/>
      <c r="J188" s="587"/>
    </row>
    <row r="189" spans="1:10" ht="15.75" thickBot="1" x14ac:dyDescent="0.25">
      <c r="A189" s="372"/>
      <c r="B189" s="372"/>
      <c r="C189" s="372"/>
      <c r="D189" s="372"/>
      <c r="E189" s="372"/>
      <c r="F189" s="372"/>
      <c r="G189" s="372"/>
      <c r="H189" s="586" t="s">
        <v>572</v>
      </c>
      <c r="I189" s="586"/>
      <c r="J189" s="587"/>
    </row>
    <row r="190" spans="1:10" ht="13.5" customHeight="1" thickBot="1" x14ac:dyDescent="0.25">
      <c r="A190" s="567" t="s">
        <v>86</v>
      </c>
      <c r="B190" s="570" t="s">
        <v>458</v>
      </c>
      <c r="C190" s="571"/>
      <c r="D190" s="571"/>
      <c r="E190" s="571"/>
      <c r="F190" s="572"/>
      <c r="G190" s="572"/>
      <c r="H190" s="572"/>
      <c r="I190" s="573"/>
      <c r="J190" s="587"/>
    </row>
    <row r="191" spans="1:10" ht="13.5" customHeight="1" thickBot="1" x14ac:dyDescent="0.25">
      <c r="A191" s="568"/>
      <c r="B191" s="574" t="s">
        <v>574</v>
      </c>
      <c r="C191" s="577" t="s">
        <v>575</v>
      </c>
      <c r="D191" s="578"/>
      <c r="E191" s="578"/>
      <c r="F191" s="578"/>
      <c r="G191" s="578"/>
      <c r="H191" s="578"/>
      <c r="I191" s="579"/>
      <c r="J191" s="587"/>
    </row>
    <row r="192" spans="1:10" ht="13.5" customHeight="1" thickBot="1" x14ac:dyDescent="0.25">
      <c r="A192" s="568"/>
      <c r="B192" s="575"/>
      <c r="C192" s="580" t="str">
        <f>CONCATENATE(KVI_MOD_ALAPADATOK!$D$1,". előtti tervezett forrás, kiadás")</f>
        <v>2020. előtti tervezett forrás, kiadás</v>
      </c>
      <c r="D192" s="373" t="s">
        <v>459</v>
      </c>
      <c r="E192" s="373" t="s">
        <v>569</v>
      </c>
      <c r="F192" s="374" t="s">
        <v>460</v>
      </c>
      <c r="G192" s="374" t="s">
        <v>459</v>
      </c>
      <c r="H192" s="374" t="s">
        <v>569</v>
      </c>
      <c r="I192" s="374" t="s">
        <v>460</v>
      </c>
      <c r="J192" s="587"/>
    </row>
    <row r="193" spans="1:10" ht="25.5" customHeight="1" thickBot="1" x14ac:dyDescent="0.25">
      <c r="A193" s="569"/>
      <c r="B193" s="576"/>
      <c r="C193" s="581"/>
      <c r="D193" s="582" t="str">
        <f>CONCATENATE(KVI_MOD_ALAPADATOK!$D$1,". évi")</f>
        <v>2020. évi</v>
      </c>
      <c r="E193" s="583"/>
      <c r="F193" s="584"/>
      <c r="G193" s="582" t="str">
        <f>CONCATENATE(KVI_MOD_ALAPADATOK!$D$1,". után")</f>
        <v>2020. után</v>
      </c>
      <c r="H193" s="585"/>
      <c r="I193" s="584"/>
      <c r="J193" s="587"/>
    </row>
    <row r="194" spans="1:10" ht="13.5" thickBot="1" x14ac:dyDescent="0.25">
      <c r="A194" s="375" t="s">
        <v>401</v>
      </c>
      <c r="B194" s="376" t="s">
        <v>586</v>
      </c>
      <c r="C194" s="377" t="s">
        <v>403</v>
      </c>
      <c r="D194" s="378" t="s">
        <v>405</v>
      </c>
      <c r="E194" s="378" t="s">
        <v>404</v>
      </c>
      <c r="F194" s="377" t="s">
        <v>576</v>
      </c>
      <c r="G194" s="377" t="s">
        <v>407</v>
      </c>
      <c r="H194" s="377" t="s">
        <v>408</v>
      </c>
      <c r="I194" s="379" t="s">
        <v>577</v>
      </c>
      <c r="J194" s="587"/>
    </row>
    <row r="195" spans="1:10" x14ac:dyDescent="0.2">
      <c r="A195" s="380" t="s">
        <v>87</v>
      </c>
      <c r="B195" s="484">
        <f t="shared" ref="B195:B200" si="40">C195+F195+I195</f>
        <v>0</v>
      </c>
      <c r="C195" s="485"/>
      <c r="D195" s="486"/>
      <c r="E195" s="486"/>
      <c r="F195" s="488">
        <f t="shared" ref="F195:F200" si="41">D195+E195</f>
        <v>0</v>
      </c>
      <c r="G195" s="486"/>
      <c r="H195" s="512"/>
      <c r="I195" s="489">
        <f t="shared" ref="I195:I200" si="42">G195+H195</f>
        <v>0</v>
      </c>
      <c r="J195" s="587"/>
    </row>
    <row r="196" spans="1:10" x14ac:dyDescent="0.2">
      <c r="A196" s="381" t="s">
        <v>98</v>
      </c>
      <c r="B196" s="490">
        <f t="shared" si="40"/>
        <v>0</v>
      </c>
      <c r="C196" s="491"/>
      <c r="D196" s="491"/>
      <c r="E196" s="491"/>
      <c r="F196" s="492">
        <f t="shared" si="41"/>
        <v>0</v>
      </c>
      <c r="G196" s="491"/>
      <c r="H196" s="491"/>
      <c r="I196" s="492">
        <f t="shared" si="42"/>
        <v>0</v>
      </c>
      <c r="J196" s="587"/>
    </row>
    <row r="197" spans="1:10" x14ac:dyDescent="0.2">
      <c r="A197" s="382" t="s">
        <v>88</v>
      </c>
      <c r="B197" s="495">
        <f t="shared" si="40"/>
        <v>0</v>
      </c>
      <c r="C197" s="496"/>
      <c r="D197" s="496"/>
      <c r="E197" s="496"/>
      <c r="F197" s="494">
        <f t="shared" si="41"/>
        <v>0</v>
      </c>
      <c r="G197" s="496"/>
      <c r="H197" s="496"/>
      <c r="I197" s="494">
        <f t="shared" si="42"/>
        <v>0</v>
      </c>
      <c r="J197" s="587"/>
    </row>
    <row r="198" spans="1:10" x14ac:dyDescent="0.2">
      <c r="A198" s="382" t="s">
        <v>99</v>
      </c>
      <c r="B198" s="495">
        <f t="shared" si="40"/>
        <v>0</v>
      </c>
      <c r="C198" s="496"/>
      <c r="D198" s="496"/>
      <c r="E198" s="496"/>
      <c r="F198" s="494">
        <f t="shared" si="41"/>
        <v>0</v>
      </c>
      <c r="G198" s="496"/>
      <c r="H198" s="496"/>
      <c r="I198" s="494">
        <f t="shared" si="42"/>
        <v>0</v>
      </c>
      <c r="J198" s="587"/>
    </row>
    <row r="199" spans="1:10" x14ac:dyDescent="0.2">
      <c r="A199" s="382" t="s">
        <v>89</v>
      </c>
      <c r="B199" s="495">
        <f t="shared" si="40"/>
        <v>0</v>
      </c>
      <c r="C199" s="496"/>
      <c r="D199" s="496"/>
      <c r="E199" s="496"/>
      <c r="F199" s="494">
        <f t="shared" si="41"/>
        <v>0</v>
      </c>
      <c r="G199" s="496"/>
      <c r="H199" s="496"/>
      <c r="I199" s="494">
        <f t="shared" si="42"/>
        <v>0</v>
      </c>
      <c r="J199" s="587"/>
    </row>
    <row r="200" spans="1:10" ht="13.5" thickBot="1" x14ac:dyDescent="0.25">
      <c r="A200" s="382" t="s">
        <v>90</v>
      </c>
      <c r="B200" s="495">
        <f t="shared" si="40"/>
        <v>0</v>
      </c>
      <c r="C200" s="496"/>
      <c r="D200" s="496"/>
      <c r="E200" s="496"/>
      <c r="F200" s="494">
        <f t="shared" si="41"/>
        <v>0</v>
      </c>
      <c r="G200" s="496"/>
      <c r="H200" s="496"/>
      <c r="I200" s="494">
        <f t="shared" si="42"/>
        <v>0</v>
      </c>
      <c r="J200" s="587"/>
    </row>
    <row r="201" spans="1:10" ht="13.5" thickBot="1" x14ac:dyDescent="0.25">
      <c r="A201" s="383" t="s">
        <v>91</v>
      </c>
      <c r="B201" s="497">
        <f t="shared" ref="B201:I201" si="43">B195+SUM(B197:B200)</f>
        <v>0</v>
      </c>
      <c r="C201" s="497">
        <f t="shared" si="43"/>
        <v>0</v>
      </c>
      <c r="D201" s="497">
        <f t="shared" si="43"/>
        <v>0</v>
      </c>
      <c r="E201" s="497">
        <f t="shared" si="43"/>
        <v>0</v>
      </c>
      <c r="F201" s="497">
        <f t="shared" si="43"/>
        <v>0</v>
      </c>
      <c r="G201" s="497">
        <f t="shared" si="43"/>
        <v>0</v>
      </c>
      <c r="H201" s="497">
        <f t="shared" si="43"/>
        <v>0</v>
      </c>
      <c r="I201" s="498">
        <f t="shared" si="43"/>
        <v>0</v>
      </c>
      <c r="J201" s="587"/>
    </row>
    <row r="202" spans="1:10" x14ac:dyDescent="0.2">
      <c r="A202" s="384" t="s">
        <v>94</v>
      </c>
      <c r="B202" s="484">
        <f>C202+F202+I202</f>
        <v>0</v>
      </c>
      <c r="C202" s="486"/>
      <c r="D202" s="486"/>
      <c r="E202" s="486"/>
      <c r="F202" s="487">
        <f>D202+E202</f>
        <v>0</v>
      </c>
      <c r="G202" s="486"/>
      <c r="H202" s="486"/>
      <c r="I202" s="489">
        <f>G202+H202</f>
        <v>0</v>
      </c>
      <c r="J202" s="587"/>
    </row>
    <row r="203" spans="1:10" x14ac:dyDescent="0.2">
      <c r="A203" s="385" t="s">
        <v>95</v>
      </c>
      <c r="B203" s="490">
        <f>C203+F203+I203</f>
        <v>0</v>
      </c>
      <c r="C203" s="496"/>
      <c r="D203" s="496"/>
      <c r="E203" s="496"/>
      <c r="F203" s="493">
        <f>D203+E203</f>
        <v>0</v>
      </c>
      <c r="G203" s="496"/>
      <c r="H203" s="496"/>
      <c r="I203" s="494">
        <f>G203+H203</f>
        <v>0</v>
      </c>
      <c r="J203" s="587"/>
    </row>
    <row r="204" spans="1:10" x14ac:dyDescent="0.2">
      <c r="A204" s="385" t="s">
        <v>96</v>
      </c>
      <c r="B204" s="495">
        <f>C204+F204+I204</f>
        <v>0</v>
      </c>
      <c r="C204" s="496"/>
      <c r="D204" s="496"/>
      <c r="E204" s="496"/>
      <c r="F204" s="493">
        <f>D204+E204</f>
        <v>0</v>
      </c>
      <c r="G204" s="496"/>
      <c r="H204" s="496"/>
      <c r="I204" s="494">
        <f>G204+H204</f>
        <v>0</v>
      </c>
      <c r="J204" s="587"/>
    </row>
    <row r="205" spans="1:10" x14ac:dyDescent="0.2">
      <c r="A205" s="385" t="s">
        <v>97</v>
      </c>
      <c r="B205" s="495">
        <f>C205+F205+I205</f>
        <v>0</v>
      </c>
      <c r="C205" s="496"/>
      <c r="D205" s="496"/>
      <c r="E205" s="496"/>
      <c r="F205" s="493">
        <f>D205+E205</f>
        <v>0</v>
      </c>
      <c r="G205" s="496"/>
      <c r="H205" s="496"/>
      <c r="I205" s="494">
        <f>G205+H205</f>
        <v>0</v>
      </c>
      <c r="J205" s="587"/>
    </row>
    <row r="206" spans="1:10" ht="13.5" thickBot="1" x14ac:dyDescent="0.25">
      <c r="A206" s="386"/>
      <c r="B206" s="499">
        <f>C206+F206+I206</f>
        <v>0</v>
      </c>
      <c r="C206" s="500"/>
      <c r="D206" s="500"/>
      <c r="E206" s="496"/>
      <c r="F206" s="501">
        <f>D206+E206</f>
        <v>0</v>
      </c>
      <c r="G206" s="500"/>
      <c r="H206" s="496"/>
      <c r="I206" s="502">
        <f>G206+H206</f>
        <v>0</v>
      </c>
      <c r="J206" s="587"/>
    </row>
    <row r="207" spans="1:10" ht="13.5" thickBot="1" x14ac:dyDescent="0.25">
      <c r="A207" s="387" t="s">
        <v>77</v>
      </c>
      <c r="B207" s="497">
        <f t="shared" ref="B207:I207" si="44">SUM(B202:B206)</f>
        <v>0</v>
      </c>
      <c r="C207" s="497">
        <f t="shared" si="44"/>
        <v>0</v>
      </c>
      <c r="D207" s="497">
        <f t="shared" si="44"/>
        <v>0</v>
      </c>
      <c r="E207" s="497">
        <f t="shared" si="44"/>
        <v>0</v>
      </c>
      <c r="F207" s="497">
        <f t="shared" si="44"/>
        <v>0</v>
      </c>
      <c r="G207" s="497">
        <f t="shared" si="44"/>
        <v>0</v>
      </c>
      <c r="H207" s="497">
        <f t="shared" si="44"/>
        <v>0</v>
      </c>
      <c r="I207" s="498">
        <f t="shared" si="44"/>
        <v>0</v>
      </c>
      <c r="J207" s="587"/>
    </row>
    <row r="208" spans="1:10" x14ac:dyDescent="0.2">
      <c r="J208" s="587"/>
    </row>
    <row r="209" spans="1:10" x14ac:dyDescent="0.2">
      <c r="J209" s="587"/>
    </row>
    <row r="210" spans="1:10" ht="14.25" x14ac:dyDescent="0.2">
      <c r="A210" s="565" t="s">
        <v>585</v>
      </c>
      <c r="B210" s="565"/>
      <c r="C210" s="566"/>
      <c r="D210" s="566"/>
      <c r="E210" s="566"/>
      <c r="F210" s="566"/>
      <c r="G210" s="566"/>
      <c r="H210" s="566"/>
      <c r="I210" s="566"/>
      <c r="J210" s="587"/>
    </row>
    <row r="211" spans="1:10" ht="15.75" thickBot="1" x14ac:dyDescent="0.25">
      <c r="A211" s="372"/>
      <c r="B211" s="372"/>
      <c r="C211" s="372"/>
      <c r="D211" s="372"/>
      <c r="E211" s="372"/>
      <c r="F211" s="372"/>
      <c r="G211" s="372"/>
      <c r="H211" s="586" t="s">
        <v>572</v>
      </c>
      <c r="I211" s="586"/>
      <c r="J211" s="587"/>
    </row>
    <row r="212" spans="1:10" ht="13.5" customHeight="1" thickBot="1" x14ac:dyDescent="0.25">
      <c r="A212" s="567" t="s">
        <v>86</v>
      </c>
      <c r="B212" s="570" t="s">
        <v>458</v>
      </c>
      <c r="C212" s="571"/>
      <c r="D212" s="571"/>
      <c r="E212" s="571"/>
      <c r="F212" s="572"/>
      <c r="G212" s="572"/>
      <c r="H212" s="572"/>
      <c r="I212" s="573"/>
      <c r="J212" s="587"/>
    </row>
    <row r="213" spans="1:10" ht="13.5" customHeight="1" thickBot="1" x14ac:dyDescent="0.25">
      <c r="A213" s="568"/>
      <c r="B213" s="574" t="s">
        <v>574</v>
      </c>
      <c r="C213" s="577" t="s">
        <v>575</v>
      </c>
      <c r="D213" s="578"/>
      <c r="E213" s="578"/>
      <c r="F213" s="578"/>
      <c r="G213" s="578"/>
      <c r="H213" s="578"/>
      <c r="I213" s="579"/>
      <c r="J213" s="587"/>
    </row>
    <row r="214" spans="1:10" ht="13.5" customHeight="1" thickBot="1" x14ac:dyDescent="0.25">
      <c r="A214" s="568"/>
      <c r="B214" s="575"/>
      <c r="C214" s="580" t="str">
        <f>CONCATENATE(KVI_MOD_ALAPADATOK!$D$1,". előtti tervezett forrás, kiadás")</f>
        <v>2020. előtti tervezett forrás, kiadás</v>
      </c>
      <c r="D214" s="373" t="s">
        <v>459</v>
      </c>
      <c r="E214" s="373" t="s">
        <v>569</v>
      </c>
      <c r="F214" s="374" t="s">
        <v>460</v>
      </c>
      <c r="G214" s="374" t="s">
        <v>459</v>
      </c>
      <c r="H214" s="374" t="s">
        <v>569</v>
      </c>
      <c r="I214" s="374" t="s">
        <v>460</v>
      </c>
      <c r="J214" s="587"/>
    </row>
    <row r="215" spans="1:10" ht="25.5" customHeight="1" thickBot="1" x14ac:dyDescent="0.25">
      <c r="A215" s="569"/>
      <c r="B215" s="576"/>
      <c r="C215" s="581"/>
      <c r="D215" s="582" t="str">
        <f>CONCATENATE(KVI_MOD_ALAPADATOK!$D$1,". évi")</f>
        <v>2020. évi</v>
      </c>
      <c r="E215" s="583"/>
      <c r="F215" s="584"/>
      <c r="G215" s="582" t="str">
        <f>CONCATENATE(KVI_MOD_ALAPADATOK!$D$1,". után")</f>
        <v>2020. után</v>
      </c>
      <c r="H215" s="585"/>
      <c r="I215" s="584"/>
      <c r="J215" s="587"/>
    </row>
    <row r="216" spans="1:10" ht="13.5" thickBot="1" x14ac:dyDescent="0.25">
      <c r="A216" s="375" t="s">
        <v>401</v>
      </c>
      <c r="B216" s="376" t="s">
        <v>586</v>
      </c>
      <c r="C216" s="377" t="s">
        <v>403</v>
      </c>
      <c r="D216" s="378" t="s">
        <v>405</v>
      </c>
      <c r="E216" s="378" t="s">
        <v>404</v>
      </c>
      <c r="F216" s="377" t="s">
        <v>576</v>
      </c>
      <c r="G216" s="377" t="s">
        <v>407</v>
      </c>
      <c r="H216" s="377" t="s">
        <v>408</v>
      </c>
      <c r="I216" s="379" t="s">
        <v>577</v>
      </c>
      <c r="J216" s="587"/>
    </row>
    <row r="217" spans="1:10" x14ac:dyDescent="0.2">
      <c r="A217" s="380" t="s">
        <v>87</v>
      </c>
      <c r="B217" s="484">
        <f t="shared" ref="B217:B222" si="45">C217+F217+I217</f>
        <v>0</v>
      </c>
      <c r="C217" s="485"/>
      <c r="D217" s="486"/>
      <c r="E217" s="486"/>
      <c r="F217" s="488">
        <f t="shared" ref="F217:F222" si="46">D217+E217</f>
        <v>0</v>
      </c>
      <c r="G217" s="486"/>
      <c r="H217" s="512"/>
      <c r="I217" s="489">
        <f t="shared" ref="I217:I222" si="47">G217+H217</f>
        <v>0</v>
      </c>
      <c r="J217" s="587"/>
    </row>
    <row r="218" spans="1:10" x14ac:dyDescent="0.2">
      <c r="A218" s="381" t="s">
        <v>98</v>
      </c>
      <c r="B218" s="490">
        <f t="shared" si="45"/>
        <v>0</v>
      </c>
      <c r="C218" s="491"/>
      <c r="D218" s="491"/>
      <c r="E218" s="491"/>
      <c r="F218" s="492">
        <f t="shared" si="46"/>
        <v>0</v>
      </c>
      <c r="G218" s="491"/>
      <c r="H218" s="491"/>
      <c r="I218" s="492">
        <f t="shared" si="47"/>
        <v>0</v>
      </c>
      <c r="J218" s="587"/>
    </row>
    <row r="219" spans="1:10" x14ac:dyDescent="0.2">
      <c r="A219" s="382" t="s">
        <v>88</v>
      </c>
      <c r="B219" s="495">
        <f t="shared" si="45"/>
        <v>0</v>
      </c>
      <c r="C219" s="496"/>
      <c r="D219" s="496"/>
      <c r="E219" s="496"/>
      <c r="F219" s="494">
        <f t="shared" si="46"/>
        <v>0</v>
      </c>
      <c r="G219" s="496"/>
      <c r="H219" s="496"/>
      <c r="I219" s="494">
        <f t="shared" si="47"/>
        <v>0</v>
      </c>
      <c r="J219" s="587"/>
    </row>
    <row r="220" spans="1:10" x14ac:dyDescent="0.2">
      <c r="A220" s="382" t="s">
        <v>99</v>
      </c>
      <c r="B220" s="495">
        <f t="shared" si="45"/>
        <v>0</v>
      </c>
      <c r="C220" s="496"/>
      <c r="D220" s="496"/>
      <c r="E220" s="496"/>
      <c r="F220" s="494">
        <f t="shared" si="46"/>
        <v>0</v>
      </c>
      <c r="G220" s="496"/>
      <c r="H220" s="496"/>
      <c r="I220" s="494">
        <f t="shared" si="47"/>
        <v>0</v>
      </c>
      <c r="J220" s="587"/>
    </row>
    <row r="221" spans="1:10" x14ac:dyDescent="0.2">
      <c r="A221" s="382" t="s">
        <v>89</v>
      </c>
      <c r="B221" s="495">
        <f t="shared" si="45"/>
        <v>0</v>
      </c>
      <c r="C221" s="496"/>
      <c r="D221" s="496"/>
      <c r="E221" s="496"/>
      <c r="F221" s="494">
        <f t="shared" si="46"/>
        <v>0</v>
      </c>
      <c r="G221" s="496"/>
      <c r="H221" s="496"/>
      <c r="I221" s="494">
        <f t="shared" si="47"/>
        <v>0</v>
      </c>
      <c r="J221" s="587"/>
    </row>
    <row r="222" spans="1:10" ht="13.5" thickBot="1" x14ac:dyDescent="0.25">
      <c r="A222" s="382" t="s">
        <v>90</v>
      </c>
      <c r="B222" s="495">
        <f t="shared" si="45"/>
        <v>0</v>
      </c>
      <c r="C222" s="496"/>
      <c r="D222" s="496"/>
      <c r="E222" s="496"/>
      <c r="F222" s="494">
        <f t="shared" si="46"/>
        <v>0</v>
      </c>
      <c r="G222" s="496"/>
      <c r="H222" s="496"/>
      <c r="I222" s="494">
        <f t="shared" si="47"/>
        <v>0</v>
      </c>
      <c r="J222" s="587"/>
    </row>
    <row r="223" spans="1:10" ht="13.5" thickBot="1" x14ac:dyDescent="0.25">
      <c r="A223" s="383" t="s">
        <v>91</v>
      </c>
      <c r="B223" s="497">
        <f t="shared" ref="B223:I223" si="48">B217+SUM(B219:B222)</f>
        <v>0</v>
      </c>
      <c r="C223" s="497">
        <f t="shared" si="48"/>
        <v>0</v>
      </c>
      <c r="D223" s="497">
        <f t="shared" si="48"/>
        <v>0</v>
      </c>
      <c r="E223" s="497">
        <f t="shared" si="48"/>
        <v>0</v>
      </c>
      <c r="F223" s="497">
        <f t="shared" si="48"/>
        <v>0</v>
      </c>
      <c r="G223" s="497">
        <f t="shared" si="48"/>
        <v>0</v>
      </c>
      <c r="H223" s="497">
        <f t="shared" si="48"/>
        <v>0</v>
      </c>
      <c r="I223" s="498">
        <f t="shared" si="48"/>
        <v>0</v>
      </c>
      <c r="J223" s="587"/>
    </row>
    <row r="224" spans="1:10" x14ac:dyDescent="0.2">
      <c r="A224" s="384" t="s">
        <v>94</v>
      </c>
      <c r="B224" s="484">
        <f>C224+F224+I224</f>
        <v>0</v>
      </c>
      <c r="C224" s="486"/>
      <c r="D224" s="486"/>
      <c r="E224" s="486"/>
      <c r="F224" s="487">
        <f>D224+E224</f>
        <v>0</v>
      </c>
      <c r="G224" s="486"/>
      <c r="H224" s="486"/>
      <c r="I224" s="489">
        <f>G224+H224</f>
        <v>0</v>
      </c>
      <c r="J224" s="587"/>
    </row>
    <row r="225" spans="1:10" x14ac:dyDescent="0.2">
      <c r="A225" s="385" t="s">
        <v>95</v>
      </c>
      <c r="B225" s="490">
        <f>C225+F225+I225</f>
        <v>0</v>
      </c>
      <c r="C225" s="496"/>
      <c r="D225" s="496"/>
      <c r="E225" s="496"/>
      <c r="F225" s="493">
        <f>D225+E225</f>
        <v>0</v>
      </c>
      <c r="G225" s="496"/>
      <c r="H225" s="496"/>
      <c r="I225" s="494">
        <f>G225+H225</f>
        <v>0</v>
      </c>
      <c r="J225" s="587"/>
    </row>
    <row r="226" spans="1:10" x14ac:dyDescent="0.2">
      <c r="A226" s="385" t="s">
        <v>96</v>
      </c>
      <c r="B226" s="495">
        <f>C226+F226+I226</f>
        <v>0</v>
      </c>
      <c r="C226" s="496"/>
      <c r="D226" s="496"/>
      <c r="E226" s="496"/>
      <c r="F226" s="493">
        <f>D226+E226</f>
        <v>0</v>
      </c>
      <c r="G226" s="496"/>
      <c r="H226" s="496"/>
      <c r="I226" s="494">
        <f>G226+H226</f>
        <v>0</v>
      </c>
      <c r="J226" s="587"/>
    </row>
    <row r="227" spans="1:10" x14ac:dyDescent="0.2">
      <c r="A227" s="385" t="s">
        <v>97</v>
      </c>
      <c r="B227" s="495">
        <f>C227+F227+I227</f>
        <v>0</v>
      </c>
      <c r="C227" s="496"/>
      <c r="D227" s="496"/>
      <c r="E227" s="496"/>
      <c r="F227" s="493">
        <f>D227+E227</f>
        <v>0</v>
      </c>
      <c r="G227" s="496"/>
      <c r="H227" s="496"/>
      <c r="I227" s="494">
        <f>G227+H227</f>
        <v>0</v>
      </c>
      <c r="J227" s="587"/>
    </row>
    <row r="228" spans="1:10" ht="13.5" thickBot="1" x14ac:dyDescent="0.25">
      <c r="A228" s="386"/>
      <c r="B228" s="499">
        <f>C228+F228+I228</f>
        <v>0</v>
      </c>
      <c r="C228" s="500"/>
      <c r="D228" s="500"/>
      <c r="E228" s="496"/>
      <c r="F228" s="501">
        <f>D228+E228</f>
        <v>0</v>
      </c>
      <c r="G228" s="500"/>
      <c r="H228" s="496"/>
      <c r="I228" s="502">
        <f>G228+H228</f>
        <v>0</v>
      </c>
      <c r="J228" s="587"/>
    </row>
    <row r="229" spans="1:10" ht="13.5" thickBot="1" x14ac:dyDescent="0.25">
      <c r="A229" s="387" t="s">
        <v>77</v>
      </c>
      <c r="B229" s="497">
        <f t="shared" ref="B229:I229" si="49">SUM(B224:B228)</f>
        <v>0</v>
      </c>
      <c r="C229" s="497">
        <f t="shared" si="49"/>
        <v>0</v>
      </c>
      <c r="D229" s="497">
        <f t="shared" si="49"/>
        <v>0</v>
      </c>
      <c r="E229" s="497">
        <f t="shared" si="49"/>
        <v>0</v>
      </c>
      <c r="F229" s="497">
        <f t="shared" si="49"/>
        <v>0</v>
      </c>
      <c r="G229" s="497">
        <f t="shared" si="49"/>
        <v>0</v>
      </c>
      <c r="H229" s="497">
        <f t="shared" si="49"/>
        <v>0</v>
      </c>
      <c r="I229" s="498">
        <f t="shared" si="49"/>
        <v>0</v>
      </c>
      <c r="J229" s="587"/>
    </row>
    <row r="230" spans="1:10" x14ac:dyDescent="0.2">
      <c r="J230" s="587"/>
    </row>
    <row r="231" spans="1:10" x14ac:dyDescent="0.2">
      <c r="J231" s="587"/>
    </row>
  </sheetData>
  <sheetProtection sheet="1"/>
  <mergeCells count="120">
    <mergeCell ref="A14:A17"/>
    <mergeCell ref="B14:I14"/>
    <mergeCell ref="B15:B17"/>
    <mergeCell ref="A7:F7"/>
    <mergeCell ref="A8:F8"/>
    <mergeCell ref="C15:I15"/>
    <mergeCell ref="C16:C17"/>
    <mergeCell ref="D17:F17"/>
    <mergeCell ref="G17:I17"/>
    <mergeCell ref="J210:J231"/>
    <mergeCell ref="H211:I211"/>
    <mergeCell ref="A212:A215"/>
    <mergeCell ref="B212:I212"/>
    <mergeCell ref="B213:B215"/>
    <mergeCell ref="C213:I213"/>
    <mergeCell ref="C214:C215"/>
    <mergeCell ref="D215:F215"/>
    <mergeCell ref="G215:I215"/>
    <mergeCell ref="A1:I1"/>
    <mergeCell ref="A2:I2"/>
    <mergeCell ref="A3:I3"/>
    <mergeCell ref="A12:B12"/>
    <mergeCell ref="C12:I12"/>
    <mergeCell ref="H13:I13"/>
    <mergeCell ref="A9:F9"/>
    <mergeCell ref="A10:F10"/>
    <mergeCell ref="A5:I5"/>
    <mergeCell ref="H6:I6"/>
    <mergeCell ref="A32:I32"/>
    <mergeCell ref="A210:B210"/>
    <mergeCell ref="C210:I210"/>
    <mergeCell ref="J188:J209"/>
    <mergeCell ref="H189:I189"/>
    <mergeCell ref="A190:A193"/>
    <mergeCell ref="B190:I190"/>
    <mergeCell ref="B191:B193"/>
    <mergeCell ref="C191:I191"/>
    <mergeCell ref="C192:C193"/>
    <mergeCell ref="D193:F193"/>
    <mergeCell ref="G193:I193"/>
    <mergeCell ref="C170:C171"/>
    <mergeCell ref="D171:F171"/>
    <mergeCell ref="G171:I171"/>
    <mergeCell ref="A188:B188"/>
    <mergeCell ref="C188:I188"/>
    <mergeCell ref="D149:F149"/>
    <mergeCell ref="G149:I149"/>
    <mergeCell ref="A166:B166"/>
    <mergeCell ref="C166:I166"/>
    <mergeCell ref="J166:J187"/>
    <mergeCell ref="H167:I167"/>
    <mergeCell ref="A168:A171"/>
    <mergeCell ref="B168:I168"/>
    <mergeCell ref="B169:B171"/>
    <mergeCell ref="C169:I169"/>
    <mergeCell ref="G127:I127"/>
    <mergeCell ref="A144:B144"/>
    <mergeCell ref="C144:I144"/>
    <mergeCell ref="J144:J165"/>
    <mergeCell ref="H145:I145"/>
    <mergeCell ref="A146:A149"/>
    <mergeCell ref="B146:I146"/>
    <mergeCell ref="B147:B149"/>
    <mergeCell ref="C147:I147"/>
    <mergeCell ref="C148:C149"/>
    <mergeCell ref="A122:B122"/>
    <mergeCell ref="C122:I122"/>
    <mergeCell ref="J122:J143"/>
    <mergeCell ref="H123:I123"/>
    <mergeCell ref="A124:A127"/>
    <mergeCell ref="B124:I124"/>
    <mergeCell ref="B125:B127"/>
    <mergeCell ref="C125:I125"/>
    <mergeCell ref="C126:C127"/>
    <mergeCell ref="D127:F127"/>
    <mergeCell ref="J100:J121"/>
    <mergeCell ref="H101:I101"/>
    <mergeCell ref="A102:A105"/>
    <mergeCell ref="B102:I102"/>
    <mergeCell ref="B103:B105"/>
    <mergeCell ref="C103:I103"/>
    <mergeCell ref="C104:C105"/>
    <mergeCell ref="D105:F105"/>
    <mergeCell ref="G105:I105"/>
    <mergeCell ref="C81:I81"/>
    <mergeCell ref="C82:C83"/>
    <mergeCell ref="D83:F83"/>
    <mergeCell ref="G83:I83"/>
    <mergeCell ref="A100:B100"/>
    <mergeCell ref="C100:I100"/>
    <mergeCell ref="C60:C61"/>
    <mergeCell ref="D61:F61"/>
    <mergeCell ref="G61:I61"/>
    <mergeCell ref="A78:B78"/>
    <mergeCell ref="C78:I78"/>
    <mergeCell ref="J78:J99"/>
    <mergeCell ref="H79:I79"/>
    <mergeCell ref="A80:A83"/>
    <mergeCell ref="B80:I80"/>
    <mergeCell ref="B81:B83"/>
    <mergeCell ref="J1:J33"/>
    <mergeCell ref="J34:J55"/>
    <mergeCell ref="A56:B56"/>
    <mergeCell ref="C56:I56"/>
    <mergeCell ref="J56:J77"/>
    <mergeCell ref="H57:I57"/>
    <mergeCell ref="A58:A61"/>
    <mergeCell ref="B58:I58"/>
    <mergeCell ref="B59:B61"/>
    <mergeCell ref="C59:I59"/>
    <mergeCell ref="A34:B34"/>
    <mergeCell ref="C34:I34"/>
    <mergeCell ref="A36:A39"/>
    <mergeCell ref="B36:I36"/>
    <mergeCell ref="B37:B39"/>
    <mergeCell ref="C37:I37"/>
    <mergeCell ref="C38:C39"/>
    <mergeCell ref="D39:F39"/>
    <mergeCell ref="G39:I39"/>
    <mergeCell ref="H35:I35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94" orientation="landscape" r:id="rId1"/>
  <headerFooter alignWithMargins="0">
    <oddHeader xml:space="preserve">&amp;C&amp;"Times New Roman CE,Félkövér"&amp;12
</oddHeader>
  </headerFooter>
  <rowBreaks count="9" manualBreakCount="9">
    <brk id="33" max="16383" man="1"/>
    <brk id="55" max="16383" man="1"/>
    <brk id="77" max="16383" man="1"/>
    <brk id="99" max="16383" man="1"/>
    <brk id="121" max="16383" man="1"/>
    <brk id="143" max="16383" man="1"/>
    <brk id="165" max="16383" man="1"/>
    <brk id="187" max="16383" man="1"/>
    <brk id="209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3" tint="0.79998168889431442"/>
  </sheetPr>
  <dimension ref="A1:K158"/>
  <sheetViews>
    <sheetView topLeftCell="A139" zoomScale="120" zoomScaleNormal="120" zoomScaleSheetLayoutView="100" workbookViewId="0">
      <selection activeCell="E158" sqref="E158"/>
    </sheetView>
  </sheetViews>
  <sheetFormatPr defaultRowHeight="12.75" x14ac:dyDescent="0.2"/>
  <cols>
    <col min="1" max="1" width="16.1640625" style="150" customWidth="1"/>
    <col min="2" max="2" width="63.83203125" style="151" customWidth="1"/>
    <col min="3" max="3" width="14.1640625" style="152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15"/>
      <c r="B1" s="611" t="str">
        <f>CONCATENATE("9.1. melléklet ",KVI_MOD_ALAPADATOK!A7," ",KVI_MOD_ALAPADATOK!B7," ",KVI_MOD_ALAPADATOK!C7," ",KVI_MOD_ALAPADATOK!D7," ",KVI_MOD_ALAPADATOK!E7," ",KVI_MOD_ALAPADATOK!F7," ",KVI_MOD_ALAPADATOK!G7," ",KVI_MOD_ALAPADATOK!H7)</f>
        <v>9.1. melléklet a 2 / 2021 ( V.26 ) önkormányzati rendelethez</v>
      </c>
      <c r="C1" s="612"/>
      <c r="D1" s="612"/>
      <c r="E1" s="612"/>
    </row>
    <row r="2" spans="1:5" s="49" customFormat="1" ht="21.2" customHeight="1" thickBot="1" x14ac:dyDescent="0.25">
      <c r="A2" s="324" t="s">
        <v>47</v>
      </c>
      <c r="B2" s="610" t="str">
        <f>CONCATENATE(KVI_MOD_ALAPADATOK!A3)</f>
        <v>Abaújkér Község Önkormányzata</v>
      </c>
      <c r="C2" s="610"/>
      <c r="D2" s="610"/>
      <c r="E2" s="325" t="s">
        <v>41</v>
      </c>
    </row>
    <row r="3" spans="1:5" s="49" customFormat="1" ht="24.75" thickBot="1" x14ac:dyDescent="0.25">
      <c r="A3" s="324" t="s">
        <v>139</v>
      </c>
      <c r="B3" s="610" t="s">
        <v>316</v>
      </c>
      <c r="C3" s="610"/>
      <c r="D3" s="610"/>
      <c r="E3" s="326" t="s">
        <v>41</v>
      </c>
    </row>
    <row r="4" spans="1:5" s="50" customFormat="1" ht="15.95" customHeight="1" thickBot="1" x14ac:dyDescent="0.3">
      <c r="A4" s="318"/>
      <c r="B4" s="318"/>
      <c r="C4" s="319"/>
      <c r="D4" s="320"/>
      <c r="E4" s="329" t="str">
        <f>KVI_MOD_7.sz.mell.!G4</f>
        <v xml:space="preserve"> Forintban!</v>
      </c>
    </row>
    <row r="5" spans="1:5" ht="24.75" thickBot="1" x14ac:dyDescent="0.25">
      <c r="A5" s="321" t="s">
        <v>140</v>
      </c>
      <c r="B5" s="323" t="s">
        <v>495</v>
      </c>
      <c r="C5" s="403" t="s">
        <v>434</v>
      </c>
      <c r="D5" s="404" t="s">
        <v>567</v>
      </c>
      <c r="E5" s="405" t="s">
        <v>463</v>
      </c>
    </row>
    <row r="6" spans="1:5" s="46" customFormat="1" ht="12.95" customHeight="1" thickBot="1" x14ac:dyDescent="0.25">
      <c r="A6" s="72" t="s">
        <v>401</v>
      </c>
      <c r="B6" s="73" t="s">
        <v>402</v>
      </c>
      <c r="C6" s="73" t="s">
        <v>403</v>
      </c>
      <c r="D6" s="278" t="s">
        <v>405</v>
      </c>
      <c r="E6" s="74" t="s">
        <v>404</v>
      </c>
    </row>
    <row r="7" spans="1:5" s="46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46" customFormat="1" ht="12" customHeight="1" thickBot="1" x14ac:dyDescent="0.25">
      <c r="A8" s="25" t="s">
        <v>9</v>
      </c>
      <c r="B8" s="19" t="s">
        <v>173</v>
      </c>
      <c r="C8" s="157">
        <f>+C9+C10+C11+C12+C13+C14</f>
        <v>165458431</v>
      </c>
      <c r="D8" s="245">
        <f>+D9+D10+D11+D12+D13+D14</f>
        <v>41700031</v>
      </c>
      <c r="E8" s="93">
        <f>+E9+E10+E11+E12+E13+E14</f>
        <v>207158462</v>
      </c>
    </row>
    <row r="9" spans="1:5" s="51" customFormat="1" ht="12" customHeight="1" x14ac:dyDescent="0.2">
      <c r="A9" s="187" t="s">
        <v>66</v>
      </c>
      <c r="B9" s="170" t="s">
        <v>174</v>
      </c>
      <c r="C9" s="159">
        <v>117265859</v>
      </c>
      <c r="D9" s="246">
        <v>34081735</v>
      </c>
      <c r="E9" s="95">
        <v>151347594</v>
      </c>
    </row>
    <row r="10" spans="1:5" s="52" customFormat="1" ht="12" customHeight="1" x14ac:dyDescent="0.2">
      <c r="A10" s="188" t="s">
        <v>67</v>
      </c>
      <c r="B10" s="171" t="s">
        <v>175</v>
      </c>
      <c r="C10" s="158">
        <v>18597950</v>
      </c>
      <c r="D10" s="247">
        <v>509470</v>
      </c>
      <c r="E10" s="94">
        <v>19107420</v>
      </c>
    </row>
    <row r="11" spans="1:5" s="52" customFormat="1" ht="12" customHeight="1" x14ac:dyDescent="0.2">
      <c r="A11" s="188" t="s">
        <v>68</v>
      </c>
      <c r="B11" s="171" t="s">
        <v>176</v>
      </c>
      <c r="C11" s="158">
        <v>27794622</v>
      </c>
      <c r="D11" s="247">
        <v>2338076</v>
      </c>
      <c r="E11" s="94">
        <v>30132698</v>
      </c>
    </row>
    <row r="12" spans="1:5" s="52" customFormat="1" ht="12" customHeight="1" x14ac:dyDescent="0.2">
      <c r="A12" s="188" t="s">
        <v>69</v>
      </c>
      <c r="B12" s="171" t="s">
        <v>177</v>
      </c>
      <c r="C12" s="158">
        <v>1800000</v>
      </c>
      <c r="D12" s="247">
        <v>267890</v>
      </c>
      <c r="E12" s="94">
        <v>2067890</v>
      </c>
    </row>
    <row r="13" spans="1:5" s="52" customFormat="1" ht="12" customHeight="1" x14ac:dyDescent="0.2">
      <c r="A13" s="188" t="s">
        <v>100</v>
      </c>
      <c r="B13" s="171" t="s">
        <v>409</v>
      </c>
      <c r="C13" s="158"/>
      <c r="D13" s="247">
        <v>3909290</v>
      </c>
      <c r="E13" s="94">
        <v>3909290</v>
      </c>
    </row>
    <row r="14" spans="1:5" s="51" customFormat="1" ht="12" customHeight="1" thickBot="1" x14ac:dyDescent="0.25">
      <c r="A14" s="189" t="s">
        <v>70</v>
      </c>
      <c r="B14" s="172" t="s">
        <v>347</v>
      </c>
      <c r="C14" s="158"/>
      <c r="D14" s="247">
        <v>593570</v>
      </c>
      <c r="E14" s="94">
        <v>593570</v>
      </c>
    </row>
    <row r="15" spans="1:5" s="51" customFormat="1" ht="12" customHeight="1" thickBot="1" x14ac:dyDescent="0.25">
      <c r="A15" s="25" t="s">
        <v>10</v>
      </c>
      <c r="B15" s="100" t="s">
        <v>178</v>
      </c>
      <c r="C15" s="157">
        <f>+C16+C17+C18+C19+C20</f>
        <v>12355000</v>
      </c>
      <c r="D15" s="245">
        <f>+D16+D17+D18+D19+D20</f>
        <v>51748799</v>
      </c>
      <c r="E15" s="93">
        <f>+E16+E17+E18+E19+E20</f>
        <v>64103799</v>
      </c>
    </row>
    <row r="16" spans="1:5" s="51" customFormat="1" ht="12" customHeight="1" x14ac:dyDescent="0.2">
      <c r="A16" s="187" t="s">
        <v>72</v>
      </c>
      <c r="B16" s="170" t="s">
        <v>179</v>
      </c>
      <c r="C16" s="159"/>
      <c r="D16" s="246"/>
      <c r="E16" s="95"/>
    </row>
    <row r="17" spans="1:5" s="51" customFormat="1" ht="12" customHeight="1" x14ac:dyDescent="0.2">
      <c r="A17" s="188" t="s">
        <v>73</v>
      </c>
      <c r="B17" s="171" t="s">
        <v>180</v>
      </c>
      <c r="C17" s="158"/>
      <c r="D17" s="247"/>
      <c r="E17" s="94"/>
    </row>
    <row r="18" spans="1:5" s="51" customFormat="1" ht="12" customHeight="1" x14ac:dyDescent="0.2">
      <c r="A18" s="188" t="s">
        <v>74</v>
      </c>
      <c r="B18" s="171" t="s">
        <v>338</v>
      </c>
      <c r="C18" s="158"/>
      <c r="D18" s="247"/>
      <c r="E18" s="94"/>
    </row>
    <row r="19" spans="1:5" s="51" customFormat="1" ht="12" customHeight="1" x14ac:dyDescent="0.2">
      <c r="A19" s="188" t="s">
        <v>75</v>
      </c>
      <c r="B19" s="171" t="s">
        <v>339</v>
      </c>
      <c r="C19" s="158"/>
      <c r="D19" s="247"/>
      <c r="E19" s="94"/>
    </row>
    <row r="20" spans="1:5" s="51" customFormat="1" ht="12" customHeight="1" x14ac:dyDescent="0.2">
      <c r="A20" s="188" t="s">
        <v>76</v>
      </c>
      <c r="B20" s="171" t="s">
        <v>181</v>
      </c>
      <c r="C20" s="158">
        <v>12355000</v>
      </c>
      <c r="D20" s="247">
        <v>51748799</v>
      </c>
      <c r="E20" s="94">
        <v>64103799</v>
      </c>
    </row>
    <row r="21" spans="1:5" s="52" customFormat="1" ht="12" customHeight="1" thickBot="1" x14ac:dyDescent="0.25">
      <c r="A21" s="189" t="s">
        <v>83</v>
      </c>
      <c r="B21" s="172" t="s">
        <v>182</v>
      </c>
      <c r="C21" s="160"/>
      <c r="D21" s="248"/>
      <c r="E21" s="96"/>
    </row>
    <row r="22" spans="1:5" s="52" customFormat="1" ht="12" customHeight="1" thickBot="1" x14ac:dyDescent="0.25">
      <c r="A22" s="25" t="s">
        <v>11</v>
      </c>
      <c r="B22" s="19" t="s">
        <v>183</v>
      </c>
      <c r="C22" s="157">
        <f>+C23+C24+C25+C26+C27</f>
        <v>0</v>
      </c>
      <c r="D22" s="245">
        <f>+D23+D24+D25+D26+D27</f>
        <v>33796230</v>
      </c>
      <c r="E22" s="93">
        <f>+E23+E24+E25+E26+E27</f>
        <v>33796230</v>
      </c>
    </row>
    <row r="23" spans="1:5" s="52" customFormat="1" ht="12" customHeight="1" x14ac:dyDescent="0.2">
      <c r="A23" s="187" t="s">
        <v>55</v>
      </c>
      <c r="B23" s="170" t="s">
        <v>184</v>
      </c>
      <c r="C23" s="159"/>
      <c r="D23" s="246">
        <v>29896230</v>
      </c>
      <c r="E23" s="95">
        <v>29896230</v>
      </c>
    </row>
    <row r="24" spans="1:5" s="51" customFormat="1" ht="12" customHeight="1" x14ac:dyDescent="0.2">
      <c r="A24" s="188" t="s">
        <v>56</v>
      </c>
      <c r="B24" s="171" t="s">
        <v>185</v>
      </c>
      <c r="C24" s="158"/>
      <c r="D24" s="247"/>
      <c r="E24" s="94"/>
    </row>
    <row r="25" spans="1:5" s="52" customFormat="1" ht="12" customHeight="1" x14ac:dyDescent="0.2">
      <c r="A25" s="188" t="s">
        <v>57</v>
      </c>
      <c r="B25" s="171" t="s">
        <v>340</v>
      </c>
      <c r="C25" s="158"/>
      <c r="D25" s="247"/>
      <c r="E25" s="94"/>
    </row>
    <row r="26" spans="1:5" s="52" customFormat="1" ht="12" customHeight="1" x14ac:dyDescent="0.2">
      <c r="A26" s="188" t="s">
        <v>58</v>
      </c>
      <c r="B26" s="171" t="s">
        <v>341</v>
      </c>
      <c r="C26" s="158"/>
      <c r="D26" s="247"/>
      <c r="E26" s="94"/>
    </row>
    <row r="27" spans="1:5" s="52" customFormat="1" ht="12" customHeight="1" x14ac:dyDescent="0.2">
      <c r="A27" s="188" t="s">
        <v>114</v>
      </c>
      <c r="B27" s="171" t="s">
        <v>186</v>
      </c>
      <c r="C27" s="158"/>
      <c r="D27" s="247">
        <v>3900000</v>
      </c>
      <c r="E27" s="94">
        <v>3900000</v>
      </c>
    </row>
    <row r="28" spans="1:5" s="52" customFormat="1" ht="12" customHeight="1" thickBot="1" x14ac:dyDescent="0.25">
      <c r="A28" s="189" t="s">
        <v>115</v>
      </c>
      <c r="B28" s="172" t="s">
        <v>187</v>
      </c>
      <c r="C28" s="160"/>
      <c r="D28" s="248"/>
      <c r="E28" s="96"/>
    </row>
    <row r="29" spans="1:5" s="52" customFormat="1" ht="12" customHeight="1" thickBot="1" x14ac:dyDescent="0.25">
      <c r="A29" s="25" t="s">
        <v>116</v>
      </c>
      <c r="B29" s="19" t="s">
        <v>487</v>
      </c>
      <c r="C29" s="163">
        <f>SUM(C30:C36)</f>
        <v>7900000</v>
      </c>
      <c r="D29" s="163">
        <f>SUM(D30:D36)</f>
        <v>4846654</v>
      </c>
      <c r="E29" s="199">
        <f>SUM(E30:E36)</f>
        <v>12746654</v>
      </c>
    </row>
    <row r="30" spans="1:5" s="52" customFormat="1" ht="12" customHeight="1" x14ac:dyDescent="0.2">
      <c r="A30" s="187" t="s">
        <v>188</v>
      </c>
      <c r="B30" s="170" t="str">
        <f>KVI_MOD_1.1.sz.mell.!B33</f>
        <v>Építményadó</v>
      </c>
      <c r="C30" s="159"/>
      <c r="D30" s="159"/>
      <c r="E30" s="95"/>
    </row>
    <row r="31" spans="1:5" s="52" customFormat="1" ht="12" customHeight="1" x14ac:dyDescent="0.2">
      <c r="A31" s="188" t="s">
        <v>189</v>
      </c>
      <c r="B31" s="170" t="str">
        <f>KVI_MOD_1.1.sz.mell.!B34</f>
        <v>Idegenforgalmi adó</v>
      </c>
      <c r="C31" s="158"/>
      <c r="D31" s="158"/>
      <c r="E31" s="94"/>
    </row>
    <row r="32" spans="1:5" s="52" customFormat="1" ht="12" customHeight="1" x14ac:dyDescent="0.2">
      <c r="A32" s="188" t="s">
        <v>190</v>
      </c>
      <c r="B32" s="170" t="str">
        <f>KVI_MOD_1.1.sz.mell.!B35</f>
        <v>Iparűzési adó</v>
      </c>
      <c r="C32" s="158">
        <v>4700000</v>
      </c>
      <c r="D32" s="158">
        <v>3484432</v>
      </c>
      <c r="E32" s="94">
        <v>8184432</v>
      </c>
    </row>
    <row r="33" spans="1:5" s="52" customFormat="1" ht="12" customHeight="1" x14ac:dyDescent="0.2">
      <c r="A33" s="188" t="s">
        <v>191</v>
      </c>
      <c r="B33" s="170" t="str">
        <f>KVI_MOD_1.1.sz.mell.!B36</f>
        <v xml:space="preserve">Talajterhelési díj </v>
      </c>
      <c r="C33" s="158"/>
      <c r="D33" s="158"/>
      <c r="E33" s="94"/>
    </row>
    <row r="34" spans="1:5" s="52" customFormat="1" ht="12" customHeight="1" x14ac:dyDescent="0.2">
      <c r="A34" s="188" t="s">
        <v>491</v>
      </c>
      <c r="B34" s="170" t="str">
        <f>KVI_MOD_1.1.sz.mell.!B37</f>
        <v>Gépjárműadó</v>
      </c>
      <c r="C34" s="158">
        <v>1200000</v>
      </c>
      <c r="D34" s="158">
        <v>-1200000</v>
      </c>
      <c r="E34" s="94"/>
    </row>
    <row r="35" spans="1:5" s="52" customFormat="1" ht="12" customHeight="1" x14ac:dyDescent="0.2">
      <c r="A35" s="188" t="s">
        <v>492</v>
      </c>
      <c r="B35" s="170" t="str">
        <f>KVI_MOD_1.1.sz.mell.!B38</f>
        <v>Telekadó</v>
      </c>
      <c r="C35" s="158"/>
      <c r="D35" s="158">
        <v>882730</v>
      </c>
      <c r="E35" s="94">
        <v>882730</v>
      </c>
    </row>
    <row r="36" spans="1:5" s="52" customFormat="1" ht="12" customHeight="1" thickBot="1" x14ac:dyDescent="0.25">
      <c r="A36" s="189" t="s">
        <v>493</v>
      </c>
      <c r="B36" s="170" t="str">
        <f>KVI_MOD_1.1.sz.mell.!B39</f>
        <v>Kommunális adó</v>
      </c>
      <c r="C36" s="160">
        <v>2000000</v>
      </c>
      <c r="D36" s="160">
        <v>1679492</v>
      </c>
      <c r="E36" s="96">
        <v>3679492</v>
      </c>
    </row>
    <row r="37" spans="1:5" s="52" customFormat="1" ht="12" customHeight="1" thickBot="1" x14ac:dyDescent="0.25">
      <c r="A37" s="25" t="s">
        <v>13</v>
      </c>
      <c r="B37" s="19" t="s">
        <v>348</v>
      </c>
      <c r="C37" s="157">
        <f>SUM(C38:C48)</f>
        <v>3300000</v>
      </c>
      <c r="D37" s="245">
        <f>SUM(D38:D48)</f>
        <v>4581759</v>
      </c>
      <c r="E37" s="93">
        <f>SUM(E38:E48)</f>
        <v>7881759</v>
      </c>
    </row>
    <row r="38" spans="1:5" s="52" customFormat="1" ht="12" customHeight="1" x14ac:dyDescent="0.2">
      <c r="A38" s="187" t="s">
        <v>59</v>
      </c>
      <c r="B38" s="170" t="s">
        <v>195</v>
      </c>
      <c r="C38" s="159">
        <v>3000000</v>
      </c>
      <c r="D38" s="246">
        <v>176639</v>
      </c>
      <c r="E38" s="95">
        <v>3176639</v>
      </c>
    </row>
    <row r="39" spans="1:5" s="52" customFormat="1" ht="12" customHeight="1" x14ac:dyDescent="0.2">
      <c r="A39" s="188" t="s">
        <v>60</v>
      </c>
      <c r="B39" s="171" t="s">
        <v>196</v>
      </c>
      <c r="C39" s="158">
        <v>200000</v>
      </c>
      <c r="D39" s="247">
        <v>760437</v>
      </c>
      <c r="E39" s="94">
        <v>960437</v>
      </c>
    </row>
    <row r="40" spans="1:5" s="52" customFormat="1" ht="12" customHeight="1" x14ac:dyDescent="0.2">
      <c r="A40" s="188" t="s">
        <v>61</v>
      </c>
      <c r="B40" s="171" t="s">
        <v>197</v>
      </c>
      <c r="C40" s="158"/>
      <c r="D40" s="247"/>
      <c r="E40" s="94"/>
    </row>
    <row r="41" spans="1:5" s="52" customFormat="1" ht="12" customHeight="1" x14ac:dyDescent="0.2">
      <c r="A41" s="188" t="s">
        <v>118</v>
      </c>
      <c r="B41" s="171" t="s">
        <v>198</v>
      </c>
      <c r="C41" s="158">
        <v>100000</v>
      </c>
      <c r="D41" s="247">
        <v>-61075</v>
      </c>
      <c r="E41" s="94">
        <v>38925</v>
      </c>
    </row>
    <row r="42" spans="1:5" s="52" customFormat="1" ht="12" customHeight="1" x14ac:dyDescent="0.2">
      <c r="A42" s="188" t="s">
        <v>119</v>
      </c>
      <c r="B42" s="171" t="s">
        <v>199</v>
      </c>
      <c r="C42" s="158"/>
      <c r="D42" s="247">
        <v>114263</v>
      </c>
      <c r="E42" s="94">
        <v>114263</v>
      </c>
    </row>
    <row r="43" spans="1:5" s="52" customFormat="1" ht="12" customHeight="1" x14ac:dyDescent="0.2">
      <c r="A43" s="188" t="s">
        <v>120</v>
      </c>
      <c r="B43" s="171" t="s">
        <v>200</v>
      </c>
      <c r="C43" s="158"/>
      <c r="D43" s="247">
        <v>11634</v>
      </c>
      <c r="E43" s="94">
        <v>11634</v>
      </c>
    </row>
    <row r="44" spans="1:5" s="52" customFormat="1" ht="12" customHeight="1" x14ac:dyDescent="0.2">
      <c r="A44" s="188" t="s">
        <v>121</v>
      </c>
      <c r="B44" s="171" t="s">
        <v>201</v>
      </c>
      <c r="C44" s="158"/>
      <c r="D44" s="247"/>
      <c r="E44" s="94"/>
    </row>
    <row r="45" spans="1:5" s="52" customFormat="1" ht="12" customHeight="1" x14ac:dyDescent="0.2">
      <c r="A45" s="188" t="s">
        <v>122</v>
      </c>
      <c r="B45" s="171" t="s">
        <v>494</v>
      </c>
      <c r="C45" s="158"/>
      <c r="D45" s="247">
        <v>3423067</v>
      </c>
      <c r="E45" s="94">
        <v>3423067</v>
      </c>
    </row>
    <row r="46" spans="1:5" s="52" customFormat="1" ht="12" customHeight="1" x14ac:dyDescent="0.2">
      <c r="A46" s="188" t="s">
        <v>193</v>
      </c>
      <c r="B46" s="171" t="s">
        <v>203</v>
      </c>
      <c r="C46" s="161"/>
      <c r="D46" s="279"/>
      <c r="E46" s="97"/>
    </row>
    <row r="47" spans="1:5" s="52" customFormat="1" ht="12" customHeight="1" x14ac:dyDescent="0.2">
      <c r="A47" s="189" t="s">
        <v>194</v>
      </c>
      <c r="B47" s="172" t="s">
        <v>350</v>
      </c>
      <c r="C47" s="162"/>
      <c r="D47" s="280"/>
      <c r="E47" s="98"/>
    </row>
    <row r="48" spans="1:5" s="52" customFormat="1" ht="12" customHeight="1" thickBot="1" x14ac:dyDescent="0.25">
      <c r="A48" s="189" t="s">
        <v>349</v>
      </c>
      <c r="B48" s="172" t="s">
        <v>204</v>
      </c>
      <c r="C48" s="162"/>
      <c r="D48" s="280">
        <v>156794</v>
      </c>
      <c r="E48" s="98">
        <v>156794</v>
      </c>
    </row>
    <row r="49" spans="1:5" s="52" customFormat="1" ht="12" customHeight="1" thickBot="1" x14ac:dyDescent="0.25">
      <c r="A49" s="25" t="s">
        <v>14</v>
      </c>
      <c r="B49" s="19" t="s">
        <v>205</v>
      </c>
      <c r="C49" s="157">
        <f>SUM(C50:C54)</f>
        <v>0</v>
      </c>
      <c r="D49" s="245">
        <f>SUM(D50:D54)</f>
        <v>4088720</v>
      </c>
      <c r="E49" s="93">
        <f>SUM(E50:E54)</f>
        <v>4088720</v>
      </c>
    </row>
    <row r="50" spans="1:5" s="52" customFormat="1" ht="12" customHeight="1" x14ac:dyDescent="0.2">
      <c r="A50" s="187" t="s">
        <v>62</v>
      </c>
      <c r="B50" s="170" t="s">
        <v>209</v>
      </c>
      <c r="C50" s="210"/>
      <c r="D50" s="281"/>
      <c r="E50" s="99"/>
    </row>
    <row r="51" spans="1:5" s="52" customFormat="1" ht="12" customHeight="1" x14ac:dyDescent="0.2">
      <c r="A51" s="188" t="s">
        <v>63</v>
      </c>
      <c r="B51" s="171" t="s">
        <v>210</v>
      </c>
      <c r="C51" s="161"/>
      <c r="D51" s="279"/>
      <c r="E51" s="97"/>
    </row>
    <row r="52" spans="1:5" s="52" customFormat="1" ht="12" customHeight="1" x14ac:dyDescent="0.2">
      <c r="A52" s="188" t="s">
        <v>206</v>
      </c>
      <c r="B52" s="171" t="s">
        <v>211</v>
      </c>
      <c r="C52" s="161"/>
      <c r="D52" s="279">
        <v>2458720</v>
      </c>
      <c r="E52" s="97">
        <v>2458720</v>
      </c>
    </row>
    <row r="53" spans="1:5" s="52" customFormat="1" ht="12" customHeight="1" x14ac:dyDescent="0.2">
      <c r="A53" s="188" t="s">
        <v>207</v>
      </c>
      <c r="B53" s="171" t="s">
        <v>212</v>
      </c>
      <c r="C53" s="161"/>
      <c r="D53" s="279">
        <v>1630000</v>
      </c>
      <c r="E53" s="97">
        <v>1630000</v>
      </c>
    </row>
    <row r="54" spans="1:5" s="52" customFormat="1" ht="12" customHeight="1" thickBot="1" x14ac:dyDescent="0.25">
      <c r="A54" s="189" t="s">
        <v>208</v>
      </c>
      <c r="B54" s="172" t="s">
        <v>213</v>
      </c>
      <c r="C54" s="162"/>
      <c r="D54" s="280"/>
      <c r="E54" s="98"/>
    </row>
    <row r="55" spans="1:5" s="52" customFormat="1" ht="12" customHeight="1" thickBot="1" x14ac:dyDescent="0.25">
      <c r="A55" s="25" t="s">
        <v>123</v>
      </c>
      <c r="B55" s="19" t="s">
        <v>214</v>
      </c>
      <c r="C55" s="157">
        <f>SUM(C56:C58)</f>
        <v>0</v>
      </c>
      <c r="D55" s="245">
        <f>SUM(D56:D58)</f>
        <v>400000</v>
      </c>
      <c r="E55" s="93">
        <f>SUM(E56:E58)</f>
        <v>400000</v>
      </c>
    </row>
    <row r="56" spans="1:5" s="52" customFormat="1" ht="12" customHeight="1" x14ac:dyDescent="0.2">
      <c r="A56" s="187" t="s">
        <v>64</v>
      </c>
      <c r="B56" s="170" t="s">
        <v>215</v>
      </c>
      <c r="C56" s="159"/>
      <c r="D56" s="246"/>
      <c r="E56" s="95"/>
    </row>
    <row r="57" spans="1:5" s="52" customFormat="1" ht="12" customHeight="1" x14ac:dyDescent="0.2">
      <c r="A57" s="188" t="s">
        <v>65</v>
      </c>
      <c r="B57" s="171" t="s">
        <v>342</v>
      </c>
      <c r="C57" s="158"/>
      <c r="D57" s="247"/>
      <c r="E57" s="94"/>
    </row>
    <row r="58" spans="1:5" s="52" customFormat="1" ht="12" customHeight="1" x14ac:dyDescent="0.2">
      <c r="A58" s="188" t="s">
        <v>218</v>
      </c>
      <c r="B58" s="171" t="s">
        <v>216</v>
      </c>
      <c r="C58" s="158"/>
      <c r="D58" s="247">
        <v>400000</v>
      </c>
      <c r="E58" s="94">
        <v>400000</v>
      </c>
    </row>
    <row r="59" spans="1:5" s="52" customFormat="1" ht="12" customHeight="1" thickBot="1" x14ac:dyDescent="0.25">
      <c r="A59" s="189" t="s">
        <v>219</v>
      </c>
      <c r="B59" s="172" t="s">
        <v>217</v>
      </c>
      <c r="C59" s="160"/>
      <c r="D59" s="248"/>
      <c r="E59" s="96"/>
    </row>
    <row r="60" spans="1:5" s="52" customFormat="1" ht="12" customHeight="1" thickBot="1" x14ac:dyDescent="0.25">
      <c r="A60" s="25" t="s">
        <v>16</v>
      </c>
      <c r="B60" s="100" t="s">
        <v>220</v>
      </c>
      <c r="C60" s="157">
        <f>SUM(C61:C63)</f>
        <v>0</v>
      </c>
      <c r="D60" s="245">
        <f>SUM(D61:D63)</f>
        <v>0</v>
      </c>
      <c r="E60" s="93">
        <f>SUM(E61:E63)</f>
        <v>0</v>
      </c>
    </row>
    <row r="61" spans="1:5" s="52" customFormat="1" ht="12" customHeight="1" x14ac:dyDescent="0.2">
      <c r="A61" s="187" t="s">
        <v>124</v>
      </c>
      <c r="B61" s="170" t="s">
        <v>222</v>
      </c>
      <c r="C61" s="161"/>
      <c r="D61" s="279"/>
      <c r="E61" s="97"/>
    </row>
    <row r="62" spans="1:5" s="52" customFormat="1" ht="12" customHeight="1" x14ac:dyDescent="0.2">
      <c r="A62" s="188" t="s">
        <v>125</v>
      </c>
      <c r="B62" s="171" t="s">
        <v>343</v>
      </c>
      <c r="C62" s="161"/>
      <c r="D62" s="279"/>
      <c r="E62" s="97"/>
    </row>
    <row r="63" spans="1:5" s="52" customFormat="1" ht="12" customHeight="1" x14ac:dyDescent="0.2">
      <c r="A63" s="188" t="s">
        <v>156</v>
      </c>
      <c r="B63" s="171" t="s">
        <v>223</v>
      </c>
      <c r="C63" s="161"/>
      <c r="D63" s="279"/>
      <c r="E63" s="97"/>
    </row>
    <row r="64" spans="1:5" s="52" customFormat="1" ht="12" customHeight="1" thickBot="1" x14ac:dyDescent="0.25">
      <c r="A64" s="189" t="s">
        <v>221</v>
      </c>
      <c r="B64" s="172" t="s">
        <v>224</v>
      </c>
      <c r="C64" s="161"/>
      <c r="D64" s="279"/>
      <c r="E64" s="97"/>
    </row>
    <row r="65" spans="1:5" s="52" customFormat="1" ht="12" customHeight="1" thickBot="1" x14ac:dyDescent="0.25">
      <c r="A65" s="25" t="s">
        <v>17</v>
      </c>
      <c r="B65" s="19" t="s">
        <v>225</v>
      </c>
      <c r="C65" s="163">
        <f>+C8+C15+C22+C29+C37+C49+C55+C60</f>
        <v>189013431</v>
      </c>
      <c r="D65" s="249">
        <f>+D8+D15+D22+D29+D37+D49+D55+D60</f>
        <v>141162193</v>
      </c>
      <c r="E65" s="199">
        <f>+E8+E15+E22+E29+E37+E49+E55+E60</f>
        <v>330175624</v>
      </c>
    </row>
    <row r="66" spans="1:5" s="52" customFormat="1" ht="12" customHeight="1" thickBot="1" x14ac:dyDescent="0.2">
      <c r="A66" s="190" t="s">
        <v>312</v>
      </c>
      <c r="B66" s="100" t="s">
        <v>227</v>
      </c>
      <c r="C66" s="157">
        <f>SUM(C67:C69)</f>
        <v>0</v>
      </c>
      <c r="D66" s="245">
        <f>SUM(D67:D69)</f>
        <v>0</v>
      </c>
      <c r="E66" s="93">
        <f>SUM(E67:E69)</f>
        <v>0</v>
      </c>
    </row>
    <row r="67" spans="1:5" s="52" customFormat="1" ht="12" customHeight="1" x14ac:dyDescent="0.2">
      <c r="A67" s="187" t="s">
        <v>255</v>
      </c>
      <c r="B67" s="170" t="s">
        <v>228</v>
      </c>
      <c r="C67" s="161"/>
      <c r="D67" s="279"/>
      <c r="E67" s="97"/>
    </row>
    <row r="68" spans="1:5" s="52" customFormat="1" ht="12" customHeight="1" x14ac:dyDescent="0.2">
      <c r="A68" s="188" t="s">
        <v>264</v>
      </c>
      <c r="B68" s="171" t="s">
        <v>229</v>
      </c>
      <c r="C68" s="161"/>
      <c r="D68" s="279"/>
      <c r="E68" s="97"/>
    </row>
    <row r="69" spans="1:5" s="52" customFormat="1" ht="12" customHeight="1" thickBot="1" x14ac:dyDescent="0.25">
      <c r="A69" s="197" t="s">
        <v>265</v>
      </c>
      <c r="B69" s="312" t="s">
        <v>375</v>
      </c>
      <c r="C69" s="313"/>
      <c r="D69" s="282"/>
      <c r="E69" s="314"/>
    </row>
    <row r="70" spans="1:5" s="52" customFormat="1" ht="12" customHeight="1" thickBot="1" x14ac:dyDescent="0.2">
      <c r="A70" s="190" t="s">
        <v>231</v>
      </c>
      <c r="B70" s="100" t="s">
        <v>232</v>
      </c>
      <c r="C70" s="157">
        <f>SUM(C71:C74)</f>
        <v>0</v>
      </c>
      <c r="D70" s="157">
        <f>SUM(D71:D74)</f>
        <v>0</v>
      </c>
      <c r="E70" s="93">
        <f>SUM(E71:E74)</f>
        <v>0</v>
      </c>
    </row>
    <row r="71" spans="1:5" s="52" customFormat="1" ht="12" customHeight="1" x14ac:dyDescent="0.2">
      <c r="A71" s="187" t="s">
        <v>101</v>
      </c>
      <c r="B71" s="301" t="s">
        <v>233</v>
      </c>
      <c r="C71" s="161"/>
      <c r="D71" s="161"/>
      <c r="E71" s="97"/>
    </row>
    <row r="72" spans="1:5" s="52" customFormat="1" ht="12" customHeight="1" x14ac:dyDescent="0.2">
      <c r="A72" s="188" t="s">
        <v>102</v>
      </c>
      <c r="B72" s="301" t="s">
        <v>501</v>
      </c>
      <c r="C72" s="161"/>
      <c r="D72" s="161"/>
      <c r="E72" s="97"/>
    </row>
    <row r="73" spans="1:5" s="52" customFormat="1" ht="12" customHeight="1" x14ac:dyDescent="0.2">
      <c r="A73" s="188" t="s">
        <v>256</v>
      </c>
      <c r="B73" s="301" t="s">
        <v>234</v>
      </c>
      <c r="C73" s="161"/>
      <c r="D73" s="161"/>
      <c r="E73" s="97"/>
    </row>
    <row r="74" spans="1:5" s="52" customFormat="1" ht="12" customHeight="1" thickBot="1" x14ac:dyDescent="0.25">
      <c r="A74" s="189" t="s">
        <v>257</v>
      </c>
      <c r="B74" s="302" t="s">
        <v>502</v>
      </c>
      <c r="C74" s="161"/>
      <c r="D74" s="161"/>
      <c r="E74" s="97"/>
    </row>
    <row r="75" spans="1:5" s="52" customFormat="1" ht="12" customHeight="1" thickBot="1" x14ac:dyDescent="0.2">
      <c r="A75" s="190" t="s">
        <v>235</v>
      </c>
      <c r="B75" s="100" t="s">
        <v>236</v>
      </c>
      <c r="C75" s="157">
        <f>SUM(C76:C77)</f>
        <v>22863428</v>
      </c>
      <c r="D75" s="157">
        <f>SUM(D76:D77)</f>
        <v>0</v>
      </c>
      <c r="E75" s="93">
        <f>SUM(E76:E77)</f>
        <v>22863428</v>
      </c>
    </row>
    <row r="76" spans="1:5" s="52" customFormat="1" ht="12" customHeight="1" x14ac:dyDescent="0.2">
      <c r="A76" s="187" t="s">
        <v>258</v>
      </c>
      <c r="B76" s="170" t="s">
        <v>237</v>
      </c>
      <c r="C76" s="161">
        <v>22863428</v>
      </c>
      <c r="D76" s="161"/>
      <c r="E76" s="97">
        <v>22863428</v>
      </c>
    </row>
    <row r="77" spans="1:5" s="52" customFormat="1" ht="12" customHeight="1" thickBot="1" x14ac:dyDescent="0.25">
      <c r="A77" s="189" t="s">
        <v>259</v>
      </c>
      <c r="B77" s="172" t="s">
        <v>238</v>
      </c>
      <c r="C77" s="161"/>
      <c r="D77" s="161"/>
      <c r="E77" s="97"/>
    </row>
    <row r="78" spans="1:5" s="51" customFormat="1" ht="12" customHeight="1" thickBot="1" x14ac:dyDescent="0.2">
      <c r="A78" s="190" t="s">
        <v>239</v>
      </c>
      <c r="B78" s="100" t="s">
        <v>240</v>
      </c>
      <c r="C78" s="157">
        <f>SUM(C79:C81)</f>
        <v>0</v>
      </c>
      <c r="D78" s="157">
        <f>SUM(D79:D81)</f>
        <v>0</v>
      </c>
      <c r="E78" s="93">
        <f>SUM(E79:E81)</f>
        <v>0</v>
      </c>
    </row>
    <row r="79" spans="1:5" s="52" customFormat="1" ht="12" customHeight="1" x14ac:dyDescent="0.2">
      <c r="A79" s="187" t="s">
        <v>260</v>
      </c>
      <c r="B79" s="170" t="s">
        <v>241</v>
      </c>
      <c r="C79" s="161"/>
      <c r="D79" s="161"/>
      <c r="E79" s="97"/>
    </row>
    <row r="80" spans="1:5" s="52" customFormat="1" ht="12" customHeight="1" x14ac:dyDescent="0.2">
      <c r="A80" s="188" t="s">
        <v>261</v>
      </c>
      <c r="B80" s="171" t="s">
        <v>242</v>
      </c>
      <c r="C80" s="161"/>
      <c r="D80" s="161"/>
      <c r="E80" s="97"/>
    </row>
    <row r="81" spans="1:5" s="52" customFormat="1" ht="12" customHeight="1" thickBot="1" x14ac:dyDescent="0.25">
      <c r="A81" s="189" t="s">
        <v>262</v>
      </c>
      <c r="B81" s="172" t="s">
        <v>503</v>
      </c>
      <c r="C81" s="161"/>
      <c r="D81" s="161"/>
      <c r="E81" s="97"/>
    </row>
    <row r="82" spans="1:5" s="52" customFormat="1" ht="12" customHeight="1" thickBot="1" x14ac:dyDescent="0.2">
      <c r="A82" s="190" t="s">
        <v>243</v>
      </c>
      <c r="B82" s="100" t="s">
        <v>263</v>
      </c>
      <c r="C82" s="157">
        <f>SUM(C83:C86)</f>
        <v>0</v>
      </c>
      <c r="D82" s="157">
        <f>SUM(D83:D86)</f>
        <v>0</v>
      </c>
      <c r="E82" s="93">
        <f>SUM(E83:E86)</f>
        <v>0</v>
      </c>
    </row>
    <row r="83" spans="1:5" s="52" customFormat="1" ht="12" customHeight="1" x14ac:dyDescent="0.2">
      <c r="A83" s="191" t="s">
        <v>244</v>
      </c>
      <c r="B83" s="170" t="s">
        <v>245</v>
      </c>
      <c r="C83" s="161"/>
      <c r="D83" s="161"/>
      <c r="E83" s="97"/>
    </row>
    <row r="84" spans="1:5" s="52" customFormat="1" ht="12" customHeight="1" x14ac:dyDescent="0.2">
      <c r="A84" s="192" t="s">
        <v>246</v>
      </c>
      <c r="B84" s="171" t="s">
        <v>247</v>
      </c>
      <c r="C84" s="161"/>
      <c r="D84" s="161"/>
      <c r="E84" s="97"/>
    </row>
    <row r="85" spans="1:5" s="52" customFormat="1" ht="12" customHeight="1" x14ac:dyDescent="0.2">
      <c r="A85" s="192" t="s">
        <v>248</v>
      </c>
      <c r="B85" s="171" t="s">
        <v>249</v>
      </c>
      <c r="C85" s="161"/>
      <c r="D85" s="161"/>
      <c r="E85" s="97"/>
    </row>
    <row r="86" spans="1:5" s="51" customFormat="1" ht="12" customHeight="1" thickBot="1" x14ac:dyDescent="0.25">
      <c r="A86" s="193" t="s">
        <v>250</v>
      </c>
      <c r="B86" s="172" t="s">
        <v>251</v>
      </c>
      <c r="C86" s="161"/>
      <c r="D86" s="161"/>
      <c r="E86" s="97"/>
    </row>
    <row r="87" spans="1:5" s="51" customFormat="1" ht="12" customHeight="1" thickBot="1" x14ac:dyDescent="0.2">
      <c r="A87" s="190" t="s">
        <v>252</v>
      </c>
      <c r="B87" s="100" t="s">
        <v>389</v>
      </c>
      <c r="C87" s="213"/>
      <c r="D87" s="213"/>
      <c r="E87" s="214"/>
    </row>
    <row r="88" spans="1:5" s="51" customFormat="1" ht="12" customHeight="1" thickBot="1" x14ac:dyDescent="0.2">
      <c r="A88" s="190" t="s">
        <v>410</v>
      </c>
      <c r="B88" s="100" t="s">
        <v>253</v>
      </c>
      <c r="C88" s="213"/>
      <c r="D88" s="213"/>
      <c r="E88" s="214"/>
    </row>
    <row r="89" spans="1:5" s="51" customFormat="1" ht="12" customHeight="1" thickBot="1" x14ac:dyDescent="0.2">
      <c r="A89" s="190" t="s">
        <v>411</v>
      </c>
      <c r="B89" s="177" t="s">
        <v>392</v>
      </c>
      <c r="C89" s="163">
        <f>+C66+C70+C75+C78+C82+C88+C87</f>
        <v>22863428</v>
      </c>
      <c r="D89" s="163">
        <f>+D66+D70+D75+D78+D82+D88+D87</f>
        <v>0</v>
      </c>
      <c r="E89" s="199">
        <f>+E66+E70+E75+E78+E82+E88+E87</f>
        <v>22863428</v>
      </c>
    </row>
    <row r="90" spans="1:5" s="51" customFormat="1" ht="12" customHeight="1" thickBot="1" x14ac:dyDescent="0.2">
      <c r="A90" s="194" t="s">
        <v>412</v>
      </c>
      <c r="B90" s="178" t="s">
        <v>413</v>
      </c>
      <c r="C90" s="163">
        <f>+C65+C89</f>
        <v>211876859</v>
      </c>
      <c r="D90" s="163">
        <f>+D65+D89</f>
        <v>141162193</v>
      </c>
      <c r="E90" s="199">
        <f>+E65+E89</f>
        <v>353039052</v>
      </c>
    </row>
    <row r="91" spans="1:5" s="52" customFormat="1" ht="15.2" customHeight="1" thickBot="1" x14ac:dyDescent="0.25">
      <c r="A91" s="83"/>
      <c r="B91" s="84"/>
      <c r="C91" s="139"/>
    </row>
    <row r="92" spans="1:5" s="46" customFormat="1" ht="16.5" customHeight="1" thickBot="1" x14ac:dyDescent="0.25">
      <c r="A92" s="607" t="s">
        <v>43</v>
      </c>
      <c r="B92" s="608"/>
      <c r="C92" s="608"/>
      <c r="D92" s="608"/>
      <c r="E92" s="609"/>
    </row>
    <row r="93" spans="1:5" s="53" customFormat="1" ht="12" customHeight="1" thickBot="1" x14ac:dyDescent="0.25">
      <c r="A93" s="164" t="s">
        <v>9</v>
      </c>
      <c r="B93" s="24" t="s">
        <v>417</v>
      </c>
      <c r="C93" s="156">
        <f>+C94+C95+C96+C97+C98+C111</f>
        <v>61408046</v>
      </c>
      <c r="D93" s="156">
        <f>+D94+D95+D96+D97+D98+D111</f>
        <v>57855242</v>
      </c>
      <c r="E93" s="228">
        <f>+E94+E95+E96+E97+E98+E111</f>
        <v>119263468</v>
      </c>
    </row>
    <row r="94" spans="1:5" ht="12" customHeight="1" x14ac:dyDescent="0.2">
      <c r="A94" s="195" t="s">
        <v>66</v>
      </c>
      <c r="B94" s="8" t="s">
        <v>38</v>
      </c>
      <c r="C94" s="235">
        <v>25107000</v>
      </c>
      <c r="D94" s="235">
        <v>30489356</v>
      </c>
      <c r="E94" s="229">
        <v>55596356</v>
      </c>
    </row>
    <row r="95" spans="1:5" ht="12" customHeight="1" x14ac:dyDescent="0.2">
      <c r="A95" s="188" t="s">
        <v>67</v>
      </c>
      <c r="B95" s="6" t="s">
        <v>126</v>
      </c>
      <c r="C95" s="158">
        <v>3971000</v>
      </c>
      <c r="D95" s="158">
        <v>2648439</v>
      </c>
      <c r="E95" s="94">
        <v>6619439</v>
      </c>
    </row>
    <row r="96" spans="1:5" ht="12" customHeight="1" x14ac:dyDescent="0.2">
      <c r="A96" s="188" t="s">
        <v>68</v>
      </c>
      <c r="B96" s="6" t="s">
        <v>93</v>
      </c>
      <c r="C96" s="160">
        <v>25991046</v>
      </c>
      <c r="D96" s="158">
        <v>10914803</v>
      </c>
      <c r="E96" s="96">
        <v>36905849</v>
      </c>
    </row>
    <row r="97" spans="1:5" ht="12" customHeight="1" x14ac:dyDescent="0.2">
      <c r="A97" s="188" t="s">
        <v>69</v>
      </c>
      <c r="B97" s="9" t="s">
        <v>127</v>
      </c>
      <c r="C97" s="160">
        <v>3500000</v>
      </c>
      <c r="D97" s="248">
        <v>-1616000</v>
      </c>
      <c r="E97" s="96">
        <v>1884000</v>
      </c>
    </row>
    <row r="98" spans="1:5" ht="12" customHeight="1" x14ac:dyDescent="0.2">
      <c r="A98" s="188" t="s">
        <v>78</v>
      </c>
      <c r="B98" s="17" t="s">
        <v>128</v>
      </c>
      <c r="C98" s="160">
        <v>2839000</v>
      </c>
      <c r="D98" s="248">
        <v>15418644</v>
      </c>
      <c r="E98" s="96">
        <v>18257824</v>
      </c>
    </row>
    <row r="99" spans="1:5" ht="12" customHeight="1" x14ac:dyDescent="0.2">
      <c r="A99" s="188" t="s">
        <v>70</v>
      </c>
      <c r="B99" s="6" t="s">
        <v>414</v>
      </c>
      <c r="C99" s="160"/>
      <c r="D99" s="248">
        <v>56567</v>
      </c>
      <c r="E99" s="96">
        <v>56567</v>
      </c>
    </row>
    <row r="100" spans="1:5" ht="12" customHeight="1" x14ac:dyDescent="0.2">
      <c r="A100" s="188" t="s">
        <v>71</v>
      </c>
      <c r="B100" s="63" t="s">
        <v>355</v>
      </c>
      <c r="C100" s="160"/>
      <c r="D100" s="248"/>
      <c r="E100" s="96"/>
    </row>
    <row r="101" spans="1:5" ht="12" customHeight="1" x14ac:dyDescent="0.2">
      <c r="A101" s="188" t="s">
        <v>79</v>
      </c>
      <c r="B101" s="63" t="s">
        <v>354</v>
      </c>
      <c r="C101" s="160"/>
      <c r="D101" s="248"/>
      <c r="E101" s="96"/>
    </row>
    <row r="102" spans="1:5" ht="12" customHeight="1" x14ac:dyDescent="0.2">
      <c r="A102" s="188" t="s">
        <v>80</v>
      </c>
      <c r="B102" s="63" t="s">
        <v>269</v>
      </c>
      <c r="C102" s="160"/>
      <c r="D102" s="248"/>
      <c r="E102" s="96"/>
    </row>
    <row r="103" spans="1:5" ht="12" customHeight="1" x14ac:dyDescent="0.2">
      <c r="A103" s="188" t="s">
        <v>81</v>
      </c>
      <c r="B103" s="64" t="s">
        <v>270</v>
      </c>
      <c r="C103" s="160"/>
      <c r="D103" s="248">
        <v>15000000</v>
      </c>
      <c r="E103" s="96">
        <v>15000000</v>
      </c>
    </row>
    <row r="104" spans="1:5" ht="12" customHeight="1" x14ac:dyDescent="0.2">
      <c r="A104" s="188" t="s">
        <v>82</v>
      </c>
      <c r="B104" s="64" t="s">
        <v>271</v>
      </c>
      <c r="C104" s="160"/>
      <c r="D104" s="248"/>
      <c r="E104" s="96"/>
    </row>
    <row r="105" spans="1:5" ht="12" customHeight="1" x14ac:dyDescent="0.2">
      <c r="A105" s="188" t="s">
        <v>84</v>
      </c>
      <c r="B105" s="63" t="s">
        <v>272</v>
      </c>
      <c r="C105" s="160"/>
      <c r="D105" s="248"/>
      <c r="E105" s="96"/>
    </row>
    <row r="106" spans="1:5" ht="12" customHeight="1" x14ac:dyDescent="0.2">
      <c r="A106" s="188" t="s">
        <v>129</v>
      </c>
      <c r="B106" s="63" t="s">
        <v>273</v>
      </c>
      <c r="C106" s="160"/>
      <c r="D106" s="248"/>
      <c r="E106" s="96"/>
    </row>
    <row r="107" spans="1:5" ht="12" customHeight="1" x14ac:dyDescent="0.2">
      <c r="A107" s="188" t="s">
        <v>267</v>
      </c>
      <c r="B107" s="64" t="s">
        <v>274</v>
      </c>
      <c r="C107" s="158"/>
      <c r="D107" s="248"/>
      <c r="E107" s="96"/>
    </row>
    <row r="108" spans="1:5" ht="12" customHeight="1" x14ac:dyDescent="0.2">
      <c r="A108" s="196" t="s">
        <v>268</v>
      </c>
      <c r="B108" s="65" t="s">
        <v>275</v>
      </c>
      <c r="C108" s="160"/>
      <c r="D108" s="248"/>
      <c r="E108" s="96"/>
    </row>
    <row r="109" spans="1:5" ht="12" customHeight="1" x14ac:dyDescent="0.2">
      <c r="A109" s="188" t="s">
        <v>352</v>
      </c>
      <c r="B109" s="65" t="s">
        <v>276</v>
      </c>
      <c r="C109" s="160"/>
      <c r="D109" s="248"/>
      <c r="E109" s="96"/>
    </row>
    <row r="110" spans="1:5" ht="12" customHeight="1" x14ac:dyDescent="0.2">
      <c r="A110" s="188" t="s">
        <v>353</v>
      </c>
      <c r="B110" s="64" t="s">
        <v>277</v>
      </c>
      <c r="C110" s="158"/>
      <c r="D110" s="247"/>
      <c r="E110" s="94"/>
    </row>
    <row r="111" spans="1:5" ht="12" customHeight="1" x14ac:dyDescent="0.2">
      <c r="A111" s="188" t="s">
        <v>357</v>
      </c>
      <c r="B111" s="9" t="s">
        <v>39</v>
      </c>
      <c r="C111" s="158"/>
      <c r="D111" s="247"/>
      <c r="E111" s="94"/>
    </row>
    <row r="112" spans="1:5" ht="12" customHeight="1" x14ac:dyDescent="0.2">
      <c r="A112" s="189" t="s">
        <v>358</v>
      </c>
      <c r="B112" s="6" t="s">
        <v>415</v>
      </c>
      <c r="C112" s="160"/>
      <c r="D112" s="248"/>
      <c r="E112" s="96"/>
    </row>
    <row r="113" spans="1:5" ht="12" customHeight="1" thickBot="1" x14ac:dyDescent="0.25">
      <c r="A113" s="197" t="s">
        <v>359</v>
      </c>
      <c r="B113" s="66" t="s">
        <v>416</v>
      </c>
      <c r="C113" s="236"/>
      <c r="D113" s="285"/>
      <c r="E113" s="230"/>
    </row>
    <row r="114" spans="1:5" ht="12" customHeight="1" thickBot="1" x14ac:dyDescent="0.25">
      <c r="A114" s="25" t="s">
        <v>10</v>
      </c>
      <c r="B114" s="23" t="s">
        <v>278</v>
      </c>
      <c r="C114" s="157">
        <f>+C115+C117+C119</f>
        <v>4500000</v>
      </c>
      <c r="D114" s="245">
        <f>+D115+D117+D119</f>
        <v>53357662</v>
      </c>
      <c r="E114" s="93">
        <f>+E115+E117+E119</f>
        <v>57857662</v>
      </c>
    </row>
    <row r="115" spans="1:5" ht="12" customHeight="1" x14ac:dyDescent="0.2">
      <c r="A115" s="187" t="s">
        <v>72</v>
      </c>
      <c r="B115" s="6" t="s">
        <v>155</v>
      </c>
      <c r="C115" s="159">
        <v>4500000</v>
      </c>
      <c r="D115" s="246">
        <v>10269000</v>
      </c>
      <c r="E115" s="95">
        <v>14769000</v>
      </c>
    </row>
    <row r="116" spans="1:5" ht="12" customHeight="1" x14ac:dyDescent="0.2">
      <c r="A116" s="187" t="s">
        <v>73</v>
      </c>
      <c r="B116" s="10" t="s">
        <v>282</v>
      </c>
      <c r="C116" s="159"/>
      <c r="D116" s="246"/>
      <c r="E116" s="95"/>
    </row>
    <row r="117" spans="1:5" ht="12" customHeight="1" x14ac:dyDescent="0.2">
      <c r="A117" s="187" t="s">
        <v>74</v>
      </c>
      <c r="B117" s="10" t="s">
        <v>130</v>
      </c>
      <c r="C117" s="158"/>
      <c r="D117" s="247">
        <v>43088662</v>
      </c>
      <c r="E117" s="94">
        <v>43088662</v>
      </c>
    </row>
    <row r="118" spans="1:5" ht="12" customHeight="1" x14ac:dyDescent="0.2">
      <c r="A118" s="187" t="s">
        <v>75</v>
      </c>
      <c r="B118" s="10" t="s">
        <v>283</v>
      </c>
      <c r="C118" s="158"/>
      <c r="D118" s="247"/>
      <c r="E118" s="94"/>
    </row>
    <row r="119" spans="1:5" ht="12" customHeight="1" x14ac:dyDescent="0.2">
      <c r="A119" s="187" t="s">
        <v>76</v>
      </c>
      <c r="B119" s="102" t="s">
        <v>157</v>
      </c>
      <c r="C119" s="158"/>
      <c r="D119" s="247"/>
      <c r="E119" s="94"/>
    </row>
    <row r="120" spans="1:5" ht="12" customHeight="1" x14ac:dyDescent="0.2">
      <c r="A120" s="187" t="s">
        <v>83</v>
      </c>
      <c r="B120" s="101" t="s">
        <v>344</v>
      </c>
      <c r="C120" s="158"/>
      <c r="D120" s="247"/>
      <c r="E120" s="94"/>
    </row>
    <row r="121" spans="1:5" ht="12" customHeight="1" x14ac:dyDescent="0.2">
      <c r="A121" s="187" t="s">
        <v>85</v>
      </c>
      <c r="B121" s="166" t="s">
        <v>288</v>
      </c>
      <c r="C121" s="158"/>
      <c r="D121" s="247"/>
      <c r="E121" s="94"/>
    </row>
    <row r="122" spans="1:5" ht="12" customHeight="1" x14ac:dyDescent="0.2">
      <c r="A122" s="187" t="s">
        <v>131</v>
      </c>
      <c r="B122" s="64" t="s">
        <v>271</v>
      </c>
      <c r="C122" s="158"/>
      <c r="D122" s="247"/>
      <c r="E122" s="94"/>
    </row>
    <row r="123" spans="1:5" ht="12" customHeight="1" x14ac:dyDescent="0.2">
      <c r="A123" s="187" t="s">
        <v>132</v>
      </c>
      <c r="B123" s="64" t="s">
        <v>287</v>
      </c>
      <c r="C123" s="158"/>
      <c r="D123" s="247"/>
      <c r="E123" s="94"/>
    </row>
    <row r="124" spans="1:5" ht="12" customHeight="1" x14ac:dyDescent="0.2">
      <c r="A124" s="187" t="s">
        <v>133</v>
      </c>
      <c r="B124" s="64" t="s">
        <v>286</v>
      </c>
      <c r="C124" s="158"/>
      <c r="D124" s="247"/>
      <c r="E124" s="94"/>
    </row>
    <row r="125" spans="1:5" ht="12" customHeight="1" x14ac:dyDescent="0.2">
      <c r="A125" s="187" t="s">
        <v>279</v>
      </c>
      <c r="B125" s="64" t="s">
        <v>274</v>
      </c>
      <c r="C125" s="158"/>
      <c r="D125" s="247"/>
      <c r="E125" s="94"/>
    </row>
    <row r="126" spans="1:5" ht="12" customHeight="1" x14ac:dyDescent="0.2">
      <c r="A126" s="187" t="s">
        <v>280</v>
      </c>
      <c r="B126" s="64" t="s">
        <v>285</v>
      </c>
      <c r="C126" s="158"/>
      <c r="D126" s="247"/>
      <c r="E126" s="94"/>
    </row>
    <row r="127" spans="1:5" ht="12" customHeight="1" thickBot="1" x14ac:dyDescent="0.25">
      <c r="A127" s="196" t="s">
        <v>281</v>
      </c>
      <c r="B127" s="64" t="s">
        <v>284</v>
      </c>
      <c r="C127" s="160"/>
      <c r="D127" s="248"/>
      <c r="E127" s="96"/>
    </row>
    <row r="128" spans="1:5" ht="12" customHeight="1" thickBot="1" x14ac:dyDescent="0.25">
      <c r="A128" s="25" t="s">
        <v>11</v>
      </c>
      <c r="B128" s="57" t="s">
        <v>362</v>
      </c>
      <c r="C128" s="157">
        <f>+C93+C114</f>
        <v>65908046</v>
      </c>
      <c r="D128" s="245">
        <f>+D93+D114</f>
        <v>111212904</v>
      </c>
      <c r="E128" s="93">
        <f>+E93+E114</f>
        <v>177121130</v>
      </c>
    </row>
    <row r="129" spans="1:11" ht="12" customHeight="1" thickBot="1" x14ac:dyDescent="0.25">
      <c r="A129" s="25" t="s">
        <v>12</v>
      </c>
      <c r="B129" s="57" t="s">
        <v>363</v>
      </c>
      <c r="C129" s="157">
        <f>+C130+C131+C132</f>
        <v>0</v>
      </c>
      <c r="D129" s="245">
        <f>+D130+D131+D132</f>
        <v>0</v>
      </c>
      <c r="E129" s="93">
        <f>+E130+E131+E132</f>
        <v>0</v>
      </c>
    </row>
    <row r="130" spans="1:11" s="53" customFormat="1" ht="12" customHeight="1" x14ac:dyDescent="0.2">
      <c r="A130" s="187" t="s">
        <v>188</v>
      </c>
      <c r="B130" s="7" t="s">
        <v>420</v>
      </c>
      <c r="C130" s="158"/>
      <c r="D130" s="247"/>
      <c r="E130" s="94"/>
    </row>
    <row r="131" spans="1:11" ht="12" customHeight="1" x14ac:dyDescent="0.2">
      <c r="A131" s="187" t="s">
        <v>189</v>
      </c>
      <c r="B131" s="7" t="s">
        <v>371</v>
      </c>
      <c r="C131" s="158"/>
      <c r="D131" s="247"/>
      <c r="E131" s="94"/>
    </row>
    <row r="132" spans="1:11" ht="12" customHeight="1" thickBot="1" x14ac:dyDescent="0.25">
      <c r="A132" s="196" t="s">
        <v>190</v>
      </c>
      <c r="B132" s="5" t="s">
        <v>419</v>
      </c>
      <c r="C132" s="158"/>
      <c r="D132" s="247"/>
      <c r="E132" s="94"/>
    </row>
    <row r="133" spans="1:11" ht="12" customHeight="1" thickBot="1" x14ac:dyDescent="0.25">
      <c r="A133" s="25" t="s">
        <v>13</v>
      </c>
      <c r="B133" s="57" t="s">
        <v>364</v>
      </c>
      <c r="C133" s="157">
        <f>+C134+C135+C136+C137+C138+C139</f>
        <v>0</v>
      </c>
      <c r="D133" s="245">
        <f>+D134+D135+D136+D137+D138+D139</f>
        <v>0</v>
      </c>
      <c r="E133" s="93">
        <f>+E134+E135+E136+E137+E138+E139</f>
        <v>0</v>
      </c>
    </row>
    <row r="134" spans="1:11" ht="12" customHeight="1" x14ac:dyDescent="0.2">
      <c r="A134" s="187" t="s">
        <v>59</v>
      </c>
      <c r="B134" s="7" t="s">
        <v>373</v>
      </c>
      <c r="C134" s="158"/>
      <c r="D134" s="247"/>
      <c r="E134" s="94"/>
    </row>
    <row r="135" spans="1:11" ht="12" customHeight="1" x14ac:dyDescent="0.2">
      <c r="A135" s="187" t="s">
        <v>60</v>
      </c>
      <c r="B135" s="7" t="s">
        <v>365</v>
      </c>
      <c r="C135" s="158"/>
      <c r="D135" s="247"/>
      <c r="E135" s="94"/>
    </row>
    <row r="136" spans="1:11" ht="12" customHeight="1" x14ac:dyDescent="0.2">
      <c r="A136" s="187" t="s">
        <v>61</v>
      </c>
      <c r="B136" s="7" t="s">
        <v>366</v>
      </c>
      <c r="C136" s="158"/>
      <c r="D136" s="247"/>
      <c r="E136" s="94"/>
    </row>
    <row r="137" spans="1:11" ht="12" customHeight="1" x14ac:dyDescent="0.2">
      <c r="A137" s="187" t="s">
        <v>118</v>
      </c>
      <c r="B137" s="7" t="s">
        <v>418</v>
      </c>
      <c r="C137" s="158"/>
      <c r="D137" s="247"/>
      <c r="E137" s="94"/>
    </row>
    <row r="138" spans="1:11" ht="12" customHeight="1" x14ac:dyDescent="0.2">
      <c r="A138" s="187" t="s">
        <v>119</v>
      </c>
      <c r="B138" s="7" t="s">
        <v>368</v>
      </c>
      <c r="C138" s="158"/>
      <c r="D138" s="247"/>
      <c r="E138" s="94"/>
    </row>
    <row r="139" spans="1:11" s="53" customFormat="1" ht="12" customHeight="1" thickBot="1" x14ac:dyDescent="0.25">
      <c r="A139" s="196" t="s">
        <v>120</v>
      </c>
      <c r="B139" s="5" t="s">
        <v>369</v>
      </c>
      <c r="C139" s="158"/>
      <c r="D139" s="247"/>
      <c r="E139" s="94"/>
    </row>
    <row r="140" spans="1:11" ht="12" customHeight="1" thickBot="1" x14ac:dyDescent="0.25">
      <c r="A140" s="25" t="s">
        <v>14</v>
      </c>
      <c r="B140" s="57" t="s">
        <v>433</v>
      </c>
      <c r="C140" s="163">
        <f>+C141+C142+C144+C145+C143</f>
        <v>145968813</v>
      </c>
      <c r="D140" s="249">
        <f>+D141+D142+D144+D145+D143</f>
        <v>29949289</v>
      </c>
      <c r="E140" s="199">
        <f>+E141+E142+E144+E145+E143</f>
        <v>175917922</v>
      </c>
      <c r="K140" s="92"/>
    </row>
    <row r="141" spans="1:11" x14ac:dyDescent="0.2">
      <c r="A141" s="187" t="s">
        <v>62</v>
      </c>
      <c r="B141" s="7" t="s">
        <v>289</v>
      </c>
      <c r="C141" s="158"/>
      <c r="D141" s="247"/>
      <c r="E141" s="94"/>
    </row>
    <row r="142" spans="1:11" ht="12" customHeight="1" x14ac:dyDescent="0.2">
      <c r="A142" s="187" t="s">
        <v>63</v>
      </c>
      <c r="B142" s="7" t="s">
        <v>290</v>
      </c>
      <c r="C142" s="158">
        <v>2670537</v>
      </c>
      <c r="D142" s="247"/>
      <c r="E142" s="94">
        <v>2670357</v>
      </c>
    </row>
    <row r="143" spans="1:11" ht="12" customHeight="1" x14ac:dyDescent="0.2">
      <c r="A143" s="187" t="s">
        <v>206</v>
      </c>
      <c r="B143" s="7" t="s">
        <v>432</v>
      </c>
      <c r="C143" s="158">
        <v>143298276</v>
      </c>
      <c r="D143" s="247">
        <v>29949289</v>
      </c>
      <c r="E143" s="94">
        <v>173247565</v>
      </c>
    </row>
    <row r="144" spans="1:11" s="53" customFormat="1" ht="12" customHeight="1" x14ac:dyDescent="0.2">
      <c r="A144" s="187" t="s">
        <v>207</v>
      </c>
      <c r="B144" s="7" t="s">
        <v>378</v>
      </c>
      <c r="C144" s="158"/>
      <c r="D144" s="247"/>
      <c r="E144" s="94"/>
    </row>
    <row r="145" spans="1:5" s="53" customFormat="1" ht="12" customHeight="1" thickBot="1" x14ac:dyDescent="0.25">
      <c r="A145" s="196" t="s">
        <v>208</v>
      </c>
      <c r="B145" s="5" t="s">
        <v>308</v>
      </c>
      <c r="C145" s="158"/>
      <c r="D145" s="247"/>
      <c r="E145" s="94"/>
    </row>
    <row r="146" spans="1:5" s="53" customFormat="1" ht="12" customHeight="1" thickBot="1" x14ac:dyDescent="0.25">
      <c r="A146" s="25" t="s">
        <v>15</v>
      </c>
      <c r="B146" s="57" t="s">
        <v>379</v>
      </c>
      <c r="C146" s="238">
        <f>+C147+C148+C149+C150+C151</f>
        <v>0</v>
      </c>
      <c r="D146" s="250">
        <f>+D147+D148+D149+D150+D151</f>
        <v>0</v>
      </c>
      <c r="E146" s="232">
        <f>+E147+E148+E149+E150+E151</f>
        <v>0</v>
      </c>
    </row>
    <row r="147" spans="1:5" s="53" customFormat="1" ht="12" customHeight="1" x14ac:dyDescent="0.2">
      <c r="A147" s="187" t="s">
        <v>64</v>
      </c>
      <c r="B147" s="7" t="s">
        <v>374</v>
      </c>
      <c r="C147" s="158"/>
      <c r="D147" s="247"/>
      <c r="E147" s="94"/>
    </row>
    <row r="148" spans="1:5" s="53" customFormat="1" ht="12" customHeight="1" x14ac:dyDescent="0.2">
      <c r="A148" s="187" t="s">
        <v>65</v>
      </c>
      <c r="B148" s="7" t="s">
        <v>381</v>
      </c>
      <c r="C148" s="158"/>
      <c r="D148" s="247"/>
      <c r="E148" s="94"/>
    </row>
    <row r="149" spans="1:5" s="53" customFormat="1" ht="12" customHeight="1" x14ac:dyDescent="0.2">
      <c r="A149" s="187" t="s">
        <v>218</v>
      </c>
      <c r="B149" s="7" t="s">
        <v>376</v>
      </c>
      <c r="C149" s="158"/>
      <c r="D149" s="247"/>
      <c r="E149" s="94"/>
    </row>
    <row r="150" spans="1:5" s="53" customFormat="1" ht="12" customHeight="1" x14ac:dyDescent="0.2">
      <c r="A150" s="187" t="s">
        <v>219</v>
      </c>
      <c r="B150" s="7" t="s">
        <v>421</v>
      </c>
      <c r="C150" s="158"/>
      <c r="D150" s="247"/>
      <c r="E150" s="94"/>
    </row>
    <row r="151" spans="1:5" ht="12.75" customHeight="1" thickBot="1" x14ac:dyDescent="0.25">
      <c r="A151" s="196" t="s">
        <v>380</v>
      </c>
      <c r="B151" s="5" t="s">
        <v>383</v>
      </c>
      <c r="C151" s="160"/>
      <c r="D151" s="248"/>
      <c r="E151" s="96"/>
    </row>
    <row r="152" spans="1:5" ht="12.75" customHeight="1" thickBot="1" x14ac:dyDescent="0.25">
      <c r="A152" s="227" t="s">
        <v>16</v>
      </c>
      <c r="B152" s="57" t="s">
        <v>384</v>
      </c>
      <c r="C152" s="238"/>
      <c r="D152" s="250"/>
      <c r="E152" s="232"/>
    </row>
    <row r="153" spans="1:5" ht="12.75" customHeight="1" thickBot="1" x14ac:dyDescent="0.25">
      <c r="A153" s="227" t="s">
        <v>17</v>
      </c>
      <c r="B153" s="57" t="s">
        <v>385</v>
      </c>
      <c r="C153" s="238"/>
      <c r="D153" s="250"/>
      <c r="E153" s="232"/>
    </row>
    <row r="154" spans="1:5" ht="12" customHeight="1" thickBot="1" x14ac:dyDescent="0.25">
      <c r="A154" s="25" t="s">
        <v>18</v>
      </c>
      <c r="B154" s="57" t="s">
        <v>387</v>
      </c>
      <c r="C154" s="240">
        <f>+C129+C133+C140+C146+C152+C153</f>
        <v>145968813</v>
      </c>
      <c r="D154" s="252">
        <f>+D129+D133+D140+D146+D152+D153</f>
        <v>29949289</v>
      </c>
      <c r="E154" s="234">
        <f>+E129+E133+E140+E146+E152+E153</f>
        <v>175917922</v>
      </c>
    </row>
    <row r="155" spans="1:5" ht="15.2" customHeight="1" thickBot="1" x14ac:dyDescent="0.25">
      <c r="A155" s="198" t="s">
        <v>19</v>
      </c>
      <c r="B155" s="144" t="s">
        <v>386</v>
      </c>
      <c r="C155" s="240">
        <f>+C128+C154</f>
        <v>211876859</v>
      </c>
      <c r="D155" s="252">
        <f>+D128+D154</f>
        <v>141162193</v>
      </c>
      <c r="E155" s="234">
        <f>+E128+E154</f>
        <v>353039052</v>
      </c>
    </row>
    <row r="156" spans="1:5" ht="13.5" thickBot="1" x14ac:dyDescent="0.25">
      <c r="A156" s="147"/>
      <c r="B156" s="148"/>
      <c r="C156" s="366">
        <f>C90-C155</f>
        <v>0</v>
      </c>
      <c r="D156" s="366">
        <f>D90-D155</f>
        <v>0</v>
      </c>
      <c r="E156" s="149"/>
    </row>
    <row r="157" spans="1:5" ht="15.2" customHeight="1" thickBot="1" x14ac:dyDescent="0.25">
      <c r="A157" s="90" t="s">
        <v>496</v>
      </c>
      <c r="B157" s="91"/>
      <c r="C157" s="284"/>
      <c r="D157" s="284"/>
      <c r="E157" s="283">
        <v>40</v>
      </c>
    </row>
    <row r="158" spans="1:5" ht="14.45" customHeight="1" thickBot="1" x14ac:dyDescent="0.25">
      <c r="A158" s="90" t="s">
        <v>497</v>
      </c>
      <c r="B158" s="91"/>
      <c r="C158" s="284"/>
      <c r="D158" s="284"/>
      <c r="E158" s="283">
        <v>34</v>
      </c>
    </row>
  </sheetData>
  <sheetProtection sheet="1" formatCells="0"/>
  <mergeCells count="5">
    <mergeCell ref="A7:E7"/>
    <mergeCell ref="B2:D2"/>
    <mergeCell ref="B3:D3"/>
    <mergeCell ref="A92:E92"/>
    <mergeCell ref="B1:E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158"/>
  <sheetViews>
    <sheetView topLeftCell="A136" zoomScale="120" zoomScaleNormal="120" zoomScaleSheetLayoutView="100" workbookViewId="0">
      <selection activeCell="E158" sqref="E158"/>
    </sheetView>
  </sheetViews>
  <sheetFormatPr defaultRowHeight="12.75" x14ac:dyDescent="0.2"/>
  <cols>
    <col min="1" max="1" width="16.1640625" style="150" customWidth="1"/>
    <col min="2" max="2" width="62" style="151" customWidth="1"/>
    <col min="3" max="3" width="14.1640625" style="152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15"/>
      <c r="B1" s="611" t="str">
        <f>CONCATENATE("9.1.1. melléklet ",KVI_MOD_ALAPADATOK!A7," ",KVI_MOD_ALAPADATOK!B7," ",KVI_MOD_ALAPADATOK!C7," ",KVI_MOD_ALAPADATOK!D7," ",KVI_MOD_ALAPADATOK!E7," ",KVI_MOD_ALAPADATOK!F7," ",KVI_MOD_ALAPADATOK!G7," ",KVI_MOD_ALAPADATOK!H7)</f>
        <v>9.1.1. melléklet a 2 / 2021 ( V.26 ) önkormányzati rendelethez</v>
      </c>
      <c r="C1" s="612"/>
      <c r="D1" s="612"/>
      <c r="E1" s="612"/>
    </row>
    <row r="2" spans="1:5" s="49" customFormat="1" ht="21.2" customHeight="1" thickBot="1" x14ac:dyDescent="0.25">
      <c r="A2" s="324" t="s">
        <v>47</v>
      </c>
      <c r="B2" s="610" t="str">
        <f>CONCATENATE(KVI_MOD_ALAPADATOK!A3)</f>
        <v>Abaújkér Község Önkormányzata</v>
      </c>
      <c r="C2" s="610"/>
      <c r="D2" s="610"/>
      <c r="E2" s="325" t="s">
        <v>41</v>
      </c>
    </row>
    <row r="3" spans="1:5" s="49" customFormat="1" ht="24.75" thickBot="1" x14ac:dyDescent="0.25">
      <c r="A3" s="324" t="s">
        <v>139</v>
      </c>
      <c r="B3" s="610" t="s">
        <v>335</v>
      </c>
      <c r="C3" s="610"/>
      <c r="D3" s="610"/>
      <c r="E3" s="326" t="s">
        <v>45</v>
      </c>
    </row>
    <row r="4" spans="1:5" s="50" customFormat="1" ht="15.95" customHeight="1" thickBot="1" x14ac:dyDescent="0.3">
      <c r="A4" s="318"/>
      <c r="B4" s="318"/>
      <c r="C4" s="319"/>
      <c r="D4" s="320"/>
      <c r="E4" s="319" t="str">
        <f>KVI_MOD_9.1.sz.mell!E4</f>
        <v xml:space="preserve"> Forintban!</v>
      </c>
    </row>
    <row r="5" spans="1:5" ht="24.75" thickBot="1" x14ac:dyDescent="0.25">
      <c r="A5" s="321" t="s">
        <v>140</v>
      </c>
      <c r="B5" s="323" t="s">
        <v>495</v>
      </c>
      <c r="C5" s="403" t="s">
        <v>434</v>
      </c>
      <c r="D5" s="404" t="s">
        <v>567</v>
      </c>
      <c r="E5" s="405" t="s">
        <v>463</v>
      </c>
    </row>
    <row r="6" spans="1:5" s="46" customFormat="1" ht="12.95" customHeight="1" thickBot="1" x14ac:dyDescent="0.25">
      <c r="A6" s="72" t="s">
        <v>401</v>
      </c>
      <c r="B6" s="73" t="s">
        <v>402</v>
      </c>
      <c r="C6" s="73" t="s">
        <v>403</v>
      </c>
      <c r="D6" s="278" t="s">
        <v>405</v>
      </c>
      <c r="E6" s="74" t="s">
        <v>404</v>
      </c>
    </row>
    <row r="7" spans="1:5" s="46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46" customFormat="1" ht="12" customHeight="1" thickBot="1" x14ac:dyDescent="0.25">
      <c r="A8" s="25" t="s">
        <v>9</v>
      </c>
      <c r="B8" s="19" t="s">
        <v>173</v>
      </c>
      <c r="C8" s="157">
        <f>+C9+C10+C11+C12+C13+C14</f>
        <v>165458431</v>
      </c>
      <c r="D8" s="245">
        <f>+D9+D10+D11+D12+D13+D14</f>
        <v>41700031</v>
      </c>
      <c r="E8" s="93">
        <f>+E9+E10+E11+E12+E13+E14</f>
        <v>207158462</v>
      </c>
    </row>
    <row r="9" spans="1:5" s="51" customFormat="1" ht="12" customHeight="1" x14ac:dyDescent="0.2">
      <c r="A9" s="187" t="s">
        <v>66</v>
      </c>
      <c r="B9" s="170" t="s">
        <v>174</v>
      </c>
      <c r="C9" s="159">
        <v>117265859</v>
      </c>
      <c r="D9" s="246">
        <v>34081735</v>
      </c>
      <c r="E9" s="95">
        <v>151347594</v>
      </c>
    </row>
    <row r="10" spans="1:5" s="52" customFormat="1" ht="12" customHeight="1" x14ac:dyDescent="0.2">
      <c r="A10" s="188" t="s">
        <v>67</v>
      </c>
      <c r="B10" s="171" t="s">
        <v>175</v>
      </c>
      <c r="C10" s="158">
        <v>18597950</v>
      </c>
      <c r="D10" s="247">
        <v>509470</v>
      </c>
      <c r="E10" s="94">
        <v>19107420</v>
      </c>
    </row>
    <row r="11" spans="1:5" s="52" customFormat="1" ht="12" customHeight="1" x14ac:dyDescent="0.2">
      <c r="A11" s="188" t="s">
        <v>68</v>
      </c>
      <c r="B11" s="171" t="s">
        <v>176</v>
      </c>
      <c r="C11" s="158">
        <v>27794622</v>
      </c>
      <c r="D11" s="247">
        <v>2338076</v>
      </c>
      <c r="E11" s="94">
        <v>30132698</v>
      </c>
    </row>
    <row r="12" spans="1:5" s="52" customFormat="1" ht="12" customHeight="1" x14ac:dyDescent="0.2">
      <c r="A12" s="188" t="s">
        <v>69</v>
      </c>
      <c r="B12" s="171" t="s">
        <v>177</v>
      </c>
      <c r="C12" s="158">
        <v>1800000</v>
      </c>
      <c r="D12" s="247">
        <v>267890</v>
      </c>
      <c r="E12" s="94">
        <v>2067890</v>
      </c>
    </row>
    <row r="13" spans="1:5" s="52" customFormat="1" ht="12" customHeight="1" x14ac:dyDescent="0.2">
      <c r="A13" s="188" t="s">
        <v>100</v>
      </c>
      <c r="B13" s="171" t="s">
        <v>409</v>
      </c>
      <c r="C13" s="158"/>
      <c r="D13" s="247">
        <v>3909290</v>
      </c>
      <c r="E13" s="94">
        <v>3909290</v>
      </c>
    </row>
    <row r="14" spans="1:5" s="51" customFormat="1" ht="12" customHeight="1" thickBot="1" x14ac:dyDescent="0.25">
      <c r="A14" s="189" t="s">
        <v>70</v>
      </c>
      <c r="B14" s="172" t="s">
        <v>347</v>
      </c>
      <c r="C14" s="158"/>
      <c r="D14" s="247">
        <v>593570</v>
      </c>
      <c r="E14" s="94">
        <v>593570</v>
      </c>
    </row>
    <row r="15" spans="1:5" s="51" customFormat="1" ht="12" customHeight="1" thickBot="1" x14ac:dyDescent="0.25">
      <c r="A15" s="25" t="s">
        <v>10</v>
      </c>
      <c r="B15" s="100" t="s">
        <v>178</v>
      </c>
      <c r="C15" s="157">
        <f>+C16+C17+C18+C19+C20</f>
        <v>12355000</v>
      </c>
      <c r="D15" s="245">
        <f>+D16+D17+D18+D19+D20</f>
        <v>51748799</v>
      </c>
      <c r="E15" s="93">
        <f>+E16+E17+E18+E19+E20</f>
        <v>64103799</v>
      </c>
    </row>
    <row r="16" spans="1:5" s="51" customFormat="1" ht="12" customHeight="1" x14ac:dyDescent="0.2">
      <c r="A16" s="187" t="s">
        <v>72</v>
      </c>
      <c r="B16" s="170" t="s">
        <v>179</v>
      </c>
      <c r="C16" s="159"/>
      <c r="D16" s="246"/>
      <c r="E16" s="95"/>
    </row>
    <row r="17" spans="1:5" s="51" customFormat="1" ht="12" customHeight="1" x14ac:dyDescent="0.2">
      <c r="A17" s="188" t="s">
        <v>73</v>
      </c>
      <c r="B17" s="171" t="s">
        <v>180</v>
      </c>
      <c r="C17" s="158"/>
      <c r="D17" s="247"/>
      <c r="E17" s="94"/>
    </row>
    <row r="18" spans="1:5" s="51" customFormat="1" ht="12" customHeight="1" x14ac:dyDescent="0.2">
      <c r="A18" s="188" t="s">
        <v>74</v>
      </c>
      <c r="B18" s="171" t="s">
        <v>338</v>
      </c>
      <c r="C18" s="158"/>
      <c r="D18" s="247"/>
      <c r="E18" s="94"/>
    </row>
    <row r="19" spans="1:5" s="51" customFormat="1" ht="12" customHeight="1" x14ac:dyDescent="0.2">
      <c r="A19" s="188" t="s">
        <v>75</v>
      </c>
      <c r="B19" s="171" t="s">
        <v>339</v>
      </c>
      <c r="C19" s="158"/>
      <c r="D19" s="247"/>
      <c r="E19" s="94"/>
    </row>
    <row r="20" spans="1:5" s="51" customFormat="1" ht="12" customHeight="1" x14ac:dyDescent="0.2">
      <c r="A20" s="188" t="s">
        <v>76</v>
      </c>
      <c r="B20" s="171" t="s">
        <v>181</v>
      </c>
      <c r="C20" s="158">
        <v>12355000</v>
      </c>
      <c r="D20" s="247">
        <v>51748799</v>
      </c>
      <c r="E20" s="94">
        <v>64103799</v>
      </c>
    </row>
    <row r="21" spans="1:5" s="52" customFormat="1" ht="12" customHeight="1" thickBot="1" x14ac:dyDescent="0.25">
      <c r="A21" s="189" t="s">
        <v>83</v>
      </c>
      <c r="B21" s="172" t="s">
        <v>182</v>
      </c>
      <c r="C21" s="160"/>
      <c r="D21" s="248"/>
      <c r="E21" s="96"/>
    </row>
    <row r="22" spans="1:5" s="52" customFormat="1" ht="12" customHeight="1" thickBot="1" x14ac:dyDescent="0.25">
      <c r="A22" s="25" t="s">
        <v>11</v>
      </c>
      <c r="B22" s="19" t="s">
        <v>183</v>
      </c>
      <c r="C22" s="157">
        <f>+C23+C24+C25+C26+C27</f>
        <v>0</v>
      </c>
      <c r="D22" s="245">
        <f>+D23+D24+D25+D26+D27</f>
        <v>33796230</v>
      </c>
      <c r="E22" s="93">
        <f>+E23+E24+E25+E26+E27</f>
        <v>33796230</v>
      </c>
    </row>
    <row r="23" spans="1:5" s="52" customFormat="1" ht="12" customHeight="1" x14ac:dyDescent="0.2">
      <c r="A23" s="187" t="s">
        <v>55</v>
      </c>
      <c r="B23" s="170" t="s">
        <v>184</v>
      </c>
      <c r="C23" s="159"/>
      <c r="D23" s="246">
        <v>29896230</v>
      </c>
      <c r="E23" s="95">
        <v>29896230</v>
      </c>
    </row>
    <row r="24" spans="1:5" s="51" customFormat="1" ht="12" customHeight="1" x14ac:dyDescent="0.2">
      <c r="A24" s="188" t="s">
        <v>56</v>
      </c>
      <c r="B24" s="171" t="s">
        <v>185</v>
      </c>
      <c r="C24" s="158"/>
      <c r="D24" s="247"/>
      <c r="E24" s="94"/>
    </row>
    <row r="25" spans="1:5" s="52" customFormat="1" ht="12" customHeight="1" x14ac:dyDescent="0.2">
      <c r="A25" s="188" t="s">
        <v>57</v>
      </c>
      <c r="B25" s="171" t="s">
        <v>340</v>
      </c>
      <c r="C25" s="158"/>
      <c r="D25" s="247"/>
      <c r="E25" s="94"/>
    </row>
    <row r="26" spans="1:5" s="52" customFormat="1" ht="12" customHeight="1" x14ac:dyDescent="0.2">
      <c r="A26" s="188" t="s">
        <v>58</v>
      </c>
      <c r="B26" s="171" t="s">
        <v>341</v>
      </c>
      <c r="C26" s="158"/>
      <c r="D26" s="247"/>
      <c r="E26" s="94"/>
    </row>
    <row r="27" spans="1:5" s="52" customFormat="1" ht="12" customHeight="1" x14ac:dyDescent="0.2">
      <c r="A27" s="188" t="s">
        <v>114</v>
      </c>
      <c r="B27" s="171" t="s">
        <v>186</v>
      </c>
      <c r="C27" s="158"/>
      <c r="D27" s="247">
        <v>3900000</v>
      </c>
      <c r="E27" s="94">
        <v>3900000</v>
      </c>
    </row>
    <row r="28" spans="1:5" s="52" customFormat="1" ht="12" customHeight="1" thickBot="1" x14ac:dyDescent="0.25">
      <c r="A28" s="189" t="s">
        <v>115</v>
      </c>
      <c r="B28" s="172" t="s">
        <v>187</v>
      </c>
      <c r="C28" s="160"/>
      <c r="D28" s="248"/>
      <c r="E28" s="96"/>
    </row>
    <row r="29" spans="1:5" s="52" customFormat="1" ht="12" customHeight="1" thickBot="1" x14ac:dyDescent="0.25">
      <c r="A29" s="25" t="s">
        <v>116</v>
      </c>
      <c r="B29" s="19" t="s">
        <v>487</v>
      </c>
      <c r="C29" s="163">
        <f>SUM(C30:C36)</f>
        <v>7900000</v>
      </c>
      <c r="D29" s="163">
        <f>SUM(D30:D36)</f>
        <v>4846654</v>
      </c>
      <c r="E29" s="199">
        <f>SUM(E30:E36)</f>
        <v>12746654</v>
      </c>
    </row>
    <row r="30" spans="1:5" s="52" customFormat="1" ht="12" customHeight="1" x14ac:dyDescent="0.2">
      <c r="A30" s="187" t="s">
        <v>188</v>
      </c>
      <c r="B30" s="170" t="str">
        <f>KVI_MOD_1.1.sz.mell.!B33</f>
        <v>Építményadó</v>
      </c>
      <c r="C30" s="159"/>
      <c r="D30" s="159"/>
      <c r="E30" s="95"/>
    </row>
    <row r="31" spans="1:5" s="52" customFormat="1" ht="12" customHeight="1" x14ac:dyDescent="0.2">
      <c r="A31" s="188" t="s">
        <v>189</v>
      </c>
      <c r="B31" s="170" t="str">
        <f>KVI_MOD_1.1.sz.mell.!B34</f>
        <v>Idegenforgalmi adó</v>
      </c>
      <c r="C31" s="158"/>
      <c r="D31" s="158"/>
      <c r="E31" s="94"/>
    </row>
    <row r="32" spans="1:5" s="52" customFormat="1" ht="12" customHeight="1" x14ac:dyDescent="0.2">
      <c r="A32" s="188" t="s">
        <v>190</v>
      </c>
      <c r="B32" s="170" t="str">
        <f>KVI_MOD_1.1.sz.mell.!B35</f>
        <v>Iparűzési adó</v>
      </c>
      <c r="C32" s="158">
        <v>4700000</v>
      </c>
      <c r="D32" s="158">
        <v>3484432</v>
      </c>
      <c r="E32" s="94">
        <v>8184432</v>
      </c>
    </row>
    <row r="33" spans="1:5" s="52" customFormat="1" ht="12" customHeight="1" x14ac:dyDescent="0.2">
      <c r="A33" s="188" t="s">
        <v>191</v>
      </c>
      <c r="B33" s="170" t="str">
        <f>KVI_MOD_1.1.sz.mell.!B36</f>
        <v xml:space="preserve">Talajterhelési díj </v>
      </c>
      <c r="C33" s="158"/>
      <c r="D33" s="158"/>
      <c r="E33" s="94"/>
    </row>
    <row r="34" spans="1:5" s="52" customFormat="1" ht="12" customHeight="1" x14ac:dyDescent="0.2">
      <c r="A34" s="188" t="s">
        <v>491</v>
      </c>
      <c r="B34" s="170" t="str">
        <f>KVI_MOD_1.1.sz.mell.!B37</f>
        <v>Gépjárműadó</v>
      </c>
      <c r="C34" s="158">
        <v>1200000</v>
      </c>
      <c r="D34" s="158">
        <v>-1200000</v>
      </c>
      <c r="E34" s="94"/>
    </row>
    <row r="35" spans="1:5" s="52" customFormat="1" ht="12" customHeight="1" x14ac:dyDescent="0.2">
      <c r="A35" s="188" t="s">
        <v>492</v>
      </c>
      <c r="B35" s="170" t="str">
        <f>KVI_MOD_1.1.sz.mell.!B38</f>
        <v>Telekadó</v>
      </c>
      <c r="C35" s="158"/>
      <c r="D35" s="158">
        <v>882730</v>
      </c>
      <c r="E35" s="94">
        <v>882730</v>
      </c>
    </row>
    <row r="36" spans="1:5" s="52" customFormat="1" ht="12" customHeight="1" thickBot="1" x14ac:dyDescent="0.25">
      <c r="A36" s="189" t="s">
        <v>493</v>
      </c>
      <c r="B36" s="170" t="str">
        <f>KVI_MOD_1.1.sz.mell.!B39</f>
        <v>Kommunális adó</v>
      </c>
      <c r="C36" s="160">
        <v>2000000</v>
      </c>
      <c r="D36" s="160">
        <v>1679492</v>
      </c>
      <c r="E36" s="96">
        <v>3679492</v>
      </c>
    </row>
    <row r="37" spans="1:5" s="52" customFormat="1" ht="12" customHeight="1" thickBot="1" x14ac:dyDescent="0.25">
      <c r="A37" s="25" t="s">
        <v>13</v>
      </c>
      <c r="B37" s="19" t="s">
        <v>348</v>
      </c>
      <c r="C37" s="157">
        <f>SUM(C38:C48)</f>
        <v>3300000</v>
      </c>
      <c r="D37" s="245">
        <f>SUM(D38:D48)</f>
        <v>4581759</v>
      </c>
      <c r="E37" s="93">
        <f>SUM(E38:E48)</f>
        <v>7881759</v>
      </c>
    </row>
    <row r="38" spans="1:5" s="52" customFormat="1" ht="12" customHeight="1" x14ac:dyDescent="0.2">
      <c r="A38" s="187" t="s">
        <v>59</v>
      </c>
      <c r="B38" s="170" t="s">
        <v>195</v>
      </c>
      <c r="C38" s="159">
        <v>3000000</v>
      </c>
      <c r="D38" s="246">
        <v>176639</v>
      </c>
      <c r="E38" s="95">
        <v>3176639</v>
      </c>
    </row>
    <row r="39" spans="1:5" s="52" customFormat="1" ht="12" customHeight="1" x14ac:dyDescent="0.2">
      <c r="A39" s="188" t="s">
        <v>60</v>
      </c>
      <c r="B39" s="171" t="s">
        <v>196</v>
      </c>
      <c r="C39" s="158">
        <v>200000</v>
      </c>
      <c r="D39" s="247">
        <v>760437</v>
      </c>
      <c r="E39" s="94">
        <v>960437</v>
      </c>
    </row>
    <row r="40" spans="1:5" s="52" customFormat="1" ht="12" customHeight="1" x14ac:dyDescent="0.2">
      <c r="A40" s="188" t="s">
        <v>61</v>
      </c>
      <c r="B40" s="171" t="s">
        <v>197</v>
      </c>
      <c r="C40" s="158"/>
      <c r="D40" s="247"/>
      <c r="E40" s="94"/>
    </row>
    <row r="41" spans="1:5" s="52" customFormat="1" ht="12" customHeight="1" x14ac:dyDescent="0.2">
      <c r="A41" s="188" t="s">
        <v>118</v>
      </c>
      <c r="B41" s="171" t="s">
        <v>198</v>
      </c>
      <c r="C41" s="158">
        <v>100000</v>
      </c>
      <c r="D41" s="247">
        <v>-61075</v>
      </c>
      <c r="E41" s="94">
        <v>38925</v>
      </c>
    </row>
    <row r="42" spans="1:5" s="52" customFormat="1" ht="12" customHeight="1" x14ac:dyDescent="0.2">
      <c r="A42" s="188" t="s">
        <v>119</v>
      </c>
      <c r="B42" s="171" t="s">
        <v>199</v>
      </c>
      <c r="C42" s="158"/>
      <c r="D42" s="247">
        <v>114263</v>
      </c>
      <c r="E42" s="94">
        <v>114263</v>
      </c>
    </row>
    <row r="43" spans="1:5" s="52" customFormat="1" ht="12" customHeight="1" x14ac:dyDescent="0.2">
      <c r="A43" s="188" t="s">
        <v>120</v>
      </c>
      <c r="B43" s="171" t="s">
        <v>200</v>
      </c>
      <c r="C43" s="158"/>
      <c r="D43" s="247">
        <v>11634</v>
      </c>
      <c r="E43" s="94">
        <v>11634</v>
      </c>
    </row>
    <row r="44" spans="1:5" s="52" customFormat="1" ht="12" customHeight="1" x14ac:dyDescent="0.2">
      <c r="A44" s="188" t="s">
        <v>121</v>
      </c>
      <c r="B44" s="171" t="s">
        <v>201</v>
      </c>
      <c r="C44" s="158"/>
      <c r="D44" s="247"/>
      <c r="E44" s="94"/>
    </row>
    <row r="45" spans="1:5" s="52" customFormat="1" ht="12" customHeight="1" x14ac:dyDescent="0.2">
      <c r="A45" s="188" t="s">
        <v>122</v>
      </c>
      <c r="B45" s="171" t="s">
        <v>494</v>
      </c>
      <c r="C45" s="158"/>
      <c r="D45" s="247">
        <v>3423067</v>
      </c>
      <c r="E45" s="94">
        <v>3423067</v>
      </c>
    </row>
    <row r="46" spans="1:5" s="52" customFormat="1" ht="12" customHeight="1" x14ac:dyDescent="0.2">
      <c r="A46" s="188" t="s">
        <v>193</v>
      </c>
      <c r="B46" s="171" t="s">
        <v>203</v>
      </c>
      <c r="C46" s="161"/>
      <c r="D46" s="279"/>
      <c r="E46" s="97"/>
    </row>
    <row r="47" spans="1:5" s="52" customFormat="1" ht="12" customHeight="1" x14ac:dyDescent="0.2">
      <c r="A47" s="189" t="s">
        <v>194</v>
      </c>
      <c r="B47" s="172" t="s">
        <v>350</v>
      </c>
      <c r="C47" s="162"/>
      <c r="D47" s="280"/>
      <c r="E47" s="98"/>
    </row>
    <row r="48" spans="1:5" s="52" customFormat="1" ht="12" customHeight="1" thickBot="1" x14ac:dyDescent="0.25">
      <c r="A48" s="189" t="s">
        <v>349</v>
      </c>
      <c r="B48" s="172" t="s">
        <v>204</v>
      </c>
      <c r="C48" s="162"/>
      <c r="D48" s="280">
        <v>156794</v>
      </c>
      <c r="E48" s="98">
        <v>156794</v>
      </c>
    </row>
    <row r="49" spans="1:5" s="52" customFormat="1" ht="12" customHeight="1" thickBot="1" x14ac:dyDescent="0.25">
      <c r="A49" s="25" t="s">
        <v>14</v>
      </c>
      <c r="B49" s="19" t="s">
        <v>205</v>
      </c>
      <c r="C49" s="157">
        <f>SUM(C50:C54)</f>
        <v>0</v>
      </c>
      <c r="D49" s="245">
        <f>SUM(D50:D54)</f>
        <v>4088720</v>
      </c>
      <c r="E49" s="93">
        <f>SUM(E50:E54)</f>
        <v>4088720</v>
      </c>
    </row>
    <row r="50" spans="1:5" s="52" customFormat="1" ht="12" customHeight="1" x14ac:dyDescent="0.2">
      <c r="A50" s="187" t="s">
        <v>62</v>
      </c>
      <c r="B50" s="170" t="s">
        <v>209</v>
      </c>
      <c r="C50" s="210"/>
      <c r="D50" s="281"/>
      <c r="E50" s="99"/>
    </row>
    <row r="51" spans="1:5" s="52" customFormat="1" ht="12" customHeight="1" x14ac:dyDescent="0.2">
      <c r="A51" s="188" t="s">
        <v>63</v>
      </c>
      <c r="B51" s="171" t="s">
        <v>210</v>
      </c>
      <c r="C51" s="161"/>
      <c r="D51" s="279"/>
      <c r="E51" s="97"/>
    </row>
    <row r="52" spans="1:5" s="52" customFormat="1" ht="12" customHeight="1" x14ac:dyDescent="0.2">
      <c r="A52" s="188" t="s">
        <v>206</v>
      </c>
      <c r="B52" s="171" t="s">
        <v>211</v>
      </c>
      <c r="C52" s="161"/>
      <c r="D52" s="279">
        <v>2458720</v>
      </c>
      <c r="E52" s="97">
        <v>2458720</v>
      </c>
    </row>
    <row r="53" spans="1:5" s="52" customFormat="1" ht="12" customHeight="1" x14ac:dyDescent="0.2">
      <c r="A53" s="188" t="s">
        <v>207</v>
      </c>
      <c r="B53" s="171" t="s">
        <v>212</v>
      </c>
      <c r="C53" s="161"/>
      <c r="D53" s="279">
        <v>1630000</v>
      </c>
      <c r="E53" s="97">
        <v>1630000</v>
      </c>
    </row>
    <row r="54" spans="1:5" s="52" customFormat="1" ht="12" customHeight="1" thickBot="1" x14ac:dyDescent="0.25">
      <c r="A54" s="189" t="s">
        <v>208</v>
      </c>
      <c r="B54" s="172" t="s">
        <v>213</v>
      </c>
      <c r="C54" s="162"/>
      <c r="D54" s="280"/>
      <c r="E54" s="98"/>
    </row>
    <row r="55" spans="1:5" s="52" customFormat="1" ht="12" customHeight="1" thickBot="1" x14ac:dyDescent="0.25">
      <c r="A55" s="25" t="s">
        <v>123</v>
      </c>
      <c r="B55" s="19" t="s">
        <v>214</v>
      </c>
      <c r="C55" s="157">
        <f>SUM(C56:C58)</f>
        <v>0</v>
      </c>
      <c r="D55" s="245">
        <f>SUM(D56:D58)</f>
        <v>400000</v>
      </c>
      <c r="E55" s="93">
        <f>SUM(E56:E58)</f>
        <v>400000</v>
      </c>
    </row>
    <row r="56" spans="1:5" s="52" customFormat="1" ht="12" customHeight="1" x14ac:dyDescent="0.2">
      <c r="A56" s="187" t="s">
        <v>64</v>
      </c>
      <c r="B56" s="170" t="s">
        <v>215</v>
      </c>
      <c r="C56" s="159"/>
      <c r="D56" s="246"/>
      <c r="E56" s="95"/>
    </row>
    <row r="57" spans="1:5" s="52" customFormat="1" ht="12" customHeight="1" x14ac:dyDescent="0.2">
      <c r="A57" s="188" t="s">
        <v>65</v>
      </c>
      <c r="B57" s="171" t="s">
        <v>342</v>
      </c>
      <c r="C57" s="158"/>
      <c r="D57" s="247"/>
      <c r="E57" s="94"/>
    </row>
    <row r="58" spans="1:5" s="52" customFormat="1" ht="12" customHeight="1" x14ac:dyDescent="0.2">
      <c r="A58" s="188" t="s">
        <v>218</v>
      </c>
      <c r="B58" s="171" t="s">
        <v>216</v>
      </c>
      <c r="C58" s="158"/>
      <c r="D58" s="247">
        <v>400000</v>
      </c>
      <c r="E58" s="94">
        <v>400000</v>
      </c>
    </row>
    <row r="59" spans="1:5" s="52" customFormat="1" ht="12" customHeight="1" thickBot="1" x14ac:dyDescent="0.25">
      <c r="A59" s="189" t="s">
        <v>219</v>
      </c>
      <c r="B59" s="172" t="s">
        <v>217</v>
      </c>
      <c r="C59" s="160"/>
      <c r="D59" s="248"/>
      <c r="E59" s="96"/>
    </row>
    <row r="60" spans="1:5" s="52" customFormat="1" ht="12" customHeight="1" thickBot="1" x14ac:dyDescent="0.25">
      <c r="A60" s="25" t="s">
        <v>16</v>
      </c>
      <c r="B60" s="100" t="s">
        <v>220</v>
      </c>
      <c r="C60" s="157">
        <f>SUM(C61:C63)</f>
        <v>0</v>
      </c>
      <c r="D60" s="245">
        <f>SUM(D61:D63)</f>
        <v>0</v>
      </c>
      <c r="E60" s="93">
        <f>SUM(E61:E63)</f>
        <v>0</v>
      </c>
    </row>
    <row r="61" spans="1:5" s="52" customFormat="1" ht="12" customHeight="1" x14ac:dyDescent="0.2">
      <c r="A61" s="187" t="s">
        <v>124</v>
      </c>
      <c r="B61" s="170" t="s">
        <v>222</v>
      </c>
      <c r="C61" s="161"/>
      <c r="D61" s="279"/>
      <c r="E61" s="97"/>
    </row>
    <row r="62" spans="1:5" s="52" customFormat="1" ht="12" customHeight="1" x14ac:dyDescent="0.2">
      <c r="A62" s="188" t="s">
        <v>125</v>
      </c>
      <c r="B62" s="171" t="s">
        <v>343</v>
      </c>
      <c r="C62" s="161"/>
      <c r="D62" s="279"/>
      <c r="E62" s="97"/>
    </row>
    <row r="63" spans="1:5" s="52" customFormat="1" ht="12" customHeight="1" x14ac:dyDescent="0.2">
      <c r="A63" s="188" t="s">
        <v>156</v>
      </c>
      <c r="B63" s="171" t="s">
        <v>223</v>
      </c>
      <c r="C63" s="161"/>
      <c r="D63" s="279"/>
      <c r="E63" s="97"/>
    </row>
    <row r="64" spans="1:5" s="52" customFormat="1" ht="12" customHeight="1" thickBot="1" x14ac:dyDescent="0.25">
      <c r="A64" s="189" t="s">
        <v>221</v>
      </c>
      <c r="B64" s="172" t="s">
        <v>224</v>
      </c>
      <c r="C64" s="161"/>
      <c r="D64" s="279"/>
      <c r="E64" s="97"/>
    </row>
    <row r="65" spans="1:5" s="52" customFormat="1" ht="12" customHeight="1" thickBot="1" x14ac:dyDescent="0.25">
      <c r="A65" s="25" t="s">
        <v>17</v>
      </c>
      <c r="B65" s="19" t="s">
        <v>225</v>
      </c>
      <c r="C65" s="163">
        <f>+C8+C15+C22+C29+C37+C49+C55+C60</f>
        <v>189013431</v>
      </c>
      <c r="D65" s="249">
        <f>+D8+D15+D22+D29+D37+D49+D55+D60</f>
        <v>141162193</v>
      </c>
      <c r="E65" s="199">
        <f>+E8+E15+E22+E29+E37+E49+E55+E60</f>
        <v>330175624</v>
      </c>
    </row>
    <row r="66" spans="1:5" s="52" customFormat="1" ht="12" customHeight="1" thickBot="1" x14ac:dyDescent="0.2">
      <c r="A66" s="190" t="s">
        <v>312</v>
      </c>
      <c r="B66" s="100" t="s">
        <v>227</v>
      </c>
      <c r="C66" s="157">
        <f>SUM(C67:C69)</f>
        <v>0</v>
      </c>
      <c r="D66" s="245">
        <f>SUM(D67:D69)</f>
        <v>0</v>
      </c>
      <c r="E66" s="93">
        <f>SUM(E67:E69)</f>
        <v>0</v>
      </c>
    </row>
    <row r="67" spans="1:5" s="52" customFormat="1" ht="12" customHeight="1" x14ac:dyDescent="0.2">
      <c r="A67" s="187" t="s">
        <v>255</v>
      </c>
      <c r="B67" s="170" t="s">
        <v>228</v>
      </c>
      <c r="C67" s="161"/>
      <c r="D67" s="279"/>
      <c r="E67" s="97"/>
    </row>
    <row r="68" spans="1:5" s="52" customFormat="1" ht="12" customHeight="1" x14ac:dyDescent="0.2">
      <c r="A68" s="188" t="s">
        <v>264</v>
      </c>
      <c r="B68" s="171" t="s">
        <v>229</v>
      </c>
      <c r="C68" s="161"/>
      <c r="D68" s="279"/>
      <c r="E68" s="97"/>
    </row>
    <row r="69" spans="1:5" s="52" customFormat="1" ht="12" customHeight="1" thickBot="1" x14ac:dyDescent="0.25">
      <c r="A69" s="197" t="s">
        <v>265</v>
      </c>
      <c r="B69" s="312" t="s">
        <v>230</v>
      </c>
      <c r="C69" s="313"/>
      <c r="D69" s="282"/>
      <c r="E69" s="314"/>
    </row>
    <row r="70" spans="1:5" s="52" customFormat="1" ht="12" customHeight="1" thickBot="1" x14ac:dyDescent="0.2">
      <c r="A70" s="190" t="s">
        <v>231</v>
      </c>
      <c r="B70" s="100" t="s">
        <v>232</v>
      </c>
      <c r="C70" s="157">
        <f>SUM(C71:C74)</f>
        <v>0</v>
      </c>
      <c r="D70" s="157">
        <f>SUM(D71:D74)</f>
        <v>0</v>
      </c>
      <c r="E70" s="93">
        <f>SUM(E71:E74)</f>
        <v>0</v>
      </c>
    </row>
    <row r="71" spans="1:5" s="52" customFormat="1" ht="12" customHeight="1" x14ac:dyDescent="0.2">
      <c r="A71" s="187" t="s">
        <v>101</v>
      </c>
      <c r="B71" s="301" t="s">
        <v>233</v>
      </c>
      <c r="C71" s="161"/>
      <c r="D71" s="161"/>
      <c r="E71" s="97"/>
    </row>
    <row r="72" spans="1:5" s="52" customFormat="1" ht="12" customHeight="1" x14ac:dyDescent="0.2">
      <c r="A72" s="188" t="s">
        <v>102</v>
      </c>
      <c r="B72" s="301" t="s">
        <v>501</v>
      </c>
      <c r="C72" s="161"/>
      <c r="D72" s="161"/>
      <c r="E72" s="97"/>
    </row>
    <row r="73" spans="1:5" s="52" customFormat="1" ht="12" customHeight="1" x14ac:dyDescent="0.2">
      <c r="A73" s="188" t="s">
        <v>256</v>
      </c>
      <c r="B73" s="301" t="s">
        <v>234</v>
      </c>
      <c r="C73" s="161"/>
      <c r="D73" s="161"/>
      <c r="E73" s="97"/>
    </row>
    <row r="74" spans="1:5" s="52" customFormat="1" ht="12" customHeight="1" thickBot="1" x14ac:dyDescent="0.25">
      <c r="A74" s="189" t="s">
        <v>257</v>
      </c>
      <c r="B74" s="302" t="s">
        <v>502</v>
      </c>
      <c r="C74" s="161"/>
      <c r="D74" s="161"/>
      <c r="E74" s="97"/>
    </row>
    <row r="75" spans="1:5" s="52" customFormat="1" ht="12" customHeight="1" thickBot="1" x14ac:dyDescent="0.2">
      <c r="A75" s="190" t="s">
        <v>235</v>
      </c>
      <c r="B75" s="100" t="s">
        <v>236</v>
      </c>
      <c r="C75" s="157">
        <f>SUM(C76:C77)</f>
        <v>22863428</v>
      </c>
      <c r="D75" s="157">
        <f>SUM(D76:D77)</f>
        <v>0</v>
      </c>
      <c r="E75" s="93">
        <f>SUM(E76:E77)</f>
        <v>22863428</v>
      </c>
    </row>
    <row r="76" spans="1:5" s="52" customFormat="1" ht="12" customHeight="1" x14ac:dyDescent="0.2">
      <c r="A76" s="187" t="s">
        <v>258</v>
      </c>
      <c r="B76" s="170" t="s">
        <v>237</v>
      </c>
      <c r="C76" s="161">
        <v>22863428</v>
      </c>
      <c r="D76" s="161"/>
      <c r="E76" s="97">
        <v>22863428</v>
      </c>
    </row>
    <row r="77" spans="1:5" s="52" customFormat="1" ht="12" customHeight="1" thickBot="1" x14ac:dyDescent="0.25">
      <c r="A77" s="189" t="s">
        <v>259</v>
      </c>
      <c r="B77" s="172" t="s">
        <v>238</v>
      </c>
      <c r="C77" s="161"/>
      <c r="D77" s="161"/>
      <c r="E77" s="97"/>
    </row>
    <row r="78" spans="1:5" s="51" customFormat="1" ht="12" customHeight="1" thickBot="1" x14ac:dyDescent="0.2">
      <c r="A78" s="190" t="s">
        <v>239</v>
      </c>
      <c r="B78" s="100" t="s">
        <v>240</v>
      </c>
      <c r="C78" s="157">
        <f>SUM(C79:C81)</f>
        <v>0</v>
      </c>
      <c r="D78" s="157">
        <f>SUM(D79:D81)</f>
        <v>0</v>
      </c>
      <c r="E78" s="93">
        <f>SUM(E79:E81)</f>
        <v>0</v>
      </c>
    </row>
    <row r="79" spans="1:5" s="52" customFormat="1" ht="12" customHeight="1" x14ac:dyDescent="0.2">
      <c r="A79" s="187" t="s">
        <v>260</v>
      </c>
      <c r="B79" s="170" t="s">
        <v>241</v>
      </c>
      <c r="C79" s="161"/>
      <c r="D79" s="161"/>
      <c r="E79" s="97"/>
    </row>
    <row r="80" spans="1:5" s="52" customFormat="1" ht="12" customHeight="1" x14ac:dyDescent="0.2">
      <c r="A80" s="188" t="s">
        <v>261</v>
      </c>
      <c r="B80" s="171" t="s">
        <v>242</v>
      </c>
      <c r="C80" s="161"/>
      <c r="D80" s="161"/>
      <c r="E80" s="97"/>
    </row>
    <row r="81" spans="1:5" s="52" customFormat="1" ht="12" customHeight="1" thickBot="1" x14ac:dyDescent="0.25">
      <c r="A81" s="189" t="s">
        <v>262</v>
      </c>
      <c r="B81" s="172" t="s">
        <v>503</v>
      </c>
      <c r="C81" s="161"/>
      <c r="D81" s="161"/>
      <c r="E81" s="97"/>
    </row>
    <row r="82" spans="1:5" s="52" customFormat="1" ht="12" customHeight="1" thickBot="1" x14ac:dyDescent="0.2">
      <c r="A82" s="190" t="s">
        <v>243</v>
      </c>
      <c r="B82" s="100" t="s">
        <v>263</v>
      </c>
      <c r="C82" s="157">
        <f>SUM(C83:C86)</f>
        <v>0</v>
      </c>
      <c r="D82" s="157">
        <f>SUM(D83:D86)</f>
        <v>0</v>
      </c>
      <c r="E82" s="93">
        <f>SUM(E83:E86)</f>
        <v>0</v>
      </c>
    </row>
    <row r="83" spans="1:5" s="52" customFormat="1" ht="12" customHeight="1" x14ac:dyDescent="0.2">
      <c r="A83" s="191" t="s">
        <v>244</v>
      </c>
      <c r="B83" s="170" t="s">
        <v>245</v>
      </c>
      <c r="C83" s="161"/>
      <c r="D83" s="161"/>
      <c r="E83" s="97"/>
    </row>
    <row r="84" spans="1:5" s="52" customFormat="1" ht="12" customHeight="1" x14ac:dyDescent="0.2">
      <c r="A84" s="192" t="s">
        <v>246</v>
      </c>
      <c r="B84" s="171" t="s">
        <v>247</v>
      </c>
      <c r="C84" s="161"/>
      <c r="D84" s="161"/>
      <c r="E84" s="97"/>
    </row>
    <row r="85" spans="1:5" s="52" customFormat="1" ht="12" customHeight="1" x14ac:dyDescent="0.2">
      <c r="A85" s="192" t="s">
        <v>248</v>
      </c>
      <c r="B85" s="171" t="s">
        <v>249</v>
      </c>
      <c r="C85" s="161"/>
      <c r="D85" s="161"/>
      <c r="E85" s="97"/>
    </row>
    <row r="86" spans="1:5" s="51" customFormat="1" ht="12" customHeight="1" thickBot="1" x14ac:dyDescent="0.25">
      <c r="A86" s="193" t="s">
        <v>250</v>
      </c>
      <c r="B86" s="172" t="s">
        <v>251</v>
      </c>
      <c r="C86" s="161"/>
      <c r="D86" s="161"/>
      <c r="E86" s="97"/>
    </row>
    <row r="87" spans="1:5" s="51" customFormat="1" ht="12" customHeight="1" thickBot="1" x14ac:dyDescent="0.2">
      <c r="A87" s="190" t="s">
        <v>252</v>
      </c>
      <c r="B87" s="100" t="s">
        <v>389</v>
      </c>
      <c r="C87" s="213"/>
      <c r="D87" s="213"/>
      <c r="E87" s="214"/>
    </row>
    <row r="88" spans="1:5" s="51" customFormat="1" ht="12" customHeight="1" thickBot="1" x14ac:dyDescent="0.2">
      <c r="A88" s="190" t="s">
        <v>410</v>
      </c>
      <c r="B88" s="100" t="s">
        <v>253</v>
      </c>
      <c r="C88" s="213"/>
      <c r="D88" s="213"/>
      <c r="E88" s="214"/>
    </row>
    <row r="89" spans="1:5" s="51" customFormat="1" ht="12" customHeight="1" thickBot="1" x14ac:dyDescent="0.2">
      <c r="A89" s="190" t="s">
        <v>411</v>
      </c>
      <c r="B89" s="177" t="s">
        <v>392</v>
      </c>
      <c r="C89" s="163">
        <f>+C66+C70+C75+C78+C82+C88+C87</f>
        <v>22863428</v>
      </c>
      <c r="D89" s="163">
        <f>+D66+D70+D75+D78+D82+D88+D87</f>
        <v>0</v>
      </c>
      <c r="E89" s="199">
        <f>+E66+E70+E75+E78+E82+E88+E87</f>
        <v>22863428</v>
      </c>
    </row>
    <row r="90" spans="1:5" s="51" customFormat="1" ht="12" customHeight="1" thickBot="1" x14ac:dyDescent="0.2">
      <c r="A90" s="194" t="s">
        <v>412</v>
      </c>
      <c r="B90" s="178" t="s">
        <v>413</v>
      </c>
      <c r="C90" s="163">
        <f>+C65+C89</f>
        <v>211876859</v>
      </c>
      <c r="D90" s="163">
        <f>+D65+D89</f>
        <v>141162193</v>
      </c>
      <c r="E90" s="199">
        <f>+E65+E89</f>
        <v>353039052</v>
      </c>
    </row>
    <row r="91" spans="1:5" s="52" customFormat="1" ht="15.2" customHeight="1" thickBot="1" x14ac:dyDescent="0.25">
      <c r="A91" s="83"/>
      <c r="B91" s="84"/>
      <c r="C91" s="139"/>
    </row>
    <row r="92" spans="1:5" s="46" customFormat="1" ht="16.5" customHeight="1" thickBot="1" x14ac:dyDescent="0.25">
      <c r="A92" s="607" t="s">
        <v>43</v>
      </c>
      <c r="B92" s="608"/>
      <c r="C92" s="608"/>
      <c r="D92" s="608"/>
      <c r="E92" s="609"/>
    </row>
    <row r="93" spans="1:5" s="53" customFormat="1" ht="12" customHeight="1" thickBot="1" x14ac:dyDescent="0.25">
      <c r="A93" s="164" t="s">
        <v>9</v>
      </c>
      <c r="B93" s="24" t="s">
        <v>417</v>
      </c>
      <c r="C93" s="156">
        <f>+C94+C95+C96+C97+C98+C111</f>
        <v>61408046</v>
      </c>
      <c r="D93" s="156">
        <f>+D94+D95+D96+D97+D98+D111</f>
        <v>57855242</v>
      </c>
      <c r="E93" s="228">
        <f>+E94+E95+E96+E97+E98+E111</f>
        <v>119263468</v>
      </c>
    </row>
    <row r="94" spans="1:5" ht="12" customHeight="1" x14ac:dyDescent="0.2">
      <c r="A94" s="195" t="s">
        <v>66</v>
      </c>
      <c r="B94" s="8" t="s">
        <v>38</v>
      </c>
      <c r="C94" s="235">
        <v>25107000</v>
      </c>
      <c r="D94" s="235">
        <v>30489356</v>
      </c>
      <c r="E94" s="229">
        <v>55596356</v>
      </c>
    </row>
    <row r="95" spans="1:5" ht="12" customHeight="1" x14ac:dyDescent="0.2">
      <c r="A95" s="188" t="s">
        <v>67</v>
      </c>
      <c r="B95" s="6" t="s">
        <v>126</v>
      </c>
      <c r="C95" s="158">
        <v>3971000</v>
      </c>
      <c r="D95" s="158">
        <v>2648439</v>
      </c>
      <c r="E95" s="94">
        <v>6619439</v>
      </c>
    </row>
    <row r="96" spans="1:5" ht="12" customHeight="1" x14ac:dyDescent="0.2">
      <c r="A96" s="188" t="s">
        <v>68</v>
      </c>
      <c r="B96" s="6" t="s">
        <v>93</v>
      </c>
      <c r="C96" s="160">
        <v>25991046</v>
      </c>
      <c r="D96" s="158">
        <v>10914803</v>
      </c>
      <c r="E96" s="96">
        <v>36905849</v>
      </c>
    </row>
    <row r="97" spans="1:5" ht="12" customHeight="1" x14ac:dyDescent="0.2">
      <c r="A97" s="188" t="s">
        <v>69</v>
      </c>
      <c r="B97" s="9" t="s">
        <v>127</v>
      </c>
      <c r="C97" s="160">
        <v>3500000</v>
      </c>
      <c r="D97" s="248">
        <v>-1616000</v>
      </c>
      <c r="E97" s="96">
        <v>1884000</v>
      </c>
    </row>
    <row r="98" spans="1:5" ht="12" customHeight="1" x14ac:dyDescent="0.2">
      <c r="A98" s="188" t="s">
        <v>78</v>
      </c>
      <c r="B98" s="17" t="s">
        <v>128</v>
      </c>
      <c r="C98" s="160">
        <v>2839000</v>
      </c>
      <c r="D98" s="248">
        <v>15418644</v>
      </c>
      <c r="E98" s="96">
        <v>18257824</v>
      </c>
    </row>
    <row r="99" spans="1:5" ht="12" customHeight="1" x14ac:dyDescent="0.2">
      <c r="A99" s="188" t="s">
        <v>70</v>
      </c>
      <c r="B99" s="6" t="s">
        <v>414</v>
      </c>
      <c r="C99" s="160"/>
      <c r="D99" s="248">
        <v>56567</v>
      </c>
      <c r="E99" s="96">
        <v>56567</v>
      </c>
    </row>
    <row r="100" spans="1:5" ht="12" customHeight="1" x14ac:dyDescent="0.2">
      <c r="A100" s="188" t="s">
        <v>71</v>
      </c>
      <c r="B100" s="63" t="s">
        <v>355</v>
      </c>
      <c r="C100" s="160"/>
      <c r="D100" s="248"/>
      <c r="E100" s="96"/>
    </row>
    <row r="101" spans="1:5" ht="12" customHeight="1" x14ac:dyDescent="0.2">
      <c r="A101" s="188" t="s">
        <v>79</v>
      </c>
      <c r="B101" s="63" t="s">
        <v>354</v>
      </c>
      <c r="C101" s="160"/>
      <c r="D101" s="248"/>
      <c r="E101" s="96"/>
    </row>
    <row r="102" spans="1:5" ht="12" customHeight="1" x14ac:dyDescent="0.2">
      <c r="A102" s="188" t="s">
        <v>80</v>
      </c>
      <c r="B102" s="63" t="s">
        <v>269</v>
      </c>
      <c r="C102" s="160"/>
      <c r="D102" s="248"/>
      <c r="E102" s="96"/>
    </row>
    <row r="103" spans="1:5" ht="12" customHeight="1" x14ac:dyDescent="0.2">
      <c r="A103" s="188" t="s">
        <v>81</v>
      </c>
      <c r="B103" s="64" t="s">
        <v>270</v>
      </c>
      <c r="C103" s="160"/>
      <c r="D103" s="248"/>
      <c r="E103" s="96"/>
    </row>
    <row r="104" spans="1:5" ht="12" customHeight="1" x14ac:dyDescent="0.2">
      <c r="A104" s="188" t="s">
        <v>82</v>
      </c>
      <c r="B104" s="64" t="s">
        <v>271</v>
      </c>
      <c r="C104" s="160"/>
      <c r="D104" s="248">
        <v>15000000</v>
      </c>
      <c r="E104" s="96">
        <v>15000000</v>
      </c>
    </row>
    <row r="105" spans="1:5" ht="12" customHeight="1" x14ac:dyDescent="0.2">
      <c r="A105" s="188" t="s">
        <v>84</v>
      </c>
      <c r="B105" s="63" t="s">
        <v>272</v>
      </c>
      <c r="C105" s="160"/>
      <c r="D105" s="248"/>
      <c r="E105" s="96"/>
    </row>
    <row r="106" spans="1:5" ht="12" customHeight="1" x14ac:dyDescent="0.2">
      <c r="A106" s="188" t="s">
        <v>129</v>
      </c>
      <c r="B106" s="63" t="s">
        <v>273</v>
      </c>
      <c r="C106" s="160"/>
      <c r="D106" s="248"/>
      <c r="E106" s="96"/>
    </row>
    <row r="107" spans="1:5" ht="12" customHeight="1" x14ac:dyDescent="0.2">
      <c r="A107" s="188" t="s">
        <v>267</v>
      </c>
      <c r="B107" s="64" t="s">
        <v>274</v>
      </c>
      <c r="C107" s="158"/>
      <c r="D107" s="248"/>
      <c r="E107" s="96"/>
    </row>
    <row r="108" spans="1:5" ht="12" customHeight="1" x14ac:dyDescent="0.2">
      <c r="A108" s="196" t="s">
        <v>268</v>
      </c>
      <c r="B108" s="65" t="s">
        <v>275</v>
      </c>
      <c r="C108" s="160"/>
      <c r="D108" s="248"/>
      <c r="E108" s="96"/>
    </row>
    <row r="109" spans="1:5" ht="12" customHeight="1" x14ac:dyDescent="0.2">
      <c r="A109" s="188" t="s">
        <v>352</v>
      </c>
      <c r="B109" s="65" t="s">
        <v>276</v>
      </c>
      <c r="C109" s="160"/>
      <c r="D109" s="248"/>
      <c r="E109" s="96"/>
    </row>
    <row r="110" spans="1:5" ht="12" customHeight="1" x14ac:dyDescent="0.2">
      <c r="A110" s="188" t="s">
        <v>353</v>
      </c>
      <c r="B110" s="64" t="s">
        <v>277</v>
      </c>
      <c r="C110" s="158"/>
      <c r="D110" s="247"/>
      <c r="E110" s="94"/>
    </row>
    <row r="111" spans="1:5" ht="12" customHeight="1" x14ac:dyDescent="0.2">
      <c r="A111" s="188" t="s">
        <v>357</v>
      </c>
      <c r="B111" s="9" t="s">
        <v>39</v>
      </c>
      <c r="C111" s="158"/>
      <c r="D111" s="247"/>
      <c r="E111" s="94"/>
    </row>
    <row r="112" spans="1:5" ht="12" customHeight="1" x14ac:dyDescent="0.2">
      <c r="A112" s="189" t="s">
        <v>358</v>
      </c>
      <c r="B112" s="6" t="s">
        <v>415</v>
      </c>
      <c r="C112" s="160"/>
      <c r="D112" s="248"/>
      <c r="E112" s="96"/>
    </row>
    <row r="113" spans="1:5" ht="12" customHeight="1" thickBot="1" x14ac:dyDescent="0.25">
      <c r="A113" s="197" t="s">
        <v>359</v>
      </c>
      <c r="B113" s="66" t="s">
        <v>416</v>
      </c>
      <c r="C113" s="236"/>
      <c r="D113" s="285"/>
      <c r="E113" s="230"/>
    </row>
    <row r="114" spans="1:5" ht="12" customHeight="1" thickBot="1" x14ac:dyDescent="0.25">
      <c r="A114" s="25" t="s">
        <v>10</v>
      </c>
      <c r="B114" s="23" t="s">
        <v>278</v>
      </c>
      <c r="C114" s="157">
        <f>+C115+C117+C119</f>
        <v>4500000</v>
      </c>
      <c r="D114" s="245">
        <f>+D115+D117+D119</f>
        <v>53357662</v>
      </c>
      <c r="E114" s="93">
        <f>+E115+E117+E119</f>
        <v>57857662</v>
      </c>
    </row>
    <row r="115" spans="1:5" ht="12" customHeight="1" x14ac:dyDescent="0.2">
      <c r="A115" s="187" t="s">
        <v>72</v>
      </c>
      <c r="B115" s="6" t="s">
        <v>155</v>
      </c>
      <c r="C115" s="159">
        <v>4500000</v>
      </c>
      <c r="D115" s="246">
        <v>10269000</v>
      </c>
      <c r="E115" s="95">
        <v>14769000</v>
      </c>
    </row>
    <row r="116" spans="1:5" ht="12" customHeight="1" x14ac:dyDescent="0.2">
      <c r="A116" s="187" t="s">
        <v>73</v>
      </c>
      <c r="B116" s="10" t="s">
        <v>282</v>
      </c>
      <c r="C116" s="159"/>
      <c r="D116" s="246"/>
      <c r="E116" s="95"/>
    </row>
    <row r="117" spans="1:5" ht="12" customHeight="1" x14ac:dyDescent="0.2">
      <c r="A117" s="187" t="s">
        <v>74</v>
      </c>
      <c r="B117" s="10" t="s">
        <v>130</v>
      </c>
      <c r="C117" s="158"/>
      <c r="D117" s="247">
        <v>43088662</v>
      </c>
      <c r="E117" s="94">
        <v>43088662</v>
      </c>
    </row>
    <row r="118" spans="1:5" ht="12" customHeight="1" x14ac:dyDescent="0.2">
      <c r="A118" s="187" t="s">
        <v>75</v>
      </c>
      <c r="B118" s="10" t="s">
        <v>283</v>
      </c>
      <c r="C118" s="158"/>
      <c r="D118" s="247"/>
      <c r="E118" s="94"/>
    </row>
    <row r="119" spans="1:5" ht="12" customHeight="1" x14ac:dyDescent="0.2">
      <c r="A119" s="187" t="s">
        <v>76</v>
      </c>
      <c r="B119" s="102" t="s">
        <v>157</v>
      </c>
      <c r="C119" s="158"/>
      <c r="D119" s="247"/>
      <c r="E119" s="94"/>
    </row>
    <row r="120" spans="1:5" ht="12" customHeight="1" x14ac:dyDescent="0.2">
      <c r="A120" s="187" t="s">
        <v>83</v>
      </c>
      <c r="B120" s="101" t="s">
        <v>344</v>
      </c>
      <c r="C120" s="158"/>
      <c r="D120" s="247"/>
      <c r="E120" s="94"/>
    </row>
    <row r="121" spans="1:5" ht="12" customHeight="1" x14ac:dyDescent="0.2">
      <c r="A121" s="187" t="s">
        <v>85</v>
      </c>
      <c r="B121" s="166" t="s">
        <v>288</v>
      </c>
      <c r="C121" s="158"/>
      <c r="D121" s="247"/>
      <c r="E121" s="94"/>
    </row>
    <row r="122" spans="1:5" ht="12" customHeight="1" x14ac:dyDescent="0.2">
      <c r="A122" s="187" t="s">
        <v>131</v>
      </c>
      <c r="B122" s="64" t="s">
        <v>271</v>
      </c>
      <c r="C122" s="158"/>
      <c r="D122" s="247"/>
      <c r="E122" s="94"/>
    </row>
    <row r="123" spans="1:5" ht="12" customHeight="1" x14ac:dyDescent="0.2">
      <c r="A123" s="187" t="s">
        <v>132</v>
      </c>
      <c r="B123" s="64" t="s">
        <v>287</v>
      </c>
      <c r="C123" s="158"/>
      <c r="D123" s="247"/>
      <c r="E123" s="94"/>
    </row>
    <row r="124" spans="1:5" ht="12" customHeight="1" x14ac:dyDescent="0.2">
      <c r="A124" s="187" t="s">
        <v>133</v>
      </c>
      <c r="B124" s="64" t="s">
        <v>286</v>
      </c>
      <c r="C124" s="158"/>
      <c r="D124" s="247"/>
      <c r="E124" s="94"/>
    </row>
    <row r="125" spans="1:5" ht="12" customHeight="1" x14ac:dyDescent="0.2">
      <c r="A125" s="187" t="s">
        <v>279</v>
      </c>
      <c r="B125" s="64" t="s">
        <v>274</v>
      </c>
      <c r="C125" s="158"/>
      <c r="D125" s="247"/>
      <c r="E125" s="94"/>
    </row>
    <row r="126" spans="1:5" ht="12" customHeight="1" x14ac:dyDescent="0.2">
      <c r="A126" s="187" t="s">
        <v>280</v>
      </c>
      <c r="B126" s="64" t="s">
        <v>285</v>
      </c>
      <c r="C126" s="158"/>
      <c r="D126" s="247"/>
      <c r="E126" s="94"/>
    </row>
    <row r="127" spans="1:5" ht="12" customHeight="1" thickBot="1" x14ac:dyDescent="0.25">
      <c r="A127" s="196" t="s">
        <v>281</v>
      </c>
      <c r="B127" s="64" t="s">
        <v>284</v>
      </c>
      <c r="C127" s="160"/>
      <c r="D127" s="248"/>
      <c r="E127" s="96"/>
    </row>
    <row r="128" spans="1:5" ht="12" customHeight="1" thickBot="1" x14ac:dyDescent="0.25">
      <c r="A128" s="25" t="s">
        <v>11</v>
      </c>
      <c r="B128" s="57" t="s">
        <v>362</v>
      </c>
      <c r="C128" s="157">
        <f>+C93+C114</f>
        <v>65908046</v>
      </c>
      <c r="D128" s="245">
        <f>+D93+D114</f>
        <v>111212904</v>
      </c>
      <c r="E128" s="93">
        <f>+E93+E114</f>
        <v>177121130</v>
      </c>
    </row>
    <row r="129" spans="1:11" ht="12" customHeight="1" thickBot="1" x14ac:dyDescent="0.25">
      <c r="A129" s="25" t="s">
        <v>12</v>
      </c>
      <c r="B129" s="57" t="s">
        <v>363</v>
      </c>
      <c r="C129" s="157">
        <f>+C130+C131+C132</f>
        <v>0</v>
      </c>
      <c r="D129" s="245">
        <f>+D130+D131+D132</f>
        <v>0</v>
      </c>
      <c r="E129" s="93">
        <f>+E130+E131+E132</f>
        <v>0</v>
      </c>
    </row>
    <row r="130" spans="1:11" s="53" customFormat="1" ht="12" customHeight="1" x14ac:dyDescent="0.2">
      <c r="A130" s="187" t="s">
        <v>188</v>
      </c>
      <c r="B130" s="7" t="s">
        <v>420</v>
      </c>
      <c r="C130" s="158"/>
      <c r="D130" s="247"/>
      <c r="E130" s="94"/>
    </row>
    <row r="131" spans="1:11" ht="12" customHeight="1" x14ac:dyDescent="0.2">
      <c r="A131" s="187" t="s">
        <v>189</v>
      </c>
      <c r="B131" s="7" t="s">
        <v>371</v>
      </c>
      <c r="C131" s="158"/>
      <c r="D131" s="247"/>
      <c r="E131" s="94"/>
    </row>
    <row r="132" spans="1:11" ht="12" customHeight="1" thickBot="1" x14ac:dyDescent="0.25">
      <c r="A132" s="196" t="s">
        <v>190</v>
      </c>
      <c r="B132" s="5" t="s">
        <v>419</v>
      </c>
      <c r="C132" s="158"/>
      <c r="D132" s="247"/>
      <c r="E132" s="94"/>
    </row>
    <row r="133" spans="1:11" ht="12" customHeight="1" thickBot="1" x14ac:dyDescent="0.25">
      <c r="A133" s="25" t="s">
        <v>13</v>
      </c>
      <c r="B133" s="57" t="s">
        <v>364</v>
      </c>
      <c r="C133" s="157">
        <f>+C134+C135+C136+C137+C138+C139</f>
        <v>0</v>
      </c>
      <c r="D133" s="245">
        <f>+D134+D135+D136+D137+D138+D139</f>
        <v>0</v>
      </c>
      <c r="E133" s="93">
        <f>+E134+E135+E136+E137+E138+E139</f>
        <v>0</v>
      </c>
    </row>
    <row r="134" spans="1:11" ht="12" customHeight="1" x14ac:dyDescent="0.2">
      <c r="A134" s="187" t="s">
        <v>59</v>
      </c>
      <c r="B134" s="7" t="s">
        <v>373</v>
      </c>
      <c r="C134" s="158"/>
      <c r="D134" s="247"/>
      <c r="E134" s="94"/>
    </row>
    <row r="135" spans="1:11" ht="12" customHeight="1" x14ac:dyDescent="0.2">
      <c r="A135" s="187" t="s">
        <v>60</v>
      </c>
      <c r="B135" s="7" t="s">
        <v>365</v>
      </c>
      <c r="C135" s="158"/>
      <c r="D135" s="247"/>
      <c r="E135" s="94"/>
    </row>
    <row r="136" spans="1:11" ht="12" customHeight="1" x14ac:dyDescent="0.2">
      <c r="A136" s="187" t="s">
        <v>61</v>
      </c>
      <c r="B136" s="7" t="s">
        <v>366</v>
      </c>
      <c r="C136" s="158"/>
      <c r="D136" s="247"/>
      <c r="E136" s="94"/>
    </row>
    <row r="137" spans="1:11" ht="12" customHeight="1" x14ac:dyDescent="0.2">
      <c r="A137" s="187" t="s">
        <v>118</v>
      </c>
      <c r="B137" s="7" t="s">
        <v>418</v>
      </c>
      <c r="C137" s="158"/>
      <c r="D137" s="247"/>
      <c r="E137" s="94"/>
    </row>
    <row r="138" spans="1:11" ht="12" customHeight="1" x14ac:dyDescent="0.2">
      <c r="A138" s="187" t="s">
        <v>119</v>
      </c>
      <c r="B138" s="7" t="s">
        <v>368</v>
      </c>
      <c r="C138" s="158"/>
      <c r="D138" s="247"/>
      <c r="E138" s="94"/>
    </row>
    <row r="139" spans="1:11" s="53" customFormat="1" ht="12" customHeight="1" thickBot="1" x14ac:dyDescent="0.25">
      <c r="A139" s="196" t="s">
        <v>120</v>
      </c>
      <c r="B139" s="5" t="s">
        <v>369</v>
      </c>
      <c r="C139" s="158"/>
      <c r="D139" s="247"/>
      <c r="E139" s="94"/>
    </row>
    <row r="140" spans="1:11" ht="12" customHeight="1" thickBot="1" x14ac:dyDescent="0.25">
      <c r="A140" s="25" t="s">
        <v>14</v>
      </c>
      <c r="B140" s="57" t="s">
        <v>433</v>
      </c>
      <c r="C140" s="163">
        <f>+C141+C142+C144+C145+C143</f>
        <v>145968813</v>
      </c>
      <c r="D140" s="249">
        <f>+D141+D142+D144+D145+D143</f>
        <v>29949289</v>
      </c>
      <c r="E140" s="199">
        <f>+E141+E142+E144+E145+E143</f>
        <v>175917922</v>
      </c>
      <c r="K140" s="92"/>
    </row>
    <row r="141" spans="1:11" x14ac:dyDescent="0.2">
      <c r="A141" s="187" t="s">
        <v>62</v>
      </c>
      <c r="B141" s="7" t="s">
        <v>289</v>
      </c>
      <c r="C141" s="158"/>
      <c r="D141" s="247"/>
      <c r="E141" s="94"/>
    </row>
    <row r="142" spans="1:11" ht="12" customHeight="1" x14ac:dyDescent="0.2">
      <c r="A142" s="187" t="s">
        <v>63</v>
      </c>
      <c r="B142" s="7" t="s">
        <v>290</v>
      </c>
      <c r="C142" s="158">
        <v>2670537</v>
      </c>
      <c r="D142" s="247"/>
      <c r="E142" s="94">
        <v>2670357</v>
      </c>
    </row>
    <row r="143" spans="1:11" ht="12" customHeight="1" x14ac:dyDescent="0.2">
      <c r="A143" s="187" t="s">
        <v>206</v>
      </c>
      <c r="B143" s="7" t="s">
        <v>432</v>
      </c>
      <c r="C143" s="158">
        <v>143298276</v>
      </c>
      <c r="D143" s="247">
        <v>29949289</v>
      </c>
      <c r="E143" s="94">
        <v>173247565</v>
      </c>
    </row>
    <row r="144" spans="1:11" s="53" customFormat="1" ht="12" customHeight="1" x14ac:dyDescent="0.2">
      <c r="A144" s="187" t="s">
        <v>207</v>
      </c>
      <c r="B144" s="7" t="s">
        <v>378</v>
      </c>
      <c r="C144" s="158"/>
      <c r="D144" s="247"/>
      <c r="E144" s="94"/>
    </row>
    <row r="145" spans="1:5" s="53" customFormat="1" ht="12" customHeight="1" thickBot="1" x14ac:dyDescent="0.25">
      <c r="A145" s="196" t="s">
        <v>208</v>
      </c>
      <c r="B145" s="5" t="s">
        <v>308</v>
      </c>
      <c r="C145" s="158"/>
      <c r="D145" s="247"/>
      <c r="E145" s="94"/>
    </row>
    <row r="146" spans="1:5" s="53" customFormat="1" ht="12" customHeight="1" thickBot="1" x14ac:dyDescent="0.25">
      <c r="A146" s="25" t="s">
        <v>15</v>
      </c>
      <c r="B146" s="57" t="s">
        <v>379</v>
      </c>
      <c r="C146" s="238">
        <f>+C147+C148+C149+C150+C151</f>
        <v>0</v>
      </c>
      <c r="D146" s="250">
        <f>+D147+D148+D149+D150+D151</f>
        <v>0</v>
      </c>
      <c r="E146" s="232">
        <f>+E147+E148+E149+E150+E151</f>
        <v>0</v>
      </c>
    </row>
    <row r="147" spans="1:5" s="53" customFormat="1" ht="12" customHeight="1" x14ac:dyDescent="0.2">
      <c r="A147" s="187" t="s">
        <v>64</v>
      </c>
      <c r="B147" s="7" t="s">
        <v>374</v>
      </c>
      <c r="C147" s="158"/>
      <c r="D147" s="247"/>
      <c r="E147" s="94"/>
    </row>
    <row r="148" spans="1:5" s="53" customFormat="1" ht="12" customHeight="1" x14ac:dyDescent="0.2">
      <c r="A148" s="187" t="s">
        <v>65</v>
      </c>
      <c r="B148" s="7" t="s">
        <v>381</v>
      </c>
      <c r="C148" s="158"/>
      <c r="D148" s="247"/>
      <c r="E148" s="94"/>
    </row>
    <row r="149" spans="1:5" s="53" customFormat="1" ht="12" customHeight="1" x14ac:dyDescent="0.2">
      <c r="A149" s="187" t="s">
        <v>218</v>
      </c>
      <c r="B149" s="7" t="s">
        <v>376</v>
      </c>
      <c r="C149" s="158"/>
      <c r="D149" s="247"/>
      <c r="E149" s="94"/>
    </row>
    <row r="150" spans="1:5" s="53" customFormat="1" ht="12" customHeight="1" x14ac:dyDescent="0.2">
      <c r="A150" s="187" t="s">
        <v>219</v>
      </c>
      <c r="B150" s="7" t="s">
        <v>421</v>
      </c>
      <c r="C150" s="158"/>
      <c r="D150" s="247"/>
      <c r="E150" s="94"/>
    </row>
    <row r="151" spans="1:5" ht="12.75" customHeight="1" thickBot="1" x14ac:dyDescent="0.25">
      <c r="A151" s="196" t="s">
        <v>380</v>
      </c>
      <c r="B151" s="5" t="s">
        <v>383</v>
      </c>
      <c r="C151" s="160"/>
      <c r="D151" s="248"/>
      <c r="E151" s="96"/>
    </row>
    <row r="152" spans="1:5" ht="12.75" customHeight="1" thickBot="1" x14ac:dyDescent="0.25">
      <c r="A152" s="227" t="s">
        <v>16</v>
      </c>
      <c r="B152" s="57" t="s">
        <v>384</v>
      </c>
      <c r="C152" s="238"/>
      <c r="D152" s="250"/>
      <c r="E152" s="232"/>
    </row>
    <row r="153" spans="1:5" ht="12.75" customHeight="1" thickBot="1" x14ac:dyDescent="0.25">
      <c r="A153" s="227" t="s">
        <v>17</v>
      </c>
      <c r="B153" s="57" t="s">
        <v>385</v>
      </c>
      <c r="C153" s="238"/>
      <c r="D153" s="250"/>
      <c r="E153" s="232"/>
    </row>
    <row r="154" spans="1:5" ht="12" customHeight="1" thickBot="1" x14ac:dyDescent="0.25">
      <c r="A154" s="25" t="s">
        <v>18</v>
      </c>
      <c r="B154" s="57" t="s">
        <v>387</v>
      </c>
      <c r="C154" s="240">
        <f>+C129+C133+C140+C146+C152+C153</f>
        <v>145968813</v>
      </c>
      <c r="D154" s="252">
        <f>+D129+D133+D140+D146+D152+D153</f>
        <v>29949289</v>
      </c>
      <c r="E154" s="234">
        <f>+E129+E133+E140+E146+E152+E153</f>
        <v>175917922</v>
      </c>
    </row>
    <row r="155" spans="1:5" ht="15.2" customHeight="1" thickBot="1" x14ac:dyDescent="0.25">
      <c r="A155" s="198" t="s">
        <v>19</v>
      </c>
      <c r="B155" s="144" t="s">
        <v>386</v>
      </c>
      <c r="C155" s="240">
        <f>+C128+C154</f>
        <v>211876859</v>
      </c>
      <c r="D155" s="252">
        <f>+D128+D154</f>
        <v>141162193</v>
      </c>
      <c r="E155" s="234">
        <f>+E128+E154</f>
        <v>353039052</v>
      </c>
    </row>
    <row r="156" spans="1:5" ht="13.5" thickBot="1" x14ac:dyDescent="0.25">
      <c r="A156" s="147"/>
      <c r="B156" s="148"/>
      <c r="C156" s="366">
        <f>C90-C155</f>
        <v>0</v>
      </c>
      <c r="D156" s="366">
        <f>D90-D155</f>
        <v>0</v>
      </c>
      <c r="E156" s="149"/>
    </row>
    <row r="157" spans="1:5" ht="15.2" customHeight="1" thickBot="1" x14ac:dyDescent="0.25">
      <c r="A157" s="295" t="s">
        <v>496</v>
      </c>
      <c r="B157" s="296"/>
      <c r="C157" s="284"/>
      <c r="D157" s="284"/>
      <c r="E157" s="283">
        <v>40</v>
      </c>
    </row>
    <row r="158" spans="1:5" ht="14.45" customHeight="1" thickBot="1" x14ac:dyDescent="0.25">
      <c r="A158" s="297" t="s">
        <v>497</v>
      </c>
      <c r="B158" s="298"/>
      <c r="C158" s="284"/>
      <c r="D158" s="284"/>
      <c r="E158" s="283">
        <v>34</v>
      </c>
    </row>
  </sheetData>
  <sheetProtection sheet="1"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158"/>
  <sheetViews>
    <sheetView zoomScale="120" zoomScaleNormal="120" zoomScaleSheetLayoutView="100" workbookViewId="0">
      <selection activeCell="J44" sqref="J44"/>
    </sheetView>
  </sheetViews>
  <sheetFormatPr defaultRowHeight="12.75" x14ac:dyDescent="0.2"/>
  <cols>
    <col min="1" max="1" width="16.1640625" style="150" customWidth="1"/>
    <col min="2" max="2" width="62" style="151" customWidth="1"/>
    <col min="3" max="3" width="14.1640625" style="152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25">
      <c r="A1" s="315"/>
      <c r="B1" s="327"/>
      <c r="C1" s="328"/>
      <c r="D1" s="328"/>
      <c r="E1" s="368" t="str">
        <f>CONCATENATE("9.1.2. melléklet ",KVI_MOD_ALAPADATOK!A7," ",KVI_MOD_ALAPADATOK!B7," ",KVI_MOD_ALAPADATOK!C7," ",KVI_MOD_ALAPADATOK!D7," ",KVI_MOD_ALAPADATOK!E7," ",KVI_MOD_ALAPADATOK!F7," ",KVI_MOD_ALAPADATOK!G7," ",KVI_MOD_ALAPADATOK!H7)</f>
        <v>9.1.2. melléklet a 2 / 2021 ( V.26 ) önkormányzati rendelethez</v>
      </c>
    </row>
    <row r="2" spans="1:5" s="49" customFormat="1" ht="21.2" customHeight="1" thickBot="1" x14ac:dyDescent="0.25">
      <c r="A2" s="324" t="s">
        <v>47</v>
      </c>
      <c r="B2" s="610" t="str">
        <f>CONCATENATE(KVI_MOD_ALAPADATOK!A3)</f>
        <v>Abaújkér Község Önkormányzata</v>
      </c>
      <c r="C2" s="610"/>
      <c r="D2" s="610"/>
      <c r="E2" s="325" t="s">
        <v>41</v>
      </c>
    </row>
    <row r="3" spans="1:5" s="49" customFormat="1" ht="24.75" thickBot="1" x14ac:dyDescent="0.25">
      <c r="A3" s="324" t="s">
        <v>139</v>
      </c>
      <c r="B3" s="610" t="s">
        <v>336</v>
      </c>
      <c r="C3" s="610"/>
      <c r="D3" s="610"/>
      <c r="E3" s="326" t="s">
        <v>45</v>
      </c>
    </row>
    <row r="4" spans="1:5" s="50" customFormat="1" ht="15.95" customHeight="1" thickBot="1" x14ac:dyDescent="0.3">
      <c r="A4" s="318"/>
      <c r="B4" s="318"/>
      <c r="C4" s="319"/>
      <c r="D4" s="320"/>
      <c r="E4" s="319" t="str">
        <f>KVI_MOD_9.1.1.sz.mell!E4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46" customFormat="1" ht="12.95" customHeight="1" thickBot="1" x14ac:dyDescent="0.25">
      <c r="A6" s="72" t="s">
        <v>401</v>
      </c>
      <c r="B6" s="73" t="s">
        <v>402</v>
      </c>
      <c r="C6" s="73" t="s">
        <v>403</v>
      </c>
      <c r="D6" s="278" t="s">
        <v>405</v>
      </c>
      <c r="E6" s="74" t="s">
        <v>404</v>
      </c>
    </row>
    <row r="7" spans="1:5" s="46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46" customFormat="1" ht="12" customHeight="1" thickBot="1" x14ac:dyDescent="0.25">
      <c r="A8" s="25" t="s">
        <v>9</v>
      </c>
      <c r="B8" s="19" t="s">
        <v>173</v>
      </c>
      <c r="C8" s="157">
        <f>+C9+C10+C11+C12+C13+C14</f>
        <v>0</v>
      </c>
      <c r="D8" s="245">
        <f>+D9+D10+D11+D12+D13+D14</f>
        <v>0</v>
      </c>
      <c r="E8" s="93">
        <f>+E9+E10+E11+E12+E13+E14</f>
        <v>0</v>
      </c>
    </row>
    <row r="9" spans="1:5" s="51" customFormat="1" ht="12" customHeight="1" x14ac:dyDescent="0.2">
      <c r="A9" s="187" t="s">
        <v>66</v>
      </c>
      <c r="B9" s="170" t="s">
        <v>174</v>
      </c>
      <c r="C9" s="159"/>
      <c r="D9" s="246"/>
      <c r="E9" s="95"/>
    </row>
    <row r="10" spans="1:5" s="52" customFormat="1" ht="12" customHeight="1" x14ac:dyDescent="0.2">
      <c r="A10" s="188" t="s">
        <v>67</v>
      </c>
      <c r="B10" s="171" t="s">
        <v>175</v>
      </c>
      <c r="C10" s="158"/>
      <c r="D10" s="247"/>
      <c r="E10" s="94"/>
    </row>
    <row r="11" spans="1:5" s="52" customFormat="1" ht="12" customHeight="1" x14ac:dyDescent="0.2">
      <c r="A11" s="188" t="s">
        <v>68</v>
      </c>
      <c r="B11" s="171" t="s">
        <v>176</v>
      </c>
      <c r="C11" s="158"/>
      <c r="D11" s="247"/>
      <c r="E11" s="94"/>
    </row>
    <row r="12" spans="1:5" s="52" customFormat="1" ht="12" customHeight="1" x14ac:dyDescent="0.2">
      <c r="A12" s="188" t="s">
        <v>69</v>
      </c>
      <c r="B12" s="171" t="s">
        <v>177</v>
      </c>
      <c r="C12" s="158"/>
      <c r="D12" s="247"/>
      <c r="E12" s="94"/>
    </row>
    <row r="13" spans="1:5" s="52" customFormat="1" ht="12" customHeight="1" x14ac:dyDescent="0.2">
      <c r="A13" s="188" t="s">
        <v>100</v>
      </c>
      <c r="B13" s="171" t="s">
        <v>409</v>
      </c>
      <c r="C13" s="158"/>
      <c r="D13" s="247"/>
      <c r="E13" s="94"/>
    </row>
    <row r="14" spans="1:5" s="51" customFormat="1" ht="12" customHeight="1" thickBot="1" x14ac:dyDescent="0.25">
      <c r="A14" s="189" t="s">
        <v>70</v>
      </c>
      <c r="B14" s="172" t="s">
        <v>347</v>
      </c>
      <c r="C14" s="158"/>
      <c r="D14" s="247"/>
      <c r="E14" s="94"/>
    </row>
    <row r="15" spans="1:5" s="51" customFormat="1" ht="12" customHeight="1" thickBot="1" x14ac:dyDescent="0.25">
      <c r="A15" s="25" t="s">
        <v>10</v>
      </c>
      <c r="B15" s="100" t="s">
        <v>178</v>
      </c>
      <c r="C15" s="157">
        <f>+C16+C17+C18+C19+C20</f>
        <v>0</v>
      </c>
      <c r="D15" s="245">
        <f>+D16+D17+D18+D19+D20</f>
        <v>0</v>
      </c>
      <c r="E15" s="93">
        <f>+E16+E17+E18+E19+E20</f>
        <v>0</v>
      </c>
    </row>
    <row r="16" spans="1:5" s="51" customFormat="1" ht="12" customHeight="1" x14ac:dyDescent="0.2">
      <c r="A16" s="187" t="s">
        <v>72</v>
      </c>
      <c r="B16" s="170" t="s">
        <v>179</v>
      </c>
      <c r="C16" s="159"/>
      <c r="D16" s="246"/>
      <c r="E16" s="95"/>
    </row>
    <row r="17" spans="1:5" s="51" customFormat="1" ht="12" customHeight="1" x14ac:dyDescent="0.2">
      <c r="A17" s="188" t="s">
        <v>73</v>
      </c>
      <c r="B17" s="171" t="s">
        <v>180</v>
      </c>
      <c r="C17" s="158"/>
      <c r="D17" s="247"/>
      <c r="E17" s="94"/>
    </row>
    <row r="18" spans="1:5" s="51" customFormat="1" ht="12" customHeight="1" x14ac:dyDescent="0.2">
      <c r="A18" s="188" t="s">
        <v>74</v>
      </c>
      <c r="B18" s="171" t="s">
        <v>338</v>
      </c>
      <c r="C18" s="158"/>
      <c r="D18" s="247"/>
      <c r="E18" s="94"/>
    </row>
    <row r="19" spans="1:5" s="51" customFormat="1" ht="12" customHeight="1" x14ac:dyDescent="0.2">
      <c r="A19" s="188" t="s">
        <v>75</v>
      </c>
      <c r="B19" s="171" t="s">
        <v>339</v>
      </c>
      <c r="C19" s="158"/>
      <c r="D19" s="247"/>
      <c r="E19" s="94"/>
    </row>
    <row r="20" spans="1:5" s="51" customFormat="1" ht="12" customHeight="1" x14ac:dyDescent="0.2">
      <c r="A20" s="188" t="s">
        <v>76</v>
      </c>
      <c r="B20" s="171" t="s">
        <v>181</v>
      </c>
      <c r="C20" s="158"/>
      <c r="D20" s="247"/>
      <c r="E20" s="94"/>
    </row>
    <row r="21" spans="1:5" s="52" customFormat="1" ht="12" customHeight="1" thickBot="1" x14ac:dyDescent="0.25">
      <c r="A21" s="189" t="s">
        <v>83</v>
      </c>
      <c r="B21" s="172" t="s">
        <v>182</v>
      </c>
      <c r="C21" s="160"/>
      <c r="D21" s="248"/>
      <c r="E21" s="96"/>
    </row>
    <row r="22" spans="1:5" s="52" customFormat="1" ht="12" customHeight="1" thickBot="1" x14ac:dyDescent="0.25">
      <c r="A22" s="25" t="s">
        <v>11</v>
      </c>
      <c r="B22" s="19" t="s">
        <v>183</v>
      </c>
      <c r="C22" s="157">
        <f>+C23+C24+C25+C26+C27</f>
        <v>0</v>
      </c>
      <c r="D22" s="245">
        <f>+D23+D24+D25+D26+D27</f>
        <v>0</v>
      </c>
      <c r="E22" s="93">
        <f>+E23+E24+E25+E26+E27</f>
        <v>0</v>
      </c>
    </row>
    <row r="23" spans="1:5" s="52" customFormat="1" ht="12" customHeight="1" x14ac:dyDescent="0.2">
      <c r="A23" s="187" t="s">
        <v>55</v>
      </c>
      <c r="B23" s="170" t="s">
        <v>184</v>
      </c>
      <c r="C23" s="159"/>
      <c r="D23" s="246"/>
      <c r="E23" s="95"/>
    </row>
    <row r="24" spans="1:5" s="51" customFormat="1" ht="12" customHeight="1" x14ac:dyDescent="0.2">
      <c r="A24" s="188" t="s">
        <v>56</v>
      </c>
      <c r="B24" s="171" t="s">
        <v>185</v>
      </c>
      <c r="C24" s="158"/>
      <c r="D24" s="247"/>
      <c r="E24" s="94"/>
    </row>
    <row r="25" spans="1:5" s="52" customFormat="1" ht="12" customHeight="1" x14ac:dyDescent="0.2">
      <c r="A25" s="188" t="s">
        <v>57</v>
      </c>
      <c r="B25" s="171" t="s">
        <v>340</v>
      </c>
      <c r="C25" s="158"/>
      <c r="D25" s="247"/>
      <c r="E25" s="94"/>
    </row>
    <row r="26" spans="1:5" s="52" customFormat="1" ht="12" customHeight="1" x14ac:dyDescent="0.2">
      <c r="A26" s="188" t="s">
        <v>58</v>
      </c>
      <c r="B26" s="171" t="s">
        <v>341</v>
      </c>
      <c r="C26" s="158"/>
      <c r="D26" s="247"/>
      <c r="E26" s="94"/>
    </row>
    <row r="27" spans="1:5" s="52" customFormat="1" ht="12" customHeight="1" x14ac:dyDescent="0.2">
      <c r="A27" s="188" t="s">
        <v>114</v>
      </c>
      <c r="B27" s="171" t="s">
        <v>186</v>
      </c>
      <c r="C27" s="158"/>
      <c r="D27" s="247"/>
      <c r="E27" s="94"/>
    </row>
    <row r="28" spans="1:5" s="52" customFormat="1" ht="12" customHeight="1" thickBot="1" x14ac:dyDescent="0.25">
      <c r="A28" s="189" t="s">
        <v>115</v>
      </c>
      <c r="B28" s="172" t="s">
        <v>187</v>
      </c>
      <c r="C28" s="160"/>
      <c r="D28" s="248"/>
      <c r="E28" s="96"/>
    </row>
    <row r="29" spans="1:5" s="52" customFormat="1" ht="12" customHeight="1" thickBot="1" x14ac:dyDescent="0.25">
      <c r="A29" s="25" t="s">
        <v>116</v>
      </c>
      <c r="B29" s="19" t="s">
        <v>487</v>
      </c>
      <c r="C29" s="163">
        <f>SUM(C30:C36)</f>
        <v>0</v>
      </c>
      <c r="D29" s="163">
        <f>SUM(D30:D36)</f>
        <v>0</v>
      </c>
      <c r="E29" s="199">
        <f>SUM(E30:E36)</f>
        <v>0</v>
      </c>
    </row>
    <row r="30" spans="1:5" s="52" customFormat="1" ht="12" customHeight="1" x14ac:dyDescent="0.2">
      <c r="A30" s="187" t="s">
        <v>188</v>
      </c>
      <c r="B30" s="170" t="str">
        <f>KVI_MOD_1.1.sz.mell.!B33</f>
        <v>Építményadó</v>
      </c>
      <c r="C30" s="159"/>
      <c r="D30" s="159"/>
      <c r="E30" s="95"/>
    </row>
    <row r="31" spans="1:5" s="52" customFormat="1" ht="12" customHeight="1" x14ac:dyDescent="0.2">
      <c r="A31" s="188" t="s">
        <v>189</v>
      </c>
      <c r="B31" s="170" t="str">
        <f>KVI_MOD_1.1.sz.mell.!B34</f>
        <v>Idegenforgalmi adó</v>
      </c>
      <c r="C31" s="158"/>
      <c r="D31" s="158"/>
      <c r="E31" s="94"/>
    </row>
    <row r="32" spans="1:5" s="52" customFormat="1" ht="12" customHeight="1" x14ac:dyDescent="0.2">
      <c r="A32" s="188" t="s">
        <v>190</v>
      </c>
      <c r="B32" s="170" t="str">
        <f>KVI_MOD_1.1.sz.mell.!B35</f>
        <v>Iparűzési adó</v>
      </c>
      <c r="C32" s="158"/>
      <c r="D32" s="158"/>
      <c r="E32" s="94"/>
    </row>
    <row r="33" spans="1:5" s="52" customFormat="1" ht="12" customHeight="1" x14ac:dyDescent="0.2">
      <c r="A33" s="188" t="s">
        <v>191</v>
      </c>
      <c r="B33" s="170" t="str">
        <f>KVI_MOD_1.1.sz.mell.!B36</f>
        <v xml:space="preserve">Talajterhelési díj </v>
      </c>
      <c r="C33" s="158"/>
      <c r="D33" s="158"/>
      <c r="E33" s="94"/>
    </row>
    <row r="34" spans="1:5" s="52" customFormat="1" ht="12" customHeight="1" x14ac:dyDescent="0.2">
      <c r="A34" s="188" t="s">
        <v>491</v>
      </c>
      <c r="B34" s="170" t="str">
        <f>KVI_MOD_1.1.sz.mell.!B37</f>
        <v>Gépjárműadó</v>
      </c>
      <c r="C34" s="158"/>
      <c r="D34" s="158"/>
      <c r="E34" s="94"/>
    </row>
    <row r="35" spans="1:5" s="52" customFormat="1" ht="12" customHeight="1" x14ac:dyDescent="0.2">
      <c r="A35" s="188" t="s">
        <v>492</v>
      </c>
      <c r="B35" s="170" t="str">
        <f>KVI_MOD_1.1.sz.mell.!B38</f>
        <v>Telekadó</v>
      </c>
      <c r="C35" s="158"/>
      <c r="D35" s="158"/>
      <c r="E35" s="94"/>
    </row>
    <row r="36" spans="1:5" s="52" customFormat="1" ht="12" customHeight="1" thickBot="1" x14ac:dyDescent="0.25">
      <c r="A36" s="189" t="s">
        <v>493</v>
      </c>
      <c r="B36" s="170" t="str">
        <f>KVI_MOD_1.1.sz.mell.!B39</f>
        <v>Kommunális adó</v>
      </c>
      <c r="C36" s="160"/>
      <c r="D36" s="160"/>
      <c r="E36" s="96"/>
    </row>
    <row r="37" spans="1:5" s="52" customFormat="1" ht="12" customHeight="1" thickBot="1" x14ac:dyDescent="0.25">
      <c r="A37" s="25" t="s">
        <v>13</v>
      </c>
      <c r="B37" s="19" t="s">
        <v>348</v>
      </c>
      <c r="C37" s="157">
        <f>SUM(C38:C48)</f>
        <v>0</v>
      </c>
      <c r="D37" s="245">
        <f>SUM(D38:D48)</f>
        <v>0</v>
      </c>
      <c r="E37" s="93">
        <f>SUM(E38:E48)</f>
        <v>0</v>
      </c>
    </row>
    <row r="38" spans="1:5" s="52" customFormat="1" ht="12" customHeight="1" x14ac:dyDescent="0.2">
      <c r="A38" s="187" t="s">
        <v>59</v>
      </c>
      <c r="B38" s="170" t="s">
        <v>195</v>
      </c>
      <c r="C38" s="159"/>
      <c r="D38" s="246"/>
      <c r="E38" s="95"/>
    </row>
    <row r="39" spans="1:5" s="52" customFormat="1" ht="12" customHeight="1" x14ac:dyDescent="0.2">
      <c r="A39" s="188" t="s">
        <v>60</v>
      </c>
      <c r="B39" s="171" t="s">
        <v>196</v>
      </c>
      <c r="C39" s="158"/>
      <c r="D39" s="247"/>
      <c r="E39" s="94"/>
    </row>
    <row r="40" spans="1:5" s="52" customFormat="1" ht="12" customHeight="1" x14ac:dyDescent="0.2">
      <c r="A40" s="188" t="s">
        <v>61</v>
      </c>
      <c r="B40" s="171" t="s">
        <v>197</v>
      </c>
      <c r="C40" s="158"/>
      <c r="D40" s="247"/>
      <c r="E40" s="94"/>
    </row>
    <row r="41" spans="1:5" s="52" customFormat="1" ht="12" customHeight="1" x14ac:dyDescent="0.2">
      <c r="A41" s="188" t="s">
        <v>118</v>
      </c>
      <c r="B41" s="171" t="s">
        <v>198</v>
      </c>
      <c r="C41" s="158"/>
      <c r="D41" s="247"/>
      <c r="E41" s="94"/>
    </row>
    <row r="42" spans="1:5" s="52" customFormat="1" ht="12" customHeight="1" x14ac:dyDescent="0.2">
      <c r="A42" s="188" t="s">
        <v>119</v>
      </c>
      <c r="B42" s="171" t="s">
        <v>199</v>
      </c>
      <c r="C42" s="158"/>
      <c r="D42" s="247"/>
      <c r="E42" s="94"/>
    </row>
    <row r="43" spans="1:5" s="52" customFormat="1" ht="12" customHeight="1" x14ac:dyDescent="0.2">
      <c r="A43" s="188" t="s">
        <v>120</v>
      </c>
      <c r="B43" s="171" t="s">
        <v>200</v>
      </c>
      <c r="C43" s="158"/>
      <c r="D43" s="247"/>
      <c r="E43" s="94"/>
    </row>
    <row r="44" spans="1:5" s="52" customFormat="1" ht="12" customHeight="1" x14ac:dyDescent="0.2">
      <c r="A44" s="188" t="s">
        <v>121</v>
      </c>
      <c r="B44" s="171" t="s">
        <v>201</v>
      </c>
      <c r="C44" s="158"/>
      <c r="D44" s="247"/>
      <c r="E44" s="94"/>
    </row>
    <row r="45" spans="1:5" s="52" customFormat="1" ht="12" customHeight="1" x14ac:dyDescent="0.2">
      <c r="A45" s="188" t="s">
        <v>122</v>
      </c>
      <c r="B45" s="171" t="s">
        <v>494</v>
      </c>
      <c r="C45" s="158"/>
      <c r="D45" s="247"/>
      <c r="E45" s="94"/>
    </row>
    <row r="46" spans="1:5" s="52" customFormat="1" ht="12" customHeight="1" x14ac:dyDescent="0.2">
      <c r="A46" s="188" t="s">
        <v>193</v>
      </c>
      <c r="B46" s="171" t="s">
        <v>203</v>
      </c>
      <c r="C46" s="161"/>
      <c r="D46" s="279"/>
      <c r="E46" s="97"/>
    </row>
    <row r="47" spans="1:5" s="52" customFormat="1" ht="12" customHeight="1" x14ac:dyDescent="0.2">
      <c r="A47" s="189" t="s">
        <v>194</v>
      </c>
      <c r="B47" s="172" t="s">
        <v>350</v>
      </c>
      <c r="C47" s="162"/>
      <c r="D47" s="280"/>
      <c r="E47" s="98"/>
    </row>
    <row r="48" spans="1:5" s="52" customFormat="1" ht="12" customHeight="1" thickBot="1" x14ac:dyDescent="0.25">
      <c r="A48" s="189" t="s">
        <v>349</v>
      </c>
      <c r="B48" s="172" t="s">
        <v>204</v>
      </c>
      <c r="C48" s="162"/>
      <c r="D48" s="280"/>
      <c r="E48" s="98"/>
    </row>
    <row r="49" spans="1:5" s="52" customFormat="1" ht="12" customHeight="1" thickBot="1" x14ac:dyDescent="0.25">
      <c r="A49" s="25" t="s">
        <v>14</v>
      </c>
      <c r="B49" s="19" t="s">
        <v>205</v>
      </c>
      <c r="C49" s="157">
        <f>SUM(C50:C54)</f>
        <v>0</v>
      </c>
      <c r="D49" s="245">
        <f>SUM(D50:D54)</f>
        <v>0</v>
      </c>
      <c r="E49" s="93">
        <f>SUM(E50:E54)</f>
        <v>0</v>
      </c>
    </row>
    <row r="50" spans="1:5" s="52" customFormat="1" ht="12" customHeight="1" x14ac:dyDescent="0.2">
      <c r="A50" s="187" t="s">
        <v>62</v>
      </c>
      <c r="B50" s="170" t="s">
        <v>209</v>
      </c>
      <c r="C50" s="210"/>
      <c r="D50" s="281"/>
      <c r="E50" s="99"/>
    </row>
    <row r="51" spans="1:5" s="52" customFormat="1" ht="12" customHeight="1" x14ac:dyDescent="0.2">
      <c r="A51" s="188" t="s">
        <v>63</v>
      </c>
      <c r="B51" s="171" t="s">
        <v>210</v>
      </c>
      <c r="C51" s="161"/>
      <c r="D51" s="279"/>
      <c r="E51" s="97"/>
    </row>
    <row r="52" spans="1:5" s="52" customFormat="1" ht="12" customHeight="1" x14ac:dyDescent="0.2">
      <c r="A52" s="188" t="s">
        <v>206</v>
      </c>
      <c r="B52" s="171" t="s">
        <v>211</v>
      </c>
      <c r="C52" s="161"/>
      <c r="D52" s="279"/>
      <c r="E52" s="97"/>
    </row>
    <row r="53" spans="1:5" s="52" customFormat="1" ht="12" customHeight="1" x14ac:dyDescent="0.2">
      <c r="A53" s="188" t="s">
        <v>207</v>
      </c>
      <c r="B53" s="171" t="s">
        <v>212</v>
      </c>
      <c r="C53" s="161"/>
      <c r="D53" s="279"/>
      <c r="E53" s="97"/>
    </row>
    <row r="54" spans="1:5" s="52" customFormat="1" ht="12" customHeight="1" thickBot="1" x14ac:dyDescent="0.25">
      <c r="A54" s="189" t="s">
        <v>208</v>
      </c>
      <c r="B54" s="172" t="s">
        <v>213</v>
      </c>
      <c r="C54" s="162"/>
      <c r="D54" s="280"/>
      <c r="E54" s="98"/>
    </row>
    <row r="55" spans="1:5" s="52" customFormat="1" ht="12" customHeight="1" thickBot="1" x14ac:dyDescent="0.25">
      <c r="A55" s="25" t="s">
        <v>123</v>
      </c>
      <c r="B55" s="19" t="s">
        <v>214</v>
      </c>
      <c r="C55" s="157">
        <f>SUM(C56:C58)</f>
        <v>0</v>
      </c>
      <c r="D55" s="245">
        <f>SUM(D56:D58)</f>
        <v>0</v>
      </c>
      <c r="E55" s="93">
        <f>SUM(E56:E58)</f>
        <v>0</v>
      </c>
    </row>
    <row r="56" spans="1:5" s="52" customFormat="1" ht="12" customHeight="1" x14ac:dyDescent="0.2">
      <c r="A56" s="187" t="s">
        <v>64</v>
      </c>
      <c r="B56" s="170" t="s">
        <v>215</v>
      </c>
      <c r="C56" s="159"/>
      <c r="D56" s="246"/>
      <c r="E56" s="95"/>
    </row>
    <row r="57" spans="1:5" s="52" customFormat="1" ht="12" customHeight="1" x14ac:dyDescent="0.2">
      <c r="A57" s="188" t="s">
        <v>65</v>
      </c>
      <c r="B57" s="171" t="s">
        <v>342</v>
      </c>
      <c r="C57" s="158"/>
      <c r="D57" s="247"/>
      <c r="E57" s="94"/>
    </row>
    <row r="58" spans="1:5" s="52" customFormat="1" ht="12" customHeight="1" x14ac:dyDescent="0.2">
      <c r="A58" s="188" t="s">
        <v>218</v>
      </c>
      <c r="B58" s="171" t="s">
        <v>216</v>
      </c>
      <c r="C58" s="158"/>
      <c r="D58" s="247"/>
      <c r="E58" s="94"/>
    </row>
    <row r="59" spans="1:5" s="52" customFormat="1" ht="12" customHeight="1" thickBot="1" x14ac:dyDescent="0.25">
      <c r="A59" s="189" t="s">
        <v>219</v>
      </c>
      <c r="B59" s="172" t="s">
        <v>217</v>
      </c>
      <c r="C59" s="160"/>
      <c r="D59" s="248"/>
      <c r="E59" s="96"/>
    </row>
    <row r="60" spans="1:5" s="52" customFormat="1" ht="12" customHeight="1" thickBot="1" x14ac:dyDescent="0.25">
      <c r="A60" s="25" t="s">
        <v>16</v>
      </c>
      <c r="B60" s="100" t="s">
        <v>220</v>
      </c>
      <c r="C60" s="157">
        <f>SUM(C61:C63)</f>
        <v>0</v>
      </c>
      <c r="D60" s="245">
        <f>SUM(D61:D63)</f>
        <v>0</v>
      </c>
      <c r="E60" s="93">
        <f>SUM(E61:E63)</f>
        <v>0</v>
      </c>
    </row>
    <row r="61" spans="1:5" s="52" customFormat="1" ht="12" customHeight="1" x14ac:dyDescent="0.2">
      <c r="A61" s="187" t="s">
        <v>124</v>
      </c>
      <c r="B61" s="170" t="s">
        <v>222</v>
      </c>
      <c r="C61" s="161"/>
      <c r="D61" s="279"/>
      <c r="E61" s="97"/>
    </row>
    <row r="62" spans="1:5" s="52" customFormat="1" ht="12" customHeight="1" x14ac:dyDescent="0.2">
      <c r="A62" s="188" t="s">
        <v>125</v>
      </c>
      <c r="B62" s="171" t="s">
        <v>343</v>
      </c>
      <c r="C62" s="161"/>
      <c r="D62" s="279"/>
      <c r="E62" s="97"/>
    </row>
    <row r="63" spans="1:5" s="52" customFormat="1" ht="12" customHeight="1" x14ac:dyDescent="0.2">
      <c r="A63" s="188" t="s">
        <v>156</v>
      </c>
      <c r="B63" s="171" t="s">
        <v>223</v>
      </c>
      <c r="C63" s="161"/>
      <c r="D63" s="279"/>
      <c r="E63" s="97"/>
    </row>
    <row r="64" spans="1:5" s="52" customFormat="1" ht="12" customHeight="1" thickBot="1" x14ac:dyDescent="0.25">
      <c r="A64" s="189" t="s">
        <v>221</v>
      </c>
      <c r="B64" s="172" t="s">
        <v>224</v>
      </c>
      <c r="C64" s="161"/>
      <c r="D64" s="279"/>
      <c r="E64" s="97"/>
    </row>
    <row r="65" spans="1:5" s="52" customFormat="1" ht="12" customHeight="1" thickBot="1" x14ac:dyDescent="0.25">
      <c r="A65" s="25" t="s">
        <v>17</v>
      </c>
      <c r="B65" s="19" t="s">
        <v>225</v>
      </c>
      <c r="C65" s="163">
        <f>+C8+C15+C22+C29+C37+C49+C55+C60</f>
        <v>0</v>
      </c>
      <c r="D65" s="249">
        <f>+D8+D15+D22+D29+D37+D49+D55+D60</f>
        <v>0</v>
      </c>
      <c r="E65" s="199">
        <f>+E8+E15+E22+E29+E37+E49+E55+E60</f>
        <v>0</v>
      </c>
    </row>
    <row r="66" spans="1:5" s="52" customFormat="1" ht="12" customHeight="1" thickBot="1" x14ac:dyDescent="0.2">
      <c r="A66" s="190" t="s">
        <v>312</v>
      </c>
      <c r="B66" s="100" t="s">
        <v>227</v>
      </c>
      <c r="C66" s="157">
        <f>SUM(C67:C69)</f>
        <v>0</v>
      </c>
      <c r="D66" s="245">
        <f>SUM(D67:D69)</f>
        <v>0</v>
      </c>
      <c r="E66" s="93">
        <f>SUM(E67:E69)</f>
        <v>0</v>
      </c>
    </row>
    <row r="67" spans="1:5" s="52" customFormat="1" ht="12" customHeight="1" x14ac:dyDescent="0.2">
      <c r="A67" s="187" t="s">
        <v>255</v>
      </c>
      <c r="B67" s="170" t="s">
        <v>228</v>
      </c>
      <c r="C67" s="161"/>
      <c r="D67" s="279"/>
      <c r="E67" s="97"/>
    </row>
    <row r="68" spans="1:5" s="52" customFormat="1" ht="12" customHeight="1" x14ac:dyDescent="0.2">
      <c r="A68" s="188" t="s">
        <v>264</v>
      </c>
      <c r="B68" s="171" t="s">
        <v>229</v>
      </c>
      <c r="C68" s="161"/>
      <c r="D68" s="279"/>
      <c r="E68" s="97"/>
    </row>
    <row r="69" spans="1:5" s="52" customFormat="1" ht="12" customHeight="1" thickBot="1" x14ac:dyDescent="0.25">
      <c r="A69" s="189" t="s">
        <v>265</v>
      </c>
      <c r="B69" s="173" t="s">
        <v>230</v>
      </c>
      <c r="C69" s="161"/>
      <c r="D69" s="282"/>
      <c r="E69" s="97"/>
    </row>
    <row r="70" spans="1:5" s="52" customFormat="1" ht="12" customHeight="1" thickBot="1" x14ac:dyDescent="0.2">
      <c r="A70" s="190" t="s">
        <v>231</v>
      </c>
      <c r="B70" s="100" t="s">
        <v>232</v>
      </c>
      <c r="C70" s="157">
        <f>SUM(C71:C74)</f>
        <v>0</v>
      </c>
      <c r="D70" s="157">
        <f>SUM(D71:D74)</f>
        <v>0</v>
      </c>
      <c r="E70" s="93">
        <f>SUM(E71:E74)</f>
        <v>0</v>
      </c>
    </row>
    <row r="71" spans="1:5" s="52" customFormat="1" ht="12" customHeight="1" x14ac:dyDescent="0.2">
      <c r="A71" s="187" t="s">
        <v>101</v>
      </c>
      <c r="B71" s="301" t="s">
        <v>233</v>
      </c>
      <c r="C71" s="161"/>
      <c r="D71" s="161"/>
      <c r="E71" s="97"/>
    </row>
    <row r="72" spans="1:5" s="52" customFormat="1" ht="12" customHeight="1" x14ac:dyDescent="0.2">
      <c r="A72" s="188" t="s">
        <v>102</v>
      </c>
      <c r="B72" s="301" t="s">
        <v>501</v>
      </c>
      <c r="C72" s="161"/>
      <c r="D72" s="161"/>
      <c r="E72" s="97"/>
    </row>
    <row r="73" spans="1:5" s="52" customFormat="1" ht="12" customHeight="1" x14ac:dyDescent="0.2">
      <c r="A73" s="188" t="s">
        <v>256</v>
      </c>
      <c r="B73" s="301" t="s">
        <v>234</v>
      </c>
      <c r="C73" s="161"/>
      <c r="D73" s="161"/>
      <c r="E73" s="97"/>
    </row>
    <row r="74" spans="1:5" s="52" customFormat="1" ht="12" customHeight="1" thickBot="1" x14ac:dyDescent="0.25">
      <c r="A74" s="189" t="s">
        <v>257</v>
      </c>
      <c r="B74" s="302" t="s">
        <v>502</v>
      </c>
      <c r="C74" s="161"/>
      <c r="D74" s="161"/>
      <c r="E74" s="97"/>
    </row>
    <row r="75" spans="1:5" s="52" customFormat="1" ht="12" customHeight="1" thickBot="1" x14ac:dyDescent="0.2">
      <c r="A75" s="190" t="s">
        <v>235</v>
      </c>
      <c r="B75" s="100" t="s">
        <v>236</v>
      </c>
      <c r="C75" s="157">
        <f>SUM(C76:C77)</f>
        <v>0</v>
      </c>
      <c r="D75" s="157">
        <f>SUM(D76:D77)</f>
        <v>0</v>
      </c>
      <c r="E75" s="93">
        <f>SUM(E76:E77)</f>
        <v>0</v>
      </c>
    </row>
    <row r="76" spans="1:5" s="52" customFormat="1" ht="12" customHeight="1" x14ac:dyDescent="0.2">
      <c r="A76" s="187" t="s">
        <v>258</v>
      </c>
      <c r="B76" s="170" t="s">
        <v>237</v>
      </c>
      <c r="C76" s="161"/>
      <c r="D76" s="161"/>
      <c r="E76" s="97"/>
    </row>
    <row r="77" spans="1:5" s="52" customFormat="1" ht="12" customHeight="1" thickBot="1" x14ac:dyDescent="0.25">
      <c r="A77" s="189" t="s">
        <v>259</v>
      </c>
      <c r="B77" s="172" t="s">
        <v>238</v>
      </c>
      <c r="C77" s="161"/>
      <c r="D77" s="161"/>
      <c r="E77" s="97"/>
    </row>
    <row r="78" spans="1:5" s="51" customFormat="1" ht="12" customHeight="1" thickBot="1" x14ac:dyDescent="0.2">
      <c r="A78" s="190" t="s">
        <v>239</v>
      </c>
      <c r="B78" s="100" t="s">
        <v>240</v>
      </c>
      <c r="C78" s="157">
        <f>SUM(C79:C81)</f>
        <v>0</v>
      </c>
      <c r="D78" s="157">
        <f>SUM(D79:D81)</f>
        <v>0</v>
      </c>
      <c r="E78" s="93">
        <f>SUM(E79:E81)</f>
        <v>0</v>
      </c>
    </row>
    <row r="79" spans="1:5" s="52" customFormat="1" ht="12" customHeight="1" x14ac:dyDescent="0.2">
      <c r="A79" s="187" t="s">
        <v>260</v>
      </c>
      <c r="B79" s="170" t="s">
        <v>241</v>
      </c>
      <c r="C79" s="161"/>
      <c r="D79" s="161"/>
      <c r="E79" s="97"/>
    </row>
    <row r="80" spans="1:5" s="52" customFormat="1" ht="12" customHeight="1" x14ac:dyDescent="0.2">
      <c r="A80" s="188" t="s">
        <v>261</v>
      </c>
      <c r="B80" s="171" t="s">
        <v>242</v>
      </c>
      <c r="C80" s="161"/>
      <c r="D80" s="161"/>
      <c r="E80" s="97"/>
    </row>
    <row r="81" spans="1:5" s="52" customFormat="1" ht="12" customHeight="1" thickBot="1" x14ac:dyDescent="0.25">
      <c r="A81" s="189" t="s">
        <v>262</v>
      </c>
      <c r="B81" s="172" t="s">
        <v>503</v>
      </c>
      <c r="C81" s="161"/>
      <c r="D81" s="161"/>
      <c r="E81" s="97"/>
    </row>
    <row r="82" spans="1:5" s="52" customFormat="1" ht="12" customHeight="1" thickBot="1" x14ac:dyDescent="0.2">
      <c r="A82" s="190" t="s">
        <v>243</v>
      </c>
      <c r="B82" s="100" t="s">
        <v>263</v>
      </c>
      <c r="C82" s="157">
        <f>SUM(C83:C86)</f>
        <v>0</v>
      </c>
      <c r="D82" s="157">
        <f>SUM(D83:D86)</f>
        <v>0</v>
      </c>
      <c r="E82" s="93">
        <f>SUM(E83:E86)</f>
        <v>0</v>
      </c>
    </row>
    <row r="83" spans="1:5" s="52" customFormat="1" ht="12" customHeight="1" x14ac:dyDescent="0.2">
      <c r="A83" s="191" t="s">
        <v>244</v>
      </c>
      <c r="B83" s="170" t="s">
        <v>245</v>
      </c>
      <c r="C83" s="161"/>
      <c r="D83" s="161"/>
      <c r="E83" s="97"/>
    </row>
    <row r="84" spans="1:5" s="52" customFormat="1" ht="12" customHeight="1" x14ac:dyDescent="0.2">
      <c r="A84" s="192" t="s">
        <v>246</v>
      </c>
      <c r="B84" s="171" t="s">
        <v>247</v>
      </c>
      <c r="C84" s="161"/>
      <c r="D84" s="161"/>
      <c r="E84" s="97"/>
    </row>
    <row r="85" spans="1:5" s="52" customFormat="1" ht="12" customHeight="1" x14ac:dyDescent="0.2">
      <c r="A85" s="192" t="s">
        <v>248</v>
      </c>
      <c r="B85" s="171" t="s">
        <v>249</v>
      </c>
      <c r="C85" s="161"/>
      <c r="D85" s="161"/>
      <c r="E85" s="97"/>
    </row>
    <row r="86" spans="1:5" s="51" customFormat="1" ht="12" customHeight="1" thickBot="1" x14ac:dyDescent="0.25">
      <c r="A86" s="193" t="s">
        <v>250</v>
      </c>
      <c r="B86" s="172" t="s">
        <v>251</v>
      </c>
      <c r="C86" s="161"/>
      <c r="D86" s="161"/>
      <c r="E86" s="97"/>
    </row>
    <row r="87" spans="1:5" s="51" customFormat="1" ht="12" customHeight="1" thickBot="1" x14ac:dyDescent="0.2">
      <c r="A87" s="190" t="s">
        <v>252</v>
      </c>
      <c r="B87" s="100" t="s">
        <v>389</v>
      </c>
      <c r="C87" s="213"/>
      <c r="D87" s="213"/>
      <c r="E87" s="214"/>
    </row>
    <row r="88" spans="1:5" s="51" customFormat="1" ht="12" customHeight="1" thickBot="1" x14ac:dyDescent="0.2">
      <c r="A88" s="190" t="s">
        <v>410</v>
      </c>
      <c r="B88" s="100" t="s">
        <v>253</v>
      </c>
      <c r="C88" s="213"/>
      <c r="D88" s="213"/>
      <c r="E88" s="214"/>
    </row>
    <row r="89" spans="1:5" s="51" customFormat="1" ht="12" customHeight="1" thickBot="1" x14ac:dyDescent="0.2">
      <c r="A89" s="190" t="s">
        <v>411</v>
      </c>
      <c r="B89" s="177" t="s">
        <v>392</v>
      </c>
      <c r="C89" s="163">
        <f>+C66+C70+C75+C78+C82+C88+C87</f>
        <v>0</v>
      </c>
      <c r="D89" s="163">
        <f>+D66+D70+D75+D78+D82+D88+D87</f>
        <v>0</v>
      </c>
      <c r="E89" s="199">
        <f>+E66+E70+E75+E78+E82+E88+E87</f>
        <v>0</v>
      </c>
    </row>
    <row r="90" spans="1:5" s="51" customFormat="1" ht="12" customHeight="1" thickBot="1" x14ac:dyDescent="0.2">
      <c r="A90" s="194" t="s">
        <v>412</v>
      </c>
      <c r="B90" s="178" t="s">
        <v>413</v>
      </c>
      <c r="C90" s="163">
        <f>+C65+C89</f>
        <v>0</v>
      </c>
      <c r="D90" s="163">
        <f>+D65+D89</f>
        <v>0</v>
      </c>
      <c r="E90" s="199">
        <f>+E65+E89</f>
        <v>0</v>
      </c>
    </row>
    <row r="91" spans="1:5" s="52" customFormat="1" ht="15.2" customHeight="1" thickBot="1" x14ac:dyDescent="0.25">
      <c r="A91" s="83"/>
      <c r="B91" s="84"/>
      <c r="C91" s="139"/>
    </row>
    <row r="92" spans="1:5" s="46" customFormat="1" ht="16.5" customHeight="1" thickBot="1" x14ac:dyDescent="0.25">
      <c r="A92" s="607" t="s">
        <v>43</v>
      </c>
      <c r="B92" s="608"/>
      <c r="C92" s="608"/>
      <c r="D92" s="608"/>
      <c r="E92" s="609"/>
    </row>
    <row r="93" spans="1:5" s="53" customFormat="1" ht="12" customHeight="1" thickBot="1" x14ac:dyDescent="0.25">
      <c r="A93" s="164" t="s">
        <v>9</v>
      </c>
      <c r="B93" s="24" t="s">
        <v>417</v>
      </c>
      <c r="C93" s="156">
        <f>+C94+C95+C96+C97+C98+C111</f>
        <v>0</v>
      </c>
      <c r="D93" s="156">
        <f>+D94+D95+D96+D97+D98+D111</f>
        <v>0</v>
      </c>
      <c r="E93" s="228">
        <f>+E94+E95+E96+E97+E98+E111</f>
        <v>0</v>
      </c>
    </row>
    <row r="94" spans="1:5" ht="12" customHeight="1" x14ac:dyDescent="0.2">
      <c r="A94" s="195" t="s">
        <v>66</v>
      </c>
      <c r="B94" s="8" t="s">
        <v>38</v>
      </c>
      <c r="C94" s="235"/>
      <c r="D94" s="235"/>
      <c r="E94" s="229"/>
    </row>
    <row r="95" spans="1:5" ht="12" customHeight="1" x14ac:dyDescent="0.2">
      <c r="A95" s="188" t="s">
        <v>67</v>
      </c>
      <c r="B95" s="6" t="s">
        <v>126</v>
      </c>
      <c r="C95" s="158"/>
      <c r="D95" s="158"/>
      <c r="E95" s="94"/>
    </row>
    <row r="96" spans="1:5" ht="12" customHeight="1" x14ac:dyDescent="0.2">
      <c r="A96" s="188" t="s">
        <v>68</v>
      </c>
      <c r="B96" s="6" t="s">
        <v>93</v>
      </c>
      <c r="C96" s="160"/>
      <c r="D96" s="158"/>
      <c r="E96" s="96"/>
    </row>
    <row r="97" spans="1:5" ht="12" customHeight="1" x14ac:dyDescent="0.2">
      <c r="A97" s="188" t="s">
        <v>69</v>
      </c>
      <c r="B97" s="9" t="s">
        <v>127</v>
      </c>
      <c r="C97" s="160"/>
      <c r="D97" s="248"/>
      <c r="E97" s="96"/>
    </row>
    <row r="98" spans="1:5" ht="12" customHeight="1" x14ac:dyDescent="0.2">
      <c r="A98" s="188" t="s">
        <v>78</v>
      </c>
      <c r="B98" s="17" t="s">
        <v>128</v>
      </c>
      <c r="C98" s="160"/>
      <c r="D98" s="248"/>
      <c r="E98" s="96"/>
    </row>
    <row r="99" spans="1:5" ht="12" customHeight="1" x14ac:dyDescent="0.2">
      <c r="A99" s="188" t="s">
        <v>70</v>
      </c>
      <c r="B99" s="6" t="s">
        <v>414</v>
      </c>
      <c r="C99" s="160"/>
      <c r="D99" s="248"/>
      <c r="E99" s="96"/>
    </row>
    <row r="100" spans="1:5" ht="12" customHeight="1" x14ac:dyDescent="0.2">
      <c r="A100" s="188" t="s">
        <v>71</v>
      </c>
      <c r="B100" s="63" t="s">
        <v>355</v>
      </c>
      <c r="C100" s="160"/>
      <c r="D100" s="248"/>
      <c r="E100" s="96"/>
    </row>
    <row r="101" spans="1:5" ht="12" customHeight="1" x14ac:dyDescent="0.2">
      <c r="A101" s="188" t="s">
        <v>79</v>
      </c>
      <c r="B101" s="63" t="s">
        <v>354</v>
      </c>
      <c r="C101" s="160"/>
      <c r="D101" s="248"/>
      <c r="E101" s="96"/>
    </row>
    <row r="102" spans="1:5" ht="12" customHeight="1" x14ac:dyDescent="0.2">
      <c r="A102" s="188" t="s">
        <v>80</v>
      </c>
      <c r="B102" s="63" t="s">
        <v>269</v>
      </c>
      <c r="C102" s="160"/>
      <c r="D102" s="248"/>
      <c r="E102" s="96"/>
    </row>
    <row r="103" spans="1:5" ht="12" customHeight="1" x14ac:dyDescent="0.2">
      <c r="A103" s="188" t="s">
        <v>81</v>
      </c>
      <c r="B103" s="64" t="s">
        <v>270</v>
      </c>
      <c r="C103" s="160"/>
      <c r="D103" s="248"/>
      <c r="E103" s="96"/>
    </row>
    <row r="104" spans="1:5" ht="12" customHeight="1" x14ac:dyDescent="0.2">
      <c r="A104" s="188" t="s">
        <v>82</v>
      </c>
      <c r="B104" s="64" t="s">
        <v>271</v>
      </c>
      <c r="C104" s="160"/>
      <c r="D104" s="248"/>
      <c r="E104" s="96"/>
    </row>
    <row r="105" spans="1:5" ht="12" customHeight="1" x14ac:dyDescent="0.2">
      <c r="A105" s="188" t="s">
        <v>84</v>
      </c>
      <c r="B105" s="63" t="s">
        <v>272</v>
      </c>
      <c r="C105" s="160"/>
      <c r="D105" s="248"/>
      <c r="E105" s="96"/>
    </row>
    <row r="106" spans="1:5" ht="12" customHeight="1" x14ac:dyDescent="0.2">
      <c r="A106" s="188" t="s">
        <v>129</v>
      </c>
      <c r="B106" s="63" t="s">
        <v>273</v>
      </c>
      <c r="C106" s="160"/>
      <c r="D106" s="248"/>
      <c r="E106" s="96"/>
    </row>
    <row r="107" spans="1:5" ht="12" customHeight="1" x14ac:dyDescent="0.2">
      <c r="A107" s="188" t="s">
        <v>267</v>
      </c>
      <c r="B107" s="64" t="s">
        <v>274</v>
      </c>
      <c r="C107" s="158"/>
      <c r="D107" s="248"/>
      <c r="E107" s="96"/>
    </row>
    <row r="108" spans="1:5" ht="12" customHeight="1" x14ac:dyDescent="0.2">
      <c r="A108" s="196" t="s">
        <v>268</v>
      </c>
      <c r="B108" s="65" t="s">
        <v>275</v>
      </c>
      <c r="C108" s="160"/>
      <c r="D108" s="248"/>
      <c r="E108" s="96"/>
    </row>
    <row r="109" spans="1:5" ht="12" customHeight="1" x14ac:dyDescent="0.2">
      <c r="A109" s="188" t="s">
        <v>352</v>
      </c>
      <c r="B109" s="65" t="s">
        <v>276</v>
      </c>
      <c r="C109" s="160"/>
      <c r="D109" s="248"/>
      <c r="E109" s="96"/>
    </row>
    <row r="110" spans="1:5" ht="12" customHeight="1" x14ac:dyDescent="0.2">
      <c r="A110" s="188" t="s">
        <v>353</v>
      </c>
      <c r="B110" s="64" t="s">
        <v>277</v>
      </c>
      <c r="C110" s="158"/>
      <c r="D110" s="247"/>
      <c r="E110" s="94"/>
    </row>
    <row r="111" spans="1:5" ht="12" customHeight="1" x14ac:dyDescent="0.2">
      <c r="A111" s="188" t="s">
        <v>357</v>
      </c>
      <c r="B111" s="9" t="s">
        <v>39</v>
      </c>
      <c r="C111" s="158"/>
      <c r="D111" s="247"/>
      <c r="E111" s="94"/>
    </row>
    <row r="112" spans="1:5" ht="12" customHeight="1" x14ac:dyDescent="0.2">
      <c r="A112" s="189" t="s">
        <v>358</v>
      </c>
      <c r="B112" s="6" t="s">
        <v>415</v>
      </c>
      <c r="C112" s="160"/>
      <c r="D112" s="248"/>
      <c r="E112" s="96"/>
    </row>
    <row r="113" spans="1:5" ht="12" customHeight="1" thickBot="1" x14ac:dyDescent="0.25">
      <c r="A113" s="197" t="s">
        <v>359</v>
      </c>
      <c r="B113" s="66" t="s">
        <v>416</v>
      </c>
      <c r="C113" s="236"/>
      <c r="D113" s="285"/>
      <c r="E113" s="230"/>
    </row>
    <row r="114" spans="1:5" ht="12" customHeight="1" thickBot="1" x14ac:dyDescent="0.25">
      <c r="A114" s="25" t="s">
        <v>10</v>
      </c>
      <c r="B114" s="23" t="s">
        <v>278</v>
      </c>
      <c r="C114" s="157">
        <f>+C115+C117+C119</f>
        <v>0</v>
      </c>
      <c r="D114" s="245">
        <f>+D115+D117+D119</f>
        <v>0</v>
      </c>
      <c r="E114" s="93">
        <f>+E115+E117+E119</f>
        <v>0</v>
      </c>
    </row>
    <row r="115" spans="1:5" ht="12" customHeight="1" x14ac:dyDescent="0.2">
      <c r="A115" s="187" t="s">
        <v>72</v>
      </c>
      <c r="B115" s="6" t="s">
        <v>155</v>
      </c>
      <c r="C115" s="159"/>
      <c r="D115" s="246"/>
      <c r="E115" s="95"/>
    </row>
    <row r="116" spans="1:5" ht="12" customHeight="1" x14ac:dyDescent="0.2">
      <c r="A116" s="187" t="s">
        <v>73</v>
      </c>
      <c r="B116" s="10" t="s">
        <v>282</v>
      </c>
      <c r="C116" s="159"/>
      <c r="D116" s="246"/>
      <c r="E116" s="95"/>
    </row>
    <row r="117" spans="1:5" ht="12" customHeight="1" x14ac:dyDescent="0.2">
      <c r="A117" s="187" t="s">
        <v>74</v>
      </c>
      <c r="B117" s="10" t="s">
        <v>130</v>
      </c>
      <c r="C117" s="158"/>
      <c r="D117" s="247"/>
      <c r="E117" s="94"/>
    </row>
    <row r="118" spans="1:5" ht="12" customHeight="1" x14ac:dyDescent="0.2">
      <c r="A118" s="187" t="s">
        <v>75</v>
      </c>
      <c r="B118" s="10" t="s">
        <v>283</v>
      </c>
      <c r="C118" s="158"/>
      <c r="D118" s="247"/>
      <c r="E118" s="94"/>
    </row>
    <row r="119" spans="1:5" ht="12" customHeight="1" x14ac:dyDescent="0.2">
      <c r="A119" s="187" t="s">
        <v>76</v>
      </c>
      <c r="B119" s="102" t="s">
        <v>157</v>
      </c>
      <c r="C119" s="158"/>
      <c r="D119" s="247"/>
      <c r="E119" s="94"/>
    </row>
    <row r="120" spans="1:5" ht="12" customHeight="1" x14ac:dyDescent="0.2">
      <c r="A120" s="187" t="s">
        <v>83</v>
      </c>
      <c r="B120" s="101" t="s">
        <v>344</v>
      </c>
      <c r="C120" s="158"/>
      <c r="D120" s="247"/>
      <c r="E120" s="94"/>
    </row>
    <row r="121" spans="1:5" ht="12" customHeight="1" x14ac:dyDescent="0.2">
      <c r="A121" s="187" t="s">
        <v>85</v>
      </c>
      <c r="B121" s="166" t="s">
        <v>288</v>
      </c>
      <c r="C121" s="158"/>
      <c r="D121" s="247"/>
      <c r="E121" s="94"/>
    </row>
    <row r="122" spans="1:5" ht="12" customHeight="1" x14ac:dyDescent="0.2">
      <c r="A122" s="187" t="s">
        <v>131</v>
      </c>
      <c r="B122" s="64" t="s">
        <v>271</v>
      </c>
      <c r="C122" s="158"/>
      <c r="D122" s="247"/>
      <c r="E122" s="94"/>
    </row>
    <row r="123" spans="1:5" ht="12" customHeight="1" x14ac:dyDescent="0.2">
      <c r="A123" s="187" t="s">
        <v>132</v>
      </c>
      <c r="B123" s="64" t="s">
        <v>287</v>
      </c>
      <c r="C123" s="158"/>
      <c r="D123" s="247"/>
      <c r="E123" s="94"/>
    </row>
    <row r="124" spans="1:5" ht="12" customHeight="1" x14ac:dyDescent="0.2">
      <c r="A124" s="187" t="s">
        <v>133</v>
      </c>
      <c r="B124" s="64" t="s">
        <v>286</v>
      </c>
      <c r="C124" s="158"/>
      <c r="D124" s="247"/>
      <c r="E124" s="94"/>
    </row>
    <row r="125" spans="1:5" ht="12" customHeight="1" x14ac:dyDescent="0.2">
      <c r="A125" s="187" t="s">
        <v>279</v>
      </c>
      <c r="B125" s="64" t="s">
        <v>274</v>
      </c>
      <c r="C125" s="158"/>
      <c r="D125" s="247"/>
      <c r="E125" s="94"/>
    </row>
    <row r="126" spans="1:5" ht="12" customHeight="1" x14ac:dyDescent="0.2">
      <c r="A126" s="187" t="s">
        <v>280</v>
      </c>
      <c r="B126" s="64" t="s">
        <v>285</v>
      </c>
      <c r="C126" s="158"/>
      <c r="D126" s="247"/>
      <c r="E126" s="94"/>
    </row>
    <row r="127" spans="1:5" ht="12" customHeight="1" thickBot="1" x14ac:dyDescent="0.25">
      <c r="A127" s="196" t="s">
        <v>281</v>
      </c>
      <c r="B127" s="64" t="s">
        <v>284</v>
      </c>
      <c r="C127" s="160"/>
      <c r="D127" s="248"/>
      <c r="E127" s="96"/>
    </row>
    <row r="128" spans="1:5" ht="12" customHeight="1" thickBot="1" x14ac:dyDescent="0.25">
      <c r="A128" s="25" t="s">
        <v>11</v>
      </c>
      <c r="B128" s="57" t="s">
        <v>362</v>
      </c>
      <c r="C128" s="157">
        <f>+C93+C114</f>
        <v>0</v>
      </c>
      <c r="D128" s="245">
        <f>+D93+D114</f>
        <v>0</v>
      </c>
      <c r="E128" s="93">
        <f>+E93+E114</f>
        <v>0</v>
      </c>
    </row>
    <row r="129" spans="1:11" ht="12" customHeight="1" thickBot="1" x14ac:dyDescent="0.25">
      <c r="A129" s="25" t="s">
        <v>12</v>
      </c>
      <c r="B129" s="57" t="s">
        <v>363</v>
      </c>
      <c r="C129" s="157">
        <f>+C130+C131+C132</f>
        <v>0</v>
      </c>
      <c r="D129" s="245">
        <f>+D130+D131+D132</f>
        <v>0</v>
      </c>
      <c r="E129" s="93">
        <f>+E130+E131+E132</f>
        <v>0</v>
      </c>
    </row>
    <row r="130" spans="1:11" s="53" customFormat="1" ht="12" customHeight="1" x14ac:dyDescent="0.2">
      <c r="A130" s="187" t="s">
        <v>188</v>
      </c>
      <c r="B130" s="7" t="s">
        <v>420</v>
      </c>
      <c r="C130" s="158"/>
      <c r="D130" s="247"/>
      <c r="E130" s="94"/>
    </row>
    <row r="131" spans="1:11" ht="12" customHeight="1" x14ac:dyDescent="0.2">
      <c r="A131" s="187" t="s">
        <v>189</v>
      </c>
      <c r="B131" s="7" t="s">
        <v>371</v>
      </c>
      <c r="C131" s="158"/>
      <c r="D131" s="247"/>
      <c r="E131" s="94"/>
    </row>
    <row r="132" spans="1:11" ht="12" customHeight="1" thickBot="1" x14ac:dyDescent="0.25">
      <c r="A132" s="196" t="s">
        <v>190</v>
      </c>
      <c r="B132" s="5" t="s">
        <v>419</v>
      </c>
      <c r="C132" s="158"/>
      <c r="D132" s="247"/>
      <c r="E132" s="94"/>
    </row>
    <row r="133" spans="1:11" ht="12" customHeight="1" thickBot="1" x14ac:dyDescent="0.25">
      <c r="A133" s="25" t="s">
        <v>13</v>
      </c>
      <c r="B133" s="57" t="s">
        <v>364</v>
      </c>
      <c r="C133" s="157">
        <f>+C134+C135+C136+C137+C138+C139</f>
        <v>0</v>
      </c>
      <c r="D133" s="245">
        <f>+D134+D135+D136+D137+D138+D139</f>
        <v>0</v>
      </c>
      <c r="E133" s="93">
        <f>+E134+E135+E136+E137+E138+E139</f>
        <v>0</v>
      </c>
    </row>
    <row r="134" spans="1:11" ht="12" customHeight="1" x14ac:dyDescent="0.2">
      <c r="A134" s="187" t="s">
        <v>59</v>
      </c>
      <c r="B134" s="7" t="s">
        <v>373</v>
      </c>
      <c r="C134" s="158"/>
      <c r="D134" s="247"/>
      <c r="E134" s="94"/>
    </row>
    <row r="135" spans="1:11" ht="12" customHeight="1" x14ac:dyDescent="0.2">
      <c r="A135" s="187" t="s">
        <v>60</v>
      </c>
      <c r="B135" s="7" t="s">
        <v>365</v>
      </c>
      <c r="C135" s="158"/>
      <c r="D135" s="247"/>
      <c r="E135" s="94"/>
    </row>
    <row r="136" spans="1:11" ht="12" customHeight="1" x14ac:dyDescent="0.2">
      <c r="A136" s="187" t="s">
        <v>61</v>
      </c>
      <c r="B136" s="7" t="s">
        <v>366</v>
      </c>
      <c r="C136" s="158"/>
      <c r="D136" s="247"/>
      <c r="E136" s="94"/>
    </row>
    <row r="137" spans="1:11" ht="12" customHeight="1" x14ac:dyDescent="0.2">
      <c r="A137" s="187" t="s">
        <v>118</v>
      </c>
      <c r="B137" s="7" t="s">
        <v>418</v>
      </c>
      <c r="C137" s="158"/>
      <c r="D137" s="247"/>
      <c r="E137" s="94"/>
    </row>
    <row r="138" spans="1:11" ht="12" customHeight="1" x14ac:dyDescent="0.2">
      <c r="A138" s="187" t="s">
        <v>119</v>
      </c>
      <c r="B138" s="7" t="s">
        <v>368</v>
      </c>
      <c r="C138" s="158"/>
      <c r="D138" s="247"/>
      <c r="E138" s="94"/>
    </row>
    <row r="139" spans="1:11" s="53" customFormat="1" ht="12" customHeight="1" thickBot="1" x14ac:dyDescent="0.25">
      <c r="A139" s="196" t="s">
        <v>120</v>
      </c>
      <c r="B139" s="5" t="s">
        <v>369</v>
      </c>
      <c r="C139" s="158"/>
      <c r="D139" s="247"/>
      <c r="E139" s="94"/>
    </row>
    <row r="140" spans="1:11" ht="12" customHeight="1" thickBot="1" x14ac:dyDescent="0.25">
      <c r="A140" s="25" t="s">
        <v>14</v>
      </c>
      <c r="B140" s="57" t="s">
        <v>433</v>
      </c>
      <c r="C140" s="163">
        <f>+C141+C142+C144+C145+C143</f>
        <v>0</v>
      </c>
      <c r="D140" s="249">
        <f>+D141+D142+D144+D145+D143</f>
        <v>0</v>
      </c>
      <c r="E140" s="199">
        <f>+E141+E142+E144+E145+E143</f>
        <v>0</v>
      </c>
      <c r="K140" s="92"/>
    </row>
    <row r="141" spans="1:11" x14ac:dyDescent="0.2">
      <c r="A141" s="187" t="s">
        <v>62</v>
      </c>
      <c r="B141" s="7" t="s">
        <v>289</v>
      </c>
      <c r="C141" s="158"/>
      <c r="D141" s="247"/>
      <c r="E141" s="94"/>
    </row>
    <row r="142" spans="1:11" ht="12" customHeight="1" x14ac:dyDescent="0.2">
      <c r="A142" s="187" t="s">
        <v>63</v>
      </c>
      <c r="B142" s="7" t="s">
        <v>290</v>
      </c>
      <c r="C142" s="158"/>
      <c r="D142" s="247"/>
      <c r="E142" s="94"/>
    </row>
    <row r="143" spans="1:11" ht="12" customHeight="1" x14ac:dyDescent="0.2">
      <c r="A143" s="187" t="s">
        <v>206</v>
      </c>
      <c r="B143" s="7" t="s">
        <v>432</v>
      </c>
      <c r="C143" s="158"/>
      <c r="D143" s="247"/>
      <c r="E143" s="94"/>
    </row>
    <row r="144" spans="1:11" s="53" customFormat="1" ht="12" customHeight="1" x14ac:dyDescent="0.2">
      <c r="A144" s="187" t="s">
        <v>207</v>
      </c>
      <c r="B144" s="7" t="s">
        <v>378</v>
      </c>
      <c r="C144" s="158"/>
      <c r="D144" s="247"/>
      <c r="E144" s="94"/>
    </row>
    <row r="145" spans="1:5" s="53" customFormat="1" ht="12" customHeight="1" thickBot="1" x14ac:dyDescent="0.25">
      <c r="A145" s="196" t="s">
        <v>208</v>
      </c>
      <c r="B145" s="5" t="s">
        <v>308</v>
      </c>
      <c r="C145" s="158"/>
      <c r="D145" s="247"/>
      <c r="E145" s="94"/>
    </row>
    <row r="146" spans="1:5" s="53" customFormat="1" ht="12" customHeight="1" thickBot="1" x14ac:dyDescent="0.25">
      <c r="A146" s="25" t="s">
        <v>15</v>
      </c>
      <c r="B146" s="57" t="s">
        <v>379</v>
      </c>
      <c r="C146" s="238">
        <f>+C147+C148+C149+C150+C151</f>
        <v>0</v>
      </c>
      <c r="D146" s="250">
        <f>+D147+D148+D149+D150+D151</f>
        <v>0</v>
      </c>
      <c r="E146" s="232">
        <f>+E147+E148+E149+E150+E151</f>
        <v>0</v>
      </c>
    </row>
    <row r="147" spans="1:5" s="53" customFormat="1" ht="12" customHeight="1" x14ac:dyDescent="0.2">
      <c r="A147" s="187" t="s">
        <v>64</v>
      </c>
      <c r="B147" s="7" t="s">
        <v>374</v>
      </c>
      <c r="C147" s="158"/>
      <c r="D147" s="247"/>
      <c r="E147" s="94"/>
    </row>
    <row r="148" spans="1:5" s="53" customFormat="1" ht="12" customHeight="1" x14ac:dyDescent="0.2">
      <c r="A148" s="187" t="s">
        <v>65</v>
      </c>
      <c r="B148" s="7" t="s">
        <v>381</v>
      </c>
      <c r="C148" s="158"/>
      <c r="D148" s="247"/>
      <c r="E148" s="94"/>
    </row>
    <row r="149" spans="1:5" s="53" customFormat="1" ht="12" customHeight="1" x14ac:dyDescent="0.2">
      <c r="A149" s="187" t="s">
        <v>218</v>
      </c>
      <c r="B149" s="7" t="s">
        <v>376</v>
      </c>
      <c r="C149" s="158"/>
      <c r="D149" s="247"/>
      <c r="E149" s="94"/>
    </row>
    <row r="150" spans="1:5" s="53" customFormat="1" ht="12" customHeight="1" x14ac:dyDescent="0.2">
      <c r="A150" s="187" t="s">
        <v>219</v>
      </c>
      <c r="B150" s="7" t="s">
        <v>421</v>
      </c>
      <c r="C150" s="158"/>
      <c r="D150" s="247"/>
      <c r="E150" s="94"/>
    </row>
    <row r="151" spans="1:5" ht="12.75" customHeight="1" thickBot="1" x14ac:dyDescent="0.25">
      <c r="A151" s="196" t="s">
        <v>380</v>
      </c>
      <c r="B151" s="5" t="s">
        <v>383</v>
      </c>
      <c r="C151" s="160"/>
      <c r="D151" s="248"/>
      <c r="E151" s="96"/>
    </row>
    <row r="152" spans="1:5" ht="12.75" customHeight="1" thickBot="1" x14ac:dyDescent="0.25">
      <c r="A152" s="227" t="s">
        <v>16</v>
      </c>
      <c r="B152" s="57" t="s">
        <v>384</v>
      </c>
      <c r="C152" s="238"/>
      <c r="D152" s="250"/>
      <c r="E152" s="232"/>
    </row>
    <row r="153" spans="1:5" ht="12.75" customHeight="1" thickBot="1" x14ac:dyDescent="0.25">
      <c r="A153" s="227" t="s">
        <v>17</v>
      </c>
      <c r="B153" s="57" t="s">
        <v>385</v>
      </c>
      <c r="C153" s="238"/>
      <c r="D153" s="250"/>
      <c r="E153" s="232"/>
    </row>
    <row r="154" spans="1:5" ht="12" customHeight="1" thickBot="1" x14ac:dyDescent="0.25">
      <c r="A154" s="25" t="s">
        <v>18</v>
      </c>
      <c r="B154" s="57" t="s">
        <v>387</v>
      </c>
      <c r="C154" s="240">
        <f>+C129+C133+C140+C146+C152+C153</f>
        <v>0</v>
      </c>
      <c r="D154" s="252">
        <f>+D129+D133+D140+D146+D152+D153</f>
        <v>0</v>
      </c>
      <c r="E154" s="234">
        <f>+E129+E133+E140+E146+E152+E153</f>
        <v>0</v>
      </c>
    </row>
    <row r="155" spans="1:5" ht="15.2" customHeight="1" thickBot="1" x14ac:dyDescent="0.25">
      <c r="A155" s="198" t="s">
        <v>19</v>
      </c>
      <c r="B155" s="144" t="s">
        <v>386</v>
      </c>
      <c r="C155" s="240">
        <f>+C128+C154</f>
        <v>0</v>
      </c>
      <c r="D155" s="252">
        <f>+D128+D154</f>
        <v>0</v>
      </c>
      <c r="E155" s="234">
        <f>+E128+E154</f>
        <v>0</v>
      </c>
    </row>
    <row r="156" spans="1:5" ht="13.5" thickBot="1" x14ac:dyDescent="0.25">
      <c r="A156" s="147"/>
      <c r="B156" s="148"/>
      <c r="C156" s="366">
        <f>C90-C155</f>
        <v>0</v>
      </c>
      <c r="D156" s="366">
        <f>D90-D155</f>
        <v>0</v>
      </c>
      <c r="E156" s="149"/>
    </row>
    <row r="157" spans="1:5" ht="15.2" customHeight="1" thickBot="1" x14ac:dyDescent="0.25">
      <c r="A157" s="295" t="s">
        <v>496</v>
      </c>
      <c r="B157" s="296"/>
      <c r="C157" s="284"/>
      <c r="D157" s="284"/>
      <c r="E157" s="283"/>
    </row>
    <row r="158" spans="1:5" ht="14.45" customHeight="1" thickBot="1" x14ac:dyDescent="0.25">
      <c r="A158" s="297" t="s">
        <v>497</v>
      </c>
      <c r="B158" s="298"/>
      <c r="C158" s="284"/>
      <c r="D158" s="284"/>
      <c r="E158" s="283"/>
    </row>
  </sheetData>
  <sheetProtection sheet="1"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zoomScale="110" zoomScaleNormal="110" workbookViewId="0">
      <selection activeCell="H22" sqref="H22"/>
    </sheetView>
  </sheetViews>
  <sheetFormatPr defaultRowHeight="12.75" x14ac:dyDescent="0.2"/>
  <cols>
    <col min="1" max="1" width="43.33203125" customWidth="1"/>
    <col min="2" max="2" width="49.1640625" customWidth="1"/>
    <col min="3" max="3" width="1.5" customWidth="1"/>
    <col min="4" max="4" width="5.33203125" customWidth="1"/>
    <col min="5" max="5" width="1.5" bestFit="1" customWidth="1"/>
    <col min="7" max="7" width="1.5" bestFit="1" customWidth="1"/>
    <col min="10" max="13" width="9.33203125" customWidth="1"/>
  </cols>
  <sheetData>
    <row r="1" spans="1:13" x14ac:dyDescent="0.2">
      <c r="A1" s="370"/>
      <c r="B1" s="513" t="s">
        <v>583</v>
      </c>
      <c r="C1" s="514"/>
      <c r="D1" s="514">
        <f>KVI_MOD_TARTALOMJEGYZÉK!A1</f>
        <v>2020</v>
      </c>
      <c r="E1" s="514"/>
      <c r="F1" s="514"/>
      <c r="G1" s="370"/>
      <c r="H1" s="370"/>
      <c r="I1" s="370"/>
      <c r="J1" s="370"/>
      <c r="K1" s="370"/>
      <c r="L1" s="370"/>
      <c r="M1" s="370"/>
    </row>
    <row r="2" spans="1:13" ht="15.75" x14ac:dyDescent="0.25">
      <c r="A2" s="525" t="s">
        <v>504</v>
      </c>
      <c r="B2" s="525"/>
      <c r="C2" s="525"/>
      <c r="D2" s="525"/>
      <c r="E2" s="525"/>
      <c r="F2" s="525"/>
      <c r="G2" s="370"/>
      <c r="H2" s="370"/>
      <c r="I2" s="370"/>
      <c r="J2" s="370"/>
      <c r="K2" s="370"/>
      <c r="L2" s="370"/>
      <c r="M2" s="370"/>
    </row>
    <row r="3" spans="1:13" ht="15.75" x14ac:dyDescent="0.25">
      <c r="A3" s="522" t="s">
        <v>631</v>
      </c>
      <c r="B3" s="522"/>
      <c r="C3" s="522"/>
      <c r="D3" s="522"/>
      <c r="E3" s="522"/>
      <c r="F3" s="522"/>
      <c r="G3" s="522"/>
      <c r="H3" s="370"/>
      <c r="I3" s="370"/>
      <c r="J3" s="370"/>
      <c r="K3" s="370"/>
      <c r="L3" s="370"/>
      <c r="M3" s="370"/>
    </row>
    <row r="4" spans="1:13" x14ac:dyDescent="0.2">
      <c r="A4" s="370"/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0"/>
    </row>
    <row r="5" spans="1:13" x14ac:dyDescent="0.2">
      <c r="A5" s="370"/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</row>
    <row r="6" spans="1:13" ht="15" x14ac:dyDescent="0.25">
      <c r="A6" s="515"/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</row>
    <row r="7" spans="1:13" x14ac:dyDescent="0.2">
      <c r="A7" s="400" t="s">
        <v>536</v>
      </c>
      <c r="B7" s="398">
        <v>2</v>
      </c>
      <c r="C7" s="68" t="s">
        <v>578</v>
      </c>
      <c r="D7" s="68">
        <v>2021</v>
      </c>
      <c r="E7" s="68" t="s">
        <v>579</v>
      </c>
      <c r="F7" s="398" t="s">
        <v>629</v>
      </c>
      <c r="G7" s="68" t="s">
        <v>581</v>
      </c>
      <c r="H7" s="68" t="s">
        <v>582</v>
      </c>
      <c r="I7" s="68"/>
      <c r="J7" s="399"/>
      <c r="K7" s="370"/>
      <c r="L7" s="370"/>
      <c r="M7" s="370"/>
    </row>
    <row r="8" spans="1:13" s="31" customFormat="1" x14ac:dyDescent="0.2">
      <c r="A8" s="400"/>
      <c r="B8" s="401"/>
      <c r="C8" s="68"/>
      <c r="D8" s="68"/>
      <c r="E8" s="68"/>
      <c r="F8" s="401"/>
      <c r="G8" s="68"/>
      <c r="H8" s="68"/>
      <c r="I8" s="68"/>
      <c r="J8" s="68"/>
      <c r="K8" s="68"/>
      <c r="L8" s="68"/>
      <c r="M8" s="68"/>
    </row>
    <row r="9" spans="1:13" x14ac:dyDescent="0.2">
      <c r="A9" s="516" t="s">
        <v>580</v>
      </c>
      <c r="B9" s="370" t="s">
        <v>584</v>
      </c>
      <c r="C9" s="514" t="str">
        <f>IF(C7="I. negyedévi","I. negyedéves",IF(C7="I. félévi","I. féléves","III. negyedéves"))</f>
        <v>III. negyedéves</v>
      </c>
      <c r="D9" s="370"/>
      <c r="E9" s="370"/>
      <c r="F9" s="370"/>
      <c r="G9" s="370"/>
      <c r="H9" s="370"/>
      <c r="I9" s="370"/>
      <c r="J9" s="370"/>
      <c r="K9" s="370"/>
      <c r="L9" s="370"/>
      <c r="M9" s="370"/>
    </row>
    <row r="10" spans="1:13" x14ac:dyDescent="0.2">
      <c r="A10" s="370"/>
      <c r="B10" s="370"/>
      <c r="C10" s="370"/>
      <c r="D10" s="370"/>
      <c r="E10" s="370"/>
      <c r="F10" s="370"/>
      <c r="G10" s="370"/>
      <c r="H10" s="370"/>
      <c r="I10" s="370"/>
      <c r="J10" s="370"/>
      <c r="K10" s="370"/>
      <c r="L10" s="370"/>
      <c r="M10" s="370"/>
    </row>
    <row r="11" spans="1:13" ht="13.5" thickBot="1" x14ac:dyDescent="0.25">
      <c r="A11" s="370"/>
      <c r="B11" s="370"/>
      <c r="C11" s="370"/>
      <c r="D11" s="370"/>
      <c r="E11" s="370"/>
      <c r="F11" s="370"/>
      <c r="G11" s="370"/>
      <c r="H11" s="369" t="s">
        <v>564</v>
      </c>
      <c r="I11" s="370"/>
      <c r="J11" s="370"/>
      <c r="K11" s="370"/>
      <c r="L11" s="370"/>
      <c r="M11" s="370"/>
    </row>
    <row r="12" spans="1:13" ht="17.25" thickTop="1" thickBot="1" x14ac:dyDescent="0.3">
      <c r="A12" s="523" t="s">
        <v>505</v>
      </c>
      <c r="B12" s="524"/>
      <c r="C12" s="524"/>
      <c r="D12" s="524"/>
      <c r="E12" s="524"/>
      <c r="F12" s="524"/>
      <c r="G12" s="524"/>
      <c r="H12" s="517" t="s">
        <v>566</v>
      </c>
      <c r="I12" s="370"/>
      <c r="J12" s="518" t="s">
        <v>17</v>
      </c>
      <c r="K12" s="519">
        <f>IF($H$12="Nem","",2)</f>
        <v>2</v>
      </c>
      <c r="L12" s="519" t="s">
        <v>565</v>
      </c>
      <c r="M12" s="519" t="str">
        <f>CONCATENATE(J12,K12,L12)</f>
        <v>9.2.</v>
      </c>
    </row>
    <row r="13" spans="1:13" ht="13.5" thickTop="1" x14ac:dyDescent="0.2">
      <c r="A13" s="370"/>
      <c r="B13" s="370"/>
      <c r="C13" s="370"/>
      <c r="D13" s="370"/>
      <c r="E13" s="370"/>
      <c r="F13" s="370"/>
      <c r="G13" s="370"/>
      <c r="H13" s="370"/>
      <c r="I13" s="370"/>
      <c r="J13" s="519"/>
      <c r="K13" s="519"/>
      <c r="L13" s="519"/>
      <c r="M13" s="519"/>
    </row>
    <row r="14" spans="1:13" ht="14.25" x14ac:dyDescent="0.2">
      <c r="A14" s="454" t="s">
        <v>630</v>
      </c>
      <c r="B14" s="363" t="s">
        <v>630</v>
      </c>
      <c r="C14" s="370"/>
      <c r="D14" s="370"/>
      <c r="E14" s="370"/>
      <c r="F14" s="370"/>
      <c r="G14" s="370"/>
      <c r="H14" s="370"/>
      <c r="I14" s="370"/>
      <c r="J14" s="518" t="s">
        <v>17</v>
      </c>
      <c r="K14" s="519">
        <f>IF(H12="Nem",2,3)</f>
        <v>3</v>
      </c>
      <c r="L14" s="519" t="s">
        <v>565</v>
      </c>
      <c r="M14" s="519" t="str">
        <f>CONCATENATE(J14,K14,L14)</f>
        <v>9.3.</v>
      </c>
    </row>
    <row r="15" spans="1:13" ht="14.25" x14ac:dyDescent="0.2">
      <c r="A15" s="370"/>
      <c r="B15" s="364"/>
      <c r="C15" s="370"/>
      <c r="D15" s="370"/>
      <c r="E15" s="370"/>
      <c r="F15" s="370"/>
      <c r="G15" s="370"/>
      <c r="H15" s="370"/>
      <c r="I15" s="370"/>
      <c r="J15" s="519"/>
      <c r="K15" s="519"/>
      <c r="L15" s="519"/>
      <c r="M15" s="519"/>
    </row>
    <row r="16" spans="1:13" ht="14.25" x14ac:dyDescent="0.2">
      <c r="A16" s="454" t="s">
        <v>506</v>
      </c>
      <c r="B16" s="363" t="s">
        <v>507</v>
      </c>
      <c r="C16" s="370"/>
      <c r="D16" s="370"/>
      <c r="E16" s="370"/>
      <c r="F16" s="370"/>
      <c r="G16" s="370"/>
      <c r="H16" s="370"/>
      <c r="I16" s="370"/>
      <c r="J16" s="518" t="s">
        <v>17</v>
      </c>
      <c r="K16" s="519">
        <f>K14+1</f>
        <v>4</v>
      </c>
      <c r="L16" s="519" t="s">
        <v>565</v>
      </c>
      <c r="M16" s="519" t="str">
        <f>CONCATENATE(J16,K16,L16)</f>
        <v>9.4.</v>
      </c>
    </row>
    <row r="17" spans="1:13" ht="14.25" x14ac:dyDescent="0.2">
      <c r="A17" s="370"/>
      <c r="B17" s="364"/>
      <c r="C17" s="370"/>
      <c r="D17" s="370"/>
      <c r="E17" s="370"/>
      <c r="F17" s="370"/>
      <c r="G17" s="370"/>
      <c r="H17" s="370"/>
      <c r="I17" s="370"/>
      <c r="J17" s="519"/>
      <c r="K17" s="519"/>
      <c r="L17" s="519"/>
      <c r="M17" s="519"/>
    </row>
    <row r="18" spans="1:13" ht="14.25" x14ac:dyDescent="0.2">
      <c r="A18" s="454" t="s">
        <v>508</v>
      </c>
      <c r="B18" s="363" t="s">
        <v>509</v>
      </c>
      <c r="C18" s="370"/>
      <c r="D18" s="370"/>
      <c r="E18" s="370"/>
      <c r="F18" s="370"/>
      <c r="G18" s="370"/>
      <c r="H18" s="370"/>
      <c r="I18" s="370"/>
      <c r="J18" s="518" t="s">
        <v>17</v>
      </c>
      <c r="K18" s="519">
        <f>K16+1</f>
        <v>5</v>
      </c>
      <c r="L18" s="519" t="s">
        <v>565</v>
      </c>
      <c r="M18" s="519" t="str">
        <f>CONCATENATE(J18,K18,L18)</f>
        <v>9.5.</v>
      </c>
    </row>
    <row r="19" spans="1:13" ht="14.25" x14ac:dyDescent="0.2">
      <c r="A19" s="370"/>
      <c r="B19" s="364"/>
      <c r="C19" s="370"/>
      <c r="D19" s="370"/>
      <c r="E19" s="370"/>
      <c r="F19" s="370"/>
      <c r="G19" s="370"/>
      <c r="H19" s="370"/>
      <c r="I19" s="370"/>
      <c r="J19" s="519"/>
      <c r="K19" s="519"/>
      <c r="L19" s="519"/>
      <c r="M19" s="519"/>
    </row>
    <row r="20" spans="1:13" ht="14.25" x14ac:dyDescent="0.2">
      <c r="A20" s="454" t="s">
        <v>510</v>
      </c>
      <c r="B20" s="363" t="s">
        <v>511</v>
      </c>
      <c r="C20" s="370"/>
      <c r="D20" s="370"/>
      <c r="E20" s="370"/>
      <c r="F20" s="370"/>
      <c r="G20" s="370"/>
      <c r="H20" s="370"/>
      <c r="I20" s="370"/>
      <c r="J20" s="518" t="s">
        <v>17</v>
      </c>
      <c r="K20" s="519">
        <f>K18+1</f>
        <v>6</v>
      </c>
      <c r="L20" s="519" t="s">
        <v>565</v>
      </c>
      <c r="M20" s="519" t="str">
        <f>CONCATENATE(J20,K20,L20)</f>
        <v>9.6.</v>
      </c>
    </row>
    <row r="21" spans="1:13" ht="14.25" x14ac:dyDescent="0.2">
      <c r="A21" s="370"/>
      <c r="B21" s="364"/>
      <c r="C21" s="370"/>
      <c r="D21" s="370"/>
      <c r="E21" s="370"/>
      <c r="F21" s="370"/>
      <c r="G21" s="370"/>
      <c r="H21" s="370"/>
      <c r="I21" s="370"/>
      <c r="J21" s="519"/>
      <c r="K21" s="519"/>
      <c r="L21" s="519"/>
      <c r="M21" s="519"/>
    </row>
    <row r="22" spans="1:13" ht="14.25" x14ac:dyDescent="0.2">
      <c r="A22" s="454" t="s">
        <v>512</v>
      </c>
      <c r="B22" s="363" t="s">
        <v>513</v>
      </c>
      <c r="C22" s="370"/>
      <c r="D22" s="370"/>
      <c r="E22" s="370"/>
      <c r="F22" s="370"/>
      <c r="G22" s="370"/>
      <c r="H22" s="370"/>
      <c r="I22" s="370"/>
      <c r="J22" s="518" t="s">
        <v>17</v>
      </c>
      <c r="K22" s="519">
        <f>K20+1</f>
        <v>7</v>
      </c>
      <c r="L22" s="519" t="s">
        <v>565</v>
      </c>
      <c r="M22" s="519" t="str">
        <f>CONCATENATE(J22,K22,L22)</f>
        <v>9.7.</v>
      </c>
    </row>
    <row r="23" spans="1:13" ht="14.25" x14ac:dyDescent="0.2">
      <c r="A23" s="370"/>
      <c r="B23" s="364"/>
      <c r="C23" s="370"/>
      <c r="D23" s="370"/>
      <c r="E23" s="370"/>
      <c r="F23" s="370"/>
      <c r="G23" s="370"/>
      <c r="H23" s="370"/>
      <c r="I23" s="370"/>
      <c r="J23" s="519"/>
      <c r="K23" s="519"/>
      <c r="L23" s="519"/>
      <c r="M23" s="519"/>
    </row>
    <row r="24" spans="1:13" ht="14.25" x14ac:dyDescent="0.2">
      <c r="A24" s="454" t="s">
        <v>514</v>
      </c>
      <c r="B24" s="363" t="s">
        <v>515</v>
      </c>
      <c r="C24" s="370"/>
      <c r="D24" s="370"/>
      <c r="E24" s="370"/>
      <c r="F24" s="370"/>
      <c r="G24" s="370"/>
      <c r="H24" s="370"/>
      <c r="I24" s="370"/>
      <c r="J24" s="518" t="s">
        <v>17</v>
      </c>
      <c r="K24" s="519">
        <f>K22+1</f>
        <v>8</v>
      </c>
      <c r="L24" s="519" t="s">
        <v>565</v>
      </c>
      <c r="M24" s="519" t="str">
        <f>CONCATENATE(J24,K24,L24)</f>
        <v>9.8.</v>
      </c>
    </row>
    <row r="25" spans="1:13" ht="14.25" x14ac:dyDescent="0.2">
      <c r="A25" s="370"/>
      <c r="B25" s="364"/>
      <c r="C25" s="370"/>
      <c r="D25" s="370"/>
      <c r="E25" s="370"/>
      <c r="F25" s="370"/>
      <c r="G25" s="370"/>
      <c r="H25" s="370"/>
      <c r="I25" s="370"/>
      <c r="J25" s="519"/>
      <c r="K25" s="519"/>
      <c r="L25" s="519"/>
      <c r="M25" s="519"/>
    </row>
    <row r="26" spans="1:13" ht="14.25" x14ac:dyDescent="0.2">
      <c r="A26" s="454" t="s">
        <v>516</v>
      </c>
      <c r="B26" s="363" t="s">
        <v>517</v>
      </c>
      <c r="C26" s="370"/>
      <c r="D26" s="370"/>
      <c r="E26" s="370"/>
      <c r="F26" s="370"/>
      <c r="G26" s="370"/>
      <c r="H26" s="370"/>
      <c r="I26" s="370"/>
      <c r="J26" s="518" t="s">
        <v>17</v>
      </c>
      <c r="K26" s="519">
        <f>K24+1</f>
        <v>9</v>
      </c>
      <c r="L26" s="519" t="s">
        <v>565</v>
      </c>
      <c r="M26" s="519" t="str">
        <f>CONCATENATE(J26,K26,L26)</f>
        <v>9.9.</v>
      </c>
    </row>
    <row r="27" spans="1:13" ht="14.25" x14ac:dyDescent="0.2">
      <c r="A27" s="370"/>
      <c r="B27" s="364"/>
      <c r="C27" s="370"/>
      <c r="D27" s="370"/>
      <c r="E27" s="370"/>
      <c r="F27" s="370"/>
      <c r="G27" s="370"/>
      <c r="H27" s="370"/>
      <c r="I27" s="370"/>
      <c r="J27" s="519"/>
      <c r="K27" s="519"/>
      <c r="L27" s="519"/>
      <c r="M27" s="519"/>
    </row>
    <row r="28" spans="1:13" ht="14.25" x14ac:dyDescent="0.2">
      <c r="A28" s="454" t="s">
        <v>518</v>
      </c>
      <c r="B28" s="363" t="s">
        <v>519</v>
      </c>
      <c r="C28" s="370"/>
      <c r="D28" s="370"/>
      <c r="E28" s="370"/>
      <c r="F28" s="370"/>
      <c r="G28" s="370"/>
      <c r="H28" s="370"/>
      <c r="I28" s="370"/>
      <c r="J28" s="518" t="s">
        <v>17</v>
      </c>
      <c r="K28" s="519">
        <f>K26+1</f>
        <v>10</v>
      </c>
      <c r="L28" s="519" t="s">
        <v>565</v>
      </c>
      <c r="M28" s="519" t="str">
        <f>CONCATENATE(J28,K28,L28)</f>
        <v>9.10.</v>
      </c>
    </row>
    <row r="29" spans="1:13" ht="14.25" x14ac:dyDescent="0.2">
      <c r="A29" s="370"/>
      <c r="B29" s="364"/>
      <c r="C29" s="370"/>
      <c r="D29" s="370"/>
      <c r="E29" s="370"/>
      <c r="F29" s="370"/>
      <c r="G29" s="370"/>
      <c r="H29" s="370"/>
      <c r="I29" s="370"/>
      <c r="J29" s="519"/>
      <c r="K29" s="519"/>
      <c r="L29" s="519"/>
      <c r="M29" s="519"/>
    </row>
    <row r="30" spans="1:13" ht="14.25" x14ac:dyDescent="0.2">
      <c r="A30" s="454" t="s">
        <v>518</v>
      </c>
      <c r="B30" s="363" t="s">
        <v>520</v>
      </c>
      <c r="C30" s="370"/>
      <c r="D30" s="370"/>
      <c r="E30" s="370"/>
      <c r="F30" s="370"/>
      <c r="G30" s="370"/>
      <c r="H30" s="370"/>
      <c r="I30" s="370"/>
      <c r="J30" s="518" t="s">
        <v>17</v>
      </c>
      <c r="K30" s="519">
        <f>K28+1</f>
        <v>11</v>
      </c>
      <c r="L30" s="519" t="s">
        <v>565</v>
      </c>
      <c r="M30" s="519" t="str">
        <f>CONCATENATE(J30,K30,L30)</f>
        <v>9.11.</v>
      </c>
    </row>
    <row r="31" spans="1:13" ht="14.25" x14ac:dyDescent="0.2">
      <c r="A31" s="370"/>
      <c r="B31" s="364"/>
      <c r="C31" s="370"/>
      <c r="D31" s="370"/>
      <c r="E31" s="370"/>
      <c r="F31" s="370"/>
      <c r="G31" s="370"/>
      <c r="H31" s="370"/>
      <c r="I31" s="370"/>
      <c r="J31" s="519"/>
      <c r="K31" s="519"/>
      <c r="L31" s="519"/>
      <c r="M31" s="519"/>
    </row>
    <row r="32" spans="1:13" ht="14.25" x14ac:dyDescent="0.2">
      <c r="A32" s="454" t="s">
        <v>521</v>
      </c>
      <c r="B32" s="363" t="s">
        <v>522</v>
      </c>
      <c r="C32" s="370"/>
      <c r="D32" s="370"/>
      <c r="E32" s="370"/>
      <c r="F32" s="370"/>
      <c r="G32" s="370"/>
      <c r="H32" s="370"/>
      <c r="I32" s="370"/>
      <c r="J32" s="518" t="s">
        <v>17</v>
      </c>
      <c r="K32" s="519">
        <f>K30+1</f>
        <v>12</v>
      </c>
      <c r="L32" s="519" t="s">
        <v>565</v>
      </c>
      <c r="M32" s="519" t="str">
        <f>CONCATENATE(J32,K32,L32)</f>
        <v>9.12.</v>
      </c>
    </row>
    <row r="33" spans="1:13" x14ac:dyDescent="0.2">
      <c r="A33" s="370"/>
      <c r="B33" s="370"/>
      <c r="C33" s="370"/>
      <c r="D33" s="370"/>
      <c r="E33" s="370"/>
      <c r="F33" s="370"/>
      <c r="G33" s="370"/>
      <c r="H33" s="370"/>
      <c r="I33" s="370"/>
      <c r="J33" s="514"/>
      <c r="K33" s="514"/>
      <c r="L33" s="514"/>
      <c r="M33" s="514"/>
    </row>
    <row r="34" spans="1:13" x14ac:dyDescent="0.2">
      <c r="A34" s="370"/>
      <c r="B34" s="370"/>
      <c r="C34" s="370"/>
      <c r="D34" s="370"/>
      <c r="E34" s="370"/>
      <c r="F34" s="370"/>
      <c r="G34" s="370"/>
      <c r="H34" s="370"/>
      <c r="I34" s="370"/>
      <c r="J34" s="370"/>
      <c r="K34" s="370"/>
      <c r="L34" s="370"/>
      <c r="M34" s="370"/>
    </row>
    <row r="35" spans="1:13" x14ac:dyDescent="0.2">
      <c r="A35" s="370"/>
      <c r="B35" s="370"/>
      <c r="C35" s="370"/>
      <c r="D35" s="370"/>
      <c r="E35" s="370"/>
      <c r="F35" s="370"/>
      <c r="G35" s="370"/>
      <c r="H35" s="370"/>
      <c r="I35" s="370"/>
      <c r="J35" s="370"/>
      <c r="K35" s="370"/>
      <c r="L35" s="370"/>
      <c r="M35" s="370"/>
    </row>
    <row r="36" spans="1:13" x14ac:dyDescent="0.2">
      <c r="A36" s="370"/>
      <c r="B36" s="370"/>
      <c r="C36" s="370"/>
      <c r="D36" s="370"/>
      <c r="E36" s="370"/>
      <c r="F36" s="370"/>
      <c r="G36" s="370"/>
      <c r="H36" s="370"/>
      <c r="I36" s="370"/>
      <c r="J36" s="370"/>
      <c r="K36" s="370"/>
      <c r="L36" s="370"/>
      <c r="M36" s="370"/>
    </row>
    <row r="37" spans="1:13" x14ac:dyDescent="0.2">
      <c r="A37" s="370"/>
      <c r="B37" s="370"/>
      <c r="C37" s="370"/>
      <c r="D37" s="370"/>
      <c r="E37" s="370"/>
      <c r="F37" s="370"/>
      <c r="G37" s="370"/>
      <c r="H37" s="370"/>
      <c r="I37" s="370"/>
      <c r="J37" s="370"/>
      <c r="K37" s="370"/>
      <c r="L37" s="370"/>
      <c r="M37" s="370"/>
    </row>
    <row r="38" spans="1:13" x14ac:dyDescent="0.2">
      <c r="A38" s="370"/>
      <c r="B38" s="370"/>
      <c r="C38" s="370"/>
      <c r="D38" s="370"/>
      <c r="E38" s="370"/>
      <c r="F38" s="370"/>
      <c r="G38" s="370"/>
      <c r="H38" s="370"/>
      <c r="I38" s="370"/>
      <c r="J38" s="370"/>
      <c r="K38" s="370"/>
      <c r="L38" s="370"/>
      <c r="M38" s="370"/>
    </row>
    <row r="39" spans="1:13" x14ac:dyDescent="0.2">
      <c r="A39" s="370"/>
      <c r="B39" s="370"/>
      <c r="C39" s="370"/>
      <c r="D39" s="370"/>
      <c r="E39" s="370"/>
      <c r="F39" s="370"/>
      <c r="G39" s="370"/>
      <c r="H39" s="370"/>
      <c r="I39" s="370"/>
      <c r="J39" s="370"/>
      <c r="K39" s="370"/>
      <c r="L39" s="370"/>
      <c r="M39" s="370"/>
    </row>
  </sheetData>
  <sheetProtection sheet="1"/>
  <mergeCells count="3">
    <mergeCell ref="A3:G3"/>
    <mergeCell ref="A12:G12"/>
    <mergeCell ref="A2:F2"/>
  </mergeCells>
  <phoneticPr fontId="24" type="noConversion"/>
  <conditionalFormatting sqref="A12:G12">
    <cfRule type="expression" dxfId="2" priority="1" stopIfTrue="1">
      <formula>$H$12="Nem"</formula>
    </cfRule>
  </conditionalFormatting>
  <dataValidations count="1">
    <dataValidation type="list" allowBlank="1" showInputMessage="1" showErrorMessage="1" sqref="H12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158"/>
  <sheetViews>
    <sheetView topLeftCell="A139" zoomScale="120" zoomScaleNormal="120" zoomScaleSheetLayoutView="100" workbookViewId="0">
      <selection activeCell="E159" sqref="E159"/>
    </sheetView>
  </sheetViews>
  <sheetFormatPr defaultRowHeight="12.75" x14ac:dyDescent="0.2"/>
  <cols>
    <col min="1" max="1" width="16.1640625" style="150" customWidth="1"/>
    <col min="2" max="2" width="62" style="151" customWidth="1"/>
    <col min="3" max="3" width="14.1640625" style="152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15"/>
      <c r="B1" s="611" t="str">
        <f>CONCATENATE("9.1.3. melléklet ",KVI_MOD_ALAPADATOK!A7," ",KVI_MOD_ALAPADATOK!B7," ",KVI_MOD_ALAPADATOK!C7," ",KVI_MOD_ALAPADATOK!D7," ",KVI_MOD_ALAPADATOK!E7," ",KVI_MOD_ALAPADATOK!F7," ",KVI_MOD_ALAPADATOK!G7," ",KVI_MOD_ALAPADATOK!H7)</f>
        <v>9.1.3. melléklet a 2 / 2021 ( V.26 ) önkormányzati rendelethez</v>
      </c>
      <c r="C1" s="612"/>
      <c r="D1" s="612"/>
      <c r="E1" s="612"/>
    </row>
    <row r="2" spans="1:5" s="49" customFormat="1" ht="21.2" customHeight="1" thickBot="1" x14ac:dyDescent="0.25">
      <c r="A2" s="324" t="s">
        <v>47</v>
      </c>
      <c r="B2" s="610" t="str">
        <f>CONCATENATE(KVI_MOD_ALAPADATOK!A3)</f>
        <v>Abaújkér Község Önkormányzata</v>
      </c>
      <c r="C2" s="610"/>
      <c r="D2" s="610"/>
      <c r="E2" s="325" t="s">
        <v>41</v>
      </c>
    </row>
    <row r="3" spans="1:5" s="49" customFormat="1" ht="24.75" thickBot="1" x14ac:dyDescent="0.25">
      <c r="A3" s="324" t="s">
        <v>139</v>
      </c>
      <c r="B3" s="610" t="s">
        <v>431</v>
      </c>
      <c r="C3" s="610"/>
      <c r="D3" s="610"/>
      <c r="E3" s="326" t="s">
        <v>45</v>
      </c>
    </row>
    <row r="4" spans="1:5" s="50" customFormat="1" ht="15.95" customHeight="1" thickBot="1" x14ac:dyDescent="0.3">
      <c r="A4" s="318"/>
      <c r="B4" s="318"/>
      <c r="C4" s="319"/>
      <c r="D4" s="320"/>
      <c r="E4" s="319" t="str">
        <f>KVI_MOD_9.1.2.sz.mell!E4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46" customFormat="1" ht="12.95" customHeight="1" thickBot="1" x14ac:dyDescent="0.25">
      <c r="A6" s="72" t="s">
        <v>401</v>
      </c>
      <c r="B6" s="73" t="s">
        <v>402</v>
      </c>
      <c r="C6" s="73" t="s">
        <v>403</v>
      </c>
      <c r="D6" s="278" t="s">
        <v>405</v>
      </c>
      <c r="E6" s="74" t="s">
        <v>404</v>
      </c>
    </row>
    <row r="7" spans="1:5" s="46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46" customFormat="1" ht="12" customHeight="1" thickBot="1" x14ac:dyDescent="0.25">
      <c r="A8" s="25" t="s">
        <v>9</v>
      </c>
      <c r="B8" s="19" t="s">
        <v>173</v>
      </c>
      <c r="C8" s="157">
        <f>+C9+C10+C11+C12+C13+C14</f>
        <v>165458431</v>
      </c>
      <c r="D8" s="245">
        <f>+D9+D10+D11+D12+D13+D14</f>
        <v>41700031</v>
      </c>
      <c r="E8" s="93">
        <f>+E9+E10+E11+E12+E13+E14</f>
        <v>207158462</v>
      </c>
    </row>
    <row r="9" spans="1:5" s="51" customFormat="1" ht="12" customHeight="1" x14ac:dyDescent="0.2">
      <c r="A9" s="187" t="s">
        <v>66</v>
      </c>
      <c r="B9" s="170" t="s">
        <v>174</v>
      </c>
      <c r="C9" s="159">
        <v>117265859</v>
      </c>
      <c r="D9" s="246">
        <v>34081735</v>
      </c>
      <c r="E9" s="95">
        <v>151347594</v>
      </c>
    </row>
    <row r="10" spans="1:5" s="52" customFormat="1" ht="12" customHeight="1" x14ac:dyDescent="0.2">
      <c r="A10" s="188" t="s">
        <v>67</v>
      </c>
      <c r="B10" s="171" t="s">
        <v>175</v>
      </c>
      <c r="C10" s="158">
        <v>18597950</v>
      </c>
      <c r="D10" s="247">
        <v>509470</v>
      </c>
      <c r="E10" s="94">
        <v>19107420</v>
      </c>
    </row>
    <row r="11" spans="1:5" s="52" customFormat="1" ht="12" customHeight="1" x14ac:dyDescent="0.2">
      <c r="A11" s="188" t="s">
        <v>68</v>
      </c>
      <c r="B11" s="171" t="s">
        <v>176</v>
      </c>
      <c r="C11" s="158">
        <v>27794622</v>
      </c>
      <c r="D11" s="247">
        <v>2338076</v>
      </c>
      <c r="E11" s="94">
        <v>30132698</v>
      </c>
    </row>
    <row r="12" spans="1:5" s="52" customFormat="1" ht="12" customHeight="1" x14ac:dyDescent="0.2">
      <c r="A12" s="188" t="s">
        <v>69</v>
      </c>
      <c r="B12" s="171" t="s">
        <v>177</v>
      </c>
      <c r="C12" s="158">
        <v>1800000</v>
      </c>
      <c r="D12" s="247">
        <v>267890</v>
      </c>
      <c r="E12" s="94">
        <v>2067890</v>
      </c>
    </row>
    <row r="13" spans="1:5" s="52" customFormat="1" ht="12" customHeight="1" x14ac:dyDescent="0.2">
      <c r="A13" s="188" t="s">
        <v>100</v>
      </c>
      <c r="B13" s="171" t="s">
        <v>409</v>
      </c>
      <c r="C13" s="158"/>
      <c r="D13" s="247">
        <v>3909290</v>
      </c>
      <c r="E13" s="94">
        <v>3909290</v>
      </c>
    </row>
    <row r="14" spans="1:5" s="51" customFormat="1" ht="12" customHeight="1" thickBot="1" x14ac:dyDescent="0.25">
      <c r="A14" s="189" t="s">
        <v>70</v>
      </c>
      <c r="B14" s="172" t="s">
        <v>347</v>
      </c>
      <c r="C14" s="158"/>
      <c r="D14" s="247">
        <v>593570</v>
      </c>
      <c r="E14" s="94">
        <v>593570</v>
      </c>
    </row>
    <row r="15" spans="1:5" s="51" customFormat="1" ht="12" customHeight="1" thickBot="1" x14ac:dyDescent="0.25">
      <c r="A15" s="25" t="s">
        <v>10</v>
      </c>
      <c r="B15" s="100" t="s">
        <v>178</v>
      </c>
      <c r="C15" s="157">
        <f>+C16+C17+C18+C19+C20</f>
        <v>12355000</v>
      </c>
      <c r="D15" s="245">
        <f>+D16+D17+D18+D19+D20</f>
        <v>51748799</v>
      </c>
      <c r="E15" s="93">
        <f>+E16+E17+E18+E19+E20</f>
        <v>64103799</v>
      </c>
    </row>
    <row r="16" spans="1:5" s="51" customFormat="1" ht="12" customHeight="1" x14ac:dyDescent="0.2">
      <c r="A16" s="187" t="s">
        <v>72</v>
      </c>
      <c r="B16" s="170" t="s">
        <v>179</v>
      </c>
      <c r="C16" s="159"/>
      <c r="D16" s="246"/>
      <c r="E16" s="95"/>
    </row>
    <row r="17" spans="1:5" s="51" customFormat="1" ht="12" customHeight="1" x14ac:dyDescent="0.2">
      <c r="A17" s="188" t="s">
        <v>73</v>
      </c>
      <c r="B17" s="171" t="s">
        <v>180</v>
      </c>
      <c r="C17" s="158"/>
      <c r="D17" s="247"/>
      <c r="E17" s="94"/>
    </row>
    <row r="18" spans="1:5" s="51" customFormat="1" ht="12" customHeight="1" x14ac:dyDescent="0.2">
      <c r="A18" s="188" t="s">
        <v>74</v>
      </c>
      <c r="B18" s="171" t="s">
        <v>338</v>
      </c>
      <c r="C18" s="158"/>
      <c r="D18" s="247"/>
      <c r="E18" s="94"/>
    </row>
    <row r="19" spans="1:5" s="51" customFormat="1" ht="12" customHeight="1" x14ac:dyDescent="0.2">
      <c r="A19" s="188" t="s">
        <v>75</v>
      </c>
      <c r="B19" s="171" t="s">
        <v>339</v>
      </c>
      <c r="C19" s="158"/>
      <c r="D19" s="247"/>
      <c r="E19" s="94"/>
    </row>
    <row r="20" spans="1:5" s="51" customFormat="1" ht="12" customHeight="1" x14ac:dyDescent="0.2">
      <c r="A20" s="188" t="s">
        <v>76</v>
      </c>
      <c r="B20" s="171" t="s">
        <v>181</v>
      </c>
      <c r="C20" s="158">
        <v>12355000</v>
      </c>
      <c r="D20" s="247">
        <v>51748799</v>
      </c>
      <c r="E20" s="94">
        <v>64103799</v>
      </c>
    </row>
    <row r="21" spans="1:5" s="52" customFormat="1" ht="12" customHeight="1" thickBot="1" x14ac:dyDescent="0.25">
      <c r="A21" s="189" t="s">
        <v>83</v>
      </c>
      <c r="B21" s="172" t="s">
        <v>182</v>
      </c>
      <c r="C21" s="160"/>
      <c r="D21" s="248"/>
      <c r="E21" s="96"/>
    </row>
    <row r="22" spans="1:5" s="52" customFormat="1" ht="12" customHeight="1" thickBot="1" x14ac:dyDescent="0.25">
      <c r="A22" s="25" t="s">
        <v>11</v>
      </c>
      <c r="B22" s="19" t="s">
        <v>183</v>
      </c>
      <c r="C22" s="157">
        <f>+C23+C24+C25+C26+C27</f>
        <v>0</v>
      </c>
      <c r="D22" s="245">
        <f>+D23+D24+D25+D26+D27</f>
        <v>33796230</v>
      </c>
      <c r="E22" s="93">
        <f>+E23+E24+E25+E26+E27</f>
        <v>33796230</v>
      </c>
    </row>
    <row r="23" spans="1:5" s="52" customFormat="1" ht="12" customHeight="1" x14ac:dyDescent="0.2">
      <c r="A23" s="187" t="s">
        <v>55</v>
      </c>
      <c r="B23" s="170" t="s">
        <v>184</v>
      </c>
      <c r="C23" s="159"/>
      <c r="D23" s="246">
        <v>29896230</v>
      </c>
      <c r="E23" s="95">
        <v>29896230</v>
      </c>
    </row>
    <row r="24" spans="1:5" s="51" customFormat="1" ht="12" customHeight="1" x14ac:dyDescent="0.2">
      <c r="A24" s="188" t="s">
        <v>56</v>
      </c>
      <c r="B24" s="171" t="s">
        <v>185</v>
      </c>
      <c r="C24" s="158"/>
      <c r="D24" s="247"/>
      <c r="E24" s="94"/>
    </row>
    <row r="25" spans="1:5" s="52" customFormat="1" ht="12" customHeight="1" x14ac:dyDescent="0.2">
      <c r="A25" s="188" t="s">
        <v>57</v>
      </c>
      <c r="B25" s="171" t="s">
        <v>340</v>
      </c>
      <c r="C25" s="158"/>
      <c r="D25" s="247"/>
      <c r="E25" s="94"/>
    </row>
    <row r="26" spans="1:5" s="52" customFormat="1" ht="12" customHeight="1" x14ac:dyDescent="0.2">
      <c r="A26" s="188" t="s">
        <v>58</v>
      </c>
      <c r="B26" s="171" t="s">
        <v>341</v>
      </c>
      <c r="C26" s="158"/>
      <c r="D26" s="247"/>
      <c r="E26" s="94"/>
    </row>
    <row r="27" spans="1:5" s="52" customFormat="1" ht="12" customHeight="1" x14ac:dyDescent="0.2">
      <c r="A27" s="188" t="s">
        <v>114</v>
      </c>
      <c r="B27" s="171" t="s">
        <v>186</v>
      </c>
      <c r="C27" s="158"/>
      <c r="D27" s="247">
        <v>3900000</v>
      </c>
      <c r="E27" s="94">
        <v>3900000</v>
      </c>
    </row>
    <row r="28" spans="1:5" s="52" customFormat="1" ht="12" customHeight="1" thickBot="1" x14ac:dyDescent="0.25">
      <c r="A28" s="189" t="s">
        <v>115</v>
      </c>
      <c r="B28" s="172" t="s">
        <v>187</v>
      </c>
      <c r="C28" s="160"/>
      <c r="D28" s="248"/>
      <c r="E28" s="96"/>
    </row>
    <row r="29" spans="1:5" s="52" customFormat="1" ht="12" customHeight="1" thickBot="1" x14ac:dyDescent="0.25">
      <c r="A29" s="25" t="s">
        <v>116</v>
      </c>
      <c r="B29" s="19" t="s">
        <v>487</v>
      </c>
      <c r="C29" s="163">
        <f>SUM(C30:C36)</f>
        <v>7900000</v>
      </c>
      <c r="D29" s="163">
        <f>SUM(D30:D36)</f>
        <v>4846654</v>
      </c>
      <c r="E29" s="199">
        <f>SUM(E30:E36)</f>
        <v>12746654</v>
      </c>
    </row>
    <row r="30" spans="1:5" s="52" customFormat="1" ht="12" customHeight="1" x14ac:dyDescent="0.2">
      <c r="A30" s="187" t="s">
        <v>188</v>
      </c>
      <c r="B30" s="170" t="str">
        <f>KVI_MOD_1.1.sz.mell.!B33</f>
        <v>Építményadó</v>
      </c>
      <c r="C30" s="159"/>
      <c r="D30" s="159"/>
      <c r="E30" s="95"/>
    </row>
    <row r="31" spans="1:5" s="52" customFormat="1" ht="12" customHeight="1" x14ac:dyDescent="0.2">
      <c r="A31" s="188" t="s">
        <v>189</v>
      </c>
      <c r="B31" s="170" t="str">
        <f>KVI_MOD_1.1.sz.mell.!B34</f>
        <v>Idegenforgalmi adó</v>
      </c>
      <c r="C31" s="158"/>
      <c r="D31" s="158"/>
      <c r="E31" s="94"/>
    </row>
    <row r="32" spans="1:5" s="52" customFormat="1" ht="12" customHeight="1" x14ac:dyDescent="0.2">
      <c r="A32" s="188" t="s">
        <v>190</v>
      </c>
      <c r="B32" s="170" t="str">
        <f>KVI_MOD_1.1.sz.mell.!B35</f>
        <v>Iparűzési adó</v>
      </c>
      <c r="C32" s="158">
        <v>4700000</v>
      </c>
      <c r="D32" s="158">
        <v>3484432</v>
      </c>
      <c r="E32" s="94">
        <v>8184432</v>
      </c>
    </row>
    <row r="33" spans="1:5" s="52" customFormat="1" ht="12" customHeight="1" x14ac:dyDescent="0.2">
      <c r="A33" s="188" t="s">
        <v>191</v>
      </c>
      <c r="B33" s="170" t="str">
        <f>KVI_MOD_1.1.sz.mell.!B36</f>
        <v xml:space="preserve">Talajterhelési díj </v>
      </c>
      <c r="C33" s="158"/>
      <c r="D33" s="158"/>
      <c r="E33" s="94"/>
    </row>
    <row r="34" spans="1:5" s="52" customFormat="1" ht="12" customHeight="1" x14ac:dyDescent="0.2">
      <c r="A34" s="188" t="s">
        <v>491</v>
      </c>
      <c r="B34" s="170" t="str">
        <f>KVI_MOD_1.1.sz.mell.!B37</f>
        <v>Gépjárműadó</v>
      </c>
      <c r="C34" s="158">
        <v>1200000</v>
      </c>
      <c r="D34" s="158">
        <v>-1200000</v>
      </c>
      <c r="E34" s="94"/>
    </row>
    <row r="35" spans="1:5" s="52" customFormat="1" ht="12" customHeight="1" x14ac:dyDescent="0.2">
      <c r="A35" s="188" t="s">
        <v>492</v>
      </c>
      <c r="B35" s="170" t="str">
        <f>KVI_MOD_1.1.sz.mell.!B38</f>
        <v>Telekadó</v>
      </c>
      <c r="C35" s="158"/>
      <c r="D35" s="158">
        <v>882730</v>
      </c>
      <c r="E35" s="94">
        <v>882730</v>
      </c>
    </row>
    <row r="36" spans="1:5" s="52" customFormat="1" ht="12" customHeight="1" thickBot="1" x14ac:dyDescent="0.25">
      <c r="A36" s="189" t="s">
        <v>493</v>
      </c>
      <c r="B36" s="170" t="str">
        <f>KVI_MOD_1.1.sz.mell.!B39</f>
        <v>Kommunális adó</v>
      </c>
      <c r="C36" s="160">
        <v>2000000</v>
      </c>
      <c r="D36" s="160">
        <v>1679492</v>
      </c>
      <c r="E36" s="96">
        <v>3679492</v>
      </c>
    </row>
    <row r="37" spans="1:5" s="52" customFormat="1" ht="12" customHeight="1" thickBot="1" x14ac:dyDescent="0.25">
      <c r="A37" s="25" t="s">
        <v>13</v>
      </c>
      <c r="B37" s="19" t="s">
        <v>348</v>
      </c>
      <c r="C37" s="157">
        <f>SUM(C38:C48)</f>
        <v>3300000</v>
      </c>
      <c r="D37" s="245">
        <f>SUM(D38:D48)</f>
        <v>4581759</v>
      </c>
      <c r="E37" s="93">
        <f>SUM(E38:E48)</f>
        <v>7881759</v>
      </c>
    </row>
    <row r="38" spans="1:5" s="52" customFormat="1" ht="12" customHeight="1" x14ac:dyDescent="0.2">
      <c r="A38" s="187" t="s">
        <v>59</v>
      </c>
      <c r="B38" s="170" t="s">
        <v>195</v>
      </c>
      <c r="C38" s="159">
        <v>3000000</v>
      </c>
      <c r="D38" s="246">
        <v>176639</v>
      </c>
      <c r="E38" s="95">
        <v>3176639</v>
      </c>
    </row>
    <row r="39" spans="1:5" s="52" customFormat="1" ht="12" customHeight="1" x14ac:dyDescent="0.2">
      <c r="A39" s="188" t="s">
        <v>60</v>
      </c>
      <c r="B39" s="171" t="s">
        <v>196</v>
      </c>
      <c r="C39" s="158">
        <v>200000</v>
      </c>
      <c r="D39" s="247">
        <v>760437</v>
      </c>
      <c r="E39" s="94">
        <v>960437</v>
      </c>
    </row>
    <row r="40" spans="1:5" s="52" customFormat="1" ht="12" customHeight="1" x14ac:dyDescent="0.2">
      <c r="A40" s="188" t="s">
        <v>61</v>
      </c>
      <c r="B40" s="171" t="s">
        <v>197</v>
      </c>
      <c r="C40" s="158"/>
      <c r="D40" s="247"/>
      <c r="E40" s="94"/>
    </row>
    <row r="41" spans="1:5" s="52" customFormat="1" ht="12" customHeight="1" x14ac:dyDescent="0.2">
      <c r="A41" s="188" t="s">
        <v>118</v>
      </c>
      <c r="B41" s="171" t="s">
        <v>198</v>
      </c>
      <c r="C41" s="158">
        <v>100000</v>
      </c>
      <c r="D41" s="247">
        <v>-61075</v>
      </c>
      <c r="E41" s="94">
        <v>38925</v>
      </c>
    </row>
    <row r="42" spans="1:5" s="52" customFormat="1" ht="12" customHeight="1" x14ac:dyDescent="0.2">
      <c r="A42" s="188" t="s">
        <v>119</v>
      </c>
      <c r="B42" s="171" t="s">
        <v>199</v>
      </c>
      <c r="C42" s="158"/>
      <c r="D42" s="247">
        <v>114263</v>
      </c>
      <c r="E42" s="94">
        <v>114263</v>
      </c>
    </row>
    <row r="43" spans="1:5" s="52" customFormat="1" ht="12" customHeight="1" x14ac:dyDescent="0.2">
      <c r="A43" s="188" t="s">
        <v>120</v>
      </c>
      <c r="B43" s="171" t="s">
        <v>200</v>
      </c>
      <c r="C43" s="158"/>
      <c r="D43" s="247">
        <v>11634</v>
      </c>
      <c r="E43" s="94">
        <v>11634</v>
      </c>
    </row>
    <row r="44" spans="1:5" s="52" customFormat="1" ht="12" customHeight="1" x14ac:dyDescent="0.2">
      <c r="A44" s="188" t="s">
        <v>121</v>
      </c>
      <c r="B44" s="171" t="s">
        <v>201</v>
      </c>
      <c r="C44" s="158"/>
      <c r="D44" s="247"/>
      <c r="E44" s="94"/>
    </row>
    <row r="45" spans="1:5" s="52" customFormat="1" ht="12" customHeight="1" x14ac:dyDescent="0.2">
      <c r="A45" s="188" t="s">
        <v>122</v>
      </c>
      <c r="B45" s="171" t="s">
        <v>494</v>
      </c>
      <c r="C45" s="158"/>
      <c r="D45" s="247">
        <v>3423067</v>
      </c>
      <c r="E45" s="94">
        <v>3423067</v>
      </c>
    </row>
    <row r="46" spans="1:5" s="52" customFormat="1" ht="12" customHeight="1" x14ac:dyDescent="0.2">
      <c r="A46" s="188" t="s">
        <v>193</v>
      </c>
      <c r="B46" s="171" t="s">
        <v>203</v>
      </c>
      <c r="C46" s="161"/>
      <c r="D46" s="279"/>
      <c r="E46" s="97"/>
    </row>
    <row r="47" spans="1:5" s="52" customFormat="1" ht="12" customHeight="1" x14ac:dyDescent="0.2">
      <c r="A47" s="189" t="s">
        <v>194</v>
      </c>
      <c r="B47" s="172" t="s">
        <v>350</v>
      </c>
      <c r="C47" s="162"/>
      <c r="D47" s="280"/>
      <c r="E47" s="98"/>
    </row>
    <row r="48" spans="1:5" s="52" customFormat="1" ht="12" customHeight="1" thickBot="1" x14ac:dyDescent="0.25">
      <c r="A48" s="189" t="s">
        <v>349</v>
      </c>
      <c r="B48" s="172" t="s">
        <v>204</v>
      </c>
      <c r="C48" s="162"/>
      <c r="D48" s="280">
        <v>156794</v>
      </c>
      <c r="E48" s="98">
        <v>156794</v>
      </c>
    </row>
    <row r="49" spans="1:5" s="52" customFormat="1" ht="12" customHeight="1" thickBot="1" x14ac:dyDescent="0.25">
      <c r="A49" s="25" t="s">
        <v>14</v>
      </c>
      <c r="B49" s="19" t="s">
        <v>205</v>
      </c>
      <c r="C49" s="157">
        <f>SUM(C50:C54)</f>
        <v>0</v>
      </c>
      <c r="D49" s="245">
        <f>SUM(D50:D54)</f>
        <v>4088720</v>
      </c>
      <c r="E49" s="93">
        <f>SUM(E50:E54)</f>
        <v>4088720</v>
      </c>
    </row>
    <row r="50" spans="1:5" s="52" customFormat="1" ht="12" customHeight="1" x14ac:dyDescent="0.2">
      <c r="A50" s="187" t="s">
        <v>62</v>
      </c>
      <c r="B50" s="170" t="s">
        <v>209</v>
      </c>
      <c r="C50" s="210"/>
      <c r="D50" s="281"/>
      <c r="E50" s="99"/>
    </row>
    <row r="51" spans="1:5" s="52" customFormat="1" ht="12" customHeight="1" x14ac:dyDescent="0.2">
      <c r="A51" s="188" t="s">
        <v>63</v>
      </c>
      <c r="B51" s="171" t="s">
        <v>210</v>
      </c>
      <c r="C51" s="161"/>
      <c r="D51" s="279"/>
      <c r="E51" s="97"/>
    </row>
    <row r="52" spans="1:5" s="52" customFormat="1" ht="12" customHeight="1" x14ac:dyDescent="0.2">
      <c r="A52" s="188" t="s">
        <v>206</v>
      </c>
      <c r="B52" s="171" t="s">
        <v>211</v>
      </c>
      <c r="C52" s="161"/>
      <c r="D52" s="279">
        <v>2458720</v>
      </c>
      <c r="E52" s="97">
        <v>2458720</v>
      </c>
    </row>
    <row r="53" spans="1:5" s="52" customFormat="1" ht="12" customHeight="1" x14ac:dyDescent="0.2">
      <c r="A53" s="188" t="s">
        <v>207</v>
      </c>
      <c r="B53" s="171" t="s">
        <v>212</v>
      </c>
      <c r="C53" s="161"/>
      <c r="D53" s="279">
        <v>1630000</v>
      </c>
      <c r="E53" s="97">
        <v>1630000</v>
      </c>
    </row>
    <row r="54" spans="1:5" s="52" customFormat="1" ht="12" customHeight="1" thickBot="1" x14ac:dyDescent="0.25">
      <c r="A54" s="189" t="s">
        <v>208</v>
      </c>
      <c r="B54" s="172" t="s">
        <v>213</v>
      </c>
      <c r="C54" s="162"/>
      <c r="D54" s="280"/>
      <c r="E54" s="98"/>
    </row>
    <row r="55" spans="1:5" s="52" customFormat="1" ht="12" customHeight="1" thickBot="1" x14ac:dyDescent="0.25">
      <c r="A55" s="25" t="s">
        <v>123</v>
      </c>
      <c r="B55" s="19" t="s">
        <v>214</v>
      </c>
      <c r="C55" s="157">
        <f>SUM(C56:C58)</f>
        <v>0</v>
      </c>
      <c r="D55" s="245">
        <f>SUM(D56:D58)</f>
        <v>400000</v>
      </c>
      <c r="E55" s="93">
        <f>SUM(E56:E58)</f>
        <v>400000</v>
      </c>
    </row>
    <row r="56" spans="1:5" s="52" customFormat="1" ht="12" customHeight="1" x14ac:dyDescent="0.2">
      <c r="A56" s="187" t="s">
        <v>64</v>
      </c>
      <c r="B56" s="170" t="s">
        <v>215</v>
      </c>
      <c r="C56" s="159"/>
      <c r="D56" s="246"/>
      <c r="E56" s="95"/>
    </row>
    <row r="57" spans="1:5" s="52" customFormat="1" ht="12" customHeight="1" x14ac:dyDescent="0.2">
      <c r="A57" s="188" t="s">
        <v>65</v>
      </c>
      <c r="B57" s="171" t="s">
        <v>342</v>
      </c>
      <c r="C57" s="158"/>
      <c r="D57" s="247"/>
      <c r="E57" s="94"/>
    </row>
    <row r="58" spans="1:5" s="52" customFormat="1" ht="12" customHeight="1" x14ac:dyDescent="0.2">
      <c r="A58" s="188" t="s">
        <v>218</v>
      </c>
      <c r="B58" s="171" t="s">
        <v>216</v>
      </c>
      <c r="C58" s="158"/>
      <c r="D58" s="247">
        <v>400000</v>
      </c>
      <c r="E58" s="94">
        <v>400000</v>
      </c>
    </row>
    <row r="59" spans="1:5" s="52" customFormat="1" ht="12" customHeight="1" thickBot="1" x14ac:dyDescent="0.25">
      <c r="A59" s="189" t="s">
        <v>219</v>
      </c>
      <c r="B59" s="172" t="s">
        <v>217</v>
      </c>
      <c r="C59" s="160"/>
      <c r="D59" s="248"/>
      <c r="E59" s="96"/>
    </row>
    <row r="60" spans="1:5" s="52" customFormat="1" ht="12" customHeight="1" thickBot="1" x14ac:dyDescent="0.25">
      <c r="A60" s="25" t="s">
        <v>16</v>
      </c>
      <c r="B60" s="100" t="s">
        <v>220</v>
      </c>
      <c r="C60" s="157">
        <f>SUM(C61:C63)</f>
        <v>0</v>
      </c>
      <c r="D60" s="245">
        <f>SUM(D61:D63)</f>
        <v>0</v>
      </c>
      <c r="E60" s="93">
        <f>SUM(E61:E63)</f>
        <v>0</v>
      </c>
    </row>
    <row r="61" spans="1:5" s="52" customFormat="1" ht="12" customHeight="1" x14ac:dyDescent="0.2">
      <c r="A61" s="187" t="s">
        <v>124</v>
      </c>
      <c r="B61" s="170" t="s">
        <v>222</v>
      </c>
      <c r="C61" s="161"/>
      <c r="D61" s="279"/>
      <c r="E61" s="97"/>
    </row>
    <row r="62" spans="1:5" s="52" customFormat="1" ht="12" customHeight="1" x14ac:dyDescent="0.2">
      <c r="A62" s="188" t="s">
        <v>125</v>
      </c>
      <c r="B62" s="171" t="s">
        <v>343</v>
      </c>
      <c r="C62" s="161"/>
      <c r="D62" s="279"/>
      <c r="E62" s="97"/>
    </row>
    <row r="63" spans="1:5" s="52" customFormat="1" ht="12" customHeight="1" x14ac:dyDescent="0.2">
      <c r="A63" s="188" t="s">
        <v>156</v>
      </c>
      <c r="B63" s="171" t="s">
        <v>223</v>
      </c>
      <c r="C63" s="161"/>
      <c r="D63" s="279"/>
      <c r="E63" s="97"/>
    </row>
    <row r="64" spans="1:5" s="52" customFormat="1" ht="12" customHeight="1" thickBot="1" x14ac:dyDescent="0.25">
      <c r="A64" s="189" t="s">
        <v>221</v>
      </c>
      <c r="B64" s="172" t="s">
        <v>224</v>
      </c>
      <c r="C64" s="161"/>
      <c r="D64" s="279"/>
      <c r="E64" s="97"/>
    </row>
    <row r="65" spans="1:5" s="52" customFormat="1" ht="12" customHeight="1" thickBot="1" x14ac:dyDescent="0.25">
      <c r="A65" s="25" t="s">
        <v>17</v>
      </c>
      <c r="B65" s="19" t="s">
        <v>225</v>
      </c>
      <c r="C65" s="163">
        <f>+C8+C15+C22+C29+C37+C49+C55+C60</f>
        <v>189013431</v>
      </c>
      <c r="D65" s="249">
        <f>+D8+D15+D22+D29+D37+D49+D55+D60</f>
        <v>141162193</v>
      </c>
      <c r="E65" s="199">
        <f>+E8+E15+E22+E29+E37+E49+E55+E60</f>
        <v>330175624</v>
      </c>
    </row>
    <row r="66" spans="1:5" s="52" customFormat="1" ht="12" customHeight="1" thickBot="1" x14ac:dyDescent="0.2">
      <c r="A66" s="190" t="s">
        <v>312</v>
      </c>
      <c r="B66" s="100" t="s">
        <v>227</v>
      </c>
      <c r="C66" s="157">
        <f>SUM(C67:C69)</f>
        <v>0</v>
      </c>
      <c r="D66" s="245">
        <f>SUM(D67:D69)</f>
        <v>0</v>
      </c>
      <c r="E66" s="93">
        <f>SUM(E67:E69)</f>
        <v>0</v>
      </c>
    </row>
    <row r="67" spans="1:5" s="52" customFormat="1" ht="12" customHeight="1" x14ac:dyDescent="0.2">
      <c r="A67" s="187" t="s">
        <v>255</v>
      </c>
      <c r="B67" s="170" t="s">
        <v>228</v>
      </c>
      <c r="C67" s="161"/>
      <c r="D67" s="279"/>
      <c r="E67" s="97"/>
    </row>
    <row r="68" spans="1:5" s="52" customFormat="1" ht="12" customHeight="1" x14ac:dyDescent="0.2">
      <c r="A68" s="188" t="s">
        <v>264</v>
      </c>
      <c r="B68" s="171" t="s">
        <v>229</v>
      </c>
      <c r="C68" s="161"/>
      <c r="D68" s="279"/>
      <c r="E68" s="97"/>
    </row>
    <row r="69" spans="1:5" s="52" customFormat="1" ht="12" customHeight="1" thickBot="1" x14ac:dyDescent="0.25">
      <c r="A69" s="189" t="s">
        <v>265</v>
      </c>
      <c r="B69" s="173" t="s">
        <v>230</v>
      </c>
      <c r="C69" s="161"/>
      <c r="D69" s="282"/>
      <c r="E69" s="97"/>
    </row>
    <row r="70" spans="1:5" s="52" customFormat="1" ht="12" customHeight="1" thickBot="1" x14ac:dyDescent="0.2">
      <c r="A70" s="190" t="s">
        <v>231</v>
      </c>
      <c r="B70" s="100" t="s">
        <v>232</v>
      </c>
      <c r="C70" s="157">
        <f>SUM(C71:C74)</f>
        <v>0</v>
      </c>
      <c r="D70" s="157">
        <f>SUM(D71:D74)</f>
        <v>0</v>
      </c>
      <c r="E70" s="93">
        <f>SUM(E71:E74)</f>
        <v>0</v>
      </c>
    </row>
    <row r="71" spans="1:5" s="52" customFormat="1" ht="12" customHeight="1" x14ac:dyDescent="0.2">
      <c r="A71" s="187" t="s">
        <v>101</v>
      </c>
      <c r="B71" s="301" t="s">
        <v>233</v>
      </c>
      <c r="C71" s="161"/>
      <c r="D71" s="161"/>
      <c r="E71" s="97"/>
    </row>
    <row r="72" spans="1:5" s="52" customFormat="1" ht="12" customHeight="1" x14ac:dyDescent="0.2">
      <c r="A72" s="188" t="s">
        <v>102</v>
      </c>
      <c r="B72" s="301" t="s">
        <v>501</v>
      </c>
      <c r="C72" s="161"/>
      <c r="D72" s="161"/>
      <c r="E72" s="97"/>
    </row>
    <row r="73" spans="1:5" s="52" customFormat="1" ht="12" customHeight="1" x14ac:dyDescent="0.2">
      <c r="A73" s="188" t="s">
        <v>256</v>
      </c>
      <c r="B73" s="301" t="s">
        <v>234</v>
      </c>
      <c r="C73" s="161"/>
      <c r="D73" s="161"/>
      <c r="E73" s="97"/>
    </row>
    <row r="74" spans="1:5" s="52" customFormat="1" ht="12" customHeight="1" thickBot="1" x14ac:dyDescent="0.25">
      <c r="A74" s="189" t="s">
        <v>257</v>
      </c>
      <c r="B74" s="302" t="s">
        <v>502</v>
      </c>
      <c r="C74" s="161"/>
      <c r="D74" s="161"/>
      <c r="E74" s="97"/>
    </row>
    <row r="75" spans="1:5" s="52" customFormat="1" ht="12" customHeight="1" thickBot="1" x14ac:dyDescent="0.2">
      <c r="A75" s="190" t="s">
        <v>235</v>
      </c>
      <c r="B75" s="100" t="s">
        <v>236</v>
      </c>
      <c r="C75" s="157">
        <f>SUM(C76:C77)</f>
        <v>22863428</v>
      </c>
      <c r="D75" s="157">
        <f>SUM(D76:D77)</f>
        <v>0</v>
      </c>
      <c r="E75" s="93">
        <f>SUM(E76:E77)</f>
        <v>22863428</v>
      </c>
    </row>
    <row r="76" spans="1:5" s="52" customFormat="1" ht="12" customHeight="1" x14ac:dyDescent="0.2">
      <c r="A76" s="187" t="s">
        <v>258</v>
      </c>
      <c r="B76" s="170" t="s">
        <v>237</v>
      </c>
      <c r="C76" s="161">
        <v>22863428</v>
      </c>
      <c r="D76" s="161"/>
      <c r="E76" s="97">
        <v>22863428</v>
      </c>
    </row>
    <row r="77" spans="1:5" s="52" customFormat="1" ht="12" customHeight="1" thickBot="1" x14ac:dyDescent="0.25">
      <c r="A77" s="189" t="s">
        <v>259</v>
      </c>
      <c r="B77" s="172" t="s">
        <v>238</v>
      </c>
      <c r="C77" s="161"/>
      <c r="D77" s="161"/>
      <c r="E77" s="97"/>
    </row>
    <row r="78" spans="1:5" s="51" customFormat="1" ht="12" customHeight="1" thickBot="1" x14ac:dyDescent="0.2">
      <c r="A78" s="190" t="s">
        <v>239</v>
      </c>
      <c r="B78" s="100" t="s">
        <v>240</v>
      </c>
      <c r="C78" s="157">
        <f>SUM(C79:C81)</f>
        <v>0</v>
      </c>
      <c r="D78" s="157">
        <f>SUM(D79:D81)</f>
        <v>0</v>
      </c>
      <c r="E78" s="93">
        <f>SUM(E79:E81)</f>
        <v>0</v>
      </c>
    </row>
    <row r="79" spans="1:5" s="52" customFormat="1" ht="12" customHeight="1" x14ac:dyDescent="0.2">
      <c r="A79" s="187" t="s">
        <v>260</v>
      </c>
      <c r="B79" s="170" t="s">
        <v>241</v>
      </c>
      <c r="C79" s="161"/>
      <c r="D79" s="161"/>
      <c r="E79" s="97"/>
    </row>
    <row r="80" spans="1:5" s="52" customFormat="1" ht="12" customHeight="1" x14ac:dyDescent="0.2">
      <c r="A80" s="188" t="s">
        <v>261</v>
      </c>
      <c r="B80" s="171" t="s">
        <v>242</v>
      </c>
      <c r="C80" s="161"/>
      <c r="D80" s="161"/>
      <c r="E80" s="97"/>
    </row>
    <row r="81" spans="1:5" s="52" customFormat="1" ht="12" customHeight="1" thickBot="1" x14ac:dyDescent="0.25">
      <c r="A81" s="189" t="s">
        <v>262</v>
      </c>
      <c r="B81" s="172" t="s">
        <v>503</v>
      </c>
      <c r="C81" s="161"/>
      <c r="D81" s="161"/>
      <c r="E81" s="97"/>
    </row>
    <row r="82" spans="1:5" s="52" customFormat="1" ht="12" customHeight="1" thickBot="1" x14ac:dyDescent="0.2">
      <c r="A82" s="190" t="s">
        <v>243</v>
      </c>
      <c r="B82" s="100" t="s">
        <v>263</v>
      </c>
      <c r="C82" s="157">
        <f>SUM(C83:C86)</f>
        <v>0</v>
      </c>
      <c r="D82" s="157">
        <f>SUM(D83:D86)</f>
        <v>0</v>
      </c>
      <c r="E82" s="93">
        <f>SUM(E83:E86)</f>
        <v>0</v>
      </c>
    </row>
    <row r="83" spans="1:5" s="52" customFormat="1" ht="12" customHeight="1" x14ac:dyDescent="0.2">
      <c r="A83" s="191" t="s">
        <v>244</v>
      </c>
      <c r="B83" s="170" t="s">
        <v>245</v>
      </c>
      <c r="C83" s="161"/>
      <c r="D83" s="161"/>
      <c r="E83" s="97"/>
    </row>
    <row r="84" spans="1:5" s="52" customFormat="1" ht="12" customHeight="1" x14ac:dyDescent="0.2">
      <c r="A84" s="192" t="s">
        <v>246</v>
      </c>
      <c r="B84" s="171" t="s">
        <v>247</v>
      </c>
      <c r="C84" s="161"/>
      <c r="D84" s="161"/>
      <c r="E84" s="97"/>
    </row>
    <row r="85" spans="1:5" s="52" customFormat="1" ht="12" customHeight="1" x14ac:dyDescent="0.2">
      <c r="A85" s="192" t="s">
        <v>248</v>
      </c>
      <c r="B85" s="171" t="s">
        <v>249</v>
      </c>
      <c r="C85" s="161"/>
      <c r="D85" s="161"/>
      <c r="E85" s="97"/>
    </row>
    <row r="86" spans="1:5" s="51" customFormat="1" ht="12" customHeight="1" thickBot="1" x14ac:dyDescent="0.25">
      <c r="A86" s="193" t="s">
        <v>250</v>
      </c>
      <c r="B86" s="172" t="s">
        <v>251</v>
      </c>
      <c r="C86" s="161"/>
      <c r="D86" s="161"/>
      <c r="E86" s="97"/>
    </row>
    <row r="87" spans="1:5" s="51" customFormat="1" ht="12" customHeight="1" thickBot="1" x14ac:dyDescent="0.2">
      <c r="A87" s="190" t="s">
        <v>252</v>
      </c>
      <c r="B87" s="100" t="s">
        <v>389</v>
      </c>
      <c r="C87" s="213"/>
      <c r="D87" s="213"/>
      <c r="E87" s="214"/>
    </row>
    <row r="88" spans="1:5" s="51" customFormat="1" ht="12" customHeight="1" thickBot="1" x14ac:dyDescent="0.2">
      <c r="A88" s="190" t="s">
        <v>410</v>
      </c>
      <c r="B88" s="100" t="s">
        <v>253</v>
      </c>
      <c r="C88" s="213"/>
      <c r="D88" s="213"/>
      <c r="E88" s="214"/>
    </row>
    <row r="89" spans="1:5" s="51" customFormat="1" ht="12" customHeight="1" thickBot="1" x14ac:dyDescent="0.2">
      <c r="A89" s="190" t="s">
        <v>411</v>
      </c>
      <c r="B89" s="177" t="s">
        <v>392</v>
      </c>
      <c r="C89" s="163">
        <f>+C66+C70+C75+C78+C82+C88+C87</f>
        <v>22863428</v>
      </c>
      <c r="D89" s="163">
        <f>+D66+D70+D75+D78+D82+D88+D87</f>
        <v>0</v>
      </c>
      <c r="E89" s="199">
        <f>+E66+E70+E75+E78+E82+E88+E87</f>
        <v>22863428</v>
      </c>
    </row>
    <row r="90" spans="1:5" s="51" customFormat="1" ht="12" customHeight="1" thickBot="1" x14ac:dyDescent="0.2">
      <c r="A90" s="194" t="s">
        <v>412</v>
      </c>
      <c r="B90" s="178" t="s">
        <v>413</v>
      </c>
      <c r="C90" s="163">
        <f>+C65+C89</f>
        <v>211876859</v>
      </c>
      <c r="D90" s="163">
        <f>+D65+D89</f>
        <v>141162193</v>
      </c>
      <c r="E90" s="199">
        <f>+E65+E89</f>
        <v>353039052</v>
      </c>
    </row>
    <row r="91" spans="1:5" s="52" customFormat="1" ht="15.2" customHeight="1" thickBot="1" x14ac:dyDescent="0.25">
      <c r="A91" s="83"/>
      <c r="B91" s="84"/>
      <c r="C91" s="139"/>
    </row>
    <row r="92" spans="1:5" s="46" customFormat="1" ht="16.5" customHeight="1" thickBot="1" x14ac:dyDescent="0.25">
      <c r="A92" s="607" t="s">
        <v>43</v>
      </c>
      <c r="B92" s="608"/>
      <c r="C92" s="608"/>
      <c r="D92" s="608"/>
      <c r="E92" s="609"/>
    </row>
    <row r="93" spans="1:5" s="53" customFormat="1" ht="12" customHeight="1" thickBot="1" x14ac:dyDescent="0.25">
      <c r="A93" s="164" t="s">
        <v>9</v>
      </c>
      <c r="B93" s="24" t="s">
        <v>417</v>
      </c>
      <c r="C93" s="156">
        <f>+C94+C95+C96+C97+C98+C111</f>
        <v>61408046</v>
      </c>
      <c r="D93" s="156">
        <f>+D94+D95+D96+D97+D98+D111</f>
        <v>57855242</v>
      </c>
      <c r="E93" s="228">
        <f>+E94+E95+E96+E97+E98+E111</f>
        <v>119263468</v>
      </c>
    </row>
    <row r="94" spans="1:5" ht="12" customHeight="1" x14ac:dyDescent="0.2">
      <c r="A94" s="195" t="s">
        <v>66</v>
      </c>
      <c r="B94" s="8" t="s">
        <v>38</v>
      </c>
      <c r="C94" s="235">
        <v>25107000</v>
      </c>
      <c r="D94" s="235">
        <v>30489356</v>
      </c>
      <c r="E94" s="229">
        <v>55596356</v>
      </c>
    </row>
    <row r="95" spans="1:5" ht="12" customHeight="1" x14ac:dyDescent="0.2">
      <c r="A95" s="188" t="s">
        <v>67</v>
      </c>
      <c r="B95" s="6" t="s">
        <v>126</v>
      </c>
      <c r="C95" s="158">
        <v>3971000</v>
      </c>
      <c r="D95" s="158">
        <v>2648439</v>
      </c>
      <c r="E95" s="94">
        <v>6619439</v>
      </c>
    </row>
    <row r="96" spans="1:5" ht="12" customHeight="1" x14ac:dyDescent="0.2">
      <c r="A96" s="188" t="s">
        <v>68</v>
      </c>
      <c r="B96" s="6" t="s">
        <v>93</v>
      </c>
      <c r="C96" s="160">
        <v>25991046</v>
      </c>
      <c r="D96" s="158">
        <v>10914803</v>
      </c>
      <c r="E96" s="96">
        <v>36905849</v>
      </c>
    </row>
    <row r="97" spans="1:5" ht="12" customHeight="1" x14ac:dyDescent="0.2">
      <c r="A97" s="188" t="s">
        <v>69</v>
      </c>
      <c r="B97" s="9" t="s">
        <v>127</v>
      </c>
      <c r="C97" s="160">
        <v>3500000</v>
      </c>
      <c r="D97" s="248">
        <v>-1616000</v>
      </c>
      <c r="E97" s="96">
        <v>1884000</v>
      </c>
    </row>
    <row r="98" spans="1:5" ht="12" customHeight="1" x14ac:dyDescent="0.2">
      <c r="A98" s="188" t="s">
        <v>78</v>
      </c>
      <c r="B98" s="17" t="s">
        <v>128</v>
      </c>
      <c r="C98" s="160">
        <v>2839000</v>
      </c>
      <c r="D98" s="248">
        <v>15418644</v>
      </c>
      <c r="E98" s="96">
        <v>18257824</v>
      </c>
    </row>
    <row r="99" spans="1:5" ht="12" customHeight="1" x14ac:dyDescent="0.2">
      <c r="A99" s="188" t="s">
        <v>70</v>
      </c>
      <c r="B99" s="6" t="s">
        <v>414</v>
      </c>
      <c r="C99" s="160"/>
      <c r="D99" s="248">
        <v>56567</v>
      </c>
      <c r="E99" s="96">
        <v>56567</v>
      </c>
    </row>
    <row r="100" spans="1:5" ht="12" customHeight="1" x14ac:dyDescent="0.2">
      <c r="A100" s="188" t="s">
        <v>71</v>
      </c>
      <c r="B100" s="63" t="s">
        <v>355</v>
      </c>
      <c r="C100" s="160"/>
      <c r="D100" s="248"/>
      <c r="E100" s="96"/>
    </row>
    <row r="101" spans="1:5" ht="12" customHeight="1" x14ac:dyDescent="0.2">
      <c r="A101" s="188" t="s">
        <v>79</v>
      </c>
      <c r="B101" s="63" t="s">
        <v>354</v>
      </c>
      <c r="C101" s="160"/>
      <c r="D101" s="248"/>
      <c r="E101" s="96"/>
    </row>
    <row r="102" spans="1:5" ht="12" customHeight="1" x14ac:dyDescent="0.2">
      <c r="A102" s="188" t="s">
        <v>80</v>
      </c>
      <c r="B102" s="63" t="s">
        <v>269</v>
      </c>
      <c r="C102" s="160"/>
      <c r="D102" s="248"/>
      <c r="E102" s="96"/>
    </row>
    <row r="103" spans="1:5" ht="12" customHeight="1" x14ac:dyDescent="0.2">
      <c r="A103" s="188" t="s">
        <v>81</v>
      </c>
      <c r="B103" s="64" t="s">
        <v>270</v>
      </c>
      <c r="C103" s="160"/>
      <c r="D103" s="248">
        <v>15000000</v>
      </c>
      <c r="E103" s="96">
        <v>15000000</v>
      </c>
    </row>
    <row r="104" spans="1:5" ht="12" customHeight="1" x14ac:dyDescent="0.2">
      <c r="A104" s="188" t="s">
        <v>82</v>
      </c>
      <c r="B104" s="64" t="s">
        <v>271</v>
      </c>
      <c r="C104" s="160"/>
      <c r="D104" s="248"/>
      <c r="E104" s="96"/>
    </row>
    <row r="105" spans="1:5" ht="12" customHeight="1" x14ac:dyDescent="0.2">
      <c r="A105" s="188" t="s">
        <v>84</v>
      </c>
      <c r="B105" s="63" t="s">
        <v>272</v>
      </c>
      <c r="C105" s="160"/>
      <c r="D105" s="248"/>
      <c r="E105" s="96"/>
    </row>
    <row r="106" spans="1:5" ht="12" customHeight="1" x14ac:dyDescent="0.2">
      <c r="A106" s="188" t="s">
        <v>129</v>
      </c>
      <c r="B106" s="63" t="s">
        <v>273</v>
      </c>
      <c r="C106" s="160"/>
      <c r="D106" s="248"/>
      <c r="E106" s="96"/>
    </row>
    <row r="107" spans="1:5" ht="12" customHeight="1" x14ac:dyDescent="0.2">
      <c r="A107" s="188" t="s">
        <v>267</v>
      </c>
      <c r="B107" s="64" t="s">
        <v>274</v>
      </c>
      <c r="C107" s="158"/>
      <c r="D107" s="248"/>
      <c r="E107" s="96"/>
    </row>
    <row r="108" spans="1:5" ht="12" customHeight="1" x14ac:dyDescent="0.2">
      <c r="A108" s="196" t="s">
        <v>268</v>
      </c>
      <c r="B108" s="65" t="s">
        <v>275</v>
      </c>
      <c r="C108" s="160"/>
      <c r="D108" s="248"/>
      <c r="E108" s="96"/>
    </row>
    <row r="109" spans="1:5" ht="12" customHeight="1" x14ac:dyDescent="0.2">
      <c r="A109" s="188" t="s">
        <v>352</v>
      </c>
      <c r="B109" s="65" t="s">
        <v>276</v>
      </c>
      <c r="C109" s="160"/>
      <c r="D109" s="248"/>
      <c r="E109" s="96"/>
    </row>
    <row r="110" spans="1:5" ht="12" customHeight="1" x14ac:dyDescent="0.2">
      <c r="A110" s="188" t="s">
        <v>353</v>
      </c>
      <c r="B110" s="64" t="s">
        <v>277</v>
      </c>
      <c r="C110" s="158"/>
      <c r="D110" s="247"/>
      <c r="E110" s="94"/>
    </row>
    <row r="111" spans="1:5" ht="12" customHeight="1" x14ac:dyDescent="0.2">
      <c r="A111" s="188" t="s">
        <v>357</v>
      </c>
      <c r="B111" s="9" t="s">
        <v>39</v>
      </c>
      <c r="C111" s="158"/>
      <c r="D111" s="247"/>
      <c r="E111" s="94"/>
    </row>
    <row r="112" spans="1:5" ht="12" customHeight="1" x14ac:dyDescent="0.2">
      <c r="A112" s="189" t="s">
        <v>358</v>
      </c>
      <c r="B112" s="6" t="s">
        <v>415</v>
      </c>
      <c r="C112" s="160"/>
      <c r="D112" s="248"/>
      <c r="E112" s="96"/>
    </row>
    <row r="113" spans="1:5" ht="12" customHeight="1" thickBot="1" x14ac:dyDescent="0.25">
      <c r="A113" s="197" t="s">
        <v>359</v>
      </c>
      <c r="B113" s="66" t="s">
        <v>416</v>
      </c>
      <c r="C113" s="236"/>
      <c r="D113" s="285"/>
      <c r="E113" s="230"/>
    </row>
    <row r="114" spans="1:5" ht="12" customHeight="1" thickBot="1" x14ac:dyDescent="0.25">
      <c r="A114" s="25" t="s">
        <v>10</v>
      </c>
      <c r="B114" s="23" t="s">
        <v>278</v>
      </c>
      <c r="C114" s="157">
        <f>+C115+C117+C119</f>
        <v>4500000</v>
      </c>
      <c r="D114" s="245">
        <f>+D115+D117+D119</f>
        <v>53357662</v>
      </c>
      <c r="E114" s="93">
        <f>+E115+E117+E119</f>
        <v>57857662</v>
      </c>
    </row>
    <row r="115" spans="1:5" ht="12" customHeight="1" x14ac:dyDescent="0.2">
      <c r="A115" s="187" t="s">
        <v>72</v>
      </c>
      <c r="B115" s="6" t="s">
        <v>155</v>
      </c>
      <c r="C115" s="159">
        <v>4500000</v>
      </c>
      <c r="D115" s="246">
        <v>10269000</v>
      </c>
      <c r="E115" s="95">
        <v>14769000</v>
      </c>
    </row>
    <row r="116" spans="1:5" ht="12" customHeight="1" x14ac:dyDescent="0.2">
      <c r="A116" s="187" t="s">
        <v>73</v>
      </c>
      <c r="B116" s="10" t="s">
        <v>282</v>
      </c>
      <c r="C116" s="159"/>
      <c r="D116" s="246"/>
      <c r="E116" s="95"/>
    </row>
    <row r="117" spans="1:5" ht="12" customHeight="1" x14ac:dyDescent="0.2">
      <c r="A117" s="187" t="s">
        <v>74</v>
      </c>
      <c r="B117" s="10" t="s">
        <v>130</v>
      </c>
      <c r="C117" s="158"/>
      <c r="D117" s="247">
        <v>43088662</v>
      </c>
      <c r="E117" s="94">
        <v>43088662</v>
      </c>
    </row>
    <row r="118" spans="1:5" ht="12" customHeight="1" x14ac:dyDescent="0.2">
      <c r="A118" s="187" t="s">
        <v>75</v>
      </c>
      <c r="B118" s="10" t="s">
        <v>283</v>
      </c>
      <c r="C118" s="158"/>
      <c r="D118" s="247"/>
      <c r="E118" s="94"/>
    </row>
    <row r="119" spans="1:5" ht="12" customHeight="1" x14ac:dyDescent="0.2">
      <c r="A119" s="187" t="s">
        <v>76</v>
      </c>
      <c r="B119" s="102" t="s">
        <v>157</v>
      </c>
      <c r="C119" s="158"/>
      <c r="D119" s="247"/>
      <c r="E119" s="94"/>
    </row>
    <row r="120" spans="1:5" ht="12" customHeight="1" x14ac:dyDescent="0.2">
      <c r="A120" s="187" t="s">
        <v>83</v>
      </c>
      <c r="B120" s="101" t="s">
        <v>344</v>
      </c>
      <c r="C120" s="158"/>
      <c r="D120" s="247"/>
      <c r="E120" s="94"/>
    </row>
    <row r="121" spans="1:5" ht="12" customHeight="1" x14ac:dyDescent="0.2">
      <c r="A121" s="187" t="s">
        <v>85</v>
      </c>
      <c r="B121" s="166" t="s">
        <v>288</v>
      </c>
      <c r="C121" s="158"/>
      <c r="D121" s="247"/>
      <c r="E121" s="94"/>
    </row>
    <row r="122" spans="1:5" ht="12" customHeight="1" x14ac:dyDescent="0.2">
      <c r="A122" s="187" t="s">
        <v>131</v>
      </c>
      <c r="B122" s="64" t="s">
        <v>271</v>
      </c>
      <c r="C122" s="158"/>
      <c r="D122" s="247"/>
      <c r="E122" s="94"/>
    </row>
    <row r="123" spans="1:5" ht="12" customHeight="1" x14ac:dyDescent="0.2">
      <c r="A123" s="187" t="s">
        <v>132</v>
      </c>
      <c r="B123" s="64" t="s">
        <v>287</v>
      </c>
      <c r="C123" s="158"/>
      <c r="D123" s="247"/>
      <c r="E123" s="94"/>
    </row>
    <row r="124" spans="1:5" ht="12" customHeight="1" x14ac:dyDescent="0.2">
      <c r="A124" s="187" t="s">
        <v>133</v>
      </c>
      <c r="B124" s="64" t="s">
        <v>286</v>
      </c>
      <c r="C124" s="158"/>
      <c r="D124" s="247"/>
      <c r="E124" s="94"/>
    </row>
    <row r="125" spans="1:5" ht="12" customHeight="1" x14ac:dyDescent="0.2">
      <c r="A125" s="187" t="s">
        <v>279</v>
      </c>
      <c r="B125" s="64" t="s">
        <v>274</v>
      </c>
      <c r="C125" s="158"/>
      <c r="D125" s="247"/>
      <c r="E125" s="94"/>
    </row>
    <row r="126" spans="1:5" ht="12" customHeight="1" x14ac:dyDescent="0.2">
      <c r="A126" s="187" t="s">
        <v>280</v>
      </c>
      <c r="B126" s="64" t="s">
        <v>285</v>
      </c>
      <c r="C126" s="158"/>
      <c r="D126" s="247"/>
      <c r="E126" s="94"/>
    </row>
    <row r="127" spans="1:5" ht="12" customHeight="1" thickBot="1" x14ac:dyDescent="0.25">
      <c r="A127" s="196" t="s">
        <v>281</v>
      </c>
      <c r="B127" s="64" t="s">
        <v>284</v>
      </c>
      <c r="C127" s="160"/>
      <c r="D127" s="248"/>
      <c r="E127" s="96"/>
    </row>
    <row r="128" spans="1:5" ht="12" customHeight="1" thickBot="1" x14ac:dyDescent="0.25">
      <c r="A128" s="25" t="s">
        <v>11</v>
      </c>
      <c r="B128" s="57" t="s">
        <v>362</v>
      </c>
      <c r="C128" s="157">
        <f>+C93+C114</f>
        <v>65908046</v>
      </c>
      <c r="D128" s="245">
        <f>+D93+D114</f>
        <v>111212904</v>
      </c>
      <c r="E128" s="93">
        <f>+E93+E114</f>
        <v>177121130</v>
      </c>
    </row>
    <row r="129" spans="1:11" ht="12" customHeight="1" thickBot="1" x14ac:dyDescent="0.25">
      <c r="A129" s="25" t="s">
        <v>12</v>
      </c>
      <c r="B129" s="57" t="s">
        <v>363</v>
      </c>
      <c r="C129" s="157">
        <f>+C130+C131+C132</f>
        <v>0</v>
      </c>
      <c r="D129" s="245">
        <f>+D130+D131+D132</f>
        <v>0</v>
      </c>
      <c r="E129" s="93">
        <f>+E130+E131+E132</f>
        <v>0</v>
      </c>
    </row>
    <row r="130" spans="1:11" s="53" customFormat="1" ht="12" customHeight="1" x14ac:dyDescent="0.2">
      <c r="A130" s="187" t="s">
        <v>188</v>
      </c>
      <c r="B130" s="7" t="s">
        <v>420</v>
      </c>
      <c r="C130" s="158"/>
      <c r="D130" s="247"/>
      <c r="E130" s="94"/>
    </row>
    <row r="131" spans="1:11" ht="12" customHeight="1" x14ac:dyDescent="0.2">
      <c r="A131" s="187" t="s">
        <v>189</v>
      </c>
      <c r="B131" s="7" t="s">
        <v>371</v>
      </c>
      <c r="C131" s="158"/>
      <c r="D131" s="247"/>
      <c r="E131" s="94"/>
    </row>
    <row r="132" spans="1:11" ht="12" customHeight="1" thickBot="1" x14ac:dyDescent="0.25">
      <c r="A132" s="196" t="s">
        <v>190</v>
      </c>
      <c r="B132" s="5" t="s">
        <v>419</v>
      </c>
      <c r="C132" s="158"/>
      <c r="D132" s="247"/>
      <c r="E132" s="94"/>
    </row>
    <row r="133" spans="1:11" ht="12" customHeight="1" thickBot="1" x14ac:dyDescent="0.25">
      <c r="A133" s="25" t="s">
        <v>13</v>
      </c>
      <c r="B133" s="57" t="s">
        <v>364</v>
      </c>
      <c r="C133" s="157">
        <f>+C134+C135+C136+C137+C138+C139</f>
        <v>0</v>
      </c>
      <c r="D133" s="245">
        <f>+D134+D135+D136+D137+D138+D139</f>
        <v>0</v>
      </c>
      <c r="E133" s="93">
        <f>+E134+E135+E136+E137+E138+E139</f>
        <v>0</v>
      </c>
    </row>
    <row r="134" spans="1:11" ht="12" customHeight="1" x14ac:dyDescent="0.2">
      <c r="A134" s="187" t="s">
        <v>59</v>
      </c>
      <c r="B134" s="7" t="s">
        <v>373</v>
      </c>
      <c r="C134" s="158"/>
      <c r="D134" s="247"/>
      <c r="E134" s="94"/>
    </row>
    <row r="135" spans="1:11" ht="12" customHeight="1" x14ac:dyDescent="0.2">
      <c r="A135" s="187" t="s">
        <v>60</v>
      </c>
      <c r="B135" s="7" t="s">
        <v>365</v>
      </c>
      <c r="C135" s="158"/>
      <c r="D135" s="247"/>
      <c r="E135" s="94"/>
    </row>
    <row r="136" spans="1:11" ht="12" customHeight="1" x14ac:dyDescent="0.2">
      <c r="A136" s="187" t="s">
        <v>61</v>
      </c>
      <c r="B136" s="7" t="s">
        <v>366</v>
      </c>
      <c r="C136" s="158"/>
      <c r="D136" s="247"/>
      <c r="E136" s="94"/>
    </row>
    <row r="137" spans="1:11" ht="12" customHeight="1" x14ac:dyDescent="0.2">
      <c r="A137" s="187" t="s">
        <v>118</v>
      </c>
      <c r="B137" s="7" t="s">
        <v>418</v>
      </c>
      <c r="C137" s="158"/>
      <c r="D137" s="247"/>
      <c r="E137" s="94"/>
    </row>
    <row r="138" spans="1:11" ht="12" customHeight="1" x14ac:dyDescent="0.2">
      <c r="A138" s="187" t="s">
        <v>119</v>
      </c>
      <c r="B138" s="7" t="s">
        <v>368</v>
      </c>
      <c r="C138" s="158"/>
      <c r="D138" s="247"/>
      <c r="E138" s="94"/>
    </row>
    <row r="139" spans="1:11" s="53" customFormat="1" ht="12" customHeight="1" thickBot="1" x14ac:dyDescent="0.25">
      <c r="A139" s="196" t="s">
        <v>120</v>
      </c>
      <c r="B139" s="5" t="s">
        <v>369</v>
      </c>
      <c r="C139" s="158"/>
      <c r="D139" s="247"/>
      <c r="E139" s="94"/>
    </row>
    <row r="140" spans="1:11" ht="12" customHeight="1" thickBot="1" x14ac:dyDescent="0.25">
      <c r="A140" s="25" t="s">
        <v>14</v>
      </c>
      <c r="B140" s="57" t="s">
        <v>433</v>
      </c>
      <c r="C140" s="163">
        <f>+C141+C142+C144+C145+C143</f>
        <v>145968813</v>
      </c>
      <c r="D140" s="249">
        <f>+D141+D142+D144+D145+D143</f>
        <v>29949289</v>
      </c>
      <c r="E140" s="199">
        <f>+E141+E142+E144+E145+E143</f>
        <v>175917922</v>
      </c>
      <c r="K140" s="92"/>
    </row>
    <row r="141" spans="1:11" x14ac:dyDescent="0.2">
      <c r="A141" s="187" t="s">
        <v>62</v>
      </c>
      <c r="B141" s="7" t="s">
        <v>289</v>
      </c>
      <c r="C141" s="158"/>
      <c r="D141" s="247"/>
      <c r="E141" s="94"/>
    </row>
    <row r="142" spans="1:11" ht="12" customHeight="1" x14ac:dyDescent="0.2">
      <c r="A142" s="187" t="s">
        <v>63</v>
      </c>
      <c r="B142" s="7" t="s">
        <v>290</v>
      </c>
      <c r="C142" s="158">
        <v>2670537</v>
      </c>
      <c r="D142" s="247"/>
      <c r="E142" s="94">
        <v>2670357</v>
      </c>
    </row>
    <row r="143" spans="1:11" ht="12" customHeight="1" x14ac:dyDescent="0.2">
      <c r="A143" s="187" t="s">
        <v>206</v>
      </c>
      <c r="B143" s="7" t="s">
        <v>432</v>
      </c>
      <c r="C143" s="158">
        <v>143298276</v>
      </c>
      <c r="D143" s="247">
        <v>29949289</v>
      </c>
      <c r="E143" s="94">
        <v>173247565</v>
      </c>
    </row>
    <row r="144" spans="1:11" s="53" customFormat="1" ht="12" customHeight="1" x14ac:dyDescent="0.2">
      <c r="A144" s="187" t="s">
        <v>207</v>
      </c>
      <c r="B144" s="7" t="s">
        <v>378</v>
      </c>
      <c r="C144" s="158"/>
      <c r="D144" s="247"/>
      <c r="E144" s="94"/>
    </row>
    <row r="145" spans="1:5" s="53" customFormat="1" ht="12" customHeight="1" thickBot="1" x14ac:dyDescent="0.25">
      <c r="A145" s="196" t="s">
        <v>208</v>
      </c>
      <c r="B145" s="5" t="s">
        <v>308</v>
      </c>
      <c r="C145" s="158"/>
      <c r="D145" s="247"/>
      <c r="E145" s="94"/>
    </row>
    <row r="146" spans="1:5" s="53" customFormat="1" ht="12" customHeight="1" thickBot="1" x14ac:dyDescent="0.25">
      <c r="A146" s="25" t="s">
        <v>15</v>
      </c>
      <c r="B146" s="57" t="s">
        <v>379</v>
      </c>
      <c r="C146" s="238">
        <f>+C147+C148+C149+C150+C151</f>
        <v>0</v>
      </c>
      <c r="D146" s="250">
        <f>+D147+D148+D149+D150+D151</f>
        <v>0</v>
      </c>
      <c r="E146" s="232">
        <f>+E147+E148+E149+E150+E151</f>
        <v>0</v>
      </c>
    </row>
    <row r="147" spans="1:5" s="53" customFormat="1" ht="12" customHeight="1" x14ac:dyDescent="0.2">
      <c r="A147" s="187" t="s">
        <v>64</v>
      </c>
      <c r="B147" s="7" t="s">
        <v>374</v>
      </c>
      <c r="C147" s="158"/>
      <c r="D147" s="247"/>
      <c r="E147" s="94"/>
    </row>
    <row r="148" spans="1:5" s="53" customFormat="1" ht="12" customHeight="1" x14ac:dyDescent="0.2">
      <c r="A148" s="187" t="s">
        <v>65</v>
      </c>
      <c r="B148" s="7" t="s">
        <v>381</v>
      </c>
      <c r="C148" s="158"/>
      <c r="D148" s="247"/>
      <c r="E148" s="94"/>
    </row>
    <row r="149" spans="1:5" s="53" customFormat="1" ht="12" customHeight="1" x14ac:dyDescent="0.2">
      <c r="A149" s="187" t="s">
        <v>218</v>
      </c>
      <c r="B149" s="7" t="s">
        <v>376</v>
      </c>
      <c r="C149" s="158"/>
      <c r="D149" s="247"/>
      <c r="E149" s="94"/>
    </row>
    <row r="150" spans="1:5" s="53" customFormat="1" ht="12" customHeight="1" x14ac:dyDescent="0.2">
      <c r="A150" s="187" t="s">
        <v>219</v>
      </c>
      <c r="B150" s="7" t="s">
        <v>421</v>
      </c>
      <c r="C150" s="158"/>
      <c r="D150" s="247"/>
      <c r="E150" s="94"/>
    </row>
    <row r="151" spans="1:5" ht="12.75" customHeight="1" thickBot="1" x14ac:dyDescent="0.25">
      <c r="A151" s="196" t="s">
        <v>380</v>
      </c>
      <c r="B151" s="5" t="s">
        <v>383</v>
      </c>
      <c r="C151" s="160"/>
      <c r="D151" s="248"/>
      <c r="E151" s="96"/>
    </row>
    <row r="152" spans="1:5" ht="12.75" customHeight="1" thickBot="1" x14ac:dyDescent="0.25">
      <c r="A152" s="227" t="s">
        <v>16</v>
      </c>
      <c r="B152" s="57" t="s">
        <v>384</v>
      </c>
      <c r="C152" s="238"/>
      <c r="D152" s="250"/>
      <c r="E152" s="232"/>
    </row>
    <row r="153" spans="1:5" ht="12.75" customHeight="1" thickBot="1" x14ac:dyDescent="0.25">
      <c r="A153" s="227" t="s">
        <v>17</v>
      </c>
      <c r="B153" s="57" t="s">
        <v>385</v>
      </c>
      <c r="C153" s="238"/>
      <c r="D153" s="250"/>
      <c r="E153" s="232"/>
    </row>
    <row r="154" spans="1:5" ht="12" customHeight="1" thickBot="1" x14ac:dyDescent="0.25">
      <c r="A154" s="25" t="s">
        <v>18</v>
      </c>
      <c r="B154" s="57" t="s">
        <v>387</v>
      </c>
      <c r="C154" s="240">
        <f>+C129+C133+C140+C146+C152+C153</f>
        <v>145968813</v>
      </c>
      <c r="D154" s="252">
        <f>+D129+D133+D140+D146+D152+D153</f>
        <v>29949289</v>
      </c>
      <c r="E154" s="234">
        <f>+E129+E133+E140+E146+E152+E153</f>
        <v>175917922</v>
      </c>
    </row>
    <row r="155" spans="1:5" ht="15.2" customHeight="1" thickBot="1" x14ac:dyDescent="0.25">
      <c r="A155" s="198" t="s">
        <v>19</v>
      </c>
      <c r="B155" s="144" t="s">
        <v>386</v>
      </c>
      <c r="C155" s="240">
        <f>+C128+C154</f>
        <v>211876859</v>
      </c>
      <c r="D155" s="252">
        <f>+D128+D154</f>
        <v>141162193</v>
      </c>
      <c r="E155" s="234">
        <f>+E128+E154</f>
        <v>353039052</v>
      </c>
    </row>
    <row r="156" spans="1:5" ht="13.5" thickBot="1" x14ac:dyDescent="0.25">
      <c r="A156" s="147"/>
      <c r="B156" s="148"/>
      <c r="C156" s="366">
        <f>C90-C155</f>
        <v>0</v>
      </c>
      <c r="D156" s="366">
        <f>D90-D155</f>
        <v>0</v>
      </c>
      <c r="E156" s="149"/>
    </row>
    <row r="157" spans="1:5" ht="15.2" customHeight="1" thickBot="1" x14ac:dyDescent="0.25">
      <c r="A157" s="295" t="s">
        <v>496</v>
      </c>
      <c r="B157" s="296"/>
      <c r="C157" s="284"/>
      <c r="D157" s="284"/>
      <c r="E157" s="283">
        <v>40</v>
      </c>
    </row>
    <row r="158" spans="1:5" ht="14.45" customHeight="1" thickBot="1" x14ac:dyDescent="0.25">
      <c r="A158" s="297" t="s">
        <v>497</v>
      </c>
      <c r="B158" s="298"/>
      <c r="C158" s="284"/>
      <c r="D158" s="284"/>
      <c r="E158" s="283">
        <v>34</v>
      </c>
    </row>
  </sheetData>
  <sheetProtection sheet="1"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1"/>
  <sheetViews>
    <sheetView zoomScale="120" zoomScaleNormal="120" zoomScaleSheetLayoutView="100" workbookViewId="0">
      <selection activeCell="E21" sqref="E21"/>
    </sheetView>
  </sheetViews>
  <sheetFormatPr defaultRowHeight="12.75" x14ac:dyDescent="0.2"/>
  <cols>
    <col min="1" max="1" width="13" style="88" customWidth="1"/>
    <col min="2" max="2" width="59" style="89" customWidth="1"/>
    <col min="3" max="5" width="15.83203125" style="89" customWidth="1"/>
    <col min="6" max="16384" width="9.33203125" style="89"/>
  </cols>
  <sheetData>
    <row r="1" spans="1:5" s="79" customFormat="1" ht="21.2" customHeight="1" thickBot="1" x14ac:dyDescent="0.3">
      <c r="A1" s="315"/>
      <c r="B1" s="611" t="str">
        <f>CONCATENATE("9.2. melléklet ",KVI_MOD_ALAPADATOK!A7," ",KVI_MOD_ALAPADATOK!B7," ",KVI_MOD_ALAPADATOK!C7," ",KVI_MOD_ALAPADATOK!D7," ",KVI_MOD_ALAPADATOK!E7," ",KVI_MOD_ALAPADATOK!F7," ",KVI_MOD_ALAPADATOK!G7," ",KVI_MOD_ALAPADATOK!H7)</f>
        <v>9.2. melléklet a 2 / 2021 ( V.26 ) önkormányzati rendelethez</v>
      </c>
      <c r="C1" s="612"/>
      <c r="D1" s="612"/>
      <c r="E1" s="612"/>
    </row>
    <row r="2" spans="1:5" s="205" customFormat="1" ht="24.75" thickBot="1" x14ac:dyDescent="0.25">
      <c r="A2" s="316" t="s">
        <v>464</v>
      </c>
      <c r="B2" s="613" t="s">
        <v>632</v>
      </c>
      <c r="C2" s="614"/>
      <c r="D2" s="615"/>
      <c r="E2" s="317" t="s">
        <v>45</v>
      </c>
    </row>
    <row r="3" spans="1:5" s="205" customFormat="1" ht="24.75" thickBot="1" x14ac:dyDescent="0.25">
      <c r="A3" s="316" t="s">
        <v>139</v>
      </c>
      <c r="B3" s="613" t="s">
        <v>316</v>
      </c>
      <c r="C3" s="614"/>
      <c r="D3" s="615"/>
      <c r="E3" s="317" t="s">
        <v>41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KVI_MOD_9.1.3.sz.mell!E4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10</v>
      </c>
      <c r="E8" s="138">
        <f>SUM(E9:E19)</f>
        <v>10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107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107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107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107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107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107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65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107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109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109">
        <v>10</v>
      </c>
      <c r="E19" s="260">
        <v>10</v>
      </c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110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107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107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107"/>
      <c r="E23" s="259"/>
    </row>
    <row r="24" spans="1:5" s="208" customFormat="1" ht="12" customHeight="1" thickBot="1" x14ac:dyDescent="0.25">
      <c r="A24" s="201" t="s">
        <v>75</v>
      </c>
      <c r="B24" s="6" t="s">
        <v>423</v>
      </c>
      <c r="C24" s="107"/>
      <c r="D24" s="107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89"/>
      <c r="E25" s="137"/>
    </row>
    <row r="26" spans="1:5" s="208" customFormat="1" ht="12" customHeight="1" thickBot="1" x14ac:dyDescent="0.25">
      <c r="A26" s="75" t="s">
        <v>12</v>
      </c>
      <c r="B26" s="57" t="s">
        <v>424</v>
      </c>
      <c r="C26" s="110">
        <f>+C27+C28+C29</f>
        <v>0</v>
      </c>
      <c r="D26" s="110">
        <f>+D27+D28+D29</f>
        <v>0</v>
      </c>
      <c r="E26" s="138">
        <f>+E27+E28+E29</f>
        <v>0</v>
      </c>
    </row>
    <row r="27" spans="1:5" s="208" customFormat="1" ht="12" customHeight="1" x14ac:dyDescent="0.2">
      <c r="A27" s="202" t="s">
        <v>188</v>
      </c>
      <c r="B27" s="203" t="s">
        <v>184</v>
      </c>
      <c r="C27" s="266"/>
      <c r="D27" s="266"/>
      <c r="E27" s="264"/>
    </row>
    <row r="28" spans="1:5" s="208" customFormat="1" ht="12" customHeight="1" x14ac:dyDescent="0.2">
      <c r="A28" s="202" t="s">
        <v>189</v>
      </c>
      <c r="B28" s="203" t="s">
        <v>320</v>
      </c>
      <c r="C28" s="107"/>
      <c r="D28" s="107"/>
      <c r="E28" s="259"/>
    </row>
    <row r="29" spans="1:5" s="208" customFormat="1" ht="12" customHeight="1" x14ac:dyDescent="0.2">
      <c r="A29" s="202" t="s">
        <v>190</v>
      </c>
      <c r="B29" s="204" t="s">
        <v>323</v>
      </c>
      <c r="C29" s="107"/>
      <c r="D29" s="107"/>
      <c r="E29" s="259"/>
    </row>
    <row r="30" spans="1:5" s="208" customFormat="1" ht="12" customHeight="1" thickBot="1" x14ac:dyDescent="0.25">
      <c r="A30" s="201" t="s">
        <v>191</v>
      </c>
      <c r="B30" s="62" t="s">
        <v>425</v>
      </c>
      <c r="C30" s="48"/>
      <c r="D30" s="48"/>
      <c r="E30" s="288"/>
    </row>
    <row r="31" spans="1:5" s="208" customFormat="1" ht="12" customHeight="1" thickBot="1" x14ac:dyDescent="0.25">
      <c r="A31" s="75" t="s">
        <v>13</v>
      </c>
      <c r="B31" s="57" t="s">
        <v>324</v>
      </c>
      <c r="C31" s="110">
        <f>+C32+C33+C34</f>
        <v>0</v>
      </c>
      <c r="D31" s="110">
        <f>+D32+D33+D34</f>
        <v>0</v>
      </c>
      <c r="E31" s="138">
        <f>+E32+E33+E34</f>
        <v>0</v>
      </c>
    </row>
    <row r="32" spans="1:5" s="208" customFormat="1" ht="12" customHeight="1" x14ac:dyDescent="0.2">
      <c r="A32" s="202" t="s">
        <v>59</v>
      </c>
      <c r="B32" s="203" t="s">
        <v>209</v>
      </c>
      <c r="C32" s="266"/>
      <c r="D32" s="266"/>
      <c r="E32" s="264"/>
    </row>
    <row r="33" spans="1:5" s="208" customFormat="1" ht="12" customHeight="1" x14ac:dyDescent="0.2">
      <c r="A33" s="202" t="s">
        <v>60</v>
      </c>
      <c r="B33" s="204" t="s">
        <v>210</v>
      </c>
      <c r="C33" s="111"/>
      <c r="D33" s="111"/>
      <c r="E33" s="261"/>
    </row>
    <row r="34" spans="1:5" s="208" customFormat="1" ht="12" customHeight="1" thickBot="1" x14ac:dyDescent="0.25">
      <c r="A34" s="201" t="s">
        <v>61</v>
      </c>
      <c r="B34" s="62" t="s">
        <v>211</v>
      </c>
      <c r="C34" s="48"/>
      <c r="D34" s="48"/>
      <c r="E34" s="288"/>
    </row>
    <row r="35" spans="1:5" s="143" customFormat="1" ht="12" customHeight="1" thickBot="1" x14ac:dyDescent="0.25">
      <c r="A35" s="75" t="s">
        <v>14</v>
      </c>
      <c r="B35" s="57" t="s">
        <v>294</v>
      </c>
      <c r="C35" s="289"/>
      <c r="D35" s="289"/>
      <c r="E35" s="137"/>
    </row>
    <row r="36" spans="1:5" s="143" customFormat="1" ht="12" customHeight="1" thickBot="1" x14ac:dyDescent="0.25">
      <c r="A36" s="75" t="s">
        <v>15</v>
      </c>
      <c r="B36" s="57" t="s">
        <v>325</v>
      </c>
      <c r="C36" s="289"/>
      <c r="D36" s="289"/>
      <c r="E36" s="137"/>
    </row>
    <row r="37" spans="1:5" s="143" customFormat="1" ht="12" customHeight="1" thickBot="1" x14ac:dyDescent="0.25">
      <c r="A37" s="72" t="s">
        <v>16</v>
      </c>
      <c r="B37" s="57" t="s">
        <v>326</v>
      </c>
      <c r="C37" s="110">
        <f>+C8+C20+C25+C26+C31+C35+C36</f>
        <v>0</v>
      </c>
      <c r="D37" s="110">
        <f>+D8+D20+D25+D26+D31+D35+D36</f>
        <v>10</v>
      </c>
      <c r="E37" s="138">
        <f>+E8+E20+E25+E26+E31+E35+E36</f>
        <v>10</v>
      </c>
    </row>
    <row r="38" spans="1:5" s="143" customFormat="1" ht="12" customHeight="1" thickBot="1" x14ac:dyDescent="0.25">
      <c r="A38" s="81" t="s">
        <v>17</v>
      </c>
      <c r="B38" s="57" t="s">
        <v>327</v>
      </c>
      <c r="C38" s="110">
        <f>+C39+C40+C41</f>
        <v>21591000</v>
      </c>
      <c r="D38" s="110">
        <f>+D39+D40+D41</f>
        <v>-3688411</v>
      </c>
      <c r="E38" s="138">
        <f>+E39+E40+E41</f>
        <v>17902589</v>
      </c>
    </row>
    <row r="39" spans="1:5" s="143" customFormat="1" ht="12" customHeight="1" x14ac:dyDescent="0.2">
      <c r="A39" s="202" t="s">
        <v>328</v>
      </c>
      <c r="B39" s="203" t="s">
        <v>161</v>
      </c>
      <c r="C39" s="266">
        <v>2732</v>
      </c>
      <c r="D39" s="266"/>
      <c r="E39" s="264">
        <v>2732</v>
      </c>
    </row>
    <row r="40" spans="1:5" s="143" customFormat="1" ht="12" customHeight="1" x14ac:dyDescent="0.2">
      <c r="A40" s="202" t="s">
        <v>329</v>
      </c>
      <c r="B40" s="204" t="s">
        <v>2</v>
      </c>
      <c r="C40" s="111"/>
      <c r="D40" s="111"/>
      <c r="E40" s="261"/>
    </row>
    <row r="41" spans="1:5" s="208" customFormat="1" ht="12" customHeight="1" thickBot="1" x14ac:dyDescent="0.25">
      <c r="A41" s="201" t="s">
        <v>330</v>
      </c>
      <c r="B41" s="62" t="s">
        <v>331</v>
      </c>
      <c r="C41" s="48">
        <v>21588268</v>
      </c>
      <c r="D41" s="48">
        <v>-3688411</v>
      </c>
      <c r="E41" s="288">
        <v>17899857</v>
      </c>
    </row>
    <row r="42" spans="1:5" s="208" customFormat="1" ht="15.2" customHeight="1" thickBot="1" x14ac:dyDescent="0.25">
      <c r="A42" s="81" t="s">
        <v>18</v>
      </c>
      <c r="B42" s="82" t="s">
        <v>332</v>
      </c>
      <c r="C42" s="290">
        <f>+C37+C38</f>
        <v>21591000</v>
      </c>
      <c r="D42" s="290">
        <f>+D37+D38</f>
        <v>-3688401</v>
      </c>
      <c r="E42" s="141">
        <f>+E37+E38</f>
        <v>17902599</v>
      </c>
    </row>
    <row r="43" spans="1:5" s="208" customFormat="1" ht="15.2" customHeight="1" x14ac:dyDescent="0.2">
      <c r="A43" s="83"/>
      <c r="B43" s="84"/>
      <c r="C43" s="139"/>
    </row>
    <row r="44" spans="1:5" ht="13.5" thickBot="1" x14ac:dyDescent="0.25">
      <c r="A44" s="85"/>
      <c r="B44" s="86"/>
      <c r="C44" s="140"/>
    </row>
    <row r="45" spans="1:5" s="207" customFormat="1" ht="16.5" customHeight="1" thickBot="1" x14ac:dyDescent="0.25">
      <c r="A45" s="607" t="s">
        <v>43</v>
      </c>
      <c r="B45" s="608"/>
      <c r="C45" s="608"/>
      <c r="D45" s="608"/>
      <c r="E45" s="609"/>
    </row>
    <row r="46" spans="1:5" s="209" customFormat="1" ht="12" customHeight="1" thickBot="1" x14ac:dyDescent="0.25">
      <c r="A46" s="75" t="s">
        <v>9</v>
      </c>
      <c r="B46" s="57" t="s">
        <v>333</v>
      </c>
      <c r="C46" s="110">
        <f>SUM(C47:C51)</f>
        <v>21591000</v>
      </c>
      <c r="D46" s="110">
        <f>SUM(D47:D51)</f>
        <v>-3929927</v>
      </c>
      <c r="E46" s="138">
        <f>SUM(E47:E51)</f>
        <v>17661073</v>
      </c>
    </row>
    <row r="47" spans="1:5" ht="12" customHeight="1" x14ac:dyDescent="0.2">
      <c r="A47" s="201" t="s">
        <v>66</v>
      </c>
      <c r="B47" s="7" t="s">
        <v>38</v>
      </c>
      <c r="C47" s="266">
        <v>12733000</v>
      </c>
      <c r="D47" s="266">
        <v>1292457</v>
      </c>
      <c r="E47" s="264">
        <v>14025457</v>
      </c>
    </row>
    <row r="48" spans="1:5" ht="12" customHeight="1" x14ac:dyDescent="0.2">
      <c r="A48" s="201" t="s">
        <v>67</v>
      </c>
      <c r="B48" s="6" t="s">
        <v>126</v>
      </c>
      <c r="C48" s="47">
        <v>2228000</v>
      </c>
      <c r="D48" s="47">
        <v>207817</v>
      </c>
      <c r="E48" s="262">
        <v>2435817</v>
      </c>
    </row>
    <row r="49" spans="1:5" ht="12" customHeight="1" x14ac:dyDescent="0.2">
      <c r="A49" s="201" t="s">
        <v>68</v>
      </c>
      <c r="B49" s="6" t="s">
        <v>93</v>
      </c>
      <c r="C49" s="47">
        <v>6630000</v>
      </c>
      <c r="D49" s="47">
        <v>-5430201</v>
      </c>
      <c r="E49" s="262">
        <v>1199799</v>
      </c>
    </row>
    <row r="50" spans="1:5" ht="12" customHeight="1" x14ac:dyDescent="0.2">
      <c r="A50" s="201" t="s">
        <v>69</v>
      </c>
      <c r="B50" s="6" t="s">
        <v>127</v>
      </c>
      <c r="C50" s="47"/>
      <c r="D50" s="47"/>
      <c r="E50" s="262"/>
    </row>
    <row r="51" spans="1:5" ht="12" customHeight="1" thickBot="1" x14ac:dyDescent="0.25">
      <c r="A51" s="201" t="s">
        <v>100</v>
      </c>
      <c r="B51" s="6" t="s">
        <v>128</v>
      </c>
      <c r="C51" s="47"/>
      <c r="D51" s="47"/>
      <c r="E51" s="262"/>
    </row>
    <row r="52" spans="1:5" ht="12" customHeight="1" thickBot="1" x14ac:dyDescent="0.25">
      <c r="A52" s="75" t="s">
        <v>10</v>
      </c>
      <c r="B52" s="57" t="s">
        <v>334</v>
      </c>
      <c r="C52" s="110">
        <f>SUM(C53:C55)</f>
        <v>0</v>
      </c>
      <c r="D52" s="110">
        <f>SUM(D53:D55)</f>
        <v>241526</v>
      </c>
      <c r="E52" s="138">
        <f>SUM(E53:E55)</f>
        <v>241526</v>
      </c>
    </row>
    <row r="53" spans="1:5" s="209" customFormat="1" ht="12" customHeight="1" x14ac:dyDescent="0.2">
      <c r="A53" s="201" t="s">
        <v>72</v>
      </c>
      <c r="B53" s="7" t="s">
        <v>155</v>
      </c>
      <c r="C53" s="266"/>
      <c r="D53" s="266">
        <v>241526</v>
      </c>
      <c r="E53" s="264">
        <v>241526</v>
      </c>
    </row>
    <row r="54" spans="1:5" ht="12" customHeight="1" x14ac:dyDescent="0.2">
      <c r="A54" s="201" t="s">
        <v>73</v>
      </c>
      <c r="B54" s="6" t="s">
        <v>130</v>
      </c>
      <c r="C54" s="47"/>
      <c r="D54" s="47"/>
      <c r="E54" s="262"/>
    </row>
    <row r="55" spans="1:5" ht="12" customHeight="1" x14ac:dyDescent="0.2">
      <c r="A55" s="201" t="s">
        <v>74</v>
      </c>
      <c r="B55" s="6" t="s">
        <v>44</v>
      </c>
      <c r="C55" s="47"/>
      <c r="D55" s="47"/>
      <c r="E55" s="262"/>
    </row>
    <row r="56" spans="1:5" ht="12" customHeight="1" thickBot="1" x14ac:dyDescent="0.25">
      <c r="A56" s="201" t="s">
        <v>75</v>
      </c>
      <c r="B56" s="6" t="s">
        <v>426</v>
      </c>
      <c r="C56" s="47"/>
      <c r="D56" s="47"/>
      <c r="E56" s="262"/>
    </row>
    <row r="57" spans="1:5" ht="12" customHeight="1" thickBot="1" x14ac:dyDescent="0.25">
      <c r="A57" s="75" t="s">
        <v>11</v>
      </c>
      <c r="B57" s="57" t="s">
        <v>5</v>
      </c>
      <c r="C57" s="289"/>
      <c r="D57" s="289"/>
      <c r="E57" s="137"/>
    </row>
    <row r="58" spans="1:5" ht="15.2" customHeight="1" thickBot="1" x14ac:dyDescent="0.25">
      <c r="A58" s="75" t="s">
        <v>12</v>
      </c>
      <c r="B58" s="87" t="s">
        <v>430</v>
      </c>
      <c r="C58" s="290">
        <f>+C46+C52+C57</f>
        <v>21591000</v>
      </c>
      <c r="D58" s="290">
        <f>+D46+D52+D57</f>
        <v>-3688401</v>
      </c>
      <c r="E58" s="141">
        <f>+E46+E52+E57</f>
        <v>17902599</v>
      </c>
    </row>
    <row r="59" spans="1:5" ht="13.5" thickBot="1" x14ac:dyDescent="0.25">
      <c r="C59" s="366">
        <f>C42-C58</f>
        <v>0</v>
      </c>
      <c r="D59" s="366">
        <f>D42-D58</f>
        <v>0</v>
      </c>
      <c r="E59" s="142"/>
    </row>
    <row r="60" spans="1:5" ht="15.2" customHeight="1" thickBot="1" x14ac:dyDescent="0.25">
      <c r="A60" s="295" t="s">
        <v>496</v>
      </c>
      <c r="B60" s="296"/>
      <c r="C60" s="284"/>
      <c r="D60" s="284"/>
      <c r="E60" s="283">
        <v>3</v>
      </c>
    </row>
    <row r="61" spans="1:5" ht="14.45" customHeight="1" thickBot="1" x14ac:dyDescent="0.25">
      <c r="A61" s="297" t="s">
        <v>497</v>
      </c>
      <c r="B61" s="298"/>
      <c r="C61" s="284"/>
      <c r="D61" s="284"/>
      <c r="E61" s="283"/>
    </row>
  </sheetData>
  <sheetProtection sheet="1" formatCells="0"/>
  <mergeCells count="5">
    <mergeCell ref="B2:D2"/>
    <mergeCell ref="B3:D3"/>
    <mergeCell ref="A7:E7"/>
    <mergeCell ref="A45:E45"/>
    <mergeCell ref="B1:E1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1"/>
  <sheetViews>
    <sheetView zoomScale="120" zoomScaleNormal="120" workbookViewId="0">
      <selection activeCell="C43" sqref="C43"/>
    </sheetView>
  </sheetViews>
  <sheetFormatPr defaultRowHeight="12.75" x14ac:dyDescent="0.2"/>
  <cols>
    <col min="1" max="1" width="13" style="88" customWidth="1"/>
    <col min="2" max="2" width="59" style="89" customWidth="1"/>
    <col min="3" max="5" width="15.83203125" style="89" customWidth="1"/>
    <col min="6" max="16384" width="9.33203125" style="89"/>
  </cols>
  <sheetData>
    <row r="1" spans="1:5" s="79" customFormat="1" ht="21.2" customHeight="1" thickBot="1" x14ac:dyDescent="0.3">
      <c r="A1" s="315"/>
      <c r="B1" s="616" t="str">
        <f>CONCATENATE("9.2.1. melléklet ",KVI_MOD_ALAPADATOK!A7," ",KVI_MOD_ALAPADATOK!B7," ",KVI_MOD_ALAPADATOK!C7," ",KVI_MOD_ALAPADATOK!D7," ",KVI_MOD_ALAPADATOK!E7," ",KVI_MOD_ALAPADATOK!F7," ",KVI_MOD_ALAPADATOK!G7," ",KVI_MOD_ALAPADATOK!H7)</f>
        <v>9.2.1. melléklet a 2 / 2021 ( V.26 ) önkormányzati rendelethez</v>
      </c>
      <c r="C1" s="617"/>
      <c r="D1" s="617"/>
      <c r="E1" s="617"/>
    </row>
    <row r="2" spans="1:5" s="205" customFormat="1" ht="24.75" thickBot="1" x14ac:dyDescent="0.25">
      <c r="A2" s="316" t="s">
        <v>464</v>
      </c>
      <c r="B2" s="613" t="str">
        <f>CONCATENATE(KVI_MOD_9.2.sz.mell!B2:D2)</f>
        <v>Abaújkér Napköziotthonos Óvoda</v>
      </c>
      <c r="C2" s="614"/>
      <c r="D2" s="615"/>
      <c r="E2" s="317" t="s">
        <v>45</v>
      </c>
    </row>
    <row r="3" spans="1:5" s="205" customFormat="1" ht="24.75" thickBot="1" x14ac:dyDescent="0.25">
      <c r="A3" s="316" t="s">
        <v>139</v>
      </c>
      <c r="B3" s="613" t="s">
        <v>335</v>
      </c>
      <c r="C3" s="614"/>
      <c r="D3" s="615"/>
      <c r="E3" s="317" t="s">
        <v>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10</v>
      </c>
      <c r="E8" s="138">
        <f>SUM(E9:E19)</f>
        <v>10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107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107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107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107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107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107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65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107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109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109">
        <v>10</v>
      </c>
      <c r="E19" s="260">
        <v>10</v>
      </c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110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107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107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107"/>
      <c r="E23" s="259"/>
    </row>
    <row r="24" spans="1:5" s="208" customFormat="1" ht="12" customHeight="1" thickBot="1" x14ac:dyDescent="0.25">
      <c r="A24" s="201" t="s">
        <v>75</v>
      </c>
      <c r="B24" s="6" t="s">
        <v>423</v>
      </c>
      <c r="C24" s="107"/>
      <c r="D24" s="107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89"/>
      <c r="E25" s="137"/>
    </row>
    <row r="26" spans="1:5" s="208" customFormat="1" ht="12" customHeight="1" thickBot="1" x14ac:dyDescent="0.25">
      <c r="A26" s="75" t="s">
        <v>12</v>
      </c>
      <c r="B26" s="57" t="s">
        <v>424</v>
      </c>
      <c r="C26" s="110">
        <f>+C27+C28+C29</f>
        <v>0</v>
      </c>
      <c r="D26" s="110">
        <f>+D27+D28+D29</f>
        <v>0</v>
      </c>
      <c r="E26" s="138">
        <f>+E27+E28+E29</f>
        <v>0</v>
      </c>
    </row>
    <row r="27" spans="1:5" s="208" customFormat="1" ht="12" customHeight="1" x14ac:dyDescent="0.2">
      <c r="A27" s="202" t="s">
        <v>188</v>
      </c>
      <c r="B27" s="203" t="s">
        <v>184</v>
      </c>
      <c r="C27" s="266"/>
      <c r="D27" s="266"/>
      <c r="E27" s="264"/>
    </row>
    <row r="28" spans="1:5" s="208" customFormat="1" ht="12" customHeight="1" x14ac:dyDescent="0.2">
      <c r="A28" s="202" t="s">
        <v>189</v>
      </c>
      <c r="B28" s="203" t="s">
        <v>320</v>
      </c>
      <c r="C28" s="107"/>
      <c r="D28" s="107"/>
      <c r="E28" s="259"/>
    </row>
    <row r="29" spans="1:5" s="208" customFormat="1" ht="12" customHeight="1" x14ac:dyDescent="0.2">
      <c r="A29" s="202" t="s">
        <v>190</v>
      </c>
      <c r="B29" s="204" t="s">
        <v>323</v>
      </c>
      <c r="C29" s="107"/>
      <c r="D29" s="107"/>
      <c r="E29" s="259"/>
    </row>
    <row r="30" spans="1:5" s="208" customFormat="1" ht="12" customHeight="1" thickBot="1" x14ac:dyDescent="0.25">
      <c r="A30" s="201" t="s">
        <v>191</v>
      </c>
      <c r="B30" s="62" t="s">
        <v>425</v>
      </c>
      <c r="C30" s="48"/>
      <c r="D30" s="48"/>
      <c r="E30" s="288"/>
    </row>
    <row r="31" spans="1:5" s="208" customFormat="1" ht="12" customHeight="1" thickBot="1" x14ac:dyDescent="0.25">
      <c r="A31" s="75" t="s">
        <v>13</v>
      </c>
      <c r="B31" s="57" t="s">
        <v>324</v>
      </c>
      <c r="C31" s="110">
        <f>+C32+C33+C34</f>
        <v>0</v>
      </c>
      <c r="D31" s="110">
        <f>+D32+D33+D34</f>
        <v>0</v>
      </c>
      <c r="E31" s="138">
        <f>+E32+E33+E34</f>
        <v>0</v>
      </c>
    </row>
    <row r="32" spans="1:5" s="208" customFormat="1" ht="12" customHeight="1" x14ac:dyDescent="0.2">
      <c r="A32" s="202" t="s">
        <v>59</v>
      </c>
      <c r="B32" s="203" t="s">
        <v>209</v>
      </c>
      <c r="C32" s="266"/>
      <c r="D32" s="266"/>
      <c r="E32" s="264"/>
    </row>
    <row r="33" spans="1:5" s="208" customFormat="1" ht="12" customHeight="1" x14ac:dyDescent="0.2">
      <c r="A33" s="202" t="s">
        <v>60</v>
      </c>
      <c r="B33" s="204" t="s">
        <v>210</v>
      </c>
      <c r="C33" s="111"/>
      <c r="D33" s="111"/>
      <c r="E33" s="261"/>
    </row>
    <row r="34" spans="1:5" s="208" customFormat="1" ht="12" customHeight="1" thickBot="1" x14ac:dyDescent="0.25">
      <c r="A34" s="201" t="s">
        <v>61</v>
      </c>
      <c r="B34" s="62" t="s">
        <v>211</v>
      </c>
      <c r="C34" s="48"/>
      <c r="D34" s="48"/>
      <c r="E34" s="288"/>
    </row>
    <row r="35" spans="1:5" s="143" customFormat="1" ht="12" customHeight="1" thickBot="1" x14ac:dyDescent="0.25">
      <c r="A35" s="75" t="s">
        <v>14</v>
      </c>
      <c r="B35" s="57" t="s">
        <v>294</v>
      </c>
      <c r="C35" s="289"/>
      <c r="D35" s="289"/>
      <c r="E35" s="137"/>
    </row>
    <row r="36" spans="1:5" s="143" customFormat="1" ht="12" customHeight="1" thickBot="1" x14ac:dyDescent="0.25">
      <c r="A36" s="75" t="s">
        <v>15</v>
      </c>
      <c r="B36" s="57" t="s">
        <v>325</v>
      </c>
      <c r="C36" s="289"/>
      <c r="D36" s="289"/>
      <c r="E36" s="137"/>
    </row>
    <row r="37" spans="1:5" s="143" customFormat="1" ht="12" customHeight="1" thickBot="1" x14ac:dyDescent="0.25">
      <c r="A37" s="72" t="s">
        <v>16</v>
      </c>
      <c r="B37" s="57" t="s">
        <v>326</v>
      </c>
      <c r="C37" s="110">
        <f>+C8+C20+C25+C26+C31+C35+C36</f>
        <v>0</v>
      </c>
      <c r="D37" s="110">
        <f>+D8+D20+D25+D26+D31+D35+D36</f>
        <v>10</v>
      </c>
      <c r="E37" s="138">
        <f>+E8+E20+E25+E26+E31+E35+E36</f>
        <v>10</v>
      </c>
    </row>
    <row r="38" spans="1:5" s="143" customFormat="1" ht="12" customHeight="1" thickBot="1" x14ac:dyDescent="0.25">
      <c r="A38" s="81" t="s">
        <v>17</v>
      </c>
      <c r="B38" s="57" t="s">
        <v>327</v>
      </c>
      <c r="C38" s="110">
        <f>+C39+C40+C41</f>
        <v>21591000</v>
      </c>
      <c r="D38" s="110">
        <f>+D39+D40+D41</f>
        <v>-3688411</v>
      </c>
      <c r="E38" s="138">
        <f>+E39+E40+E41</f>
        <v>2732</v>
      </c>
    </row>
    <row r="39" spans="1:5" s="143" customFormat="1" ht="12" customHeight="1" x14ac:dyDescent="0.2">
      <c r="A39" s="202" t="s">
        <v>328</v>
      </c>
      <c r="B39" s="203" t="s">
        <v>161</v>
      </c>
      <c r="C39" s="266">
        <v>2732</v>
      </c>
      <c r="D39" s="266"/>
      <c r="E39" s="264">
        <v>2732</v>
      </c>
    </row>
    <row r="40" spans="1:5" s="143" customFormat="1" ht="12" customHeight="1" x14ac:dyDescent="0.2">
      <c r="A40" s="202" t="s">
        <v>329</v>
      </c>
      <c r="B40" s="204" t="s">
        <v>2</v>
      </c>
      <c r="C40" s="111"/>
      <c r="D40" s="111"/>
      <c r="E40" s="261"/>
    </row>
    <row r="41" spans="1:5" s="208" customFormat="1" ht="12" customHeight="1" thickBot="1" x14ac:dyDescent="0.25">
      <c r="A41" s="201" t="s">
        <v>330</v>
      </c>
      <c r="B41" s="62" t="s">
        <v>331</v>
      </c>
      <c r="C41" s="48">
        <v>21588268</v>
      </c>
      <c r="D41" s="48">
        <v>-3688411</v>
      </c>
      <c r="E41" s="288"/>
    </row>
    <row r="42" spans="1:5" s="208" customFormat="1" ht="15.2" customHeight="1" thickBot="1" x14ac:dyDescent="0.25">
      <c r="A42" s="81" t="s">
        <v>18</v>
      </c>
      <c r="B42" s="82" t="s">
        <v>332</v>
      </c>
      <c r="C42" s="290">
        <f>+C37+C38</f>
        <v>21591000</v>
      </c>
      <c r="D42" s="290">
        <f>+D37+D38</f>
        <v>-3688401</v>
      </c>
      <c r="E42" s="141">
        <f>+E37+E38</f>
        <v>2742</v>
      </c>
    </row>
    <row r="43" spans="1:5" s="208" customFormat="1" ht="15.2" customHeight="1" x14ac:dyDescent="0.2">
      <c r="A43" s="83"/>
      <c r="B43" s="84"/>
      <c r="C43" s="139"/>
    </row>
    <row r="44" spans="1:5" ht="13.5" thickBot="1" x14ac:dyDescent="0.25">
      <c r="A44" s="85"/>
      <c r="B44" s="86"/>
      <c r="C44" s="140"/>
    </row>
    <row r="45" spans="1:5" s="207" customFormat="1" ht="16.5" customHeight="1" thickBot="1" x14ac:dyDescent="0.25">
      <c r="A45" s="607" t="s">
        <v>43</v>
      </c>
      <c r="B45" s="608"/>
      <c r="C45" s="608"/>
      <c r="D45" s="608"/>
      <c r="E45" s="609"/>
    </row>
    <row r="46" spans="1:5" s="209" customFormat="1" ht="12" customHeight="1" thickBot="1" x14ac:dyDescent="0.25">
      <c r="A46" s="75" t="s">
        <v>9</v>
      </c>
      <c r="B46" s="57" t="s">
        <v>333</v>
      </c>
      <c r="C46" s="110">
        <f>SUM(C47:C51)</f>
        <v>21591000</v>
      </c>
      <c r="D46" s="110">
        <f>SUM(D47:D51)</f>
        <v>-3929927</v>
      </c>
      <c r="E46" s="138">
        <f>SUM(E47:E51)</f>
        <v>17661073</v>
      </c>
    </row>
    <row r="47" spans="1:5" ht="12" customHeight="1" x14ac:dyDescent="0.2">
      <c r="A47" s="201" t="s">
        <v>66</v>
      </c>
      <c r="B47" s="7" t="s">
        <v>38</v>
      </c>
      <c r="C47" s="266">
        <v>12733000</v>
      </c>
      <c r="D47" s="266">
        <v>1292457</v>
      </c>
      <c r="E47" s="264">
        <v>14025457</v>
      </c>
    </row>
    <row r="48" spans="1:5" ht="12" customHeight="1" x14ac:dyDescent="0.2">
      <c r="A48" s="201" t="s">
        <v>67</v>
      </c>
      <c r="B48" s="6" t="s">
        <v>126</v>
      </c>
      <c r="C48" s="47">
        <v>2228000</v>
      </c>
      <c r="D48" s="47">
        <v>207817</v>
      </c>
      <c r="E48" s="262">
        <v>2435817</v>
      </c>
    </row>
    <row r="49" spans="1:5" ht="12" customHeight="1" x14ac:dyDescent="0.2">
      <c r="A49" s="201" t="s">
        <v>68</v>
      </c>
      <c r="B49" s="6" t="s">
        <v>93</v>
      </c>
      <c r="C49" s="47">
        <v>6630000</v>
      </c>
      <c r="D49" s="47">
        <v>-5430201</v>
      </c>
      <c r="E49" s="262">
        <v>1199799</v>
      </c>
    </row>
    <row r="50" spans="1:5" ht="12" customHeight="1" x14ac:dyDescent="0.2">
      <c r="A50" s="201" t="s">
        <v>69</v>
      </c>
      <c r="B50" s="6" t="s">
        <v>127</v>
      </c>
      <c r="C50" s="47"/>
      <c r="D50" s="47"/>
      <c r="E50" s="262"/>
    </row>
    <row r="51" spans="1:5" ht="12" customHeight="1" thickBot="1" x14ac:dyDescent="0.25">
      <c r="A51" s="201" t="s">
        <v>100</v>
      </c>
      <c r="B51" s="6" t="s">
        <v>128</v>
      </c>
      <c r="C51" s="47"/>
      <c r="D51" s="47"/>
      <c r="E51" s="262"/>
    </row>
    <row r="52" spans="1:5" ht="12" customHeight="1" thickBot="1" x14ac:dyDescent="0.25">
      <c r="A52" s="75" t="s">
        <v>10</v>
      </c>
      <c r="B52" s="57" t="s">
        <v>334</v>
      </c>
      <c r="C52" s="110">
        <f>SUM(C53:C55)</f>
        <v>0</v>
      </c>
      <c r="D52" s="110">
        <f>SUM(D53:D55)</f>
        <v>241526</v>
      </c>
      <c r="E52" s="138">
        <f>SUM(E53:E55)</f>
        <v>241526</v>
      </c>
    </row>
    <row r="53" spans="1:5" s="209" customFormat="1" ht="12" customHeight="1" x14ac:dyDescent="0.2">
      <c r="A53" s="201" t="s">
        <v>72</v>
      </c>
      <c r="B53" s="7" t="s">
        <v>155</v>
      </c>
      <c r="C53" s="266"/>
      <c r="D53" s="266">
        <v>241526</v>
      </c>
      <c r="E53" s="264">
        <v>241526</v>
      </c>
    </row>
    <row r="54" spans="1:5" ht="12" customHeight="1" x14ac:dyDescent="0.2">
      <c r="A54" s="201" t="s">
        <v>73</v>
      </c>
      <c r="B54" s="6" t="s">
        <v>130</v>
      </c>
      <c r="C54" s="47"/>
      <c r="D54" s="47"/>
      <c r="E54" s="262"/>
    </row>
    <row r="55" spans="1:5" ht="12" customHeight="1" x14ac:dyDescent="0.2">
      <c r="A55" s="201" t="s">
        <v>74</v>
      </c>
      <c r="B55" s="6" t="s">
        <v>44</v>
      </c>
      <c r="C55" s="47"/>
      <c r="D55" s="47"/>
      <c r="E55" s="262"/>
    </row>
    <row r="56" spans="1:5" ht="12" customHeight="1" thickBot="1" x14ac:dyDescent="0.25">
      <c r="A56" s="201" t="s">
        <v>75</v>
      </c>
      <c r="B56" s="6" t="s">
        <v>426</v>
      </c>
      <c r="C56" s="47"/>
      <c r="D56" s="47"/>
      <c r="E56" s="262"/>
    </row>
    <row r="57" spans="1:5" ht="12" customHeight="1" thickBot="1" x14ac:dyDescent="0.25">
      <c r="A57" s="75" t="s">
        <v>11</v>
      </c>
      <c r="B57" s="57" t="s">
        <v>5</v>
      </c>
      <c r="C57" s="289"/>
      <c r="D57" s="289"/>
      <c r="E57" s="137"/>
    </row>
    <row r="58" spans="1:5" ht="15.2" customHeight="1" thickBot="1" x14ac:dyDescent="0.25">
      <c r="A58" s="75" t="s">
        <v>12</v>
      </c>
      <c r="B58" s="87" t="s">
        <v>430</v>
      </c>
      <c r="C58" s="290">
        <f>+C46+C52+C57</f>
        <v>21591000</v>
      </c>
      <c r="D58" s="290">
        <f>+D46+D52+D57</f>
        <v>-3688401</v>
      </c>
      <c r="E58" s="141">
        <f>+E46+E52+E57</f>
        <v>17902599</v>
      </c>
    </row>
    <row r="59" spans="1:5" ht="13.5" thickBot="1" x14ac:dyDescent="0.25">
      <c r="C59" s="366">
        <f>C42-C58</f>
        <v>0</v>
      </c>
      <c r="D59" s="366">
        <f>D42-D58</f>
        <v>0</v>
      </c>
      <c r="E59" s="142"/>
    </row>
    <row r="60" spans="1:5" ht="15.2" customHeight="1" thickBot="1" x14ac:dyDescent="0.25">
      <c r="A60" s="295" t="s">
        <v>496</v>
      </c>
      <c r="B60" s="296"/>
      <c r="C60" s="284"/>
      <c r="D60" s="284"/>
      <c r="E60" s="283"/>
    </row>
    <row r="61" spans="1:5" ht="14.45" customHeight="1" thickBot="1" x14ac:dyDescent="0.25">
      <c r="A61" s="297" t="s">
        <v>497</v>
      </c>
      <c r="B61" s="298"/>
      <c r="C61" s="284"/>
      <c r="D61" s="284"/>
      <c r="E61" s="283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1"/>
  <sheetViews>
    <sheetView zoomScale="120" zoomScaleNormal="120" workbookViewId="0">
      <selection activeCell="N34" sqref="N34"/>
    </sheetView>
  </sheetViews>
  <sheetFormatPr defaultRowHeight="12.75" x14ac:dyDescent="0.2"/>
  <cols>
    <col min="1" max="1" width="13" style="88" customWidth="1"/>
    <col min="2" max="2" width="59" style="89" customWidth="1"/>
    <col min="3" max="5" width="15.83203125" style="89" customWidth="1"/>
    <col min="6" max="16384" width="9.33203125" style="89"/>
  </cols>
  <sheetData>
    <row r="1" spans="1:5" s="79" customFormat="1" ht="21.2" customHeight="1" thickBot="1" x14ac:dyDescent="0.3">
      <c r="A1" s="315"/>
      <c r="B1" s="611" t="str">
        <f>CONCATENATE("9.2.2. melléklet ",KVI_MOD_ALAPADATOK!A7," ",KVI_MOD_ALAPADATOK!B7," ",KVI_MOD_ALAPADATOK!C7," ",KVI_MOD_ALAPADATOK!D7," ",KVI_MOD_ALAPADATOK!E7," ",KVI_MOD_ALAPADATOK!F7," ",KVI_MOD_ALAPADATOK!G7," ",KVI_MOD_ALAPADATOK!H7)</f>
        <v>9.2.2. melléklet a 2 / 2021 ( V.26 ) önkormányzati rendelethez</v>
      </c>
      <c r="C1" s="612"/>
      <c r="D1" s="612"/>
      <c r="E1" s="612"/>
    </row>
    <row r="2" spans="1:5" s="205" customFormat="1" ht="24.75" thickBot="1" x14ac:dyDescent="0.25">
      <c r="A2" s="316" t="s">
        <v>464</v>
      </c>
      <c r="B2" s="613" t="str">
        <f>CONCATENATE(KVI_MOD_9.2.1.sz.mell!B2:D2)</f>
        <v>Abaújkér Napköziotthonos Óvoda</v>
      </c>
      <c r="C2" s="614"/>
      <c r="D2" s="615"/>
      <c r="E2" s="317" t="s">
        <v>45</v>
      </c>
    </row>
    <row r="3" spans="1:5" s="205" customFormat="1" ht="24.75" thickBot="1" x14ac:dyDescent="0.25">
      <c r="A3" s="316" t="s">
        <v>139</v>
      </c>
      <c r="B3" s="613" t="s">
        <v>336</v>
      </c>
      <c r="C3" s="614"/>
      <c r="D3" s="615"/>
      <c r="E3" s="317" t="s">
        <v>46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38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107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107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107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107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107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107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65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107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109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109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110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107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107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107"/>
      <c r="E23" s="259"/>
    </row>
    <row r="24" spans="1:5" s="208" customFormat="1" ht="12" customHeight="1" thickBot="1" x14ac:dyDescent="0.25">
      <c r="A24" s="201" t="s">
        <v>75</v>
      </c>
      <c r="B24" s="6" t="s">
        <v>423</v>
      </c>
      <c r="C24" s="107"/>
      <c r="D24" s="107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89"/>
      <c r="E25" s="137"/>
    </row>
    <row r="26" spans="1:5" s="208" customFormat="1" ht="12" customHeight="1" thickBot="1" x14ac:dyDescent="0.25">
      <c r="A26" s="75" t="s">
        <v>12</v>
      </c>
      <c r="B26" s="57" t="s">
        <v>424</v>
      </c>
      <c r="C26" s="110">
        <f>+C27+C28+C29</f>
        <v>0</v>
      </c>
      <c r="D26" s="110">
        <f>+D27+D28+D29</f>
        <v>0</v>
      </c>
      <c r="E26" s="138">
        <f>+E27+E28+E29</f>
        <v>0</v>
      </c>
    </row>
    <row r="27" spans="1:5" s="208" customFormat="1" ht="12" customHeight="1" x14ac:dyDescent="0.2">
      <c r="A27" s="202" t="s">
        <v>188</v>
      </c>
      <c r="B27" s="203" t="s">
        <v>184</v>
      </c>
      <c r="C27" s="266"/>
      <c r="D27" s="266"/>
      <c r="E27" s="264"/>
    </row>
    <row r="28" spans="1:5" s="208" customFormat="1" ht="12" customHeight="1" x14ac:dyDescent="0.2">
      <c r="A28" s="202" t="s">
        <v>189</v>
      </c>
      <c r="B28" s="203" t="s">
        <v>320</v>
      </c>
      <c r="C28" s="107"/>
      <c r="D28" s="107"/>
      <c r="E28" s="259"/>
    </row>
    <row r="29" spans="1:5" s="208" customFormat="1" ht="12" customHeight="1" x14ac:dyDescent="0.2">
      <c r="A29" s="202" t="s">
        <v>190</v>
      </c>
      <c r="B29" s="204" t="s">
        <v>323</v>
      </c>
      <c r="C29" s="107"/>
      <c r="D29" s="107"/>
      <c r="E29" s="259"/>
    </row>
    <row r="30" spans="1:5" s="208" customFormat="1" ht="12" customHeight="1" thickBot="1" x14ac:dyDescent="0.25">
      <c r="A30" s="201" t="s">
        <v>191</v>
      </c>
      <c r="B30" s="62" t="s">
        <v>425</v>
      </c>
      <c r="C30" s="48"/>
      <c r="D30" s="48"/>
      <c r="E30" s="288"/>
    </row>
    <row r="31" spans="1:5" s="208" customFormat="1" ht="12" customHeight="1" thickBot="1" x14ac:dyDescent="0.25">
      <c r="A31" s="75" t="s">
        <v>13</v>
      </c>
      <c r="B31" s="57" t="s">
        <v>324</v>
      </c>
      <c r="C31" s="110">
        <f>+C32+C33+C34</f>
        <v>0</v>
      </c>
      <c r="D31" s="110">
        <f>+D32+D33+D34</f>
        <v>0</v>
      </c>
      <c r="E31" s="138">
        <f>+E32+E33+E34</f>
        <v>0</v>
      </c>
    </row>
    <row r="32" spans="1:5" s="208" customFormat="1" ht="12" customHeight="1" x14ac:dyDescent="0.2">
      <c r="A32" s="202" t="s">
        <v>59</v>
      </c>
      <c r="B32" s="203" t="s">
        <v>209</v>
      </c>
      <c r="C32" s="266"/>
      <c r="D32" s="266"/>
      <c r="E32" s="264"/>
    </row>
    <row r="33" spans="1:5" s="208" customFormat="1" ht="12" customHeight="1" x14ac:dyDescent="0.2">
      <c r="A33" s="202" t="s">
        <v>60</v>
      </c>
      <c r="B33" s="204" t="s">
        <v>210</v>
      </c>
      <c r="C33" s="111"/>
      <c r="D33" s="111"/>
      <c r="E33" s="261"/>
    </row>
    <row r="34" spans="1:5" s="208" customFormat="1" ht="12" customHeight="1" thickBot="1" x14ac:dyDescent="0.25">
      <c r="A34" s="201" t="s">
        <v>61</v>
      </c>
      <c r="B34" s="62" t="s">
        <v>211</v>
      </c>
      <c r="C34" s="48"/>
      <c r="D34" s="48"/>
      <c r="E34" s="288"/>
    </row>
    <row r="35" spans="1:5" s="143" customFormat="1" ht="12" customHeight="1" thickBot="1" x14ac:dyDescent="0.25">
      <c r="A35" s="75" t="s">
        <v>14</v>
      </c>
      <c r="B35" s="57" t="s">
        <v>294</v>
      </c>
      <c r="C35" s="289"/>
      <c r="D35" s="289"/>
      <c r="E35" s="137"/>
    </row>
    <row r="36" spans="1:5" s="143" customFormat="1" ht="12" customHeight="1" thickBot="1" x14ac:dyDescent="0.25">
      <c r="A36" s="75" t="s">
        <v>15</v>
      </c>
      <c r="B36" s="57" t="s">
        <v>325</v>
      </c>
      <c r="C36" s="289"/>
      <c r="D36" s="289"/>
      <c r="E36" s="137"/>
    </row>
    <row r="37" spans="1:5" s="143" customFormat="1" ht="12" customHeight="1" thickBot="1" x14ac:dyDescent="0.25">
      <c r="A37" s="72" t="s">
        <v>16</v>
      </c>
      <c r="B37" s="57" t="s">
        <v>326</v>
      </c>
      <c r="C37" s="110">
        <f>+C8+C20+C25+C26+C31+C35+C36</f>
        <v>0</v>
      </c>
      <c r="D37" s="110">
        <f>+D8+D20+D25+D26+D31+D35+D36</f>
        <v>0</v>
      </c>
      <c r="E37" s="138">
        <f>+E8+E20+E25+E26+E31+E35+E36</f>
        <v>0</v>
      </c>
    </row>
    <row r="38" spans="1:5" s="143" customFormat="1" ht="12" customHeight="1" thickBot="1" x14ac:dyDescent="0.25">
      <c r="A38" s="81" t="s">
        <v>17</v>
      </c>
      <c r="B38" s="57" t="s">
        <v>327</v>
      </c>
      <c r="C38" s="110">
        <f>+C39+C40+C41</f>
        <v>0</v>
      </c>
      <c r="D38" s="110">
        <f>+D39+D40+D41</f>
        <v>0</v>
      </c>
      <c r="E38" s="138">
        <f>+E39+E40+E41</f>
        <v>0</v>
      </c>
    </row>
    <row r="39" spans="1:5" s="143" customFormat="1" ht="12" customHeight="1" x14ac:dyDescent="0.2">
      <c r="A39" s="202" t="s">
        <v>328</v>
      </c>
      <c r="B39" s="203" t="s">
        <v>161</v>
      </c>
      <c r="C39" s="266"/>
      <c r="D39" s="266"/>
      <c r="E39" s="264"/>
    </row>
    <row r="40" spans="1:5" s="143" customFormat="1" ht="12" customHeight="1" x14ac:dyDescent="0.2">
      <c r="A40" s="202" t="s">
        <v>329</v>
      </c>
      <c r="B40" s="204" t="s">
        <v>2</v>
      </c>
      <c r="C40" s="111"/>
      <c r="D40" s="111"/>
      <c r="E40" s="261"/>
    </row>
    <row r="41" spans="1:5" s="208" customFormat="1" ht="12" customHeight="1" thickBot="1" x14ac:dyDescent="0.25">
      <c r="A41" s="201" t="s">
        <v>330</v>
      </c>
      <c r="B41" s="62" t="s">
        <v>331</v>
      </c>
      <c r="C41" s="48"/>
      <c r="D41" s="48"/>
      <c r="E41" s="288"/>
    </row>
    <row r="42" spans="1:5" s="208" customFormat="1" ht="15.2" customHeight="1" thickBot="1" x14ac:dyDescent="0.25">
      <c r="A42" s="81" t="s">
        <v>18</v>
      </c>
      <c r="B42" s="82" t="s">
        <v>332</v>
      </c>
      <c r="C42" s="290">
        <f>+C37+C38</f>
        <v>0</v>
      </c>
      <c r="D42" s="290">
        <f>+D37+D38</f>
        <v>0</v>
      </c>
      <c r="E42" s="141">
        <f>+E37+E38</f>
        <v>0</v>
      </c>
    </row>
    <row r="43" spans="1:5" s="208" customFormat="1" ht="15.2" customHeight="1" x14ac:dyDescent="0.2">
      <c r="A43" s="83"/>
      <c r="B43" s="84"/>
      <c r="C43" s="139"/>
    </row>
    <row r="44" spans="1:5" ht="13.5" thickBot="1" x14ac:dyDescent="0.25">
      <c r="A44" s="85"/>
      <c r="B44" s="86"/>
      <c r="C44" s="140"/>
    </row>
    <row r="45" spans="1:5" s="207" customFormat="1" ht="16.5" customHeight="1" thickBot="1" x14ac:dyDescent="0.25">
      <c r="A45" s="607" t="s">
        <v>43</v>
      </c>
      <c r="B45" s="608"/>
      <c r="C45" s="608"/>
      <c r="D45" s="608"/>
      <c r="E45" s="609"/>
    </row>
    <row r="46" spans="1:5" s="209" customFormat="1" ht="12" customHeight="1" thickBot="1" x14ac:dyDescent="0.25">
      <c r="A46" s="75" t="s">
        <v>9</v>
      </c>
      <c r="B46" s="57" t="s">
        <v>333</v>
      </c>
      <c r="C46" s="110">
        <f>SUM(C47:C51)</f>
        <v>0</v>
      </c>
      <c r="D46" s="110">
        <f>SUM(D47:D51)</f>
        <v>0</v>
      </c>
      <c r="E46" s="138">
        <f>SUM(E47:E51)</f>
        <v>0</v>
      </c>
    </row>
    <row r="47" spans="1:5" ht="12" customHeight="1" x14ac:dyDescent="0.2">
      <c r="A47" s="201" t="s">
        <v>66</v>
      </c>
      <c r="B47" s="7" t="s">
        <v>38</v>
      </c>
      <c r="C47" s="266"/>
      <c r="D47" s="266"/>
      <c r="E47" s="264"/>
    </row>
    <row r="48" spans="1:5" ht="12" customHeight="1" x14ac:dyDescent="0.2">
      <c r="A48" s="201" t="s">
        <v>67</v>
      </c>
      <c r="B48" s="6" t="s">
        <v>126</v>
      </c>
      <c r="C48" s="47"/>
      <c r="D48" s="47"/>
      <c r="E48" s="262"/>
    </row>
    <row r="49" spans="1:5" ht="12" customHeight="1" x14ac:dyDescent="0.2">
      <c r="A49" s="201" t="s">
        <v>68</v>
      </c>
      <c r="B49" s="6" t="s">
        <v>93</v>
      </c>
      <c r="C49" s="47"/>
      <c r="D49" s="47"/>
      <c r="E49" s="262"/>
    </row>
    <row r="50" spans="1:5" ht="12" customHeight="1" x14ac:dyDescent="0.2">
      <c r="A50" s="201" t="s">
        <v>69</v>
      </c>
      <c r="B50" s="6" t="s">
        <v>127</v>
      </c>
      <c r="C50" s="47"/>
      <c r="D50" s="47"/>
      <c r="E50" s="262"/>
    </row>
    <row r="51" spans="1:5" ht="12" customHeight="1" thickBot="1" x14ac:dyDescent="0.25">
      <c r="A51" s="201" t="s">
        <v>100</v>
      </c>
      <c r="B51" s="6" t="s">
        <v>128</v>
      </c>
      <c r="C51" s="47"/>
      <c r="D51" s="47"/>
      <c r="E51" s="262"/>
    </row>
    <row r="52" spans="1:5" ht="12" customHeight="1" thickBot="1" x14ac:dyDescent="0.25">
      <c r="A52" s="75" t="s">
        <v>10</v>
      </c>
      <c r="B52" s="57" t="s">
        <v>334</v>
      </c>
      <c r="C52" s="110">
        <f>SUM(C53:C55)</f>
        <v>0</v>
      </c>
      <c r="D52" s="110">
        <f>SUM(D53:D55)</f>
        <v>0</v>
      </c>
      <c r="E52" s="138">
        <f>SUM(E53:E55)</f>
        <v>0</v>
      </c>
    </row>
    <row r="53" spans="1:5" s="209" customFormat="1" ht="12" customHeight="1" x14ac:dyDescent="0.2">
      <c r="A53" s="201" t="s">
        <v>72</v>
      </c>
      <c r="B53" s="7" t="s">
        <v>155</v>
      </c>
      <c r="C53" s="266"/>
      <c r="D53" s="266"/>
      <c r="E53" s="264"/>
    </row>
    <row r="54" spans="1:5" ht="12" customHeight="1" x14ac:dyDescent="0.2">
      <c r="A54" s="201" t="s">
        <v>73</v>
      </c>
      <c r="B54" s="6" t="s">
        <v>130</v>
      </c>
      <c r="C54" s="47"/>
      <c r="D54" s="47"/>
      <c r="E54" s="262"/>
    </row>
    <row r="55" spans="1:5" ht="12" customHeight="1" x14ac:dyDescent="0.2">
      <c r="A55" s="201" t="s">
        <v>74</v>
      </c>
      <c r="B55" s="6" t="s">
        <v>44</v>
      </c>
      <c r="C55" s="47"/>
      <c r="D55" s="47"/>
      <c r="E55" s="262"/>
    </row>
    <row r="56" spans="1:5" ht="12" customHeight="1" thickBot="1" x14ac:dyDescent="0.25">
      <c r="A56" s="201" t="s">
        <v>75</v>
      </c>
      <c r="B56" s="6" t="s">
        <v>426</v>
      </c>
      <c r="C56" s="47"/>
      <c r="D56" s="47"/>
      <c r="E56" s="262"/>
    </row>
    <row r="57" spans="1:5" ht="12" customHeight="1" thickBot="1" x14ac:dyDescent="0.25">
      <c r="A57" s="75" t="s">
        <v>11</v>
      </c>
      <c r="B57" s="57" t="s">
        <v>5</v>
      </c>
      <c r="C57" s="289"/>
      <c r="D57" s="289"/>
      <c r="E57" s="137"/>
    </row>
    <row r="58" spans="1:5" ht="15.2" customHeight="1" thickBot="1" x14ac:dyDescent="0.25">
      <c r="A58" s="75" t="s">
        <v>12</v>
      </c>
      <c r="B58" s="87" t="s">
        <v>430</v>
      </c>
      <c r="C58" s="290">
        <f>+C46+C52+C57</f>
        <v>0</v>
      </c>
      <c r="D58" s="290">
        <f>+D46+D52+D57</f>
        <v>0</v>
      </c>
      <c r="E58" s="141">
        <f>+E46+E52+E57</f>
        <v>0</v>
      </c>
    </row>
    <row r="59" spans="1:5" ht="13.5" thickBot="1" x14ac:dyDescent="0.25">
      <c r="C59" s="366">
        <f>C42-C58</f>
        <v>0</v>
      </c>
      <c r="D59" s="366">
        <f>D42-D58</f>
        <v>0</v>
      </c>
      <c r="E59" s="142"/>
    </row>
    <row r="60" spans="1:5" ht="15.2" customHeight="1" thickBot="1" x14ac:dyDescent="0.25">
      <c r="A60" s="295" t="s">
        <v>496</v>
      </c>
      <c r="B60" s="296"/>
      <c r="C60" s="284"/>
      <c r="D60" s="284"/>
      <c r="E60" s="283"/>
    </row>
    <row r="61" spans="1:5" ht="14.45" customHeight="1" thickBot="1" x14ac:dyDescent="0.25">
      <c r="A61" s="297" t="s">
        <v>497</v>
      </c>
      <c r="B61" s="298"/>
      <c r="C61" s="284"/>
      <c r="D61" s="284"/>
      <c r="E61" s="283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1"/>
  <sheetViews>
    <sheetView zoomScale="120" zoomScaleNormal="120" workbookViewId="0">
      <selection activeCell="E54" sqref="E54"/>
    </sheetView>
  </sheetViews>
  <sheetFormatPr defaultRowHeight="12.75" x14ac:dyDescent="0.2"/>
  <cols>
    <col min="1" max="1" width="13" style="88" customWidth="1"/>
    <col min="2" max="2" width="59" style="89" customWidth="1"/>
    <col min="3" max="5" width="15.83203125" style="89" customWidth="1"/>
    <col min="6" max="16384" width="9.33203125" style="89"/>
  </cols>
  <sheetData>
    <row r="1" spans="1:5" s="79" customFormat="1" ht="21.2" customHeight="1" thickBot="1" x14ac:dyDescent="0.3">
      <c r="A1" s="315"/>
      <c r="B1" s="618" t="str">
        <f>CONCATENATE("9.2.3. melléklet ",KVI_MOD_ALAPADATOK!A7," ",KVI_MOD_ALAPADATOK!B7," ",KVI_MOD_ALAPADATOK!C7," ",KVI_MOD_ALAPADATOK!D7," ",KVI_MOD_ALAPADATOK!E7," ",KVI_MOD_ALAPADATOK!F7," ",KVI_MOD_ALAPADATOK!G7," ",KVI_MOD_ALAPADATOK!H7)</f>
        <v>9.2.3. melléklet a 2 / 2021 ( V.26 ) önkormányzati rendelethez</v>
      </c>
      <c r="C1" s="619"/>
      <c r="D1" s="619"/>
      <c r="E1" s="619"/>
    </row>
    <row r="2" spans="1:5" s="205" customFormat="1" ht="24.75" thickBot="1" x14ac:dyDescent="0.25">
      <c r="A2" s="316" t="s">
        <v>464</v>
      </c>
      <c r="B2" s="613" t="str">
        <f>CONCATENATE(KVI_MOD_9.2.2.sz.mell!B2:D2)</f>
        <v>Abaújkér Napköziotthonos Óvoda</v>
      </c>
      <c r="C2" s="614"/>
      <c r="D2" s="615"/>
      <c r="E2" s="317" t="s">
        <v>45</v>
      </c>
    </row>
    <row r="3" spans="1:5" s="205" customFormat="1" ht="24.75" thickBot="1" x14ac:dyDescent="0.25">
      <c r="A3" s="316" t="s">
        <v>139</v>
      </c>
      <c r="B3" s="613" t="s">
        <v>431</v>
      </c>
      <c r="C3" s="614"/>
      <c r="D3" s="615"/>
      <c r="E3" s="317" t="s">
        <v>345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10</v>
      </c>
      <c r="E8" s="138">
        <f>SUM(E9:E19)</f>
        <v>10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107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107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107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107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107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107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65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107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109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109">
        <v>10</v>
      </c>
      <c r="E19" s="260">
        <v>10</v>
      </c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110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107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107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107"/>
      <c r="E23" s="259"/>
    </row>
    <row r="24" spans="1:5" s="208" customFormat="1" ht="12" customHeight="1" thickBot="1" x14ac:dyDescent="0.25">
      <c r="A24" s="201" t="s">
        <v>75</v>
      </c>
      <c r="B24" s="6" t="s">
        <v>423</v>
      </c>
      <c r="C24" s="107"/>
      <c r="D24" s="107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89"/>
      <c r="E25" s="137"/>
    </row>
    <row r="26" spans="1:5" s="208" customFormat="1" ht="12" customHeight="1" thickBot="1" x14ac:dyDescent="0.25">
      <c r="A26" s="75" t="s">
        <v>12</v>
      </c>
      <c r="B26" s="57" t="s">
        <v>424</v>
      </c>
      <c r="C26" s="110">
        <f>+C27+C28+C29</f>
        <v>0</v>
      </c>
      <c r="D26" s="110">
        <f>+D27+D28+D29</f>
        <v>0</v>
      </c>
      <c r="E26" s="138">
        <f>+E27+E28+E29</f>
        <v>0</v>
      </c>
    </row>
    <row r="27" spans="1:5" s="208" customFormat="1" ht="12" customHeight="1" x14ac:dyDescent="0.2">
      <c r="A27" s="202" t="s">
        <v>188</v>
      </c>
      <c r="B27" s="203" t="s">
        <v>184</v>
      </c>
      <c r="C27" s="266"/>
      <c r="D27" s="266"/>
      <c r="E27" s="264"/>
    </row>
    <row r="28" spans="1:5" s="208" customFormat="1" ht="12" customHeight="1" x14ac:dyDescent="0.2">
      <c r="A28" s="202" t="s">
        <v>189</v>
      </c>
      <c r="B28" s="203" t="s">
        <v>320</v>
      </c>
      <c r="C28" s="107"/>
      <c r="D28" s="107"/>
      <c r="E28" s="259"/>
    </row>
    <row r="29" spans="1:5" s="208" customFormat="1" ht="12" customHeight="1" x14ac:dyDescent="0.2">
      <c r="A29" s="202" t="s">
        <v>190</v>
      </c>
      <c r="B29" s="204" t="s">
        <v>323</v>
      </c>
      <c r="C29" s="107"/>
      <c r="D29" s="107"/>
      <c r="E29" s="259"/>
    </row>
    <row r="30" spans="1:5" s="208" customFormat="1" ht="12" customHeight="1" thickBot="1" x14ac:dyDescent="0.25">
      <c r="A30" s="201" t="s">
        <v>191</v>
      </c>
      <c r="B30" s="62" t="s">
        <v>425</v>
      </c>
      <c r="C30" s="48"/>
      <c r="D30" s="48"/>
      <c r="E30" s="288"/>
    </row>
    <row r="31" spans="1:5" s="208" customFormat="1" ht="12" customHeight="1" thickBot="1" x14ac:dyDescent="0.25">
      <c r="A31" s="75" t="s">
        <v>13</v>
      </c>
      <c r="B31" s="57" t="s">
        <v>324</v>
      </c>
      <c r="C31" s="110">
        <f>+C32+C33+C34</f>
        <v>0</v>
      </c>
      <c r="D31" s="110">
        <f>+D32+D33+D34</f>
        <v>0</v>
      </c>
      <c r="E31" s="138">
        <f>+E32+E33+E34</f>
        <v>0</v>
      </c>
    </row>
    <row r="32" spans="1:5" s="208" customFormat="1" ht="12" customHeight="1" x14ac:dyDescent="0.2">
      <c r="A32" s="202" t="s">
        <v>59</v>
      </c>
      <c r="B32" s="203" t="s">
        <v>209</v>
      </c>
      <c r="C32" s="266"/>
      <c r="D32" s="266"/>
      <c r="E32" s="264"/>
    </row>
    <row r="33" spans="1:5" s="208" customFormat="1" ht="12" customHeight="1" x14ac:dyDescent="0.2">
      <c r="A33" s="202" t="s">
        <v>60</v>
      </c>
      <c r="B33" s="204" t="s">
        <v>210</v>
      </c>
      <c r="C33" s="111"/>
      <c r="D33" s="111"/>
      <c r="E33" s="261"/>
    </row>
    <row r="34" spans="1:5" s="208" customFormat="1" ht="12" customHeight="1" thickBot="1" x14ac:dyDescent="0.25">
      <c r="A34" s="201" t="s">
        <v>61</v>
      </c>
      <c r="B34" s="62" t="s">
        <v>211</v>
      </c>
      <c r="C34" s="48"/>
      <c r="D34" s="48"/>
      <c r="E34" s="288"/>
    </row>
    <row r="35" spans="1:5" s="143" customFormat="1" ht="12" customHeight="1" thickBot="1" x14ac:dyDescent="0.25">
      <c r="A35" s="75" t="s">
        <v>14</v>
      </c>
      <c r="B35" s="57" t="s">
        <v>294</v>
      </c>
      <c r="C35" s="289"/>
      <c r="D35" s="289"/>
      <c r="E35" s="137"/>
    </row>
    <row r="36" spans="1:5" s="143" customFormat="1" ht="12" customHeight="1" thickBot="1" x14ac:dyDescent="0.25">
      <c r="A36" s="75" t="s">
        <v>15</v>
      </c>
      <c r="B36" s="57" t="s">
        <v>325</v>
      </c>
      <c r="C36" s="289"/>
      <c r="D36" s="289"/>
      <c r="E36" s="137"/>
    </row>
    <row r="37" spans="1:5" s="143" customFormat="1" ht="12" customHeight="1" thickBot="1" x14ac:dyDescent="0.25">
      <c r="A37" s="72" t="s">
        <v>16</v>
      </c>
      <c r="B37" s="57" t="s">
        <v>326</v>
      </c>
      <c r="C37" s="110">
        <f>+C8+C20+C25+C26+C31+C35+C36</f>
        <v>0</v>
      </c>
      <c r="D37" s="110">
        <f>+D8+D20+D25+D26+D31+D35+D36</f>
        <v>10</v>
      </c>
      <c r="E37" s="138">
        <f>+E8+E20+E25+E26+E31+E35+E36</f>
        <v>10</v>
      </c>
    </row>
    <row r="38" spans="1:5" s="143" customFormat="1" ht="12" customHeight="1" thickBot="1" x14ac:dyDescent="0.25">
      <c r="A38" s="81" t="s">
        <v>17</v>
      </c>
      <c r="B38" s="57" t="s">
        <v>327</v>
      </c>
      <c r="C38" s="110">
        <f>+C39+C40+C41</f>
        <v>21591000</v>
      </c>
      <c r="D38" s="110">
        <f>+D39+D40+D41</f>
        <v>-3688411</v>
      </c>
      <c r="E38" s="138">
        <f>+E39+E40+E41</f>
        <v>17902589</v>
      </c>
    </row>
    <row r="39" spans="1:5" s="143" customFormat="1" ht="12" customHeight="1" x14ac:dyDescent="0.2">
      <c r="A39" s="202" t="s">
        <v>328</v>
      </c>
      <c r="B39" s="203" t="s">
        <v>161</v>
      </c>
      <c r="C39" s="266">
        <v>2732</v>
      </c>
      <c r="D39" s="266"/>
      <c r="E39" s="264">
        <v>2732</v>
      </c>
    </row>
    <row r="40" spans="1:5" s="143" customFormat="1" ht="12" customHeight="1" x14ac:dyDescent="0.2">
      <c r="A40" s="202" t="s">
        <v>329</v>
      </c>
      <c r="B40" s="204" t="s">
        <v>2</v>
      </c>
      <c r="C40" s="111"/>
      <c r="D40" s="111"/>
      <c r="E40" s="261"/>
    </row>
    <row r="41" spans="1:5" s="208" customFormat="1" ht="12" customHeight="1" thickBot="1" x14ac:dyDescent="0.25">
      <c r="A41" s="201" t="s">
        <v>330</v>
      </c>
      <c r="B41" s="62" t="s">
        <v>331</v>
      </c>
      <c r="C41" s="48">
        <v>21588268</v>
      </c>
      <c r="D41" s="48">
        <v>-3688411</v>
      </c>
      <c r="E41" s="288">
        <v>17899857</v>
      </c>
    </row>
    <row r="42" spans="1:5" s="208" customFormat="1" ht="15.2" customHeight="1" thickBot="1" x14ac:dyDescent="0.25">
      <c r="A42" s="81" t="s">
        <v>18</v>
      </c>
      <c r="B42" s="82" t="s">
        <v>332</v>
      </c>
      <c r="C42" s="290">
        <f>+C37+C38</f>
        <v>21591000</v>
      </c>
      <c r="D42" s="290">
        <f>+D37+D38</f>
        <v>-3688401</v>
      </c>
      <c r="E42" s="141">
        <f>+E37+E38</f>
        <v>17902599</v>
      </c>
    </row>
    <row r="43" spans="1:5" s="208" customFormat="1" ht="15.2" customHeight="1" x14ac:dyDescent="0.2">
      <c r="A43" s="83"/>
      <c r="B43" s="84"/>
      <c r="C43" s="139"/>
    </row>
    <row r="44" spans="1:5" ht="13.5" thickBot="1" x14ac:dyDescent="0.25">
      <c r="A44" s="85"/>
      <c r="B44" s="86"/>
      <c r="C44" s="140"/>
    </row>
    <row r="45" spans="1:5" s="207" customFormat="1" ht="16.5" customHeight="1" thickBot="1" x14ac:dyDescent="0.25">
      <c r="A45" s="607" t="s">
        <v>43</v>
      </c>
      <c r="B45" s="608"/>
      <c r="C45" s="608"/>
      <c r="D45" s="608"/>
      <c r="E45" s="609"/>
    </row>
    <row r="46" spans="1:5" s="209" customFormat="1" ht="12" customHeight="1" thickBot="1" x14ac:dyDescent="0.25">
      <c r="A46" s="75" t="s">
        <v>9</v>
      </c>
      <c r="B46" s="57" t="s">
        <v>333</v>
      </c>
      <c r="C46" s="110">
        <f>SUM(C47:C51)</f>
        <v>21591000</v>
      </c>
      <c r="D46" s="110">
        <f>SUM(D47:D51)</f>
        <v>-3929927</v>
      </c>
      <c r="E46" s="138">
        <f>SUM(E47:E51)</f>
        <v>17661073</v>
      </c>
    </row>
    <row r="47" spans="1:5" ht="12" customHeight="1" x14ac:dyDescent="0.2">
      <c r="A47" s="201" t="s">
        <v>66</v>
      </c>
      <c r="B47" s="7" t="s">
        <v>38</v>
      </c>
      <c r="C47" s="266">
        <v>12733000</v>
      </c>
      <c r="D47" s="266">
        <v>1292457</v>
      </c>
      <c r="E47" s="264">
        <v>14025457</v>
      </c>
    </row>
    <row r="48" spans="1:5" ht="12" customHeight="1" x14ac:dyDescent="0.2">
      <c r="A48" s="201" t="s">
        <v>67</v>
      </c>
      <c r="B48" s="6" t="s">
        <v>126</v>
      </c>
      <c r="C48" s="47">
        <v>2228000</v>
      </c>
      <c r="D48" s="47">
        <v>207817</v>
      </c>
      <c r="E48" s="262">
        <v>2435817</v>
      </c>
    </row>
    <row r="49" spans="1:5" ht="12" customHeight="1" x14ac:dyDescent="0.2">
      <c r="A49" s="201" t="s">
        <v>68</v>
      </c>
      <c r="B49" s="6" t="s">
        <v>93</v>
      </c>
      <c r="C49" s="47">
        <v>6630000</v>
      </c>
      <c r="D49" s="47">
        <v>-5430201</v>
      </c>
      <c r="E49" s="262">
        <v>1199799</v>
      </c>
    </row>
    <row r="50" spans="1:5" ht="12" customHeight="1" x14ac:dyDescent="0.2">
      <c r="A50" s="201" t="s">
        <v>69</v>
      </c>
      <c r="B50" s="6" t="s">
        <v>127</v>
      </c>
      <c r="C50" s="47"/>
      <c r="D50" s="47"/>
      <c r="E50" s="262"/>
    </row>
    <row r="51" spans="1:5" ht="12" customHeight="1" thickBot="1" x14ac:dyDescent="0.25">
      <c r="A51" s="201" t="s">
        <v>100</v>
      </c>
      <c r="B51" s="6" t="s">
        <v>128</v>
      </c>
      <c r="C51" s="47"/>
      <c r="D51" s="47"/>
      <c r="E51" s="262"/>
    </row>
    <row r="52" spans="1:5" ht="12" customHeight="1" thickBot="1" x14ac:dyDescent="0.25">
      <c r="A52" s="75" t="s">
        <v>10</v>
      </c>
      <c r="B52" s="57" t="s">
        <v>334</v>
      </c>
      <c r="C52" s="110">
        <f>SUM(C53:C55)</f>
        <v>0</v>
      </c>
      <c r="D52" s="110">
        <f>SUM(D53:D55)</f>
        <v>241526</v>
      </c>
      <c r="E52" s="138">
        <f>SUM(E53:E55)</f>
        <v>241526</v>
      </c>
    </row>
    <row r="53" spans="1:5" s="209" customFormat="1" ht="12" customHeight="1" x14ac:dyDescent="0.2">
      <c r="A53" s="201" t="s">
        <v>72</v>
      </c>
      <c r="B53" s="7" t="s">
        <v>155</v>
      </c>
      <c r="C53" s="266"/>
      <c r="D53" s="266">
        <v>241526</v>
      </c>
      <c r="E53" s="264">
        <v>241526</v>
      </c>
    </row>
    <row r="54" spans="1:5" ht="12" customHeight="1" x14ac:dyDescent="0.2">
      <c r="A54" s="201" t="s">
        <v>73</v>
      </c>
      <c r="B54" s="6" t="s">
        <v>130</v>
      </c>
      <c r="C54" s="47"/>
      <c r="D54" s="47"/>
      <c r="E54" s="262"/>
    </row>
    <row r="55" spans="1:5" ht="12" customHeight="1" x14ac:dyDescent="0.2">
      <c r="A55" s="201" t="s">
        <v>74</v>
      </c>
      <c r="B55" s="6" t="s">
        <v>44</v>
      </c>
      <c r="C55" s="47"/>
      <c r="D55" s="47"/>
      <c r="E55" s="262"/>
    </row>
    <row r="56" spans="1:5" ht="12" customHeight="1" thickBot="1" x14ac:dyDescent="0.25">
      <c r="A56" s="201" t="s">
        <v>75</v>
      </c>
      <c r="B56" s="6" t="s">
        <v>426</v>
      </c>
      <c r="C56" s="47"/>
      <c r="D56" s="47"/>
      <c r="E56" s="262"/>
    </row>
    <row r="57" spans="1:5" ht="12" customHeight="1" thickBot="1" x14ac:dyDescent="0.25">
      <c r="A57" s="75" t="s">
        <v>11</v>
      </c>
      <c r="B57" s="57" t="s">
        <v>5</v>
      </c>
      <c r="C57" s="289"/>
      <c r="D57" s="289"/>
      <c r="E57" s="137"/>
    </row>
    <row r="58" spans="1:5" ht="15.2" customHeight="1" thickBot="1" x14ac:dyDescent="0.25">
      <c r="A58" s="75" t="s">
        <v>12</v>
      </c>
      <c r="B58" s="87" t="s">
        <v>430</v>
      </c>
      <c r="C58" s="290">
        <f>+C46+C52+C57</f>
        <v>21591000</v>
      </c>
      <c r="D58" s="290">
        <f>+D46+D52+D57</f>
        <v>-3688401</v>
      </c>
      <c r="E58" s="141">
        <f>+E46+E52+E57</f>
        <v>17902599</v>
      </c>
    </row>
    <row r="59" spans="1:5" ht="13.5" thickBot="1" x14ac:dyDescent="0.25">
      <c r="C59" s="366">
        <f>C42-C58</f>
        <v>0</v>
      </c>
      <c r="D59" s="366">
        <f>D42-D58</f>
        <v>0</v>
      </c>
      <c r="E59" s="142"/>
    </row>
    <row r="60" spans="1:5" ht="15.2" customHeight="1" thickBot="1" x14ac:dyDescent="0.25">
      <c r="A60" s="295" t="s">
        <v>496</v>
      </c>
      <c r="B60" s="296"/>
      <c r="C60" s="284"/>
      <c r="D60" s="284"/>
      <c r="E60" s="283">
        <v>3</v>
      </c>
    </row>
    <row r="61" spans="1:5" ht="14.45" customHeight="1" thickBot="1" x14ac:dyDescent="0.25">
      <c r="A61" s="297" t="s">
        <v>497</v>
      </c>
      <c r="B61" s="298"/>
      <c r="C61" s="284"/>
      <c r="D61" s="284"/>
      <c r="E61" s="283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topLeftCell="A43" zoomScale="120" zoomScaleNormal="120" workbookViewId="0">
      <selection activeCell="E59" sqref="E59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1" t="str">
        <f>CONCATENATE(KVI_MOD_ALAPADATOK!M14," melléklet ",KVI_MOD_ALAPADATOK!A7," ",KVI_MOD_ALAPADATOK!B7," ",KVI_MOD_ALAPADATOK!C7," ",KVI_MOD_ALAPADATOK!D7," ",KVI_MOD_ALAPADATOK!E7," ",KVI_MOD_ALAPADATOK!F7," ",KVI_MOD_ALAPADATOK!G7," ",KVI_MOD_ALAPADATOK!H7)</f>
        <v>9.3. melléklet a 2 / 2021 ( V.26 ) önkormányzati rendelethez</v>
      </c>
      <c r="C1" s="612"/>
      <c r="D1" s="612"/>
      <c r="E1" s="612"/>
    </row>
    <row r="2" spans="1:5" s="205" customFormat="1" ht="25.5" customHeight="1" thickBot="1" x14ac:dyDescent="0.25">
      <c r="A2" s="316" t="s">
        <v>464</v>
      </c>
      <c r="B2" s="613" t="s">
        <v>633</v>
      </c>
      <c r="C2" s="614"/>
      <c r="D2" s="615"/>
      <c r="E2" s="317" t="s">
        <v>46</v>
      </c>
    </row>
    <row r="3" spans="1:5" s="205" customFormat="1" ht="24.75" thickBot="1" x14ac:dyDescent="0.25">
      <c r="A3" s="316" t="s">
        <v>139</v>
      </c>
      <c r="B3" s="613" t="s">
        <v>316</v>
      </c>
      <c r="C3" s="614"/>
      <c r="D3" s="615"/>
      <c r="E3" s="317" t="s">
        <v>41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2110000</v>
      </c>
      <c r="D37" s="256">
        <f>+D38+D39+D40</f>
        <v>-103179</v>
      </c>
      <c r="E37" s="138">
        <f>+E38+E39+E40</f>
        <v>2006821</v>
      </c>
    </row>
    <row r="38" spans="1:5" s="143" customFormat="1" ht="12" customHeight="1" x14ac:dyDescent="0.2">
      <c r="A38" s="202" t="s">
        <v>328</v>
      </c>
      <c r="B38" s="203" t="s">
        <v>161</v>
      </c>
      <c r="C38" s="266">
        <v>1492</v>
      </c>
      <c r="D38" s="59"/>
      <c r="E38" s="264">
        <v>1492</v>
      </c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>
        <v>2108508</v>
      </c>
      <c r="D40" s="293">
        <v>-103179</v>
      </c>
      <c r="E40" s="288">
        <v>2005329</v>
      </c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2110000</v>
      </c>
      <c r="D41" s="286">
        <f>+D36+D37</f>
        <v>-103179</v>
      </c>
      <c r="E41" s="141">
        <f>+E36+E37</f>
        <v>2006821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2110000</v>
      </c>
      <c r="D45" s="256">
        <f>SUM(D46:D50)</f>
        <v>-103179</v>
      </c>
      <c r="E45" s="138">
        <f>SUM(E46:E50)</f>
        <v>2006821</v>
      </c>
    </row>
    <row r="46" spans="1:5" ht="12" customHeight="1" x14ac:dyDescent="0.2">
      <c r="A46" s="201" t="s">
        <v>66</v>
      </c>
      <c r="B46" s="7" t="s">
        <v>38</v>
      </c>
      <c r="C46" s="266">
        <v>1281000</v>
      </c>
      <c r="D46" s="59">
        <v>-174000</v>
      </c>
      <c r="E46" s="264">
        <v>1107000</v>
      </c>
    </row>
    <row r="47" spans="1:5" ht="12" customHeight="1" x14ac:dyDescent="0.2">
      <c r="A47" s="201" t="s">
        <v>67</v>
      </c>
      <c r="B47" s="6" t="s">
        <v>126</v>
      </c>
      <c r="C47" s="47">
        <v>224000</v>
      </c>
      <c r="D47" s="60">
        <v>-93893</v>
      </c>
      <c r="E47" s="262">
        <v>130107</v>
      </c>
    </row>
    <row r="48" spans="1:5" ht="12" customHeight="1" x14ac:dyDescent="0.2">
      <c r="A48" s="201" t="s">
        <v>68</v>
      </c>
      <c r="B48" s="6" t="s">
        <v>93</v>
      </c>
      <c r="C48" s="47">
        <v>605000</v>
      </c>
      <c r="D48" s="60">
        <v>164714</v>
      </c>
      <c r="E48" s="262">
        <v>769714</v>
      </c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2110000</v>
      </c>
      <c r="D57" s="286">
        <f>+D45+D51+D56</f>
        <v>-103179</v>
      </c>
      <c r="E57" s="141">
        <f>+E45+E51+E56</f>
        <v>2006821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>
        <v>1</v>
      </c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topLeftCell="A46" zoomScale="120" zoomScaleNormal="120" workbookViewId="0">
      <selection activeCell="E59" sqref="E59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CONCATENATE(KVI_MOD_ALAPADATOK!M14,"1. melléklet ",KVI_MOD_ALAPADATOK!A7," ",KVI_MOD_ALAPADATOK!B7," ",KVI_MOD_ALAPADATOK!C7," ",KVI_MOD_ALAPADATOK!D7," ",KVI_MOD_ALAPADATOK!E7," ",KVI_MOD_ALAPADATOK!F7," ",KVI_MOD_ALAPADATOK!G7," ",KVI_MOD_ALAPADATOK!H7)</f>
        <v>9.3.1.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CONCATENATE(KVI_MOD_9.3.sz.mell!B2:D2)</f>
        <v>Abaújkéri Művelődési Ház</v>
      </c>
      <c r="C2" s="614"/>
      <c r="D2" s="615"/>
      <c r="E2" s="317" t="s">
        <v>46</v>
      </c>
    </row>
    <row r="3" spans="1:5" s="205" customFormat="1" ht="24.75" thickBot="1" x14ac:dyDescent="0.25">
      <c r="A3" s="316" t="s">
        <v>139</v>
      </c>
      <c r="B3" s="613" t="s">
        <v>335</v>
      </c>
      <c r="C3" s="614"/>
      <c r="D3" s="615"/>
      <c r="E3" s="317" t="s">
        <v>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KVI_MOD_9.3.sz.mell!E4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2110000</v>
      </c>
      <c r="D37" s="256">
        <f>+D38+D39+D40</f>
        <v>-103179</v>
      </c>
      <c r="E37" s="138">
        <f>+E38+E39+E40</f>
        <v>2006821</v>
      </c>
    </row>
    <row r="38" spans="1:5" s="143" customFormat="1" ht="12" customHeight="1" x14ac:dyDescent="0.2">
      <c r="A38" s="202" t="s">
        <v>328</v>
      </c>
      <c r="B38" s="203" t="s">
        <v>161</v>
      </c>
      <c r="C38" s="266">
        <v>1492</v>
      </c>
      <c r="D38" s="59"/>
      <c r="E38" s="264">
        <v>1492</v>
      </c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>
        <v>2108508</v>
      </c>
      <c r="D40" s="293">
        <v>-103179</v>
      </c>
      <c r="E40" s="288">
        <v>2005329</v>
      </c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2110000</v>
      </c>
      <c r="D41" s="286">
        <f>+D36+D37</f>
        <v>-103179</v>
      </c>
      <c r="E41" s="141">
        <f>+E36+E37</f>
        <v>2006821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2110000</v>
      </c>
      <c r="D45" s="256">
        <f>SUM(D46:D50)</f>
        <v>-103179</v>
      </c>
      <c r="E45" s="138">
        <f>SUM(E46:E50)</f>
        <v>2006821</v>
      </c>
    </row>
    <row r="46" spans="1:5" ht="12" customHeight="1" x14ac:dyDescent="0.2">
      <c r="A46" s="201" t="s">
        <v>66</v>
      </c>
      <c r="B46" s="7" t="s">
        <v>38</v>
      </c>
      <c r="C46" s="266">
        <v>1281000</v>
      </c>
      <c r="D46" s="59">
        <v>-174000</v>
      </c>
      <c r="E46" s="264">
        <v>1107000</v>
      </c>
    </row>
    <row r="47" spans="1:5" ht="12" customHeight="1" x14ac:dyDescent="0.2">
      <c r="A47" s="201" t="s">
        <v>67</v>
      </c>
      <c r="B47" s="6" t="s">
        <v>126</v>
      </c>
      <c r="C47" s="47">
        <v>224000</v>
      </c>
      <c r="D47" s="60">
        <v>-93893</v>
      </c>
      <c r="E47" s="262">
        <v>130107</v>
      </c>
    </row>
    <row r="48" spans="1:5" ht="12" customHeight="1" x14ac:dyDescent="0.2">
      <c r="A48" s="201" t="s">
        <v>68</v>
      </c>
      <c r="B48" s="6" t="s">
        <v>93</v>
      </c>
      <c r="C48" s="47">
        <v>605000</v>
      </c>
      <c r="D48" s="60">
        <v>164714</v>
      </c>
      <c r="E48" s="262">
        <v>769714</v>
      </c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2110000</v>
      </c>
      <c r="D57" s="286">
        <f>+D45+D51+D56</f>
        <v>-103179</v>
      </c>
      <c r="E57" s="141">
        <f>+E45+E51+E56</f>
        <v>2006821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>
        <v>1</v>
      </c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CONCATENATE(KVI_MOD_ALAPADATOK!M14,"2. melléklet ",KVI_MOD_ALAPADATOK!A7," ",KVI_MOD_ALAPADATOK!B7," ",KVI_MOD_ALAPADATOK!C7," ",KVI_MOD_ALAPADATOK!D7," ",KVI_MOD_ALAPADATOK!E7," ",KVI_MOD_ALAPADATOK!F7," ",KVI_MOD_ALAPADATOK!G7," ",KVI_MOD_ALAPADATOK!H7)</f>
        <v>9.3.2.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CONCATENATE(KVI_MOD_9.3.1.sz.mell!B2:D2)</f>
        <v>Abaújkéri Művelődési Ház</v>
      </c>
      <c r="C2" s="614"/>
      <c r="D2" s="615"/>
      <c r="E2" s="317" t="s">
        <v>46</v>
      </c>
    </row>
    <row r="3" spans="1:5" s="205" customFormat="1" ht="24.75" thickBot="1" x14ac:dyDescent="0.25">
      <c r="A3" s="316" t="s">
        <v>139</v>
      </c>
      <c r="B3" s="613" t="s">
        <v>336</v>
      </c>
      <c r="C3" s="614"/>
      <c r="D3" s="615"/>
      <c r="E3" s="317" t="s">
        <v>46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KVI_MOD_9.3.1.sz.mell!E4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topLeftCell="A46" zoomScale="120" zoomScaleNormal="120" workbookViewId="0">
      <selection activeCell="E59" sqref="E59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CONCATENATE(KVI_MOD_ALAPADATOK!M14,"3. melléklet ",KVI_MOD_ALAPADATOK!A7," ",KVI_MOD_ALAPADATOK!B7," ",KVI_MOD_ALAPADATOK!C7," ",KVI_MOD_ALAPADATOK!D7," ",KVI_MOD_ALAPADATOK!E7," ",KVI_MOD_ALAPADATOK!F7," ",KVI_MOD_ALAPADATOK!G7," ",KVI_MOD_ALAPADATOK!H7)</f>
        <v>9.3.3. melléklet a 2 / 2021 ( V.26 ) önkormányzati rendelethez</v>
      </c>
      <c r="C1" s="619"/>
      <c r="D1" s="619"/>
      <c r="E1" s="619"/>
    </row>
    <row r="2" spans="1:5" s="205" customFormat="1" ht="24.75" thickBot="1" x14ac:dyDescent="0.25">
      <c r="A2" s="316" t="s">
        <v>464</v>
      </c>
      <c r="B2" s="613" t="str">
        <f>CONCATENATE(KVI_MOD_9.3.2.sz.mell!B2:D2)</f>
        <v>Abaújkéri Művelődési Ház</v>
      </c>
      <c r="C2" s="614"/>
      <c r="D2" s="615"/>
      <c r="E2" s="317" t="s">
        <v>46</v>
      </c>
    </row>
    <row r="3" spans="1:5" s="205" customFormat="1" ht="24.75" thickBot="1" x14ac:dyDescent="0.25">
      <c r="A3" s="316" t="s">
        <v>139</v>
      </c>
      <c r="B3" s="613" t="s">
        <v>431</v>
      </c>
      <c r="C3" s="614"/>
      <c r="D3" s="615"/>
      <c r="E3" s="317" t="s">
        <v>345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KVI_MOD_9.3.2.sz.mell!E4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2110000</v>
      </c>
      <c r="D37" s="256">
        <f>+D38+D39+D40</f>
        <v>-103179</v>
      </c>
      <c r="E37" s="138">
        <f>+E38+E39+E40</f>
        <v>2006821</v>
      </c>
    </row>
    <row r="38" spans="1:5" s="143" customFormat="1" ht="12" customHeight="1" x14ac:dyDescent="0.2">
      <c r="A38" s="202" t="s">
        <v>328</v>
      </c>
      <c r="B38" s="203" t="s">
        <v>161</v>
      </c>
      <c r="C38" s="266">
        <v>1492</v>
      </c>
      <c r="D38" s="59"/>
      <c r="E38" s="264">
        <v>1492</v>
      </c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>
        <v>2108508</v>
      </c>
      <c r="D40" s="293">
        <v>-103179</v>
      </c>
      <c r="E40" s="288">
        <v>2005329</v>
      </c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2110000</v>
      </c>
      <c r="D41" s="286">
        <f>+D36+D37</f>
        <v>-103179</v>
      </c>
      <c r="E41" s="141">
        <f>+E36+E37</f>
        <v>2006821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2110000</v>
      </c>
      <c r="D45" s="256">
        <f>SUM(D46:D50)</f>
        <v>-103179</v>
      </c>
      <c r="E45" s="138">
        <f>SUM(E46:E50)</f>
        <v>2006821</v>
      </c>
    </row>
    <row r="46" spans="1:5" ht="12" customHeight="1" x14ac:dyDescent="0.2">
      <c r="A46" s="201" t="s">
        <v>66</v>
      </c>
      <c r="B46" s="7" t="s">
        <v>38</v>
      </c>
      <c r="C46" s="266">
        <v>1281000</v>
      </c>
      <c r="D46" s="59">
        <v>-174000</v>
      </c>
      <c r="E46" s="264">
        <v>1107000</v>
      </c>
    </row>
    <row r="47" spans="1:5" ht="12" customHeight="1" x14ac:dyDescent="0.2">
      <c r="A47" s="201" t="s">
        <v>67</v>
      </c>
      <c r="B47" s="6" t="s">
        <v>126</v>
      </c>
      <c r="C47" s="47">
        <v>224000</v>
      </c>
      <c r="D47" s="60">
        <v>-93893</v>
      </c>
      <c r="E47" s="262">
        <v>130107</v>
      </c>
    </row>
    <row r="48" spans="1:5" ht="12" customHeight="1" x14ac:dyDescent="0.2">
      <c r="A48" s="201" t="s">
        <v>68</v>
      </c>
      <c r="B48" s="6" t="s">
        <v>93</v>
      </c>
      <c r="C48" s="47">
        <v>605000</v>
      </c>
      <c r="D48" s="60">
        <v>164714</v>
      </c>
      <c r="E48" s="262">
        <v>769714</v>
      </c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2110000</v>
      </c>
      <c r="D57" s="286">
        <f>+D45+D51+D56</f>
        <v>-103179</v>
      </c>
      <c r="E57" s="141">
        <f>+E45+E51+E56</f>
        <v>2006821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>
        <v>1</v>
      </c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topLeftCell="A46" zoomScale="120" zoomScaleNormal="120" workbookViewId="0">
      <selection activeCell="E59" sqref="E59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1" t="str">
        <f>CONCATENATE(KVI_MOD_ALAPADATOK!M16," melléklet ",KVI_MOD_ALAPADATOK!A7," ",KVI_MOD_ALAPADATOK!B7," ",KVI_MOD_ALAPADATOK!C7," ",KVI_MOD_ALAPADATOK!D7," ",KVI_MOD_ALAPADATOK!E7," ",KVI_MOD_ALAPADATOK!F7," ",KVI_MOD_ALAPADATOK!G7," ",KVI_MOD_ALAPADATOK!H7)</f>
        <v>9.4. melléklet a 2 / 2021 ( V.26 ) önkormányzati rendelethez</v>
      </c>
      <c r="C1" s="612"/>
      <c r="D1" s="612"/>
      <c r="E1" s="612"/>
    </row>
    <row r="2" spans="1:5" s="205" customFormat="1" ht="25.5" customHeight="1" thickBot="1" x14ac:dyDescent="0.25">
      <c r="A2" s="316" t="s">
        <v>464</v>
      </c>
      <c r="B2" s="613" t="s">
        <v>634</v>
      </c>
      <c r="C2" s="614"/>
      <c r="D2" s="615"/>
      <c r="E2" s="317" t="s">
        <v>345</v>
      </c>
    </row>
    <row r="3" spans="1:5" s="205" customFormat="1" ht="24.75" thickBot="1" x14ac:dyDescent="0.25">
      <c r="A3" s="316" t="s">
        <v>139</v>
      </c>
      <c r="B3" s="613" t="s">
        <v>316</v>
      </c>
      <c r="C3" s="614"/>
      <c r="D3" s="615"/>
      <c r="E3" s="317" t="s">
        <v>41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7600000</v>
      </c>
      <c r="D8" s="110">
        <f>SUM(D9:D19)</f>
        <v>1259219</v>
      </c>
      <c r="E8" s="112">
        <f>SUM(E9:E19)</f>
        <v>8859219</v>
      </c>
    </row>
    <row r="9" spans="1:5" s="143" customFormat="1" ht="12" customHeight="1" x14ac:dyDescent="0.2">
      <c r="A9" s="200" t="s">
        <v>66</v>
      </c>
      <c r="B9" s="8" t="s">
        <v>195</v>
      </c>
      <c r="C9" s="267">
        <v>2000000</v>
      </c>
      <c r="D9" s="267">
        <v>3711957</v>
      </c>
      <c r="E9" s="287">
        <v>5711957</v>
      </c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>
        <v>4000000</v>
      </c>
      <c r="D13" s="254">
        <v>-1959606</v>
      </c>
      <c r="E13" s="259">
        <v>2040394</v>
      </c>
    </row>
    <row r="14" spans="1:5" s="143" customFormat="1" ht="12" customHeight="1" x14ac:dyDescent="0.2">
      <c r="A14" s="201" t="s">
        <v>70</v>
      </c>
      <c r="B14" s="6" t="s">
        <v>317</v>
      </c>
      <c r="C14" s="107">
        <v>1600000</v>
      </c>
      <c r="D14" s="254">
        <v>-493134</v>
      </c>
      <c r="E14" s="259">
        <v>1106866</v>
      </c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>
        <v>2</v>
      </c>
      <c r="E19" s="260">
        <v>2</v>
      </c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7600000</v>
      </c>
      <c r="D36" s="256">
        <f>+D8+D20+D25+D26+D30+D34+D35</f>
        <v>1259219</v>
      </c>
      <c r="E36" s="138">
        <f>+E8+E20+E25+E26+E30+E34+E35</f>
        <v>8859219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20902000</v>
      </c>
      <c r="D37" s="256">
        <f>+D38+D39+D40</f>
        <v>434984</v>
      </c>
      <c r="E37" s="138">
        <f>+E38+E39+E40</f>
        <v>21336984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>
        <v>20902000</v>
      </c>
      <c r="D40" s="293">
        <v>434984</v>
      </c>
      <c r="E40" s="288">
        <v>21336984</v>
      </c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28502000</v>
      </c>
      <c r="D41" s="286">
        <f>+D36+D37</f>
        <v>1694203</v>
      </c>
      <c r="E41" s="141">
        <f>+E36+E37</f>
        <v>30196203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28502000</v>
      </c>
      <c r="D45" s="256">
        <f>SUM(D46:D50)</f>
        <v>673243</v>
      </c>
      <c r="E45" s="138">
        <f>SUM(E46:E50)</f>
        <v>29175243</v>
      </c>
    </row>
    <row r="46" spans="1:5" ht="12" customHeight="1" x14ac:dyDescent="0.2">
      <c r="A46" s="201" t="s">
        <v>66</v>
      </c>
      <c r="B46" s="7" t="s">
        <v>38</v>
      </c>
      <c r="C46" s="266">
        <v>9147000</v>
      </c>
      <c r="D46" s="59">
        <v>115605</v>
      </c>
      <c r="E46" s="264">
        <v>9262605</v>
      </c>
    </row>
    <row r="47" spans="1:5" ht="12" customHeight="1" x14ac:dyDescent="0.2">
      <c r="A47" s="201" t="s">
        <v>67</v>
      </c>
      <c r="B47" s="6" t="s">
        <v>126</v>
      </c>
      <c r="C47" s="47">
        <v>1601000</v>
      </c>
      <c r="D47" s="60">
        <v>14188</v>
      </c>
      <c r="E47" s="262">
        <v>1615188</v>
      </c>
    </row>
    <row r="48" spans="1:5" ht="12" customHeight="1" x14ac:dyDescent="0.2">
      <c r="A48" s="201" t="s">
        <v>68</v>
      </c>
      <c r="B48" s="6" t="s">
        <v>93</v>
      </c>
      <c r="C48" s="47">
        <v>17754000</v>
      </c>
      <c r="D48" s="60">
        <v>543450</v>
      </c>
      <c r="E48" s="262">
        <v>18297450</v>
      </c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1020960</v>
      </c>
      <c r="E51" s="138">
        <f>SUM(E52:E54)</f>
        <v>1020960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>
        <v>1020960</v>
      </c>
      <c r="E52" s="264">
        <v>1020960</v>
      </c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28502000</v>
      </c>
      <c r="D57" s="286">
        <f>+D45+D51+D56</f>
        <v>1694203</v>
      </c>
      <c r="E57" s="141">
        <f>+E45+E51+E56</f>
        <v>30196203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>
        <v>3</v>
      </c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B41"/>
  <sheetViews>
    <sheetView topLeftCell="A31" zoomScale="120" zoomScaleNormal="120" workbookViewId="0">
      <selection activeCell="A6" sqref="A6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268" t="s">
        <v>560</v>
      </c>
      <c r="B1" s="76"/>
    </row>
    <row r="2" spans="1:2" x14ac:dyDescent="0.2">
      <c r="A2" s="76"/>
      <c r="B2" s="76"/>
    </row>
    <row r="3" spans="1:2" x14ac:dyDescent="0.2">
      <c r="A3" s="270"/>
      <c r="B3" s="270"/>
    </row>
    <row r="4" spans="1:2" ht="15.75" x14ac:dyDescent="0.25">
      <c r="A4" s="78"/>
      <c r="B4" s="274"/>
    </row>
    <row r="5" spans="1:2" ht="15.75" x14ac:dyDescent="0.25">
      <c r="A5" s="78"/>
      <c r="B5" s="274"/>
    </row>
    <row r="6" spans="1:2" s="67" customFormat="1" ht="15.75" x14ac:dyDescent="0.25">
      <c r="A6" s="78" t="str">
        <f>CONCATENATE(KVI_MOD_ALAPADATOK!D1,". évi eredeti előirányzat BEVÉTELEK")</f>
        <v>2020. évi eredeti előirányzat BEVÉTELEK</v>
      </c>
      <c r="B6" s="270"/>
    </row>
    <row r="7" spans="1:2" s="67" customFormat="1" x14ac:dyDescent="0.2">
      <c r="A7" s="270"/>
      <c r="B7" s="270"/>
    </row>
    <row r="8" spans="1:2" s="67" customFormat="1" x14ac:dyDescent="0.2">
      <c r="A8" s="270"/>
      <c r="B8" s="270"/>
    </row>
    <row r="9" spans="1:2" x14ac:dyDescent="0.2">
      <c r="A9" s="270" t="s">
        <v>467</v>
      </c>
      <c r="B9" s="270" t="s">
        <v>440</v>
      </c>
    </row>
    <row r="10" spans="1:2" x14ac:dyDescent="0.2">
      <c r="A10" s="270" t="s">
        <v>465</v>
      </c>
      <c r="B10" s="270" t="s">
        <v>446</v>
      </c>
    </row>
    <row r="11" spans="1:2" x14ac:dyDescent="0.2">
      <c r="A11" s="270" t="s">
        <v>466</v>
      </c>
      <c r="B11" s="270" t="s">
        <v>447</v>
      </c>
    </row>
    <row r="12" spans="1:2" x14ac:dyDescent="0.2">
      <c r="A12" s="270"/>
      <c r="B12" s="270"/>
    </row>
    <row r="13" spans="1:2" ht="15.75" x14ac:dyDescent="0.25">
      <c r="A13" s="78" t="str">
        <f>+CONCATENATE(LEFT(A6,4),". évi összes módosítás BEVÉTELEK")</f>
        <v>2020. évi összes módosítás BEVÉTELEK</v>
      </c>
      <c r="B13" s="274"/>
    </row>
    <row r="14" spans="1:2" x14ac:dyDescent="0.2">
      <c r="A14" s="270"/>
      <c r="B14" s="270"/>
    </row>
    <row r="15" spans="1:2" s="67" customFormat="1" x14ac:dyDescent="0.2">
      <c r="A15" s="270" t="s">
        <v>468</v>
      </c>
      <c r="B15" s="270" t="s">
        <v>441</v>
      </c>
    </row>
    <row r="16" spans="1:2" x14ac:dyDescent="0.2">
      <c r="A16" s="270" t="s">
        <v>469</v>
      </c>
      <c r="B16" s="270" t="s">
        <v>448</v>
      </c>
    </row>
    <row r="17" spans="1:2" x14ac:dyDescent="0.2">
      <c r="A17" s="270" t="s">
        <v>470</v>
      </c>
      <c r="B17" s="270" t="s">
        <v>449</v>
      </c>
    </row>
    <row r="18" spans="1:2" x14ac:dyDescent="0.2">
      <c r="A18" s="270"/>
      <c r="B18" s="270"/>
    </row>
    <row r="19" spans="1:2" ht="14.25" x14ac:dyDescent="0.2">
      <c r="A19" s="277" t="str">
        <f>+CONCATENATE(LEFT(A6,4),". módosított előirányzat BEVÉTELEK")</f>
        <v>2020. módosított előirányzat BEVÉTELEK</v>
      </c>
      <c r="B19" s="274"/>
    </row>
    <row r="20" spans="1:2" x14ac:dyDescent="0.2">
      <c r="A20" s="270"/>
      <c r="B20" s="270"/>
    </row>
    <row r="21" spans="1:2" x14ac:dyDescent="0.2">
      <c r="A21" s="270" t="s">
        <v>471</v>
      </c>
      <c r="B21" s="270" t="s">
        <v>442</v>
      </c>
    </row>
    <row r="22" spans="1:2" x14ac:dyDescent="0.2">
      <c r="A22" s="270" t="s">
        <v>472</v>
      </c>
      <c r="B22" s="270" t="s">
        <v>450</v>
      </c>
    </row>
    <row r="23" spans="1:2" x14ac:dyDescent="0.2">
      <c r="A23" s="270" t="s">
        <v>473</v>
      </c>
      <c r="B23" s="270" t="s">
        <v>451</v>
      </c>
    </row>
    <row r="24" spans="1:2" x14ac:dyDescent="0.2">
      <c r="A24" s="270"/>
      <c r="B24" s="270"/>
    </row>
    <row r="25" spans="1:2" ht="15.75" x14ac:dyDescent="0.25">
      <c r="A25" s="78" t="str">
        <f>+CONCATENATE(LEFT(A6,4),". évi eredeti előirányzat KIADÁSOK")</f>
        <v>2020. évi eredeti előirányzat KIADÁSOK</v>
      </c>
      <c r="B25" s="274"/>
    </row>
    <row r="26" spans="1:2" x14ac:dyDescent="0.2">
      <c r="A26" s="270"/>
      <c r="B26" s="270"/>
    </row>
    <row r="27" spans="1:2" x14ac:dyDescent="0.2">
      <c r="A27" s="270" t="s">
        <v>474</v>
      </c>
      <c r="B27" s="270" t="s">
        <v>443</v>
      </c>
    </row>
    <row r="28" spans="1:2" x14ac:dyDescent="0.2">
      <c r="A28" s="270" t="s">
        <v>475</v>
      </c>
      <c r="B28" s="270" t="s">
        <v>452</v>
      </c>
    </row>
    <row r="29" spans="1:2" x14ac:dyDescent="0.2">
      <c r="A29" s="270" t="s">
        <v>476</v>
      </c>
      <c r="B29" s="270" t="s">
        <v>453</v>
      </c>
    </row>
    <row r="30" spans="1:2" x14ac:dyDescent="0.2">
      <c r="A30" s="270"/>
      <c r="B30" s="270"/>
    </row>
    <row r="31" spans="1:2" ht="15.75" x14ac:dyDescent="0.25">
      <c r="A31" s="78" t="str">
        <f>+CONCATENATE(LEFT(A6,4),". évi Összes módosítás KIADÁSOK")</f>
        <v>2020. évi Összes módosítás KIADÁSOK</v>
      </c>
      <c r="B31" s="274"/>
    </row>
    <row r="32" spans="1:2" x14ac:dyDescent="0.2">
      <c r="A32" s="270"/>
      <c r="B32" s="270"/>
    </row>
    <row r="33" spans="1:2" x14ac:dyDescent="0.2">
      <c r="A33" s="270" t="s">
        <v>477</v>
      </c>
      <c r="B33" s="270" t="s">
        <v>444</v>
      </c>
    </row>
    <row r="34" spans="1:2" x14ac:dyDescent="0.2">
      <c r="A34" s="270" t="s">
        <v>478</v>
      </c>
      <c r="B34" s="270" t="s">
        <v>454</v>
      </c>
    </row>
    <row r="35" spans="1:2" x14ac:dyDescent="0.2">
      <c r="A35" s="270" t="s">
        <v>479</v>
      </c>
      <c r="B35" s="270" t="s">
        <v>455</v>
      </c>
    </row>
    <row r="36" spans="1:2" x14ac:dyDescent="0.2">
      <c r="A36" s="270"/>
      <c r="B36" s="270"/>
    </row>
    <row r="37" spans="1:2" ht="15.75" x14ac:dyDescent="0.25">
      <c r="A37" s="276" t="str">
        <f>+CONCATENATE(LEFT(A6,4),". módosított előirányzat KIADÁSOK")</f>
        <v>2020. módosított előirányzat KIADÁSOK</v>
      </c>
      <c r="B37" s="274"/>
    </row>
    <row r="38" spans="1:2" x14ac:dyDescent="0.2">
      <c r="A38" s="270"/>
      <c r="B38" s="270"/>
    </row>
    <row r="39" spans="1:2" x14ac:dyDescent="0.2">
      <c r="A39" s="270" t="s">
        <v>480</v>
      </c>
      <c r="B39" s="270" t="s">
        <v>445</v>
      </c>
    </row>
    <row r="40" spans="1:2" x14ac:dyDescent="0.2">
      <c r="A40" s="270" t="s">
        <v>481</v>
      </c>
      <c r="B40" s="270" t="s">
        <v>456</v>
      </c>
    </row>
    <row r="41" spans="1:2" x14ac:dyDescent="0.2">
      <c r="A41" s="270" t="s">
        <v>482</v>
      </c>
      <c r="B41" s="270" t="s">
        <v>457</v>
      </c>
    </row>
  </sheetData>
  <sheetProtection sheet="1"/>
  <phoneticPr fontId="24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topLeftCell="A46" zoomScale="120" zoomScaleNormal="120" workbookViewId="0">
      <selection activeCell="E64" sqref="E64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CONCATENATE(KVI_MOD_ALAPADATOK!M16,"1. melléklet ",KVI_MOD_ALAPADATOK!A7," ",KVI_MOD_ALAPADATOK!B7," ",KVI_MOD_ALAPADATOK!C7," ",KVI_MOD_ALAPADATOK!D7," ",KVI_MOD_ALAPADATOK!E7," ",KVI_MOD_ALAPADATOK!F7," ",KVI_MOD_ALAPADATOK!G7," ",KVI_MOD_ALAPADATOK!H7)</f>
        <v>9.4.1.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CONCATENATE(KVI_MOD_9.4.sz.mell!B2:D2)</f>
        <v>Abaújkéri Főzőkonyha</v>
      </c>
      <c r="C2" s="614"/>
      <c r="D2" s="615"/>
      <c r="E2" s="317" t="s">
        <v>345</v>
      </c>
    </row>
    <row r="3" spans="1:5" s="205" customFormat="1" ht="24.75" thickBot="1" x14ac:dyDescent="0.25">
      <c r="A3" s="316" t="s">
        <v>139</v>
      </c>
      <c r="B3" s="613" t="s">
        <v>335</v>
      </c>
      <c r="C3" s="614"/>
      <c r="D3" s="615"/>
      <c r="E3" s="317" t="s">
        <v>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KVI_MOD_9.4.sz.mell!E4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7600000</v>
      </c>
      <c r="D8" s="110">
        <f>SUM(D9:D19)</f>
        <v>1259219</v>
      </c>
      <c r="E8" s="112">
        <f>SUM(E9:E19)</f>
        <v>8859219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>
        <v>2000000</v>
      </c>
      <c r="D10" s="254">
        <v>3711957</v>
      </c>
      <c r="E10" s="259">
        <v>5711957</v>
      </c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>
        <v>4000000</v>
      </c>
      <c r="D13" s="254">
        <v>-1959606</v>
      </c>
      <c r="E13" s="259">
        <v>2040394</v>
      </c>
    </row>
    <row r="14" spans="1:5" s="143" customFormat="1" ht="12" customHeight="1" x14ac:dyDescent="0.2">
      <c r="A14" s="201" t="s">
        <v>70</v>
      </c>
      <c r="B14" s="6" t="s">
        <v>317</v>
      </c>
      <c r="C14" s="107">
        <v>1600000</v>
      </c>
      <c r="D14" s="254">
        <v>-493134</v>
      </c>
      <c r="E14" s="259">
        <v>1106866</v>
      </c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>
        <v>2</v>
      </c>
      <c r="E19" s="260">
        <v>2</v>
      </c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7600000</v>
      </c>
      <c r="D36" s="256">
        <f>+D8+D20+D25+D26+D30+D34+D35</f>
        <v>1259219</v>
      </c>
      <c r="E36" s="138">
        <f>+E8+E20+E25+E26+E30+E34+E35</f>
        <v>8859219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20902000</v>
      </c>
      <c r="D37" s="256">
        <f>+D38+D39+D40</f>
        <v>434984</v>
      </c>
      <c r="E37" s="138">
        <f>+E38+E39+E40</f>
        <v>21336984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>
        <v>20902000</v>
      </c>
      <c r="D40" s="293">
        <v>434984</v>
      </c>
      <c r="E40" s="288">
        <v>21336984</v>
      </c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28502000</v>
      </c>
      <c r="D41" s="286">
        <f>+D36+D37</f>
        <v>1694203</v>
      </c>
      <c r="E41" s="141">
        <f>+E36+E37</f>
        <v>30196203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28502000</v>
      </c>
      <c r="D45" s="256">
        <f>SUM(D46:D50)</f>
        <v>673243</v>
      </c>
      <c r="E45" s="138">
        <f>SUM(E46:E50)</f>
        <v>29175243</v>
      </c>
    </row>
    <row r="46" spans="1:5" ht="12" customHeight="1" x14ac:dyDescent="0.2">
      <c r="A46" s="201" t="s">
        <v>66</v>
      </c>
      <c r="B46" s="7" t="s">
        <v>38</v>
      </c>
      <c r="C46" s="266">
        <v>9147000</v>
      </c>
      <c r="D46" s="59">
        <v>115605</v>
      </c>
      <c r="E46" s="264">
        <v>9262605</v>
      </c>
    </row>
    <row r="47" spans="1:5" ht="12" customHeight="1" x14ac:dyDescent="0.2">
      <c r="A47" s="201" t="s">
        <v>67</v>
      </c>
      <c r="B47" s="6" t="s">
        <v>126</v>
      </c>
      <c r="C47" s="47">
        <v>1601000</v>
      </c>
      <c r="D47" s="60">
        <v>14188</v>
      </c>
      <c r="E47" s="262">
        <v>1615188</v>
      </c>
    </row>
    <row r="48" spans="1:5" ht="12" customHeight="1" x14ac:dyDescent="0.2">
      <c r="A48" s="201" t="s">
        <v>68</v>
      </c>
      <c r="B48" s="6" t="s">
        <v>93</v>
      </c>
      <c r="C48" s="47">
        <v>17754000</v>
      </c>
      <c r="D48" s="60">
        <v>543450</v>
      </c>
      <c r="E48" s="262">
        <v>18297450</v>
      </c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1020960</v>
      </c>
      <c r="E51" s="138">
        <f>SUM(E52:E54)</f>
        <v>1020960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>
        <v>1020960</v>
      </c>
      <c r="E52" s="264">
        <v>1020960</v>
      </c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28502000</v>
      </c>
      <c r="D57" s="286">
        <f>+D45+D51+D56</f>
        <v>1694203</v>
      </c>
      <c r="E57" s="141">
        <f>+E45+E51+E56</f>
        <v>30196203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>
        <v>3</v>
      </c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topLeftCell="A46" zoomScale="120" zoomScaleNormal="120" workbookViewId="0">
      <selection activeCell="D42" sqref="D4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CONCATENATE(KVI_MOD_ALAPADATOK!M16,"2. melléklet ",KVI_MOD_ALAPADATOK!A7," ",KVI_MOD_ALAPADATOK!B7," ",KVI_MOD_ALAPADATOK!C7," ",KVI_MOD_ALAPADATOK!D7," ",KVI_MOD_ALAPADATOK!E7," ",KVI_MOD_ALAPADATOK!F7," ",KVI_MOD_ALAPADATOK!G7," ",KVI_MOD_ALAPADATOK!H7)</f>
        <v>9.4.2.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CONCATENATE(KVI_MOD_9.4.1.sz.mell!B2:D2)</f>
        <v>Abaújkéri Főzőkonyha</v>
      </c>
      <c r="C2" s="614"/>
      <c r="D2" s="615"/>
      <c r="E2" s="317" t="s">
        <v>345</v>
      </c>
    </row>
    <row r="3" spans="1:5" s="205" customFormat="1" ht="24.75" thickBot="1" x14ac:dyDescent="0.25">
      <c r="A3" s="316" t="s">
        <v>139</v>
      </c>
      <c r="B3" s="613" t="s">
        <v>336</v>
      </c>
      <c r="C3" s="614"/>
      <c r="D3" s="615"/>
      <c r="E3" s="317" t="s">
        <v>46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KVI_MOD_9.4.1.sz.mell!E4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7600000</v>
      </c>
      <c r="D8" s="110">
        <f>SUM(D9:D19)</f>
        <v>1259219</v>
      </c>
      <c r="E8" s="112">
        <f>SUM(E9:E19)</f>
        <v>8859219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>
        <v>2000000</v>
      </c>
      <c r="D10" s="254">
        <v>3711957</v>
      </c>
      <c r="E10" s="259">
        <v>5711957</v>
      </c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>
        <v>4000000</v>
      </c>
      <c r="D13" s="254">
        <v>-1959606</v>
      </c>
      <c r="E13" s="259">
        <v>2040394</v>
      </c>
    </row>
    <row r="14" spans="1:5" s="143" customFormat="1" ht="12" customHeight="1" x14ac:dyDescent="0.2">
      <c r="A14" s="201" t="s">
        <v>70</v>
      </c>
      <c r="B14" s="6" t="s">
        <v>317</v>
      </c>
      <c r="C14" s="107">
        <v>1600000</v>
      </c>
      <c r="D14" s="254">
        <v>-493134</v>
      </c>
      <c r="E14" s="259">
        <v>1106866</v>
      </c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>
        <v>2</v>
      </c>
      <c r="E19" s="260">
        <v>2</v>
      </c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7600000</v>
      </c>
      <c r="D36" s="256">
        <f>+D8+D20+D25+D26+D30+D34+D35</f>
        <v>1259219</v>
      </c>
      <c r="E36" s="138">
        <f>+E8+E20+E25+E26+E30+E34+E35</f>
        <v>8859219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20902000</v>
      </c>
      <c r="D37" s="256">
        <f>+D38+D39+D40</f>
        <v>434984</v>
      </c>
      <c r="E37" s="138">
        <f>+E38+E39+E40</f>
        <v>21336984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>
        <v>20902000</v>
      </c>
      <c r="D40" s="293">
        <v>434984</v>
      </c>
      <c r="E40" s="288">
        <v>21336984</v>
      </c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28502000</v>
      </c>
      <c r="D41" s="286">
        <f>+D36+D37</f>
        <v>1694203</v>
      </c>
      <c r="E41" s="141">
        <f>+E36+E37</f>
        <v>30196203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28502000</v>
      </c>
      <c r="D45" s="256">
        <f>SUM(D46:D50)</f>
        <v>673243</v>
      </c>
      <c r="E45" s="138">
        <f>SUM(E46:E50)</f>
        <v>29175243</v>
      </c>
    </row>
    <row r="46" spans="1:5" ht="12" customHeight="1" x14ac:dyDescent="0.2">
      <c r="A46" s="201" t="s">
        <v>66</v>
      </c>
      <c r="B46" s="7" t="s">
        <v>38</v>
      </c>
      <c r="C46" s="266">
        <v>9147000</v>
      </c>
      <c r="D46" s="59">
        <v>115605</v>
      </c>
      <c r="E46" s="264">
        <v>9262605</v>
      </c>
    </row>
    <row r="47" spans="1:5" ht="12" customHeight="1" x14ac:dyDescent="0.2">
      <c r="A47" s="201" t="s">
        <v>67</v>
      </c>
      <c r="B47" s="6" t="s">
        <v>126</v>
      </c>
      <c r="C47" s="47">
        <v>1601000</v>
      </c>
      <c r="D47" s="60">
        <v>14188</v>
      </c>
      <c r="E47" s="262">
        <v>1615188</v>
      </c>
    </row>
    <row r="48" spans="1:5" ht="12" customHeight="1" x14ac:dyDescent="0.2">
      <c r="A48" s="201" t="s">
        <v>68</v>
      </c>
      <c r="B48" s="6" t="s">
        <v>93</v>
      </c>
      <c r="C48" s="47">
        <v>17754000</v>
      </c>
      <c r="D48" s="60">
        <v>543450</v>
      </c>
      <c r="E48" s="262">
        <v>18297450</v>
      </c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1020960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>
        <v>1020960</v>
      </c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28502000</v>
      </c>
      <c r="D57" s="286">
        <f>+D45+D51+D56</f>
        <v>1694203</v>
      </c>
      <c r="E57" s="141">
        <f>+E45+E51+E56</f>
        <v>29175243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>
        <v>3</v>
      </c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topLeftCell="A46" zoomScale="120" zoomScaleNormal="120" workbookViewId="0">
      <selection activeCell="E59" sqref="E59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CONCATENATE(KVI_MOD_ALAPADATOK!M16,"3. melléklet ",KVI_MOD_ALAPADATOK!A7," ",KVI_MOD_ALAPADATOK!B7," ",KVI_MOD_ALAPADATOK!C7," ",KVI_MOD_ALAPADATOK!D7," ",KVI_MOD_ALAPADATOK!E7," ",KVI_MOD_ALAPADATOK!F7," ",KVI_MOD_ALAPADATOK!G7," ",KVI_MOD_ALAPADATOK!H7)</f>
        <v>9.4.3.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CONCATENATE(KVI_MOD_9.4.2.sz.mell!B2:D2)</f>
        <v>Abaújkéri Főzőkonyha</v>
      </c>
      <c r="C2" s="614"/>
      <c r="D2" s="615"/>
      <c r="E2" s="317" t="s">
        <v>345</v>
      </c>
    </row>
    <row r="3" spans="1:5" s="205" customFormat="1" ht="24.75" thickBot="1" x14ac:dyDescent="0.25">
      <c r="A3" s="316" t="s">
        <v>139</v>
      </c>
      <c r="B3" s="613" t="s">
        <v>431</v>
      </c>
      <c r="C3" s="614"/>
      <c r="D3" s="615"/>
      <c r="E3" s="317" t="s">
        <v>345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KVI_MOD_9.4.2.sz.mell!E4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7600000</v>
      </c>
      <c r="D8" s="110">
        <f>SUM(D9:D19)</f>
        <v>1259219</v>
      </c>
      <c r="E8" s="112">
        <f>SUM(E9:E19)</f>
        <v>8859219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>
        <v>2000000</v>
      </c>
      <c r="D10" s="254">
        <v>3711957</v>
      </c>
      <c r="E10" s="259">
        <v>5711957</v>
      </c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>
        <v>4000000</v>
      </c>
      <c r="D13" s="254">
        <v>-1959606</v>
      </c>
      <c r="E13" s="259">
        <v>2040394</v>
      </c>
    </row>
    <row r="14" spans="1:5" s="143" customFormat="1" ht="12" customHeight="1" x14ac:dyDescent="0.2">
      <c r="A14" s="201" t="s">
        <v>70</v>
      </c>
      <c r="B14" s="6" t="s">
        <v>317</v>
      </c>
      <c r="C14" s="107">
        <v>1600000</v>
      </c>
      <c r="D14" s="254">
        <v>-493134</v>
      </c>
      <c r="E14" s="259">
        <v>1106866</v>
      </c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>
        <v>2</v>
      </c>
      <c r="E19" s="260">
        <v>2</v>
      </c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7600000</v>
      </c>
      <c r="D36" s="256">
        <f>+D8+D20+D25+D26+D30+D34+D35</f>
        <v>1259219</v>
      </c>
      <c r="E36" s="138">
        <f>+E8+E20+E25+E26+E30+E34+E35</f>
        <v>8859219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20902000</v>
      </c>
      <c r="D37" s="256">
        <f>+D38+D39+D40</f>
        <v>434984</v>
      </c>
      <c r="E37" s="138">
        <f>+E38+E39+E40</f>
        <v>21336984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>
        <v>20902000</v>
      </c>
      <c r="D40" s="293">
        <v>434984</v>
      </c>
      <c r="E40" s="288">
        <v>21336984</v>
      </c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28502000</v>
      </c>
      <c r="D41" s="286">
        <f>+D36+D37</f>
        <v>1694203</v>
      </c>
      <c r="E41" s="141">
        <f>+E36+E37</f>
        <v>30196203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28502000</v>
      </c>
      <c r="D45" s="256">
        <f>SUM(D46:D50)</f>
        <v>673243</v>
      </c>
      <c r="E45" s="138">
        <f>SUM(E46:E50)</f>
        <v>29175243</v>
      </c>
    </row>
    <row r="46" spans="1:5" ht="12" customHeight="1" x14ac:dyDescent="0.2">
      <c r="A46" s="201" t="s">
        <v>66</v>
      </c>
      <c r="B46" s="7" t="s">
        <v>38</v>
      </c>
      <c r="C46" s="266">
        <v>9147000</v>
      </c>
      <c r="D46" s="59">
        <v>115605</v>
      </c>
      <c r="E46" s="264">
        <v>9262605</v>
      </c>
    </row>
    <row r="47" spans="1:5" ht="12" customHeight="1" x14ac:dyDescent="0.2">
      <c r="A47" s="201" t="s">
        <v>67</v>
      </c>
      <c r="B47" s="6" t="s">
        <v>126</v>
      </c>
      <c r="C47" s="47">
        <v>1601000</v>
      </c>
      <c r="D47" s="60">
        <v>14188</v>
      </c>
      <c r="E47" s="262">
        <v>1615188</v>
      </c>
    </row>
    <row r="48" spans="1:5" ht="12" customHeight="1" x14ac:dyDescent="0.2">
      <c r="A48" s="201" t="s">
        <v>68</v>
      </c>
      <c r="B48" s="6" t="s">
        <v>93</v>
      </c>
      <c r="C48" s="47">
        <v>17754000</v>
      </c>
      <c r="D48" s="60">
        <v>543450</v>
      </c>
      <c r="E48" s="262">
        <v>18297450</v>
      </c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1020960</v>
      </c>
      <c r="E51" s="138">
        <f>SUM(E52:E54)</f>
        <v>1020960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>
        <v>1020960</v>
      </c>
      <c r="E52" s="264">
        <v>1020960</v>
      </c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28502000</v>
      </c>
      <c r="D57" s="286">
        <f>+D45+D51+D56</f>
        <v>1694203</v>
      </c>
      <c r="E57" s="141">
        <f>+E45+E51+E56</f>
        <v>30196203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>
        <v>3</v>
      </c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topLeftCell="A49" zoomScale="120" zoomScaleNormal="120" workbookViewId="0">
      <selection activeCell="E64" sqref="E64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1" t="str">
        <f>CONCATENATE(KVI_MOD_ALAPADATOK!M18," melléklet ",KVI_MOD_ALAPADATOK!A7," ",KVI_MOD_ALAPADATOK!B7," ",KVI_MOD_ALAPADATOK!C7," ",KVI_MOD_ALAPADATOK!D7," ",KVI_MOD_ALAPADATOK!E7," ",KVI_MOD_ALAPADATOK!F7," ",KVI_MOD_ALAPADATOK!G7," ",KVI_MOD_ALAPADATOK!H7)</f>
        <v>9.5. melléklet a 2 / 2021 ( V.26 ) önkormányzati rendelethez</v>
      </c>
      <c r="C1" s="612"/>
      <c r="D1" s="612"/>
      <c r="E1" s="612"/>
    </row>
    <row r="2" spans="1:5" s="205" customFormat="1" ht="25.5" customHeight="1" thickBot="1" x14ac:dyDescent="0.25">
      <c r="A2" s="316" t="s">
        <v>464</v>
      </c>
      <c r="B2" s="613" t="s">
        <v>635</v>
      </c>
      <c r="C2" s="614"/>
      <c r="D2" s="615"/>
      <c r="E2" s="317" t="s">
        <v>527</v>
      </c>
    </row>
    <row r="3" spans="1:5" s="205" customFormat="1" ht="24.75" thickBot="1" x14ac:dyDescent="0.25">
      <c r="A3" s="316" t="s">
        <v>139</v>
      </c>
      <c r="B3" s="613" t="s">
        <v>316</v>
      </c>
      <c r="C3" s="614"/>
      <c r="D3" s="615"/>
      <c r="E3" s="317" t="s">
        <v>41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446404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>
        <v>105000</v>
      </c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>
        <v>339191</v>
      </c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>
        <v>2211</v>
      </c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>
        <v>2</v>
      </c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18804000</v>
      </c>
      <c r="D20" s="256">
        <f>SUM(D21:D23)</f>
        <v>3528262</v>
      </c>
      <c r="E20" s="138">
        <f>SUM(E21:E23)</f>
        <v>22332262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>
        <v>18804000</v>
      </c>
      <c r="D23" s="254">
        <v>3528262</v>
      </c>
      <c r="E23" s="259">
        <v>22332262</v>
      </c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18804000</v>
      </c>
      <c r="D36" s="256">
        <f>+D8+D20+D25+D26+D30+D34+D35</f>
        <v>3974666</v>
      </c>
      <c r="E36" s="138">
        <f>+E8+E20+E25+E26+E30+E34+E35</f>
        <v>22332262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98699500</v>
      </c>
      <c r="D37" s="256">
        <f>+D38+D39+D40</f>
        <v>36552244</v>
      </c>
      <c r="E37" s="138">
        <f>+E38+E39+E40</f>
        <v>132005395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>
        <v>3246349</v>
      </c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>
        <v>98699500</v>
      </c>
      <c r="D40" s="293">
        <v>33305895</v>
      </c>
      <c r="E40" s="288">
        <v>132005395</v>
      </c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117503500</v>
      </c>
      <c r="D41" s="286">
        <f>+D36+D37</f>
        <v>40526910</v>
      </c>
      <c r="E41" s="141">
        <f>+E36+E37</f>
        <v>154337657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117503500</v>
      </c>
      <c r="D45" s="256">
        <f>SUM(D46:D50)</f>
        <v>35772050</v>
      </c>
      <c r="E45" s="138">
        <f>SUM(E46:E50)</f>
        <v>152275550</v>
      </c>
    </row>
    <row r="46" spans="1:5" ht="12" customHeight="1" x14ac:dyDescent="0.2">
      <c r="A46" s="201" t="s">
        <v>66</v>
      </c>
      <c r="B46" s="7" t="s">
        <v>38</v>
      </c>
      <c r="C46" s="266">
        <v>82489000</v>
      </c>
      <c r="D46" s="59">
        <v>14903288</v>
      </c>
      <c r="E46" s="264">
        <v>97392288</v>
      </c>
    </row>
    <row r="47" spans="1:5" ht="12" customHeight="1" x14ac:dyDescent="0.2">
      <c r="A47" s="201" t="s">
        <v>67</v>
      </c>
      <c r="B47" s="6" t="s">
        <v>126</v>
      </c>
      <c r="C47" s="47">
        <v>13526000</v>
      </c>
      <c r="D47" s="60">
        <v>4215666</v>
      </c>
      <c r="E47" s="262">
        <v>17741666</v>
      </c>
    </row>
    <row r="48" spans="1:5" ht="12" customHeight="1" x14ac:dyDescent="0.2">
      <c r="A48" s="201" t="s">
        <v>68</v>
      </c>
      <c r="B48" s="6" t="s">
        <v>93</v>
      </c>
      <c r="C48" s="47">
        <v>21488500</v>
      </c>
      <c r="D48" s="60">
        <v>2859752</v>
      </c>
      <c r="E48" s="262">
        <v>23348252</v>
      </c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>
        <v>13793344</v>
      </c>
      <c r="E50" s="262">
        <v>13793344</v>
      </c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4754860</v>
      </c>
      <c r="E51" s="138">
        <f>SUM(E52:E54)</f>
        <v>4754860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>
        <v>4754860</v>
      </c>
      <c r="E52" s="264">
        <v>4754860</v>
      </c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117503500</v>
      </c>
      <c r="D57" s="286">
        <f>+D45+D51+D56</f>
        <v>40526910</v>
      </c>
      <c r="E57" s="141">
        <f>+E45+E51+E56</f>
        <v>157030410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>
        <v>19</v>
      </c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topLeftCell="A49" zoomScale="120" zoomScaleNormal="120" workbookViewId="0">
      <selection activeCell="E52" sqref="E5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CONCATENATE(KVI_MOD_ALAPADATOK!M18,"1. melléklet ",KVI_MOD_ALAPADATOK!A7," ",KVI_MOD_ALAPADATOK!B7," ",KVI_MOD_ALAPADATOK!C7," ",KVI_MOD_ALAPADATOK!D7," ",KVI_MOD_ALAPADATOK!E7," ",KVI_MOD_ALAPADATOK!F7," ",KVI_MOD_ALAPADATOK!G7," ",KVI_MOD_ALAPADATOK!H7)</f>
        <v>9.5.1.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CONCATENATE(KVI_MOD_9.5.sz.mell!B2:D2)</f>
        <v>Abaújkéri Közös Önkormányzati Hivatal</v>
      </c>
      <c r="C2" s="614"/>
      <c r="D2" s="615"/>
      <c r="E2" s="317" t="s">
        <v>527</v>
      </c>
    </row>
    <row r="3" spans="1:5" s="205" customFormat="1" ht="24.75" thickBot="1" x14ac:dyDescent="0.25">
      <c r="A3" s="316" t="s">
        <v>139</v>
      </c>
      <c r="B3" s="613" t="s">
        <v>335</v>
      </c>
      <c r="C3" s="614"/>
      <c r="D3" s="615"/>
      <c r="E3" s="317" t="s">
        <v>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KVI_MOD_9.5.sz.mell!E4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18804000</v>
      </c>
      <c r="D8" s="110">
        <f>SUM(D9:D19)</f>
        <v>3974666</v>
      </c>
      <c r="E8" s="112">
        <f>SUM(E9:E19)</f>
        <v>22778666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>
        <v>105000</v>
      </c>
      <c r="E10" s="259">
        <v>105000</v>
      </c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>
        <v>339191</v>
      </c>
      <c r="E11" s="259">
        <v>339191</v>
      </c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>
        <v>2211</v>
      </c>
      <c r="E16" s="263">
        <v>2211</v>
      </c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>
        <v>2</v>
      </c>
      <c r="E18" s="260">
        <v>2</v>
      </c>
    </row>
    <row r="19" spans="1:5" s="208" customFormat="1" ht="12" customHeight="1" thickBot="1" x14ac:dyDescent="0.25">
      <c r="A19" s="201" t="s">
        <v>82</v>
      </c>
      <c r="B19" s="5" t="s">
        <v>204</v>
      </c>
      <c r="C19" s="109">
        <v>18804000</v>
      </c>
      <c r="D19" s="255">
        <v>3528262</v>
      </c>
      <c r="E19" s="260">
        <v>22332262</v>
      </c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18804000</v>
      </c>
      <c r="D36" s="256">
        <f>+D8+D20+D25+D26+D30+D34+D35</f>
        <v>3974666</v>
      </c>
      <c r="E36" s="138">
        <f>+E8+E20+E25+E26+E30+E34+E35</f>
        <v>22778666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98699500</v>
      </c>
      <c r="D37" s="256">
        <f>+D38+D39+D40</f>
        <v>36552244</v>
      </c>
      <c r="E37" s="138">
        <f>+E38+E39+E40</f>
        <v>132005395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>
        <v>3246349</v>
      </c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>
        <v>98699500</v>
      </c>
      <c r="D40" s="293">
        <v>33305895</v>
      </c>
      <c r="E40" s="288">
        <v>132005395</v>
      </c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117503500</v>
      </c>
      <c r="D41" s="286">
        <f>+D36+D37</f>
        <v>40526910</v>
      </c>
      <c r="E41" s="141">
        <f>+E36+E37</f>
        <v>154784061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117503500</v>
      </c>
      <c r="D45" s="256">
        <f>SUM(D46:D50)</f>
        <v>35772050</v>
      </c>
      <c r="E45" s="138">
        <f>SUM(E46:E50)</f>
        <v>153275550</v>
      </c>
    </row>
    <row r="46" spans="1:5" ht="12" customHeight="1" x14ac:dyDescent="0.2">
      <c r="A46" s="201" t="s">
        <v>66</v>
      </c>
      <c r="B46" s="7" t="s">
        <v>38</v>
      </c>
      <c r="C46" s="266">
        <v>82489000</v>
      </c>
      <c r="D46" s="59">
        <v>14903288</v>
      </c>
      <c r="E46" s="264">
        <v>97392288</v>
      </c>
    </row>
    <row r="47" spans="1:5" ht="12" customHeight="1" x14ac:dyDescent="0.2">
      <c r="A47" s="201" t="s">
        <v>67</v>
      </c>
      <c r="B47" s="6" t="s">
        <v>126</v>
      </c>
      <c r="C47" s="47">
        <v>13526000</v>
      </c>
      <c r="D47" s="60">
        <v>4215666</v>
      </c>
      <c r="E47" s="262">
        <v>17741666</v>
      </c>
    </row>
    <row r="48" spans="1:5" ht="12" customHeight="1" x14ac:dyDescent="0.2">
      <c r="A48" s="201" t="s">
        <v>68</v>
      </c>
      <c r="B48" s="6" t="s">
        <v>93</v>
      </c>
      <c r="C48" s="47">
        <v>21488500</v>
      </c>
      <c r="D48" s="60">
        <v>2859752</v>
      </c>
      <c r="E48" s="262">
        <v>24348252</v>
      </c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>
        <v>13793344</v>
      </c>
      <c r="E50" s="262">
        <v>13793344</v>
      </c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4754860</v>
      </c>
      <c r="E51" s="138">
        <f>SUM(E52:E54)</f>
        <v>4754860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>
        <v>4754860</v>
      </c>
      <c r="E52" s="264">
        <v>4754860</v>
      </c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117503500</v>
      </c>
      <c r="D57" s="286">
        <f>+D45+D51+D56</f>
        <v>40526910</v>
      </c>
      <c r="E57" s="141">
        <f>+E45+E51+E56</f>
        <v>158030410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>
        <v>19</v>
      </c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CONCATENATE(KVI_MOD_ALAPADATOK!M18,"2. melléklet ",KVI_MOD_ALAPADATOK!A7," ",KVI_MOD_ALAPADATOK!B7," ",KVI_MOD_ALAPADATOK!C7," ",KVI_MOD_ALAPADATOK!D7," ",KVI_MOD_ALAPADATOK!E7," ",KVI_MOD_ALAPADATOK!F7," ",KVI_MOD_ALAPADATOK!G7," ",KVI_MOD_ALAPADATOK!H7)</f>
        <v>9.5.2.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CONCATENATE(KVI_MOD_9.5.1.sz.mell!B2:D2)</f>
        <v>Abaújkéri Közös Önkormányzati Hivatal</v>
      </c>
      <c r="C2" s="614"/>
      <c r="D2" s="615"/>
      <c r="E2" s="317" t="s">
        <v>527</v>
      </c>
    </row>
    <row r="3" spans="1:5" s="205" customFormat="1" ht="24.75" thickBot="1" x14ac:dyDescent="0.25">
      <c r="A3" s="316" t="s">
        <v>139</v>
      </c>
      <c r="B3" s="613" t="s">
        <v>336</v>
      </c>
      <c r="C3" s="614"/>
      <c r="D3" s="615"/>
      <c r="E3" s="317" t="s">
        <v>46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KVI_MOD_9.5.1.sz.mell!E4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topLeftCell="A46" zoomScale="120" zoomScaleNormal="120" workbookViewId="0">
      <selection activeCell="E62" sqref="E6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CONCATENATE(KVI_MOD_ALAPADATOK!M18,"3. melléklet ",KVI_MOD_ALAPADATOK!A7," ",KVI_MOD_ALAPADATOK!B7," ",KVI_MOD_ALAPADATOK!C7," ",KVI_MOD_ALAPADATOK!D7," ",KVI_MOD_ALAPADATOK!E7," ",KVI_MOD_ALAPADATOK!F7," ",KVI_MOD_ALAPADATOK!G7," ",KVI_MOD_ALAPADATOK!H7)</f>
        <v>9.5.3.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CONCATENATE(KVI_MOD_9.5.2.sz.mell!B2:D2)</f>
        <v>Abaújkéri Közös Önkormányzati Hivatal</v>
      </c>
      <c r="C2" s="614"/>
      <c r="D2" s="615"/>
      <c r="E2" s="317" t="s">
        <v>527</v>
      </c>
    </row>
    <row r="3" spans="1:5" s="205" customFormat="1" ht="24.75" thickBot="1" x14ac:dyDescent="0.25">
      <c r="A3" s="316" t="s">
        <v>139</v>
      </c>
      <c r="B3" s="613" t="s">
        <v>431</v>
      </c>
      <c r="C3" s="614"/>
      <c r="D3" s="615"/>
      <c r="E3" s="317" t="s">
        <v>345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KVI_MOD_9.5.2.sz.mell!E4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446404</v>
      </c>
      <c r="E8" s="112">
        <f>SUM(E9:E19)</f>
        <v>446404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>
        <v>105000</v>
      </c>
      <c r="E10" s="259">
        <v>105000</v>
      </c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>
        <v>339191</v>
      </c>
      <c r="E11" s="259">
        <v>339191</v>
      </c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>
        <v>2211</v>
      </c>
      <c r="E16" s="263">
        <v>2211</v>
      </c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>
        <v>2</v>
      </c>
      <c r="E19" s="260">
        <v>2</v>
      </c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18804000</v>
      </c>
      <c r="D20" s="256">
        <f>SUM(D21:D23)</f>
        <v>3528262</v>
      </c>
      <c r="E20" s="138">
        <f>SUM(E21:E23)</f>
        <v>22332262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>
        <v>18804000</v>
      </c>
      <c r="D23" s="254">
        <v>3528262</v>
      </c>
      <c r="E23" s="259">
        <v>22332262</v>
      </c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18804000</v>
      </c>
      <c r="D36" s="256">
        <f>+D8+D20+D25+D26+D30+D34+D35</f>
        <v>3974666</v>
      </c>
      <c r="E36" s="138">
        <f>+E8+E20+E25+E26+E30+E34+E35</f>
        <v>22778666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98699500</v>
      </c>
      <c r="D37" s="256">
        <f>+D38+D39+D40</f>
        <v>36552244</v>
      </c>
      <c r="E37" s="138">
        <f>+E38+E39+E40</f>
        <v>132005395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>
        <v>3246349</v>
      </c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>
        <v>98699500</v>
      </c>
      <c r="D40" s="293">
        <v>33305895</v>
      </c>
      <c r="E40" s="288">
        <v>132005395</v>
      </c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117503500</v>
      </c>
      <c r="D41" s="286">
        <f>+D36+D37</f>
        <v>40526910</v>
      </c>
      <c r="E41" s="141">
        <f>+E36+E37</f>
        <v>154784061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117503500</v>
      </c>
      <c r="D45" s="256">
        <f>SUM(D46:D50)</f>
        <v>35772050</v>
      </c>
      <c r="E45" s="138">
        <f>SUM(E46:E50)</f>
        <v>139482206</v>
      </c>
    </row>
    <row r="46" spans="1:5" ht="12" customHeight="1" x14ac:dyDescent="0.2">
      <c r="A46" s="201" t="s">
        <v>66</v>
      </c>
      <c r="B46" s="7" t="s">
        <v>38</v>
      </c>
      <c r="C46" s="266">
        <v>82489000</v>
      </c>
      <c r="D46" s="59">
        <v>14903288</v>
      </c>
      <c r="E46" s="264">
        <v>97392288</v>
      </c>
    </row>
    <row r="47" spans="1:5" ht="12" customHeight="1" x14ac:dyDescent="0.2">
      <c r="A47" s="201" t="s">
        <v>67</v>
      </c>
      <c r="B47" s="6" t="s">
        <v>126</v>
      </c>
      <c r="C47" s="47">
        <v>13526000</v>
      </c>
      <c r="D47" s="60">
        <v>4215666</v>
      </c>
      <c r="E47" s="262">
        <v>17741666</v>
      </c>
    </row>
    <row r="48" spans="1:5" ht="12" customHeight="1" x14ac:dyDescent="0.2">
      <c r="A48" s="201" t="s">
        <v>68</v>
      </c>
      <c r="B48" s="6" t="s">
        <v>93</v>
      </c>
      <c r="C48" s="47">
        <v>21488500</v>
      </c>
      <c r="D48" s="60">
        <v>2859752</v>
      </c>
      <c r="E48" s="262">
        <v>24348252</v>
      </c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>
        <v>13793344</v>
      </c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4754860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>
        <v>4754860</v>
      </c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117503500</v>
      </c>
      <c r="D57" s="286">
        <f>+D45+D51+D56</f>
        <v>40526910</v>
      </c>
      <c r="E57" s="141">
        <f>+E45+E51+E56</f>
        <v>139482206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>
        <v>19</v>
      </c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1" t="str">
        <f>CONCATENATE(KVI_MOD_ALAPADATOK!M20," melléklet ",KVI_MOD_ALAPADATOK!A7," ",KVI_MOD_ALAPADATOK!B7," ",KVI_MOD_ALAPADATOK!C7," ",KVI_MOD_ALAPADATOK!D7," ",KVI_MOD_ALAPADATOK!E7," ",KVI_MOD_ALAPADATOK!F7," ",KVI_MOD_ALAPADATOK!G7," ",KVI_MOD_ALAPADATOK!H7)</f>
        <v>9.6. melléklet a 2 / 2021 ( V.26 ) önkormányzati rendelethez</v>
      </c>
      <c r="C1" s="612"/>
      <c r="D1" s="612"/>
      <c r="E1" s="612"/>
    </row>
    <row r="2" spans="1:5" s="205" customFormat="1" ht="24.75" thickBot="1" x14ac:dyDescent="0.25">
      <c r="A2" s="316" t="s">
        <v>464</v>
      </c>
      <c r="B2" s="613" t="str">
        <f>CONCATENATE(KVI_MOD_ALAPADATOK!B20)</f>
        <v>4 kvi név</v>
      </c>
      <c r="C2" s="614"/>
      <c r="D2" s="615"/>
      <c r="E2" s="317" t="s">
        <v>528</v>
      </c>
    </row>
    <row r="3" spans="1:5" s="205" customFormat="1" ht="24.75" thickBot="1" x14ac:dyDescent="0.25">
      <c r="A3" s="316" t="s">
        <v>139</v>
      </c>
      <c r="B3" s="613" t="s">
        <v>316</v>
      </c>
      <c r="C3" s="614"/>
      <c r="D3" s="615"/>
      <c r="E3" s="317" t="s">
        <v>41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CONCATENATE(KVI_MOD_ALAPADATOK!M20,"1. melléklet ",KVI_MOD_ALAPADATOK!A7," ",KVI_MOD_ALAPADATOK!B7," ",KVI_MOD_ALAPADATOK!C7," ",KVI_MOD_ALAPADATOK!D7," ",KVI_MOD_ALAPADATOK!E7," ",KVI_MOD_ALAPADATOK!F7," ",KVI_MOD_ALAPADATOK!G7," ",KVI_MOD_ALAPADATOK!H7)</f>
        <v>9.6.1.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CONCATENATE(KVI_MOD_9.6.sz.mell!B2:D2)</f>
        <v>4 kvi név</v>
      </c>
      <c r="C2" s="614"/>
      <c r="D2" s="615"/>
      <c r="E2" s="317" t="s">
        <v>528</v>
      </c>
    </row>
    <row r="3" spans="1:5" s="205" customFormat="1" ht="24.75" thickBot="1" x14ac:dyDescent="0.25">
      <c r="A3" s="316" t="s">
        <v>139</v>
      </c>
      <c r="B3" s="613" t="s">
        <v>335</v>
      </c>
      <c r="C3" s="614"/>
      <c r="D3" s="615"/>
      <c r="E3" s="317" t="s">
        <v>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KVI_MOD_9.6.sz.mell!E4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CONCATENATE(KVI_MOD_ALAPADATOK!M20,"2. melléklet ",KVI_MOD_ALAPADATOK!A7," ",KVI_MOD_ALAPADATOK!B7," ",KVI_MOD_ALAPADATOK!C7," ",KVI_MOD_ALAPADATOK!D7," ",KVI_MOD_ALAPADATOK!E7," ",KVI_MOD_ALAPADATOK!F7," ",KVI_MOD_ALAPADATOK!G7," ",KVI_MOD_ALAPADATOK!H7)</f>
        <v>9.6.2.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CONCATENATE(KVI_MOD_9.6.1.sz.mell!B2:D2)</f>
        <v>4 kvi név</v>
      </c>
      <c r="C2" s="614"/>
      <c r="D2" s="615"/>
      <c r="E2" s="317" t="s">
        <v>528</v>
      </c>
    </row>
    <row r="3" spans="1:5" s="205" customFormat="1" ht="24.75" thickBot="1" x14ac:dyDescent="0.25">
      <c r="A3" s="316" t="s">
        <v>139</v>
      </c>
      <c r="B3" s="613" t="s">
        <v>336</v>
      </c>
      <c r="C3" s="614"/>
      <c r="D3" s="615"/>
      <c r="E3" s="317" t="s">
        <v>46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KVI_MOD_9.6.1.sz.mell!E4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3" tint="0.79998168889431442"/>
  </sheetPr>
  <dimension ref="A1:I166"/>
  <sheetViews>
    <sheetView tabSelected="1" zoomScale="120" zoomScaleNormal="120" zoomScaleSheetLayoutView="100" workbookViewId="0">
      <selection activeCell="E106" sqref="E106"/>
    </sheetView>
  </sheetViews>
  <sheetFormatPr defaultRowHeight="15.75" x14ac:dyDescent="0.25"/>
  <cols>
    <col min="1" max="1" width="9.5" style="145" customWidth="1"/>
    <col min="2" max="2" width="65.83203125" style="145" customWidth="1"/>
    <col min="3" max="3" width="17.83203125" style="146" customWidth="1"/>
    <col min="4" max="5" width="17.83203125" style="167" customWidth="1"/>
    <col min="6" max="16384" width="9.33203125" style="167"/>
  </cols>
  <sheetData>
    <row r="1" spans="1:5" x14ac:dyDescent="0.25">
      <c r="A1" s="308"/>
      <c r="B1" s="526" t="str">
        <f>CONCATENATE("1.1. melléklet ",KVI_MOD_ALAPADATOK!A7," ",KVI_MOD_ALAPADATOK!B7," ",KVI_MOD_ALAPADATOK!C7," ",KVI_MOD_ALAPADATOK!D7," ",KVI_MOD_ALAPADATOK!E7," ",KVI_MOD_ALAPADATOK!F7," ",KVI_MOD_ALAPADATOK!G7," ",KVI_MOD_ALAPADATOK!H7," ",KVI_MOD_ALAPADATOK!E7," ",KVI_MOD_ALAPADATOK!F7," ",KVI_MOD_ALAPADATOK!G7," ",KVI_MOD_ALAPADATOK!H7)</f>
        <v>1.1. melléklet a 2 / 2021 ( V.26 ) önkormányzati rendelethez ( V.26 ) önkormányzati rendelethez</v>
      </c>
      <c r="C1" s="527"/>
      <c r="D1" s="527"/>
      <c r="E1" s="527"/>
    </row>
    <row r="2" spans="1:5" x14ac:dyDescent="0.25">
      <c r="A2" s="528" t="str">
        <f>CONCATENATE(KVI_MOD_ALAPADATOK!A3)</f>
        <v>Abaújkér Község Önkormányzata</v>
      </c>
      <c r="B2" s="529"/>
      <c r="C2" s="529"/>
      <c r="D2" s="529"/>
      <c r="E2" s="529"/>
    </row>
    <row r="3" spans="1:5" x14ac:dyDescent="0.25">
      <c r="A3" s="528" t="str">
        <f>CONCATENATE(KVI_MOD_ALAPADATOK!A9," SZ. MÓDOSÍTÁS UTÁNI KÖLTSÉGVETÉS ELŐIRÁNYZATAINAK ALAKULÁSÁRÓL")</f>
        <v>… SZ. MÓDOSÍTÁS UTÁNI KÖLTSÉGVETÉS ELŐIRÁNYZATAINAK ALAKULÁSÁRÓL</v>
      </c>
      <c r="B3" s="528"/>
      <c r="C3" s="530"/>
      <c r="D3" s="528"/>
      <c r="E3" s="528"/>
    </row>
    <row r="4" spans="1:5" x14ac:dyDescent="0.25">
      <c r="A4" s="528" t="s">
        <v>523</v>
      </c>
      <c r="B4" s="528"/>
      <c r="C4" s="530"/>
      <c r="D4" s="528"/>
      <c r="E4" s="528"/>
    </row>
    <row r="5" spans="1:5" x14ac:dyDescent="0.25">
      <c r="A5" s="308"/>
      <c r="B5" s="308"/>
      <c r="C5" s="309"/>
      <c r="D5" s="310"/>
      <c r="E5" s="310"/>
    </row>
    <row r="6" spans="1:5" ht="15.95" customHeight="1" x14ac:dyDescent="0.25">
      <c r="A6" s="540" t="s">
        <v>6</v>
      </c>
      <c r="B6" s="540"/>
      <c r="C6" s="540"/>
      <c r="D6" s="540"/>
      <c r="E6" s="540"/>
    </row>
    <row r="7" spans="1:5" ht="15.95" customHeight="1" thickBot="1" x14ac:dyDescent="0.3">
      <c r="A7" s="542" t="s">
        <v>104</v>
      </c>
      <c r="B7" s="542"/>
      <c r="C7" s="311"/>
      <c r="D7" s="308"/>
      <c r="E7" s="311" t="s">
        <v>498</v>
      </c>
    </row>
    <row r="8" spans="1:5" x14ac:dyDescent="0.25">
      <c r="A8" s="532" t="s">
        <v>54</v>
      </c>
      <c r="B8" s="534" t="s">
        <v>8</v>
      </c>
      <c r="C8" s="536" t="str">
        <f>+CONCATENATE(KVI_MOD_ALAPADATOK!D1,". évi")</f>
        <v>2020. évi</v>
      </c>
      <c r="D8" s="537"/>
      <c r="E8" s="538"/>
    </row>
    <row r="9" spans="1:5" ht="24.75" thickBot="1" x14ac:dyDescent="0.3">
      <c r="A9" s="533"/>
      <c r="B9" s="535"/>
      <c r="C9" s="242" t="s">
        <v>434</v>
      </c>
      <c r="D9" s="241" t="s">
        <v>567</v>
      </c>
      <c r="E9" s="303" t="s">
        <v>463</v>
      </c>
    </row>
    <row r="10" spans="1:5" s="168" customFormat="1" ht="12" customHeight="1" thickBot="1" x14ac:dyDescent="0.25">
      <c r="A10" s="164" t="s">
        <v>401</v>
      </c>
      <c r="B10" s="165" t="s">
        <v>402</v>
      </c>
      <c r="C10" s="165" t="s">
        <v>403</v>
      </c>
      <c r="D10" s="165" t="s">
        <v>405</v>
      </c>
      <c r="E10" s="243" t="s">
        <v>404</v>
      </c>
    </row>
    <row r="11" spans="1:5" s="169" customFormat="1" ht="12" customHeight="1" thickBot="1" x14ac:dyDescent="0.25">
      <c r="A11" s="18" t="s">
        <v>9</v>
      </c>
      <c r="B11" s="19" t="s">
        <v>173</v>
      </c>
      <c r="C11" s="157">
        <f>+C12+C13+C14+C15+C16+C17</f>
        <v>165458431</v>
      </c>
      <c r="D11" s="157">
        <f>+D12+D13+D14+D15+D16+D17</f>
        <v>41700031</v>
      </c>
      <c r="E11" s="93">
        <f>+E12+E13+E14+E15+E16+E17</f>
        <v>207158462</v>
      </c>
    </row>
    <row r="12" spans="1:5" s="169" customFormat="1" ht="12" customHeight="1" x14ac:dyDescent="0.2">
      <c r="A12" s="13" t="s">
        <v>66</v>
      </c>
      <c r="B12" s="170" t="s">
        <v>174</v>
      </c>
      <c r="C12" s="159">
        <v>117265859</v>
      </c>
      <c r="D12" s="159">
        <v>34081735</v>
      </c>
      <c r="E12" s="95">
        <v>151347594</v>
      </c>
    </row>
    <row r="13" spans="1:5" s="169" customFormat="1" ht="12" customHeight="1" x14ac:dyDescent="0.2">
      <c r="A13" s="12" t="s">
        <v>67</v>
      </c>
      <c r="B13" s="171" t="s">
        <v>175</v>
      </c>
      <c r="C13" s="158">
        <v>18597950</v>
      </c>
      <c r="D13" s="158">
        <v>509470</v>
      </c>
      <c r="E13" s="94">
        <v>19107420</v>
      </c>
    </row>
    <row r="14" spans="1:5" s="169" customFormat="1" ht="12" customHeight="1" x14ac:dyDescent="0.2">
      <c r="A14" s="12" t="s">
        <v>68</v>
      </c>
      <c r="B14" s="171" t="s">
        <v>176</v>
      </c>
      <c r="C14" s="158">
        <v>27794622</v>
      </c>
      <c r="D14" s="158">
        <v>2338076</v>
      </c>
      <c r="E14" s="94">
        <v>30132698</v>
      </c>
    </row>
    <row r="15" spans="1:5" s="169" customFormat="1" ht="12" customHeight="1" x14ac:dyDescent="0.2">
      <c r="A15" s="12" t="s">
        <v>69</v>
      </c>
      <c r="B15" s="171" t="s">
        <v>177</v>
      </c>
      <c r="C15" s="158">
        <v>1800000</v>
      </c>
      <c r="D15" s="158">
        <v>267890</v>
      </c>
      <c r="E15" s="94">
        <v>2067890</v>
      </c>
    </row>
    <row r="16" spans="1:5" s="169" customFormat="1" ht="12" customHeight="1" x14ac:dyDescent="0.2">
      <c r="A16" s="12" t="s">
        <v>100</v>
      </c>
      <c r="B16" s="101" t="s">
        <v>346</v>
      </c>
      <c r="C16" s="158"/>
      <c r="D16" s="158">
        <v>3909290</v>
      </c>
      <c r="E16" s="94">
        <v>3909290</v>
      </c>
    </row>
    <row r="17" spans="1:5" s="169" customFormat="1" ht="12" customHeight="1" thickBot="1" x14ac:dyDescent="0.25">
      <c r="A17" s="14" t="s">
        <v>70</v>
      </c>
      <c r="B17" s="102" t="s">
        <v>347</v>
      </c>
      <c r="C17" s="158"/>
      <c r="D17" s="158">
        <v>593570</v>
      </c>
      <c r="E17" s="94">
        <v>593570</v>
      </c>
    </row>
    <row r="18" spans="1:5" s="169" customFormat="1" ht="12" customHeight="1" thickBot="1" x14ac:dyDescent="0.25">
      <c r="A18" s="18" t="s">
        <v>10</v>
      </c>
      <c r="B18" s="100" t="s">
        <v>178</v>
      </c>
      <c r="C18" s="157">
        <f>+C19+C20+C21+C22+C23</f>
        <v>12355000</v>
      </c>
      <c r="D18" s="157">
        <f>+D19+D20+D21+D22+D23</f>
        <v>51748799</v>
      </c>
      <c r="E18" s="93">
        <f>+E19+E20+E21+E22+E23</f>
        <v>64103799</v>
      </c>
    </row>
    <row r="19" spans="1:5" s="169" customFormat="1" ht="12" customHeight="1" x14ac:dyDescent="0.2">
      <c r="A19" s="13" t="s">
        <v>72</v>
      </c>
      <c r="B19" s="170" t="s">
        <v>179</v>
      </c>
      <c r="C19" s="159"/>
      <c r="D19" s="159"/>
      <c r="E19" s="95"/>
    </row>
    <row r="20" spans="1:5" s="169" customFormat="1" ht="12" customHeight="1" x14ac:dyDescent="0.2">
      <c r="A20" s="12" t="s">
        <v>73</v>
      </c>
      <c r="B20" s="171" t="s">
        <v>180</v>
      </c>
      <c r="C20" s="158"/>
      <c r="D20" s="158"/>
      <c r="E20" s="94"/>
    </row>
    <row r="21" spans="1:5" s="169" customFormat="1" ht="12" customHeight="1" x14ac:dyDescent="0.2">
      <c r="A21" s="12" t="s">
        <v>74</v>
      </c>
      <c r="B21" s="171" t="s">
        <v>338</v>
      </c>
      <c r="C21" s="158"/>
      <c r="D21" s="158"/>
      <c r="E21" s="94"/>
    </row>
    <row r="22" spans="1:5" s="169" customFormat="1" ht="12" customHeight="1" x14ac:dyDescent="0.2">
      <c r="A22" s="12" t="s">
        <v>75</v>
      </c>
      <c r="B22" s="171" t="s">
        <v>339</v>
      </c>
      <c r="C22" s="158"/>
      <c r="D22" s="158"/>
      <c r="E22" s="94"/>
    </row>
    <row r="23" spans="1:5" s="169" customFormat="1" ht="12" customHeight="1" x14ac:dyDescent="0.2">
      <c r="A23" s="12" t="s">
        <v>76</v>
      </c>
      <c r="B23" s="171" t="s">
        <v>181</v>
      </c>
      <c r="C23" s="158">
        <v>12355000</v>
      </c>
      <c r="D23" s="158">
        <v>51748799</v>
      </c>
      <c r="E23" s="94">
        <v>64103799</v>
      </c>
    </row>
    <row r="24" spans="1:5" s="169" customFormat="1" ht="12" customHeight="1" thickBot="1" x14ac:dyDescent="0.25">
      <c r="A24" s="14" t="s">
        <v>83</v>
      </c>
      <c r="B24" s="102" t="s">
        <v>182</v>
      </c>
      <c r="C24" s="160"/>
      <c r="D24" s="160"/>
      <c r="E24" s="96"/>
    </row>
    <row r="25" spans="1:5" s="169" customFormat="1" ht="12" customHeight="1" thickBot="1" x14ac:dyDescent="0.25">
      <c r="A25" s="18" t="s">
        <v>11</v>
      </c>
      <c r="B25" s="19" t="s">
        <v>183</v>
      </c>
      <c r="C25" s="157">
        <f>+C26+C27+C28+C29+C30</f>
        <v>0</v>
      </c>
      <c r="D25" s="157">
        <f>+D26+D27+D28+D29+D30</f>
        <v>33796230</v>
      </c>
      <c r="E25" s="93">
        <f>+E26+E27+E28+E29+E30</f>
        <v>33796230</v>
      </c>
    </row>
    <row r="26" spans="1:5" s="169" customFormat="1" ht="12" customHeight="1" x14ac:dyDescent="0.2">
      <c r="A26" s="13" t="s">
        <v>55</v>
      </c>
      <c r="B26" s="170" t="s">
        <v>184</v>
      </c>
      <c r="C26" s="159"/>
      <c r="D26" s="159">
        <v>29896230</v>
      </c>
      <c r="E26" s="95">
        <v>29896230</v>
      </c>
    </row>
    <row r="27" spans="1:5" s="169" customFormat="1" ht="12" customHeight="1" x14ac:dyDescent="0.2">
      <c r="A27" s="12" t="s">
        <v>56</v>
      </c>
      <c r="B27" s="171" t="s">
        <v>185</v>
      </c>
      <c r="C27" s="158"/>
      <c r="D27" s="158"/>
      <c r="E27" s="94"/>
    </row>
    <row r="28" spans="1:5" s="169" customFormat="1" ht="12" customHeight="1" x14ac:dyDescent="0.2">
      <c r="A28" s="12" t="s">
        <v>57</v>
      </c>
      <c r="B28" s="171" t="s">
        <v>340</v>
      </c>
      <c r="C28" s="158"/>
      <c r="D28" s="158"/>
      <c r="E28" s="94"/>
    </row>
    <row r="29" spans="1:5" s="169" customFormat="1" ht="12" customHeight="1" x14ac:dyDescent="0.2">
      <c r="A29" s="12" t="s">
        <v>58</v>
      </c>
      <c r="B29" s="171" t="s">
        <v>341</v>
      </c>
      <c r="C29" s="158"/>
      <c r="D29" s="158"/>
      <c r="E29" s="94"/>
    </row>
    <row r="30" spans="1:5" s="169" customFormat="1" ht="12" customHeight="1" x14ac:dyDescent="0.2">
      <c r="A30" s="12" t="s">
        <v>114</v>
      </c>
      <c r="B30" s="171" t="s">
        <v>186</v>
      </c>
      <c r="C30" s="158"/>
      <c r="D30" s="158">
        <v>3900000</v>
      </c>
      <c r="E30" s="94">
        <v>3900000</v>
      </c>
    </row>
    <row r="31" spans="1:5" s="169" customFormat="1" ht="12" customHeight="1" thickBot="1" x14ac:dyDescent="0.25">
      <c r="A31" s="14" t="s">
        <v>115</v>
      </c>
      <c r="B31" s="172" t="s">
        <v>187</v>
      </c>
      <c r="C31" s="160"/>
      <c r="D31" s="160"/>
      <c r="E31" s="96"/>
    </row>
    <row r="32" spans="1:5" s="169" customFormat="1" ht="12" customHeight="1" thickBot="1" x14ac:dyDescent="0.25">
      <c r="A32" s="18" t="s">
        <v>116</v>
      </c>
      <c r="B32" s="19" t="s">
        <v>487</v>
      </c>
      <c r="C32" s="163">
        <f>SUM(C33:C39)</f>
        <v>7900000</v>
      </c>
      <c r="D32" s="163">
        <f>SUM(D33:D39)</f>
        <v>4846654</v>
      </c>
      <c r="E32" s="199">
        <f>SUM(E33:E39)</f>
        <v>12746654</v>
      </c>
    </row>
    <row r="33" spans="1:5" s="169" customFormat="1" ht="12" customHeight="1" x14ac:dyDescent="0.2">
      <c r="A33" s="13" t="s">
        <v>188</v>
      </c>
      <c r="B33" s="503" t="s">
        <v>488</v>
      </c>
      <c r="C33" s="159"/>
      <c r="D33" s="159"/>
      <c r="E33" s="95"/>
    </row>
    <row r="34" spans="1:5" s="169" customFormat="1" ht="12" customHeight="1" x14ac:dyDescent="0.2">
      <c r="A34" s="12" t="s">
        <v>189</v>
      </c>
      <c r="B34" s="504" t="s">
        <v>489</v>
      </c>
      <c r="C34" s="158"/>
      <c r="D34" s="158"/>
      <c r="E34" s="94"/>
    </row>
    <row r="35" spans="1:5" s="169" customFormat="1" ht="12" customHeight="1" x14ac:dyDescent="0.2">
      <c r="A35" s="12" t="s">
        <v>190</v>
      </c>
      <c r="B35" s="504" t="s">
        <v>490</v>
      </c>
      <c r="C35" s="158">
        <v>4700000</v>
      </c>
      <c r="D35" s="158">
        <v>3484432</v>
      </c>
      <c r="E35" s="94">
        <v>8184432</v>
      </c>
    </row>
    <row r="36" spans="1:5" s="169" customFormat="1" ht="12" customHeight="1" x14ac:dyDescent="0.2">
      <c r="A36" s="12" t="s">
        <v>191</v>
      </c>
      <c r="B36" s="504" t="s">
        <v>626</v>
      </c>
      <c r="C36" s="158"/>
      <c r="D36" s="158"/>
      <c r="E36" s="94"/>
    </row>
    <row r="37" spans="1:5" s="169" customFormat="1" ht="12" customHeight="1" x14ac:dyDescent="0.2">
      <c r="A37" s="12" t="s">
        <v>491</v>
      </c>
      <c r="B37" s="504" t="s">
        <v>192</v>
      </c>
      <c r="C37" s="158">
        <v>1200000</v>
      </c>
      <c r="D37" s="158">
        <v>-1200000</v>
      </c>
      <c r="E37" s="94"/>
    </row>
    <row r="38" spans="1:5" s="169" customFormat="1" ht="12" customHeight="1" x14ac:dyDescent="0.2">
      <c r="A38" s="12" t="s">
        <v>492</v>
      </c>
      <c r="B38" s="504" t="s">
        <v>562</v>
      </c>
      <c r="C38" s="158"/>
      <c r="D38" s="158">
        <v>882730</v>
      </c>
      <c r="E38" s="94">
        <v>882730</v>
      </c>
    </row>
    <row r="39" spans="1:5" s="169" customFormat="1" ht="12" customHeight="1" thickBot="1" x14ac:dyDescent="0.25">
      <c r="A39" s="14" t="s">
        <v>493</v>
      </c>
      <c r="B39" s="505" t="s">
        <v>563</v>
      </c>
      <c r="C39" s="160">
        <v>2000000</v>
      </c>
      <c r="D39" s="160">
        <v>1679492</v>
      </c>
      <c r="E39" s="96">
        <v>3679492</v>
      </c>
    </row>
    <row r="40" spans="1:5" s="169" customFormat="1" ht="12" customHeight="1" thickBot="1" x14ac:dyDescent="0.25">
      <c r="A40" s="18" t="s">
        <v>13</v>
      </c>
      <c r="B40" s="19" t="s">
        <v>348</v>
      </c>
      <c r="C40" s="157">
        <f>SUM(C41:C51)</f>
        <v>3300000</v>
      </c>
      <c r="D40" s="157">
        <f>SUM(D41:D51)</f>
        <v>4581759</v>
      </c>
      <c r="E40" s="93">
        <f>SUM(E41:E51)</f>
        <v>7881759</v>
      </c>
    </row>
    <row r="41" spans="1:5" s="169" customFormat="1" ht="12" customHeight="1" x14ac:dyDescent="0.2">
      <c r="A41" s="13" t="s">
        <v>59</v>
      </c>
      <c r="B41" s="170" t="s">
        <v>195</v>
      </c>
      <c r="C41" s="159">
        <v>3000000</v>
      </c>
      <c r="D41" s="159">
        <v>176639</v>
      </c>
      <c r="E41" s="95">
        <v>3176639</v>
      </c>
    </row>
    <row r="42" spans="1:5" s="169" customFormat="1" ht="12" customHeight="1" x14ac:dyDescent="0.2">
      <c r="A42" s="12" t="s">
        <v>60</v>
      </c>
      <c r="B42" s="171" t="s">
        <v>196</v>
      </c>
      <c r="C42" s="158">
        <v>200000</v>
      </c>
      <c r="D42" s="158">
        <v>760437</v>
      </c>
      <c r="E42" s="94">
        <v>960437</v>
      </c>
    </row>
    <row r="43" spans="1:5" s="169" customFormat="1" ht="12" customHeight="1" x14ac:dyDescent="0.2">
      <c r="A43" s="12" t="s">
        <v>61</v>
      </c>
      <c r="B43" s="171" t="s">
        <v>197</v>
      </c>
      <c r="C43" s="158"/>
      <c r="D43" s="158"/>
      <c r="E43" s="94"/>
    </row>
    <row r="44" spans="1:5" s="169" customFormat="1" ht="12" customHeight="1" x14ac:dyDescent="0.2">
      <c r="A44" s="12" t="s">
        <v>118</v>
      </c>
      <c r="B44" s="171" t="s">
        <v>198</v>
      </c>
      <c r="C44" s="158">
        <v>100000</v>
      </c>
      <c r="D44" s="158">
        <v>-61075</v>
      </c>
      <c r="E44" s="94">
        <v>38925</v>
      </c>
    </row>
    <row r="45" spans="1:5" s="169" customFormat="1" ht="12" customHeight="1" x14ac:dyDescent="0.2">
      <c r="A45" s="12" t="s">
        <v>119</v>
      </c>
      <c r="B45" s="171" t="s">
        <v>199</v>
      </c>
      <c r="C45" s="158"/>
      <c r="D45" s="158">
        <v>114263</v>
      </c>
      <c r="E45" s="94">
        <v>114263</v>
      </c>
    </row>
    <row r="46" spans="1:5" s="169" customFormat="1" ht="12" customHeight="1" x14ac:dyDescent="0.2">
      <c r="A46" s="12" t="s">
        <v>120</v>
      </c>
      <c r="B46" s="171" t="s">
        <v>200</v>
      </c>
      <c r="C46" s="158"/>
      <c r="D46" s="158">
        <v>11634</v>
      </c>
      <c r="E46" s="94">
        <v>11634</v>
      </c>
    </row>
    <row r="47" spans="1:5" s="169" customFormat="1" ht="12" customHeight="1" x14ac:dyDescent="0.2">
      <c r="A47" s="12" t="s">
        <v>121</v>
      </c>
      <c r="B47" s="171" t="s">
        <v>201</v>
      </c>
      <c r="C47" s="158"/>
      <c r="D47" s="158"/>
      <c r="E47" s="94"/>
    </row>
    <row r="48" spans="1:5" s="169" customFormat="1" ht="12" customHeight="1" x14ac:dyDescent="0.2">
      <c r="A48" s="12" t="s">
        <v>122</v>
      </c>
      <c r="B48" s="171" t="s">
        <v>494</v>
      </c>
      <c r="C48" s="158"/>
      <c r="D48" s="158">
        <v>3423067</v>
      </c>
      <c r="E48" s="94">
        <v>3423067</v>
      </c>
    </row>
    <row r="49" spans="1:5" s="169" customFormat="1" ht="12" customHeight="1" x14ac:dyDescent="0.2">
      <c r="A49" s="12" t="s">
        <v>193</v>
      </c>
      <c r="B49" s="171" t="s">
        <v>203</v>
      </c>
      <c r="C49" s="161"/>
      <c r="D49" s="161"/>
      <c r="E49" s="97"/>
    </row>
    <row r="50" spans="1:5" s="169" customFormat="1" ht="12" customHeight="1" x14ac:dyDescent="0.2">
      <c r="A50" s="14" t="s">
        <v>194</v>
      </c>
      <c r="B50" s="172" t="s">
        <v>350</v>
      </c>
      <c r="C50" s="162"/>
      <c r="D50" s="162"/>
      <c r="E50" s="98"/>
    </row>
    <row r="51" spans="1:5" s="169" customFormat="1" ht="12" customHeight="1" thickBot="1" x14ac:dyDescent="0.25">
      <c r="A51" s="14" t="s">
        <v>349</v>
      </c>
      <c r="B51" s="102" t="s">
        <v>204</v>
      </c>
      <c r="C51" s="162"/>
      <c r="D51" s="162">
        <v>156794</v>
      </c>
      <c r="E51" s="98">
        <v>156794</v>
      </c>
    </row>
    <row r="52" spans="1:5" s="169" customFormat="1" ht="12" customHeight="1" thickBot="1" x14ac:dyDescent="0.25">
      <c r="A52" s="18" t="s">
        <v>14</v>
      </c>
      <c r="B52" s="19" t="s">
        <v>205</v>
      </c>
      <c r="C52" s="157">
        <f>SUM(C53:C57)</f>
        <v>0</v>
      </c>
      <c r="D52" s="157">
        <f>SUM(D53:D57)</f>
        <v>4088720</v>
      </c>
      <c r="E52" s="93">
        <f>SUM(E53:E57)</f>
        <v>4088720</v>
      </c>
    </row>
    <row r="53" spans="1:5" s="169" customFormat="1" ht="12" customHeight="1" x14ac:dyDescent="0.2">
      <c r="A53" s="13" t="s">
        <v>62</v>
      </c>
      <c r="B53" s="170" t="s">
        <v>209</v>
      </c>
      <c r="C53" s="210"/>
      <c r="D53" s="210"/>
      <c r="E53" s="99"/>
    </row>
    <row r="54" spans="1:5" s="169" customFormat="1" ht="12" customHeight="1" x14ac:dyDescent="0.2">
      <c r="A54" s="12" t="s">
        <v>63</v>
      </c>
      <c r="B54" s="171" t="s">
        <v>210</v>
      </c>
      <c r="C54" s="161"/>
      <c r="D54" s="161"/>
      <c r="E54" s="97"/>
    </row>
    <row r="55" spans="1:5" s="169" customFormat="1" ht="12" customHeight="1" x14ac:dyDescent="0.2">
      <c r="A55" s="12" t="s">
        <v>206</v>
      </c>
      <c r="B55" s="171" t="s">
        <v>211</v>
      </c>
      <c r="C55" s="161"/>
      <c r="D55" s="161">
        <v>2458720</v>
      </c>
      <c r="E55" s="97">
        <v>2458720</v>
      </c>
    </row>
    <row r="56" spans="1:5" s="169" customFormat="1" ht="12" customHeight="1" x14ac:dyDescent="0.2">
      <c r="A56" s="12" t="s">
        <v>207</v>
      </c>
      <c r="B56" s="171" t="s">
        <v>212</v>
      </c>
      <c r="C56" s="161"/>
      <c r="D56" s="161">
        <v>1630000</v>
      </c>
      <c r="E56" s="97">
        <v>1630000</v>
      </c>
    </row>
    <row r="57" spans="1:5" s="169" customFormat="1" ht="12" customHeight="1" thickBot="1" x14ac:dyDescent="0.25">
      <c r="A57" s="14" t="s">
        <v>208</v>
      </c>
      <c r="B57" s="102" t="s">
        <v>213</v>
      </c>
      <c r="C57" s="162"/>
      <c r="D57" s="162"/>
      <c r="E57" s="98"/>
    </row>
    <row r="58" spans="1:5" s="169" customFormat="1" ht="12" customHeight="1" thickBot="1" x14ac:dyDescent="0.25">
      <c r="A58" s="18" t="s">
        <v>123</v>
      </c>
      <c r="B58" s="19" t="s">
        <v>214</v>
      </c>
      <c r="C58" s="157">
        <f>SUM(C59:C61)</f>
        <v>0</v>
      </c>
      <c r="D58" s="157">
        <f>SUM(D59:D61)</f>
        <v>400000</v>
      </c>
      <c r="E58" s="93">
        <f>SUM(E59:E61)</f>
        <v>400000</v>
      </c>
    </row>
    <row r="59" spans="1:5" s="169" customFormat="1" ht="12" customHeight="1" x14ac:dyDescent="0.2">
      <c r="A59" s="13" t="s">
        <v>64</v>
      </c>
      <c r="B59" s="170" t="s">
        <v>215</v>
      </c>
      <c r="C59" s="159"/>
      <c r="D59" s="159"/>
      <c r="E59" s="95"/>
    </row>
    <row r="60" spans="1:5" s="169" customFormat="1" ht="12" customHeight="1" x14ac:dyDescent="0.2">
      <c r="A60" s="12" t="s">
        <v>65</v>
      </c>
      <c r="B60" s="171" t="s">
        <v>342</v>
      </c>
      <c r="C60" s="158"/>
      <c r="D60" s="158"/>
      <c r="E60" s="94"/>
    </row>
    <row r="61" spans="1:5" s="169" customFormat="1" ht="12" customHeight="1" x14ac:dyDescent="0.2">
      <c r="A61" s="12" t="s">
        <v>218</v>
      </c>
      <c r="B61" s="171" t="s">
        <v>216</v>
      </c>
      <c r="C61" s="158"/>
      <c r="D61" s="158">
        <v>400000</v>
      </c>
      <c r="E61" s="94">
        <v>400000</v>
      </c>
    </row>
    <row r="62" spans="1:5" s="169" customFormat="1" ht="12" customHeight="1" thickBot="1" x14ac:dyDescent="0.25">
      <c r="A62" s="14" t="s">
        <v>219</v>
      </c>
      <c r="B62" s="102" t="s">
        <v>217</v>
      </c>
      <c r="C62" s="160"/>
      <c r="D62" s="160"/>
      <c r="E62" s="96"/>
    </row>
    <row r="63" spans="1:5" s="169" customFormat="1" ht="12" customHeight="1" thickBot="1" x14ac:dyDescent="0.25">
      <c r="A63" s="18" t="s">
        <v>16</v>
      </c>
      <c r="B63" s="100" t="s">
        <v>220</v>
      </c>
      <c r="C63" s="157">
        <f>SUM(C64:C66)</f>
        <v>0</v>
      </c>
      <c r="D63" s="157">
        <f>SUM(D64:D66)</f>
        <v>0</v>
      </c>
      <c r="E63" s="93">
        <f>SUM(E64:E66)</f>
        <v>0</v>
      </c>
    </row>
    <row r="64" spans="1:5" s="169" customFormat="1" ht="12" customHeight="1" x14ac:dyDescent="0.2">
      <c r="A64" s="13" t="s">
        <v>124</v>
      </c>
      <c r="B64" s="170" t="s">
        <v>222</v>
      </c>
      <c r="C64" s="161"/>
      <c r="D64" s="161"/>
      <c r="E64" s="97"/>
    </row>
    <row r="65" spans="1:5" s="169" customFormat="1" ht="12" customHeight="1" x14ac:dyDescent="0.2">
      <c r="A65" s="12" t="s">
        <v>125</v>
      </c>
      <c r="B65" s="171" t="s">
        <v>343</v>
      </c>
      <c r="C65" s="161"/>
      <c r="D65" s="161"/>
      <c r="E65" s="97"/>
    </row>
    <row r="66" spans="1:5" s="169" customFormat="1" ht="12" customHeight="1" x14ac:dyDescent="0.2">
      <c r="A66" s="12" t="s">
        <v>156</v>
      </c>
      <c r="B66" s="171" t="s">
        <v>223</v>
      </c>
      <c r="C66" s="161"/>
      <c r="D66" s="161"/>
      <c r="E66" s="97"/>
    </row>
    <row r="67" spans="1:5" s="169" customFormat="1" ht="12" customHeight="1" thickBot="1" x14ac:dyDescent="0.25">
      <c r="A67" s="14" t="s">
        <v>221</v>
      </c>
      <c r="B67" s="102" t="s">
        <v>224</v>
      </c>
      <c r="C67" s="161"/>
      <c r="D67" s="161"/>
      <c r="E67" s="97"/>
    </row>
    <row r="68" spans="1:5" s="169" customFormat="1" ht="12" customHeight="1" thickBot="1" x14ac:dyDescent="0.25">
      <c r="A68" s="225" t="s">
        <v>390</v>
      </c>
      <c r="B68" s="19" t="s">
        <v>225</v>
      </c>
      <c r="C68" s="163">
        <f>+C11+C18+C25+C32+C40+C52+C58+C63</f>
        <v>189013431</v>
      </c>
      <c r="D68" s="163">
        <f>+D11+D18+D25+D32+D40+D52+D58+D63</f>
        <v>141162193</v>
      </c>
      <c r="E68" s="199">
        <f>+E11+E18+E25+E32+E40+E52+E58+E63</f>
        <v>330175624</v>
      </c>
    </row>
    <row r="69" spans="1:5" s="169" customFormat="1" ht="12" customHeight="1" thickBot="1" x14ac:dyDescent="0.25">
      <c r="A69" s="211" t="s">
        <v>226</v>
      </c>
      <c r="B69" s="100" t="s">
        <v>227</v>
      </c>
      <c r="C69" s="157">
        <f>SUM(C70:C72)</f>
        <v>0</v>
      </c>
      <c r="D69" s="157">
        <f>SUM(D70:D72)</f>
        <v>0</v>
      </c>
      <c r="E69" s="93">
        <f>SUM(E70:E72)</f>
        <v>0</v>
      </c>
    </row>
    <row r="70" spans="1:5" s="169" customFormat="1" ht="12" customHeight="1" x14ac:dyDescent="0.2">
      <c r="A70" s="13" t="s">
        <v>255</v>
      </c>
      <c r="B70" s="170" t="s">
        <v>228</v>
      </c>
      <c r="C70" s="161"/>
      <c r="D70" s="161"/>
      <c r="E70" s="97"/>
    </row>
    <row r="71" spans="1:5" s="169" customFormat="1" ht="12" customHeight="1" x14ac:dyDescent="0.2">
      <c r="A71" s="12" t="s">
        <v>264</v>
      </c>
      <c r="B71" s="171" t="s">
        <v>229</v>
      </c>
      <c r="C71" s="161"/>
      <c r="D71" s="161"/>
      <c r="E71" s="97"/>
    </row>
    <row r="72" spans="1:5" s="169" customFormat="1" ht="12" customHeight="1" thickBot="1" x14ac:dyDescent="0.25">
      <c r="A72" s="14" t="s">
        <v>265</v>
      </c>
      <c r="B72" s="221" t="s">
        <v>375</v>
      </c>
      <c r="C72" s="161"/>
      <c r="D72" s="161"/>
      <c r="E72" s="97"/>
    </row>
    <row r="73" spans="1:5" s="169" customFormat="1" ht="12" customHeight="1" thickBot="1" x14ac:dyDescent="0.25">
      <c r="A73" s="211" t="s">
        <v>231</v>
      </c>
      <c r="B73" s="100" t="s">
        <v>232</v>
      </c>
      <c r="C73" s="157">
        <f>SUM(C74:C77)</f>
        <v>0</v>
      </c>
      <c r="D73" s="157">
        <f>SUM(D74:D77)</f>
        <v>0</v>
      </c>
      <c r="E73" s="93">
        <f>SUM(E74:E77)</f>
        <v>0</v>
      </c>
    </row>
    <row r="74" spans="1:5" s="169" customFormat="1" ht="12" customHeight="1" x14ac:dyDescent="0.2">
      <c r="A74" s="13" t="s">
        <v>101</v>
      </c>
      <c r="B74" s="301" t="s">
        <v>233</v>
      </c>
      <c r="C74" s="161"/>
      <c r="D74" s="161"/>
      <c r="E74" s="97"/>
    </row>
    <row r="75" spans="1:5" s="169" customFormat="1" ht="12" customHeight="1" x14ac:dyDescent="0.2">
      <c r="A75" s="12" t="s">
        <v>102</v>
      </c>
      <c r="B75" s="301" t="s">
        <v>501</v>
      </c>
      <c r="C75" s="161"/>
      <c r="D75" s="161"/>
      <c r="E75" s="97"/>
    </row>
    <row r="76" spans="1:5" s="169" customFormat="1" ht="12" customHeight="1" x14ac:dyDescent="0.2">
      <c r="A76" s="12" t="s">
        <v>256</v>
      </c>
      <c r="B76" s="301" t="s">
        <v>234</v>
      </c>
      <c r="C76" s="161"/>
      <c r="D76" s="161"/>
      <c r="E76" s="97"/>
    </row>
    <row r="77" spans="1:5" s="169" customFormat="1" ht="12" customHeight="1" thickBot="1" x14ac:dyDescent="0.25">
      <c r="A77" s="14" t="s">
        <v>257</v>
      </c>
      <c r="B77" s="302" t="s">
        <v>502</v>
      </c>
      <c r="C77" s="161"/>
      <c r="D77" s="161"/>
      <c r="E77" s="97"/>
    </row>
    <row r="78" spans="1:5" s="169" customFormat="1" ht="12" customHeight="1" thickBot="1" x14ac:dyDescent="0.25">
      <c r="A78" s="211" t="s">
        <v>235</v>
      </c>
      <c r="B78" s="100" t="s">
        <v>236</v>
      </c>
      <c r="C78" s="157">
        <f>SUM(C79:C80)</f>
        <v>22863428</v>
      </c>
      <c r="D78" s="157">
        <f>SUM(D79:D80)</f>
        <v>0</v>
      </c>
      <c r="E78" s="93">
        <f>SUM(E79:E80)</f>
        <v>22863428</v>
      </c>
    </row>
    <row r="79" spans="1:5" s="169" customFormat="1" ht="12" customHeight="1" x14ac:dyDescent="0.2">
      <c r="A79" s="13" t="s">
        <v>258</v>
      </c>
      <c r="B79" s="170" t="s">
        <v>237</v>
      </c>
      <c r="C79" s="161">
        <v>22863428</v>
      </c>
      <c r="D79" s="161"/>
      <c r="E79" s="97">
        <v>22863428</v>
      </c>
    </row>
    <row r="80" spans="1:5" s="169" customFormat="1" ht="12" customHeight="1" thickBot="1" x14ac:dyDescent="0.25">
      <c r="A80" s="14" t="s">
        <v>259</v>
      </c>
      <c r="B80" s="102" t="s">
        <v>238</v>
      </c>
      <c r="C80" s="161"/>
      <c r="D80" s="161"/>
      <c r="E80" s="97"/>
    </row>
    <row r="81" spans="1:5" s="169" customFormat="1" ht="12" customHeight="1" thickBot="1" x14ac:dyDescent="0.25">
      <c r="A81" s="211" t="s">
        <v>239</v>
      </c>
      <c r="B81" s="100" t="s">
        <v>240</v>
      </c>
      <c r="C81" s="157">
        <f>SUM(C82:C84)</f>
        <v>0</v>
      </c>
      <c r="D81" s="157">
        <f>SUM(D82:D84)</f>
        <v>0</v>
      </c>
      <c r="E81" s="93">
        <f>SUM(E82:E84)</f>
        <v>0</v>
      </c>
    </row>
    <row r="82" spans="1:5" s="169" customFormat="1" ht="12" customHeight="1" x14ac:dyDescent="0.2">
      <c r="A82" s="13" t="s">
        <v>260</v>
      </c>
      <c r="B82" s="170" t="s">
        <v>241</v>
      </c>
      <c r="C82" s="161"/>
      <c r="D82" s="161"/>
      <c r="E82" s="97"/>
    </row>
    <row r="83" spans="1:5" s="169" customFormat="1" ht="12" customHeight="1" x14ac:dyDescent="0.2">
      <c r="A83" s="12" t="s">
        <v>261</v>
      </c>
      <c r="B83" s="171" t="s">
        <v>242</v>
      </c>
      <c r="C83" s="161"/>
      <c r="D83" s="161"/>
      <c r="E83" s="97"/>
    </row>
    <row r="84" spans="1:5" s="169" customFormat="1" ht="12" customHeight="1" thickBot="1" x14ac:dyDescent="0.25">
      <c r="A84" s="14" t="s">
        <v>262</v>
      </c>
      <c r="B84" s="102" t="s">
        <v>503</v>
      </c>
      <c r="C84" s="161"/>
      <c r="D84" s="161"/>
      <c r="E84" s="97"/>
    </row>
    <row r="85" spans="1:5" s="169" customFormat="1" ht="12" customHeight="1" thickBot="1" x14ac:dyDescent="0.25">
      <c r="A85" s="211" t="s">
        <v>243</v>
      </c>
      <c r="B85" s="100" t="s">
        <v>263</v>
      </c>
      <c r="C85" s="157">
        <f>SUM(C86:C89)</f>
        <v>0</v>
      </c>
      <c r="D85" s="157">
        <f>SUM(D86:D89)</f>
        <v>0</v>
      </c>
      <c r="E85" s="93">
        <f>SUM(E86:E89)</f>
        <v>0</v>
      </c>
    </row>
    <row r="86" spans="1:5" s="169" customFormat="1" ht="12" customHeight="1" x14ac:dyDescent="0.2">
      <c r="A86" s="174" t="s">
        <v>244</v>
      </c>
      <c r="B86" s="170" t="s">
        <v>245</v>
      </c>
      <c r="C86" s="161"/>
      <c r="D86" s="161"/>
      <c r="E86" s="97"/>
    </row>
    <row r="87" spans="1:5" s="169" customFormat="1" ht="12" customHeight="1" x14ac:dyDescent="0.2">
      <c r="A87" s="175" t="s">
        <v>246</v>
      </c>
      <c r="B87" s="171" t="s">
        <v>247</v>
      </c>
      <c r="C87" s="161"/>
      <c r="D87" s="161"/>
      <c r="E87" s="97"/>
    </row>
    <row r="88" spans="1:5" s="169" customFormat="1" ht="12" customHeight="1" x14ac:dyDescent="0.2">
      <c r="A88" s="175" t="s">
        <v>248</v>
      </c>
      <c r="B88" s="171" t="s">
        <v>249</v>
      </c>
      <c r="C88" s="161"/>
      <c r="D88" s="161"/>
      <c r="E88" s="97"/>
    </row>
    <row r="89" spans="1:5" s="169" customFormat="1" ht="12" customHeight="1" thickBot="1" x14ac:dyDescent="0.25">
      <c r="A89" s="176" t="s">
        <v>250</v>
      </c>
      <c r="B89" s="102" t="s">
        <v>251</v>
      </c>
      <c r="C89" s="161"/>
      <c r="D89" s="161"/>
      <c r="E89" s="97"/>
    </row>
    <row r="90" spans="1:5" s="169" customFormat="1" ht="12" customHeight="1" thickBot="1" x14ac:dyDescent="0.25">
      <c r="A90" s="211" t="s">
        <v>252</v>
      </c>
      <c r="B90" s="100" t="s">
        <v>389</v>
      </c>
      <c r="C90" s="213"/>
      <c r="D90" s="213"/>
      <c r="E90" s="214"/>
    </row>
    <row r="91" spans="1:5" s="169" customFormat="1" ht="13.5" customHeight="1" thickBot="1" x14ac:dyDescent="0.25">
      <c r="A91" s="211" t="s">
        <v>254</v>
      </c>
      <c r="B91" s="100" t="s">
        <v>253</v>
      </c>
      <c r="C91" s="213"/>
      <c r="D91" s="213"/>
      <c r="E91" s="214"/>
    </row>
    <row r="92" spans="1:5" s="169" customFormat="1" ht="15.75" customHeight="1" thickBot="1" x14ac:dyDescent="0.25">
      <c r="A92" s="211" t="s">
        <v>266</v>
      </c>
      <c r="B92" s="177" t="s">
        <v>392</v>
      </c>
      <c r="C92" s="163">
        <f>+C69+C73+C78+C81+C85+C91+C90</f>
        <v>22863428</v>
      </c>
      <c r="D92" s="163">
        <f>+D69+D73+D78+D81+D85+D91+D90</f>
        <v>0</v>
      </c>
      <c r="E92" s="199">
        <f>+E69+E73+E78+E81+E85+E91+E90</f>
        <v>22863428</v>
      </c>
    </row>
    <row r="93" spans="1:5" s="169" customFormat="1" ht="25.5" customHeight="1" thickBot="1" x14ac:dyDescent="0.25">
      <c r="A93" s="212" t="s">
        <v>391</v>
      </c>
      <c r="B93" s="178" t="s">
        <v>393</v>
      </c>
      <c r="C93" s="163">
        <f>+C68+C92</f>
        <v>211876859</v>
      </c>
      <c r="D93" s="163">
        <f>+D68+D92</f>
        <v>141162193</v>
      </c>
      <c r="E93" s="199">
        <f>+E68+E92</f>
        <v>353039052</v>
      </c>
    </row>
    <row r="94" spans="1:5" s="169" customFormat="1" ht="15.2" customHeight="1" x14ac:dyDescent="0.2">
      <c r="A94" s="3"/>
      <c r="B94" s="4"/>
      <c r="C94" s="104"/>
    </row>
    <row r="95" spans="1:5" ht="16.5" customHeight="1" x14ac:dyDescent="0.25">
      <c r="A95" s="541" t="s">
        <v>37</v>
      </c>
      <c r="B95" s="541"/>
      <c r="C95" s="541"/>
      <c r="D95" s="541"/>
      <c r="E95" s="541"/>
    </row>
    <row r="96" spans="1:5" s="179" customFormat="1" ht="16.5" customHeight="1" thickBot="1" x14ac:dyDescent="0.3">
      <c r="A96" s="543" t="s">
        <v>105</v>
      </c>
      <c r="B96" s="543"/>
      <c r="C96" s="61"/>
      <c r="E96" s="61" t="str">
        <f>E7</f>
        <v xml:space="preserve"> Forintban!</v>
      </c>
    </row>
    <row r="97" spans="1:5" x14ac:dyDescent="0.25">
      <c r="A97" s="532" t="s">
        <v>54</v>
      </c>
      <c r="B97" s="534" t="s">
        <v>435</v>
      </c>
      <c r="C97" s="536" t="str">
        <f>C8</f>
        <v>2020. évi</v>
      </c>
      <c r="D97" s="537"/>
      <c r="E97" s="538"/>
    </row>
    <row r="98" spans="1:5" ht="24.75" thickBot="1" x14ac:dyDescent="0.3">
      <c r="A98" s="533"/>
      <c r="B98" s="535"/>
      <c r="C98" s="242" t="str">
        <f>C9</f>
        <v>Eredeti
előirányzat</v>
      </c>
      <c r="D98" s="242" t="str">
        <f>D9</f>
        <v>Összes módosítás</v>
      </c>
      <c r="E98" s="402" t="str">
        <f>E9</f>
        <v>Módosított előirányzat</v>
      </c>
    </row>
    <row r="99" spans="1:5" s="168" customFormat="1" ht="12" customHeight="1" thickBot="1" x14ac:dyDescent="0.25">
      <c r="A99" s="25" t="s">
        <v>401</v>
      </c>
      <c r="B99" s="26" t="s">
        <v>402</v>
      </c>
      <c r="C99" s="26" t="s">
        <v>403</v>
      </c>
      <c r="D99" s="26" t="s">
        <v>405</v>
      </c>
      <c r="E99" s="253" t="s">
        <v>404</v>
      </c>
    </row>
    <row r="100" spans="1:5" ht="12" customHeight="1" thickBot="1" x14ac:dyDescent="0.3">
      <c r="A100" s="20" t="s">
        <v>9</v>
      </c>
      <c r="B100" s="24" t="s">
        <v>351</v>
      </c>
      <c r="C100" s="156">
        <f>C101+C102+C103+C104+C105+C118</f>
        <v>61408046</v>
      </c>
      <c r="D100" s="156">
        <f>D101+D102+D103+D104+D105+D118</f>
        <v>57855242</v>
      </c>
      <c r="E100" s="228">
        <f>E101+E102+E103+E104+E105+E118</f>
        <v>119263468</v>
      </c>
    </row>
    <row r="101" spans="1:5" ht="12" customHeight="1" x14ac:dyDescent="0.25">
      <c r="A101" s="15" t="s">
        <v>66</v>
      </c>
      <c r="B101" s="8" t="s">
        <v>38</v>
      </c>
      <c r="C101" s="235">
        <v>25107000</v>
      </c>
      <c r="D101" s="235">
        <v>30489356</v>
      </c>
      <c r="E101" s="229">
        <v>55596356</v>
      </c>
    </row>
    <row r="102" spans="1:5" ht="12" customHeight="1" x14ac:dyDescent="0.25">
      <c r="A102" s="12" t="s">
        <v>67</v>
      </c>
      <c r="B102" s="6" t="s">
        <v>126</v>
      </c>
      <c r="C102" s="158">
        <v>3971000</v>
      </c>
      <c r="D102" s="158">
        <v>2648439</v>
      </c>
      <c r="E102" s="94">
        <v>6619439</v>
      </c>
    </row>
    <row r="103" spans="1:5" ht="12" customHeight="1" x14ac:dyDescent="0.25">
      <c r="A103" s="12" t="s">
        <v>68</v>
      </c>
      <c r="B103" s="6" t="s">
        <v>93</v>
      </c>
      <c r="C103" s="160">
        <v>25991046</v>
      </c>
      <c r="D103" s="160">
        <v>10914803</v>
      </c>
      <c r="E103" s="96">
        <v>36905849</v>
      </c>
    </row>
    <row r="104" spans="1:5" ht="12" customHeight="1" x14ac:dyDescent="0.25">
      <c r="A104" s="12" t="s">
        <v>69</v>
      </c>
      <c r="B104" s="9" t="s">
        <v>127</v>
      </c>
      <c r="C104" s="160">
        <v>3500000</v>
      </c>
      <c r="D104" s="160">
        <v>-1616000</v>
      </c>
      <c r="E104" s="96">
        <v>1884000</v>
      </c>
    </row>
    <row r="105" spans="1:5" ht="12" customHeight="1" x14ac:dyDescent="0.25">
      <c r="A105" s="12" t="s">
        <v>78</v>
      </c>
      <c r="B105" s="17" t="s">
        <v>128</v>
      </c>
      <c r="C105" s="160">
        <v>2839000</v>
      </c>
      <c r="D105" s="160">
        <v>15418644</v>
      </c>
      <c r="E105" s="96">
        <v>18257824</v>
      </c>
    </row>
    <row r="106" spans="1:5" ht="12" customHeight="1" x14ac:dyDescent="0.25">
      <c r="A106" s="12" t="s">
        <v>70</v>
      </c>
      <c r="B106" s="6" t="s">
        <v>356</v>
      </c>
      <c r="C106" s="160"/>
      <c r="D106" s="160">
        <v>56567</v>
      </c>
      <c r="E106" s="96">
        <v>56567</v>
      </c>
    </row>
    <row r="107" spans="1:5" ht="12" customHeight="1" x14ac:dyDescent="0.25">
      <c r="A107" s="12" t="s">
        <v>71</v>
      </c>
      <c r="B107" s="65" t="s">
        <v>355</v>
      </c>
      <c r="C107" s="160"/>
      <c r="D107" s="160"/>
      <c r="E107" s="96"/>
    </row>
    <row r="108" spans="1:5" ht="12" customHeight="1" x14ac:dyDescent="0.25">
      <c r="A108" s="12" t="s">
        <v>79</v>
      </c>
      <c r="B108" s="65" t="s">
        <v>354</v>
      </c>
      <c r="C108" s="160"/>
      <c r="D108" s="160"/>
      <c r="E108" s="96"/>
    </row>
    <row r="109" spans="1:5" ht="12" customHeight="1" x14ac:dyDescent="0.25">
      <c r="A109" s="12" t="s">
        <v>80</v>
      </c>
      <c r="B109" s="63" t="s">
        <v>269</v>
      </c>
      <c r="C109" s="160"/>
      <c r="D109" s="160"/>
      <c r="E109" s="96"/>
    </row>
    <row r="110" spans="1:5" ht="12" customHeight="1" x14ac:dyDescent="0.25">
      <c r="A110" s="12" t="s">
        <v>81</v>
      </c>
      <c r="B110" s="64" t="s">
        <v>270</v>
      </c>
      <c r="C110" s="160"/>
      <c r="D110" s="160">
        <v>15000000</v>
      </c>
      <c r="E110" s="96">
        <v>15000000</v>
      </c>
    </row>
    <row r="111" spans="1:5" ht="12" customHeight="1" x14ac:dyDescent="0.25">
      <c r="A111" s="12" t="s">
        <v>82</v>
      </c>
      <c r="B111" s="64" t="s">
        <v>271</v>
      </c>
      <c r="C111" s="160"/>
      <c r="D111" s="160"/>
      <c r="E111" s="96"/>
    </row>
    <row r="112" spans="1:5" ht="12" customHeight="1" x14ac:dyDescent="0.25">
      <c r="A112" s="12" t="s">
        <v>84</v>
      </c>
      <c r="B112" s="63" t="s">
        <v>272</v>
      </c>
      <c r="C112" s="160"/>
      <c r="D112" s="160"/>
      <c r="E112" s="96"/>
    </row>
    <row r="113" spans="1:5" ht="12" customHeight="1" x14ac:dyDescent="0.25">
      <c r="A113" s="12" t="s">
        <v>129</v>
      </c>
      <c r="B113" s="63" t="s">
        <v>273</v>
      </c>
      <c r="C113" s="160"/>
      <c r="D113" s="160"/>
      <c r="E113" s="96"/>
    </row>
    <row r="114" spans="1:5" ht="12" customHeight="1" x14ac:dyDescent="0.25">
      <c r="A114" s="12" t="s">
        <v>267</v>
      </c>
      <c r="B114" s="64" t="s">
        <v>274</v>
      </c>
      <c r="C114" s="160"/>
      <c r="D114" s="160"/>
      <c r="E114" s="96"/>
    </row>
    <row r="115" spans="1:5" ht="12" customHeight="1" x14ac:dyDescent="0.25">
      <c r="A115" s="11" t="s">
        <v>268</v>
      </c>
      <c r="B115" s="65" t="s">
        <v>275</v>
      </c>
      <c r="C115" s="160"/>
      <c r="D115" s="160"/>
      <c r="E115" s="96"/>
    </row>
    <row r="116" spans="1:5" ht="12" customHeight="1" x14ac:dyDescent="0.25">
      <c r="A116" s="12" t="s">
        <v>352</v>
      </c>
      <c r="B116" s="65" t="s">
        <v>276</v>
      </c>
      <c r="C116" s="160"/>
      <c r="D116" s="160"/>
      <c r="E116" s="96"/>
    </row>
    <row r="117" spans="1:5" ht="12" customHeight="1" x14ac:dyDescent="0.25">
      <c r="A117" s="14" t="s">
        <v>353</v>
      </c>
      <c r="B117" s="65" t="s">
        <v>277</v>
      </c>
      <c r="C117" s="160"/>
      <c r="D117" s="160"/>
      <c r="E117" s="96"/>
    </row>
    <row r="118" spans="1:5" ht="12" customHeight="1" x14ac:dyDescent="0.25">
      <c r="A118" s="12" t="s">
        <v>357</v>
      </c>
      <c r="B118" s="9" t="s">
        <v>39</v>
      </c>
      <c r="C118" s="158"/>
      <c r="D118" s="158"/>
      <c r="E118" s="94"/>
    </row>
    <row r="119" spans="1:5" ht="12" customHeight="1" x14ac:dyDescent="0.25">
      <c r="A119" s="12" t="s">
        <v>358</v>
      </c>
      <c r="B119" s="6" t="s">
        <v>360</v>
      </c>
      <c r="C119" s="158"/>
      <c r="D119" s="158"/>
      <c r="E119" s="94"/>
    </row>
    <row r="120" spans="1:5" ht="12" customHeight="1" thickBot="1" x14ac:dyDescent="0.3">
      <c r="A120" s="16" t="s">
        <v>359</v>
      </c>
      <c r="B120" s="224" t="s">
        <v>361</v>
      </c>
      <c r="C120" s="236"/>
      <c r="D120" s="236"/>
      <c r="E120" s="230"/>
    </row>
    <row r="121" spans="1:5" ht="12" customHeight="1" thickBot="1" x14ac:dyDescent="0.3">
      <c r="A121" s="222" t="s">
        <v>10</v>
      </c>
      <c r="B121" s="223" t="s">
        <v>278</v>
      </c>
      <c r="C121" s="237">
        <f>+C122+C124+C126</f>
        <v>4500000</v>
      </c>
      <c r="D121" s="157">
        <f>+D122+D124+D126</f>
        <v>53357662</v>
      </c>
      <c r="E121" s="231">
        <f>+E122+E124+E126</f>
        <v>57857662</v>
      </c>
    </row>
    <row r="122" spans="1:5" ht="12" customHeight="1" x14ac:dyDescent="0.25">
      <c r="A122" s="13" t="s">
        <v>72</v>
      </c>
      <c r="B122" s="6" t="s">
        <v>155</v>
      </c>
      <c r="C122" s="159">
        <v>4500000</v>
      </c>
      <c r="D122" s="246">
        <v>10269000</v>
      </c>
      <c r="E122" s="95">
        <v>14769000</v>
      </c>
    </row>
    <row r="123" spans="1:5" ht="12" customHeight="1" x14ac:dyDescent="0.25">
      <c r="A123" s="13" t="s">
        <v>73</v>
      </c>
      <c r="B123" s="10" t="s">
        <v>282</v>
      </c>
      <c r="C123" s="159"/>
      <c r="D123" s="246"/>
      <c r="E123" s="95"/>
    </row>
    <row r="124" spans="1:5" ht="12" customHeight="1" x14ac:dyDescent="0.25">
      <c r="A124" s="13" t="s">
        <v>74</v>
      </c>
      <c r="B124" s="10" t="s">
        <v>130</v>
      </c>
      <c r="C124" s="158"/>
      <c r="D124" s="247">
        <v>43088662</v>
      </c>
      <c r="E124" s="94">
        <v>43088662</v>
      </c>
    </row>
    <row r="125" spans="1:5" ht="12" customHeight="1" x14ac:dyDescent="0.25">
      <c r="A125" s="13" t="s">
        <v>75</v>
      </c>
      <c r="B125" s="10" t="s">
        <v>283</v>
      </c>
      <c r="C125" s="158"/>
      <c r="D125" s="247"/>
      <c r="E125" s="94"/>
    </row>
    <row r="126" spans="1:5" ht="12" customHeight="1" x14ac:dyDescent="0.25">
      <c r="A126" s="13" t="s">
        <v>76</v>
      </c>
      <c r="B126" s="102" t="s">
        <v>157</v>
      </c>
      <c r="C126" s="158"/>
      <c r="D126" s="247"/>
      <c r="E126" s="94"/>
    </row>
    <row r="127" spans="1:5" ht="12" customHeight="1" x14ac:dyDescent="0.25">
      <c r="A127" s="13" t="s">
        <v>83</v>
      </c>
      <c r="B127" s="101" t="s">
        <v>344</v>
      </c>
      <c r="C127" s="158"/>
      <c r="D127" s="247"/>
      <c r="E127" s="94"/>
    </row>
    <row r="128" spans="1:5" ht="12" customHeight="1" x14ac:dyDescent="0.25">
      <c r="A128" s="13" t="s">
        <v>85</v>
      </c>
      <c r="B128" s="166" t="s">
        <v>288</v>
      </c>
      <c r="C128" s="158"/>
      <c r="D128" s="247"/>
      <c r="E128" s="94"/>
    </row>
    <row r="129" spans="1:5" x14ac:dyDescent="0.25">
      <c r="A129" s="13" t="s">
        <v>131</v>
      </c>
      <c r="B129" s="64" t="s">
        <v>271</v>
      </c>
      <c r="C129" s="158"/>
      <c r="D129" s="247"/>
      <c r="E129" s="94"/>
    </row>
    <row r="130" spans="1:5" ht="12" customHeight="1" x14ac:dyDescent="0.25">
      <c r="A130" s="13" t="s">
        <v>132</v>
      </c>
      <c r="B130" s="64" t="s">
        <v>287</v>
      </c>
      <c r="C130" s="158"/>
      <c r="D130" s="247"/>
      <c r="E130" s="94"/>
    </row>
    <row r="131" spans="1:5" ht="12" customHeight="1" x14ac:dyDescent="0.25">
      <c r="A131" s="13" t="s">
        <v>133</v>
      </c>
      <c r="B131" s="64" t="s">
        <v>286</v>
      </c>
      <c r="C131" s="158"/>
      <c r="D131" s="247"/>
      <c r="E131" s="94"/>
    </row>
    <row r="132" spans="1:5" ht="12" customHeight="1" x14ac:dyDescent="0.25">
      <c r="A132" s="13" t="s">
        <v>279</v>
      </c>
      <c r="B132" s="64" t="s">
        <v>274</v>
      </c>
      <c r="C132" s="158"/>
      <c r="D132" s="247"/>
      <c r="E132" s="94"/>
    </row>
    <row r="133" spans="1:5" ht="12" customHeight="1" x14ac:dyDescent="0.25">
      <c r="A133" s="13" t="s">
        <v>280</v>
      </c>
      <c r="B133" s="64" t="s">
        <v>285</v>
      </c>
      <c r="C133" s="158"/>
      <c r="D133" s="247"/>
      <c r="E133" s="94"/>
    </row>
    <row r="134" spans="1:5" ht="16.5" thickBot="1" x14ac:dyDescent="0.3">
      <c r="A134" s="11" t="s">
        <v>281</v>
      </c>
      <c r="B134" s="64" t="s">
        <v>284</v>
      </c>
      <c r="C134" s="160"/>
      <c r="D134" s="248"/>
      <c r="E134" s="96"/>
    </row>
    <row r="135" spans="1:5" ht="12" customHeight="1" thickBot="1" x14ac:dyDescent="0.3">
      <c r="A135" s="18" t="s">
        <v>11</v>
      </c>
      <c r="B135" s="57" t="s">
        <v>362</v>
      </c>
      <c r="C135" s="157">
        <f>+C100+C121</f>
        <v>65908046</v>
      </c>
      <c r="D135" s="245">
        <f>+D100+D121</f>
        <v>111212904</v>
      </c>
      <c r="E135" s="93">
        <f>+E100+E121</f>
        <v>177121130</v>
      </c>
    </row>
    <row r="136" spans="1:5" ht="12" customHeight="1" thickBot="1" x14ac:dyDescent="0.3">
      <c r="A136" s="18" t="s">
        <v>12</v>
      </c>
      <c r="B136" s="57" t="s">
        <v>436</v>
      </c>
      <c r="C136" s="157">
        <f>+C137+C138+C139</f>
        <v>0</v>
      </c>
      <c r="D136" s="245">
        <f>+D137+D138+D139</f>
        <v>0</v>
      </c>
      <c r="E136" s="93">
        <f>+E137+E138+E139</f>
        <v>0</v>
      </c>
    </row>
    <row r="137" spans="1:5" ht="12" customHeight="1" x14ac:dyDescent="0.25">
      <c r="A137" s="13" t="s">
        <v>188</v>
      </c>
      <c r="B137" s="10" t="s">
        <v>370</v>
      </c>
      <c r="C137" s="158"/>
      <c r="D137" s="247"/>
      <c r="E137" s="94"/>
    </row>
    <row r="138" spans="1:5" ht="12" customHeight="1" x14ac:dyDescent="0.25">
      <c r="A138" s="13" t="s">
        <v>189</v>
      </c>
      <c r="B138" s="10" t="s">
        <v>371</v>
      </c>
      <c r="C138" s="158"/>
      <c r="D138" s="247"/>
      <c r="E138" s="94"/>
    </row>
    <row r="139" spans="1:5" ht="12" customHeight="1" thickBot="1" x14ac:dyDescent="0.3">
      <c r="A139" s="11" t="s">
        <v>190</v>
      </c>
      <c r="B139" s="10" t="s">
        <v>372</v>
      </c>
      <c r="C139" s="158"/>
      <c r="D139" s="247"/>
      <c r="E139" s="94"/>
    </row>
    <row r="140" spans="1:5" ht="12" customHeight="1" thickBot="1" x14ac:dyDescent="0.3">
      <c r="A140" s="18" t="s">
        <v>13</v>
      </c>
      <c r="B140" s="57" t="s">
        <v>364</v>
      </c>
      <c r="C140" s="157">
        <f>SUM(C141:C146)</f>
        <v>0</v>
      </c>
      <c r="D140" s="245">
        <f>SUM(D141:D146)</f>
        <v>0</v>
      </c>
      <c r="E140" s="93">
        <f>SUM(E141:E146)</f>
        <v>0</v>
      </c>
    </row>
    <row r="141" spans="1:5" ht="12" customHeight="1" x14ac:dyDescent="0.25">
      <c r="A141" s="13" t="s">
        <v>59</v>
      </c>
      <c r="B141" s="7" t="s">
        <v>373</v>
      </c>
      <c r="C141" s="158"/>
      <c r="D141" s="247"/>
      <c r="E141" s="94"/>
    </row>
    <row r="142" spans="1:5" ht="12" customHeight="1" x14ac:dyDescent="0.25">
      <c r="A142" s="13" t="s">
        <v>60</v>
      </c>
      <c r="B142" s="7" t="s">
        <v>365</v>
      </c>
      <c r="C142" s="158"/>
      <c r="D142" s="247"/>
      <c r="E142" s="94"/>
    </row>
    <row r="143" spans="1:5" ht="12" customHeight="1" x14ac:dyDescent="0.25">
      <c r="A143" s="13" t="s">
        <v>61</v>
      </c>
      <c r="B143" s="7" t="s">
        <v>366</v>
      </c>
      <c r="C143" s="158"/>
      <c r="D143" s="247"/>
      <c r="E143" s="94"/>
    </row>
    <row r="144" spans="1:5" ht="12" customHeight="1" x14ac:dyDescent="0.25">
      <c r="A144" s="13" t="s">
        <v>118</v>
      </c>
      <c r="B144" s="7" t="s">
        <v>367</v>
      </c>
      <c r="C144" s="158"/>
      <c r="D144" s="247"/>
      <c r="E144" s="94"/>
    </row>
    <row r="145" spans="1:9" ht="12" customHeight="1" x14ac:dyDescent="0.25">
      <c r="A145" s="13" t="s">
        <v>119</v>
      </c>
      <c r="B145" s="7" t="s">
        <v>368</v>
      </c>
      <c r="C145" s="158"/>
      <c r="D145" s="247"/>
      <c r="E145" s="94"/>
    </row>
    <row r="146" spans="1:9" ht="12" customHeight="1" thickBot="1" x14ac:dyDescent="0.3">
      <c r="A146" s="16" t="s">
        <v>120</v>
      </c>
      <c r="B146" s="307" t="s">
        <v>369</v>
      </c>
      <c r="C146" s="236"/>
      <c r="D146" s="285"/>
      <c r="E146" s="230"/>
    </row>
    <row r="147" spans="1:9" ht="12" customHeight="1" thickBot="1" x14ac:dyDescent="0.3">
      <c r="A147" s="18" t="s">
        <v>14</v>
      </c>
      <c r="B147" s="57" t="s">
        <v>377</v>
      </c>
      <c r="C147" s="163">
        <f>+C148+C149+C150+C151</f>
        <v>145968813</v>
      </c>
      <c r="D147" s="249">
        <f>+D148+D149+D150+D151</f>
        <v>29949289</v>
      </c>
      <c r="E147" s="199">
        <f>+E148+E149+E150+E151</f>
        <v>175917922</v>
      </c>
    </row>
    <row r="148" spans="1:9" ht="12" customHeight="1" x14ac:dyDescent="0.25">
      <c r="A148" s="13" t="s">
        <v>62</v>
      </c>
      <c r="B148" s="7" t="s">
        <v>289</v>
      </c>
      <c r="C148" s="158"/>
      <c r="D148" s="247"/>
      <c r="E148" s="94"/>
    </row>
    <row r="149" spans="1:9" ht="12" customHeight="1" x14ac:dyDescent="0.25">
      <c r="A149" s="13" t="s">
        <v>63</v>
      </c>
      <c r="B149" s="7" t="s">
        <v>290</v>
      </c>
      <c r="C149" s="158">
        <v>2670537</v>
      </c>
      <c r="D149" s="247"/>
      <c r="E149" s="94">
        <v>2670357</v>
      </c>
    </row>
    <row r="150" spans="1:9" ht="12" customHeight="1" x14ac:dyDescent="0.25">
      <c r="A150" s="13" t="s">
        <v>206</v>
      </c>
      <c r="B150" s="7" t="s">
        <v>378</v>
      </c>
      <c r="C150" s="158">
        <v>143298276</v>
      </c>
      <c r="D150" s="247">
        <v>29949289</v>
      </c>
      <c r="E150" s="94">
        <v>173247565</v>
      </c>
    </row>
    <row r="151" spans="1:9" ht="12" customHeight="1" thickBot="1" x14ac:dyDescent="0.3">
      <c r="A151" s="11" t="s">
        <v>207</v>
      </c>
      <c r="B151" s="5" t="s">
        <v>308</v>
      </c>
      <c r="C151" s="158"/>
      <c r="D151" s="247"/>
      <c r="E151" s="94"/>
    </row>
    <row r="152" spans="1:9" ht="12" customHeight="1" thickBot="1" x14ac:dyDescent="0.3">
      <c r="A152" s="18" t="s">
        <v>15</v>
      </c>
      <c r="B152" s="57" t="s">
        <v>379</v>
      </c>
      <c r="C152" s="238">
        <f>SUM(C153:C157)</f>
        <v>0</v>
      </c>
      <c r="D152" s="250">
        <f>SUM(D153:D157)</f>
        <v>0</v>
      </c>
      <c r="E152" s="232">
        <f>SUM(E153:E157)</f>
        <v>0</v>
      </c>
    </row>
    <row r="153" spans="1:9" ht="12" customHeight="1" x14ac:dyDescent="0.25">
      <c r="A153" s="13" t="s">
        <v>64</v>
      </c>
      <c r="B153" s="7" t="s">
        <v>374</v>
      </c>
      <c r="C153" s="158"/>
      <c r="D153" s="247"/>
      <c r="E153" s="94"/>
    </row>
    <row r="154" spans="1:9" ht="12" customHeight="1" x14ac:dyDescent="0.25">
      <c r="A154" s="13" t="s">
        <v>65</v>
      </c>
      <c r="B154" s="7" t="s">
        <v>381</v>
      </c>
      <c r="C154" s="158"/>
      <c r="D154" s="247"/>
      <c r="E154" s="94"/>
    </row>
    <row r="155" spans="1:9" ht="12" customHeight="1" x14ac:dyDescent="0.25">
      <c r="A155" s="13" t="s">
        <v>218</v>
      </c>
      <c r="B155" s="7" t="s">
        <v>376</v>
      </c>
      <c r="C155" s="158"/>
      <c r="D155" s="247"/>
      <c r="E155" s="94"/>
    </row>
    <row r="156" spans="1:9" ht="12" customHeight="1" x14ac:dyDescent="0.25">
      <c r="A156" s="13" t="s">
        <v>219</v>
      </c>
      <c r="B156" s="7" t="s">
        <v>382</v>
      </c>
      <c r="C156" s="158"/>
      <c r="D156" s="247"/>
      <c r="E156" s="94"/>
    </row>
    <row r="157" spans="1:9" ht="12" customHeight="1" thickBot="1" x14ac:dyDescent="0.3">
      <c r="A157" s="13" t="s">
        <v>380</v>
      </c>
      <c r="B157" s="7" t="s">
        <v>383</v>
      </c>
      <c r="C157" s="158"/>
      <c r="D157" s="247"/>
      <c r="E157" s="94"/>
    </row>
    <row r="158" spans="1:9" ht="12" customHeight="1" thickBot="1" x14ac:dyDescent="0.3">
      <c r="A158" s="18" t="s">
        <v>16</v>
      </c>
      <c r="B158" s="57" t="s">
        <v>384</v>
      </c>
      <c r="C158" s="239"/>
      <c r="D158" s="251"/>
      <c r="E158" s="233"/>
    </row>
    <row r="159" spans="1:9" ht="12" customHeight="1" thickBot="1" x14ac:dyDescent="0.3">
      <c r="A159" s="18" t="s">
        <v>17</v>
      </c>
      <c r="B159" s="57" t="s">
        <v>385</v>
      </c>
      <c r="C159" s="239"/>
      <c r="D159" s="251"/>
      <c r="E159" s="233"/>
    </row>
    <row r="160" spans="1:9" ht="15.2" customHeight="1" thickBot="1" x14ac:dyDescent="0.3">
      <c r="A160" s="18" t="s">
        <v>18</v>
      </c>
      <c r="B160" s="57" t="s">
        <v>387</v>
      </c>
      <c r="C160" s="240">
        <f>+C136+C140+C147+C152+C158+C159</f>
        <v>145968813</v>
      </c>
      <c r="D160" s="252">
        <f>+D136+D140+D147+D152+D158+D159</f>
        <v>29949289</v>
      </c>
      <c r="E160" s="234">
        <f>+E136+E140+E147+E152+E158+E159</f>
        <v>175917922</v>
      </c>
      <c r="F160" s="180"/>
      <c r="G160" s="181"/>
      <c r="H160" s="181"/>
      <c r="I160" s="181"/>
    </row>
    <row r="161" spans="1:5" s="169" customFormat="1" ht="12.95" customHeight="1" thickBot="1" x14ac:dyDescent="0.25">
      <c r="A161" s="103" t="s">
        <v>19</v>
      </c>
      <c r="B161" s="144" t="s">
        <v>386</v>
      </c>
      <c r="C161" s="240">
        <f>+C135+C160</f>
        <v>211876859</v>
      </c>
      <c r="D161" s="252">
        <f>+D135+D160</f>
        <v>141162193</v>
      </c>
      <c r="E161" s="234">
        <f>+E135+E160</f>
        <v>353039052</v>
      </c>
    </row>
    <row r="162" spans="1:5" x14ac:dyDescent="0.25">
      <c r="C162" s="365">
        <f>C93-C161</f>
        <v>0</v>
      </c>
      <c r="D162" s="365">
        <f>D93-D161</f>
        <v>0</v>
      </c>
    </row>
    <row r="163" spans="1:5" x14ac:dyDescent="0.25">
      <c r="A163" s="539" t="s">
        <v>291</v>
      </c>
      <c r="B163" s="539"/>
      <c r="C163" s="539"/>
      <c r="D163" s="539"/>
      <c r="E163" s="539"/>
    </row>
    <row r="164" spans="1:5" ht="15.2" customHeight="1" thickBot="1" x14ac:dyDescent="0.3">
      <c r="A164" s="531" t="s">
        <v>106</v>
      </c>
      <c r="B164" s="531"/>
      <c r="C164" s="105"/>
      <c r="E164" s="105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388</v>
      </c>
      <c r="C165" s="244">
        <f>+C68-C135</f>
        <v>123105385</v>
      </c>
      <c r="D165" s="157">
        <f>+D68-D135</f>
        <v>29949289</v>
      </c>
      <c r="E165" s="93">
        <f>+E68-E135</f>
        <v>153054494</v>
      </c>
    </row>
    <row r="166" spans="1:5" ht="32.450000000000003" customHeight="1" thickBot="1" x14ac:dyDescent="0.3">
      <c r="A166" s="18" t="s">
        <v>10</v>
      </c>
      <c r="B166" s="23" t="s">
        <v>394</v>
      </c>
      <c r="C166" s="157">
        <f>+C92-C160</f>
        <v>-123105385</v>
      </c>
      <c r="D166" s="157">
        <f>+D92-D160</f>
        <v>-29949289</v>
      </c>
      <c r="E166" s="93">
        <f>+E92-E160</f>
        <v>-153054494</v>
      </c>
    </row>
  </sheetData>
  <sheetProtection sheet="1"/>
  <mergeCells count="16">
    <mergeCell ref="C97:E97"/>
    <mergeCell ref="A163:E163"/>
    <mergeCell ref="A6:E6"/>
    <mergeCell ref="A95:E95"/>
    <mergeCell ref="A7:B7"/>
    <mergeCell ref="A96:B96"/>
    <mergeCell ref="B1:E1"/>
    <mergeCell ref="A2:E2"/>
    <mergeCell ref="A3:E3"/>
    <mergeCell ref="A4:E4"/>
    <mergeCell ref="A164:B164"/>
    <mergeCell ref="A8:A9"/>
    <mergeCell ref="B8:B9"/>
    <mergeCell ref="C8:E8"/>
    <mergeCell ref="A97:A98"/>
    <mergeCell ref="B97:B98"/>
  </mergeCells>
  <phoneticPr fontId="0" type="noConversion"/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CONCATENATE(KVI_MOD_ALAPADATOK!M20,"3. melléklet ",KVI_MOD_ALAPADATOK!A7," ",KVI_MOD_ALAPADATOK!B7," ",KVI_MOD_ALAPADATOK!C7," ",KVI_MOD_ALAPADATOK!D7," ",KVI_MOD_ALAPADATOK!E7," ",KVI_MOD_ALAPADATOK!F7," ",KVI_MOD_ALAPADATOK!G7," ",KVI_MOD_ALAPADATOK!H7)</f>
        <v>9.6.3.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CONCATENATE(KVI_MOD_9.6.2.sz.mell!B2:D2)</f>
        <v>4 kvi név</v>
      </c>
      <c r="C2" s="614"/>
      <c r="D2" s="615"/>
      <c r="E2" s="317" t="s">
        <v>528</v>
      </c>
    </row>
    <row r="3" spans="1:5" s="205" customFormat="1" ht="24.75" thickBot="1" x14ac:dyDescent="0.25">
      <c r="A3" s="316" t="s">
        <v>139</v>
      </c>
      <c r="B3" s="613" t="s">
        <v>431</v>
      </c>
      <c r="C3" s="614"/>
      <c r="D3" s="615"/>
      <c r="E3" s="317" t="s">
        <v>345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KVI_MOD_9.6.2.sz.mell!E4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1" t="str">
        <f>CONCATENATE(KVI_MOD_ALAPADATOK!M22," melléklet ",KVI_MOD_ALAPADATOK!A7," ",KVI_MOD_ALAPADATOK!B7," ",KVI_MOD_ALAPADATOK!C7," ",KVI_MOD_ALAPADATOK!D7," ",KVI_MOD_ALAPADATOK!E7," ",KVI_MOD_ALAPADATOK!F7," ",KVI_MOD_ALAPADATOK!G7," ",KVI_MOD_ALAPADATOK!H7)</f>
        <v>9.7. melléklet a 2 / 2021 ( V.26 ) önkormányzati rendelethez</v>
      </c>
      <c r="C1" s="612"/>
      <c r="D1" s="612"/>
      <c r="E1" s="612"/>
    </row>
    <row r="2" spans="1:5" s="205" customFormat="1" ht="25.5" customHeight="1" thickBot="1" x14ac:dyDescent="0.25">
      <c r="A2" s="316" t="s">
        <v>464</v>
      </c>
      <c r="B2" s="613" t="str">
        <f>CONCATENATE(KVI_MOD_ALAPADATOK!B22)</f>
        <v>5 kvi név</v>
      </c>
      <c r="C2" s="614"/>
      <c r="D2" s="615"/>
      <c r="E2" s="317" t="s">
        <v>529</v>
      </c>
    </row>
    <row r="3" spans="1:5" s="205" customFormat="1" ht="24.75" thickBot="1" x14ac:dyDescent="0.25">
      <c r="A3" s="316" t="s">
        <v>139</v>
      </c>
      <c r="B3" s="613" t="s">
        <v>316</v>
      </c>
      <c r="C3" s="614"/>
      <c r="D3" s="615"/>
      <c r="E3" s="317" t="s">
        <v>41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CONCATENATE(KVI_MOD_ALAPADATOK!M22,"1. melléklet ",KVI_MOD_ALAPADATOK!A7," ",KVI_MOD_ALAPADATOK!B7," ",KVI_MOD_ALAPADATOK!C7," ",KVI_MOD_ALAPADATOK!D7," ",KVI_MOD_ALAPADATOK!E7," ",KVI_MOD_ALAPADATOK!F7," ",KVI_MOD_ALAPADATOK!G7," ",KVI_MOD_ALAPADATOK!H7)</f>
        <v>9.7.1.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CONCATENATE(KVI_MOD_9.7.sz.mell!B2:D2)</f>
        <v>5 kvi név</v>
      </c>
      <c r="C2" s="614"/>
      <c r="D2" s="615"/>
      <c r="E2" s="317" t="s">
        <v>529</v>
      </c>
    </row>
    <row r="3" spans="1:5" s="205" customFormat="1" ht="24.75" thickBot="1" x14ac:dyDescent="0.25">
      <c r="A3" s="316" t="s">
        <v>139</v>
      </c>
      <c r="B3" s="613" t="s">
        <v>335</v>
      </c>
      <c r="C3" s="614"/>
      <c r="D3" s="615"/>
      <c r="E3" s="317" t="s">
        <v>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KVI_MOD_9.7.sz.mell!E4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CONCATENATE(KVI_MOD_ALAPADATOK!M22,"2. melléklet ",KVI_MOD_ALAPADATOK!A7," ",KVI_MOD_ALAPADATOK!B7," ",KVI_MOD_ALAPADATOK!C7," ",KVI_MOD_ALAPADATOK!D7," ",KVI_MOD_ALAPADATOK!E7," ",KVI_MOD_ALAPADATOK!F7," ",KVI_MOD_ALAPADATOK!G7," ",KVI_MOD_ALAPADATOK!H7)</f>
        <v>9.7.2.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CONCATENATE(KVI_MOD_9.7.1.sz.mell!B2:D2)</f>
        <v>5 kvi név</v>
      </c>
      <c r="C2" s="614"/>
      <c r="D2" s="615"/>
      <c r="E2" s="317" t="s">
        <v>529</v>
      </c>
    </row>
    <row r="3" spans="1:5" s="205" customFormat="1" ht="24.75" thickBot="1" x14ac:dyDescent="0.25">
      <c r="A3" s="316" t="s">
        <v>139</v>
      </c>
      <c r="B3" s="613" t="s">
        <v>336</v>
      </c>
      <c r="C3" s="614"/>
      <c r="D3" s="615"/>
      <c r="E3" s="317" t="s">
        <v>46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KVI_MOD_9.7.1.sz.mell!E4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CONCATENATE(KVI_MOD_ALAPADATOK!M22,"3. melléklet ",KVI_MOD_ALAPADATOK!A7," ",KVI_MOD_ALAPADATOK!B7," ",KVI_MOD_ALAPADATOK!C7," ",KVI_MOD_ALAPADATOK!D7," ",KVI_MOD_ALAPADATOK!E7," ",KVI_MOD_ALAPADATOK!F7," ",KVI_MOD_ALAPADATOK!G7," ",KVI_MOD_ALAPADATOK!H7)</f>
        <v>9.7.3.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CONCATENATE(KVI_MOD_9.7.2.sz.mell!B2:D2)</f>
        <v>5 kvi név</v>
      </c>
      <c r="C2" s="614"/>
      <c r="D2" s="615"/>
      <c r="E2" s="317" t="s">
        <v>529</v>
      </c>
    </row>
    <row r="3" spans="1:5" s="205" customFormat="1" ht="24.75" thickBot="1" x14ac:dyDescent="0.25">
      <c r="A3" s="316" t="s">
        <v>139</v>
      </c>
      <c r="B3" s="613" t="s">
        <v>431</v>
      </c>
      <c r="C3" s="614"/>
      <c r="D3" s="615"/>
      <c r="E3" s="317" t="s">
        <v>345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KVI_MOD_9.7.2.sz.mell!E4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1" t="str">
        <f>CONCATENATE(KVI_MOD_ALAPADATOK!M24," melléklet ",KVI_MOD_ALAPADATOK!A7," ",KVI_MOD_ALAPADATOK!B7," ",KVI_MOD_ALAPADATOK!C7," ",KVI_MOD_ALAPADATOK!D7," ",KVI_MOD_ALAPADATOK!E7," ",KVI_MOD_ALAPADATOK!F7," ",KVI_MOD_ALAPADATOK!G7," ",KVI_MOD_ALAPADATOK!H7)</f>
        <v>9.8. melléklet a 2 / 2021 ( V.26 ) önkormányzati rendelethez</v>
      </c>
      <c r="C1" s="612"/>
      <c r="D1" s="612"/>
      <c r="E1" s="612"/>
    </row>
    <row r="2" spans="1:5" s="205" customFormat="1" ht="25.5" customHeight="1" thickBot="1" x14ac:dyDescent="0.25">
      <c r="A2" s="316" t="s">
        <v>464</v>
      </c>
      <c r="B2" s="613" t="str">
        <f>CONCATENATE(KVI_MOD_ALAPADATOK!B24)</f>
        <v>6 kvi név</v>
      </c>
      <c r="C2" s="614"/>
      <c r="D2" s="615"/>
      <c r="E2" s="317" t="s">
        <v>530</v>
      </c>
    </row>
    <row r="3" spans="1:5" s="205" customFormat="1" ht="24.75" thickBot="1" x14ac:dyDescent="0.25">
      <c r="A3" s="316" t="s">
        <v>139</v>
      </c>
      <c r="B3" s="613" t="s">
        <v>316</v>
      </c>
      <c r="C3" s="614"/>
      <c r="D3" s="615"/>
      <c r="E3" s="317" t="s">
        <v>41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CONCATENATE(KVI_MOD_ALAPADATOK!M24,"1. melléklet ",KVI_MOD_ALAPADATOK!A7," ",KVI_MOD_ALAPADATOK!B7," ",KVI_MOD_ALAPADATOK!C7," ",KVI_MOD_ALAPADATOK!D7," ",KVI_MOD_ALAPADATOK!E7," ",KVI_MOD_ALAPADATOK!F7," ",KVI_MOD_ALAPADATOK!G7," ",KVI_MOD_ALAPADATOK!H7)</f>
        <v>9.8.1.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CONCATENATE(KVI_MOD_9.8.sz.mell!B2:D2)</f>
        <v>6 kvi név</v>
      </c>
      <c r="C2" s="614"/>
      <c r="D2" s="615"/>
      <c r="E2" s="317" t="s">
        <v>530</v>
      </c>
    </row>
    <row r="3" spans="1:5" s="205" customFormat="1" ht="24.75" thickBot="1" x14ac:dyDescent="0.25">
      <c r="A3" s="316" t="s">
        <v>139</v>
      </c>
      <c r="B3" s="613" t="s">
        <v>335</v>
      </c>
      <c r="C3" s="614"/>
      <c r="D3" s="615"/>
      <c r="E3" s="317" t="s">
        <v>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KVI_MOD_9.8.sz.mell!E4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CONCATENATE(KVI_MOD_ALAPADATOK!M24,"2. melléklet ",KVI_MOD_ALAPADATOK!A7," ",KVI_MOD_ALAPADATOK!B7," ",KVI_MOD_ALAPADATOK!C7," ",KVI_MOD_ALAPADATOK!D7," ",KVI_MOD_ALAPADATOK!E7," ",KVI_MOD_ALAPADATOK!F7," ",KVI_MOD_ALAPADATOK!G7," ",KVI_MOD_ALAPADATOK!H7)</f>
        <v>9.8.2.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CONCATENATE(KVI_MOD_9.8.1.sz.mell!B2:D2)</f>
        <v>6 kvi név</v>
      </c>
      <c r="C2" s="614"/>
      <c r="D2" s="615"/>
      <c r="E2" s="317" t="s">
        <v>530</v>
      </c>
    </row>
    <row r="3" spans="1:5" s="205" customFormat="1" ht="24.75" thickBot="1" x14ac:dyDescent="0.25">
      <c r="A3" s="316" t="s">
        <v>139</v>
      </c>
      <c r="B3" s="613" t="s">
        <v>336</v>
      </c>
      <c r="C3" s="614"/>
      <c r="D3" s="615"/>
      <c r="E3" s="317" t="s">
        <v>46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KVI_MOD_9.8.1.sz.mell!E4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CONCATENATE(KVI_MOD_ALAPADATOK!M24,"3. melléklet ",KVI_MOD_ALAPADATOK!A7," ",KVI_MOD_ALAPADATOK!B7," ",KVI_MOD_ALAPADATOK!C7," ",KVI_MOD_ALAPADATOK!D7," ",KVI_MOD_ALAPADATOK!E7," ",KVI_MOD_ALAPADATOK!F7," ",KVI_MOD_ALAPADATOK!G7," ",KVI_MOD_ALAPADATOK!H7)</f>
        <v>9.8.3.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CONCATENATE(KVI_MOD_9.8.2.sz.mell!B2:D2)</f>
        <v>6 kvi név</v>
      </c>
      <c r="C2" s="614"/>
      <c r="D2" s="615"/>
      <c r="E2" s="317" t="s">
        <v>530</v>
      </c>
    </row>
    <row r="3" spans="1:5" s="205" customFormat="1" ht="24.75" thickBot="1" x14ac:dyDescent="0.25">
      <c r="A3" s="316" t="s">
        <v>139</v>
      </c>
      <c r="B3" s="613" t="s">
        <v>431</v>
      </c>
      <c r="C3" s="614"/>
      <c r="D3" s="615"/>
      <c r="E3" s="317" t="s">
        <v>345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KVI_MOD_9.8.2.sz.mell!E4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1" t="str">
        <f>CONCATENATE(KVI_MOD_ALAPADATOK!M26," melléklet ",KVI_MOD_ALAPADATOK!A7," ",KVI_MOD_ALAPADATOK!B7," ",KVI_MOD_ALAPADATOK!C7," ",KVI_MOD_ALAPADATOK!D7," ",KVI_MOD_ALAPADATOK!E7," ",KVI_MOD_ALAPADATOK!F7," ",KVI_MOD_ALAPADATOK!G7," ",KVI_MOD_ALAPADATOK!H7)</f>
        <v>9.9. melléklet a 2 / 2021 ( V.26 ) önkormányzati rendelethez</v>
      </c>
      <c r="C1" s="612"/>
      <c r="D1" s="612"/>
      <c r="E1" s="612"/>
    </row>
    <row r="2" spans="1:5" s="205" customFormat="1" ht="25.5" customHeight="1" thickBot="1" x14ac:dyDescent="0.25">
      <c r="A2" s="316" t="s">
        <v>464</v>
      </c>
      <c r="B2" s="613" t="str">
        <f>CONCATENATE(KVI_MOD_ALAPADATOK!B26)</f>
        <v>7 kvi név</v>
      </c>
      <c r="C2" s="614"/>
      <c r="D2" s="615"/>
      <c r="E2" s="317" t="s">
        <v>531</v>
      </c>
    </row>
    <row r="3" spans="1:5" s="205" customFormat="1" ht="24.75" thickBot="1" x14ac:dyDescent="0.25">
      <c r="A3" s="316" t="s">
        <v>139</v>
      </c>
      <c r="B3" s="613" t="s">
        <v>316</v>
      </c>
      <c r="C3" s="614"/>
      <c r="D3" s="615"/>
      <c r="E3" s="317" t="s">
        <v>41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166"/>
  <sheetViews>
    <sheetView topLeftCell="A85" zoomScale="120" zoomScaleNormal="120" zoomScaleSheetLayoutView="100" workbookViewId="0">
      <selection activeCell="G38" sqref="G38"/>
    </sheetView>
  </sheetViews>
  <sheetFormatPr defaultRowHeight="15.75" x14ac:dyDescent="0.25"/>
  <cols>
    <col min="1" max="1" width="9.5" style="145" customWidth="1"/>
    <col min="2" max="2" width="65.83203125" style="145" customWidth="1"/>
    <col min="3" max="3" width="17.83203125" style="146" customWidth="1"/>
    <col min="4" max="5" width="17.83203125" style="167" customWidth="1"/>
    <col min="6" max="16384" width="9.33203125" style="167"/>
  </cols>
  <sheetData>
    <row r="1" spans="1:5" x14ac:dyDescent="0.25">
      <c r="A1" s="308"/>
      <c r="B1" s="526" t="str">
        <f>CONCATENATE("1.2. melléklet ",KVI_MOD_ALAPADATOK!A7," ",KVI_MOD_ALAPADATOK!B7," ",KVI_MOD_ALAPADATOK!C7," ",KVI_MOD_ALAPADATOK!D7," ",KVI_MOD_ALAPADATOK!E7," ",KVI_MOD_ALAPADATOK!F7," ",KVI_MOD_ALAPADATOK!G7," ",KVI_MOD_ALAPADATOK!H7," ",KVI_MOD_ALAPADATOK!E7," ",KVI_MOD_ALAPADATOK!F7," ",KVI_MOD_ALAPADATOK!G7," ",KVI_MOD_ALAPADATOK!H7)</f>
        <v>1.2. melléklet a 2 / 2021 ( V.26 ) önkormányzati rendelethez ( V.26 ) önkormányzati rendelethez</v>
      </c>
      <c r="C1" s="527"/>
      <c r="D1" s="527"/>
      <c r="E1" s="527"/>
    </row>
    <row r="2" spans="1:5" x14ac:dyDescent="0.25">
      <c r="A2" s="528" t="str">
        <f>CONCATENATE(KVI_MOD_ALAPADATOK!A3)</f>
        <v>Abaújkér Község Önkormányzata</v>
      </c>
      <c r="B2" s="529"/>
      <c r="C2" s="529"/>
      <c r="D2" s="529"/>
      <c r="E2" s="529"/>
    </row>
    <row r="3" spans="1:5" x14ac:dyDescent="0.25">
      <c r="A3" s="528" t="str">
        <f>CONCATENATE(KVI_MOD_ALAPADATOK!A9," SZ. MÓDOSÍTÁS UTÁNI KÖLTSÉGVETÉS ELŐIRÁNYZATAINAK ALAKULÁSÁRÓL")</f>
        <v>… SZ. MÓDOSÍTÁS UTÁNI KÖLTSÉGVETÉS ELŐIRÁNYZATAINAK ALAKULÁSÁRÓL</v>
      </c>
      <c r="B3" s="528"/>
      <c r="C3" s="530"/>
      <c r="D3" s="528"/>
      <c r="E3" s="528"/>
    </row>
    <row r="4" spans="1:5" x14ac:dyDescent="0.25">
      <c r="A4" s="528" t="s">
        <v>523</v>
      </c>
      <c r="B4" s="528"/>
      <c r="C4" s="530"/>
      <c r="D4" s="528"/>
      <c r="E4" s="528"/>
    </row>
    <row r="5" spans="1:5" x14ac:dyDescent="0.25">
      <c r="A5" s="308"/>
      <c r="B5" s="308"/>
      <c r="C5" s="309"/>
      <c r="D5" s="308"/>
      <c r="E5" s="308"/>
    </row>
    <row r="6" spans="1:5" ht="15.95" customHeight="1" x14ac:dyDescent="0.25">
      <c r="A6" s="540" t="s">
        <v>6</v>
      </c>
      <c r="B6" s="540"/>
      <c r="C6" s="540"/>
      <c r="D6" s="540"/>
      <c r="E6" s="540"/>
    </row>
    <row r="7" spans="1:5" ht="15.95" customHeight="1" thickBot="1" x14ac:dyDescent="0.3">
      <c r="A7" s="542" t="s">
        <v>104</v>
      </c>
      <c r="B7" s="542"/>
      <c r="C7" s="311"/>
      <c r="D7" s="308"/>
      <c r="E7" s="311" t="str">
        <f>CONCATENATE(KVI_MOD_1.1.sz.mell.!E7)</f>
        <v xml:space="preserve"> Forintban!</v>
      </c>
    </row>
    <row r="8" spans="1:5" x14ac:dyDescent="0.25">
      <c r="A8" s="532" t="s">
        <v>54</v>
      </c>
      <c r="B8" s="534" t="s">
        <v>8</v>
      </c>
      <c r="C8" s="536" t="str">
        <f>CONCATENATE(KVI_MOD_ALAPADATOK!D1,". évi")</f>
        <v>2020. évi</v>
      </c>
      <c r="D8" s="537"/>
      <c r="E8" s="538"/>
    </row>
    <row r="9" spans="1:5" ht="24.75" thickBot="1" x14ac:dyDescent="0.3">
      <c r="A9" s="533"/>
      <c r="B9" s="535"/>
      <c r="C9" s="242" t="s">
        <v>434</v>
      </c>
      <c r="D9" s="241" t="s">
        <v>567</v>
      </c>
      <c r="E9" s="303" t="s">
        <v>463</v>
      </c>
    </row>
    <row r="10" spans="1:5" s="168" customFormat="1" ht="12" customHeight="1" thickBot="1" x14ac:dyDescent="0.25">
      <c r="A10" s="164" t="s">
        <v>401</v>
      </c>
      <c r="B10" s="165" t="s">
        <v>402</v>
      </c>
      <c r="C10" s="165" t="s">
        <v>403</v>
      </c>
      <c r="D10" s="165" t="s">
        <v>405</v>
      </c>
      <c r="E10" s="243" t="s">
        <v>404</v>
      </c>
    </row>
    <row r="11" spans="1:5" s="169" customFormat="1" ht="12" customHeight="1" thickBot="1" x14ac:dyDescent="0.25">
      <c r="A11" s="18" t="s">
        <v>9</v>
      </c>
      <c r="B11" s="19" t="s">
        <v>173</v>
      </c>
      <c r="C11" s="157">
        <f>+C12+C13+C14+C15+C16+C17</f>
        <v>165458431</v>
      </c>
      <c r="D11" s="157">
        <f>+D12+D13+D14+D15+D16+D17</f>
        <v>41700031</v>
      </c>
      <c r="E11" s="93">
        <f>+E12+E13+E14+E15+E16+E17</f>
        <v>207158462</v>
      </c>
    </row>
    <row r="12" spans="1:5" s="169" customFormat="1" ht="12" customHeight="1" x14ac:dyDescent="0.2">
      <c r="A12" s="13" t="s">
        <v>66</v>
      </c>
      <c r="B12" s="170" t="s">
        <v>174</v>
      </c>
      <c r="C12" s="159">
        <v>117265859</v>
      </c>
      <c r="D12" s="159">
        <v>34081735</v>
      </c>
      <c r="E12" s="95">
        <v>151347594</v>
      </c>
    </row>
    <row r="13" spans="1:5" s="169" customFormat="1" ht="12" customHeight="1" x14ac:dyDescent="0.2">
      <c r="A13" s="12" t="s">
        <v>67</v>
      </c>
      <c r="B13" s="171" t="s">
        <v>175</v>
      </c>
      <c r="C13" s="158">
        <v>18597950</v>
      </c>
      <c r="D13" s="158">
        <v>509470</v>
      </c>
      <c r="E13" s="94">
        <v>19107420</v>
      </c>
    </row>
    <row r="14" spans="1:5" s="169" customFormat="1" ht="12" customHeight="1" x14ac:dyDescent="0.2">
      <c r="A14" s="12" t="s">
        <v>68</v>
      </c>
      <c r="B14" s="171" t="s">
        <v>176</v>
      </c>
      <c r="C14" s="158">
        <v>27794622</v>
      </c>
      <c r="D14" s="158">
        <v>2338076</v>
      </c>
      <c r="E14" s="94">
        <v>30132698</v>
      </c>
    </row>
    <row r="15" spans="1:5" s="169" customFormat="1" ht="12" customHeight="1" x14ac:dyDescent="0.2">
      <c r="A15" s="12" t="s">
        <v>69</v>
      </c>
      <c r="B15" s="171" t="s">
        <v>177</v>
      </c>
      <c r="C15" s="158">
        <v>1800000</v>
      </c>
      <c r="D15" s="158">
        <v>267890</v>
      </c>
      <c r="E15" s="94">
        <v>2067890</v>
      </c>
    </row>
    <row r="16" spans="1:5" s="169" customFormat="1" ht="12" customHeight="1" x14ac:dyDescent="0.2">
      <c r="A16" s="12" t="s">
        <v>100</v>
      </c>
      <c r="B16" s="101" t="s">
        <v>346</v>
      </c>
      <c r="C16" s="158"/>
      <c r="D16" s="158">
        <v>3909290</v>
      </c>
      <c r="E16" s="94">
        <v>3909290</v>
      </c>
    </row>
    <row r="17" spans="1:5" s="169" customFormat="1" ht="12" customHeight="1" thickBot="1" x14ac:dyDescent="0.25">
      <c r="A17" s="14" t="s">
        <v>70</v>
      </c>
      <c r="B17" s="102" t="s">
        <v>347</v>
      </c>
      <c r="C17" s="158"/>
      <c r="D17" s="158">
        <v>593570</v>
      </c>
      <c r="E17" s="94">
        <v>593570</v>
      </c>
    </row>
    <row r="18" spans="1:5" s="169" customFormat="1" ht="12" customHeight="1" thickBot="1" x14ac:dyDescent="0.25">
      <c r="A18" s="18" t="s">
        <v>10</v>
      </c>
      <c r="B18" s="100" t="s">
        <v>178</v>
      </c>
      <c r="C18" s="157">
        <f>+C19+C20+C21+C22+C23</f>
        <v>12355000</v>
      </c>
      <c r="D18" s="157">
        <f>+D19+D20+D21+D22+D23</f>
        <v>51748799</v>
      </c>
      <c r="E18" s="93">
        <f>+E19+E20+E21+E22+E23</f>
        <v>64103799</v>
      </c>
    </row>
    <row r="19" spans="1:5" s="169" customFormat="1" ht="12" customHeight="1" x14ac:dyDescent="0.2">
      <c r="A19" s="13" t="s">
        <v>72</v>
      </c>
      <c r="B19" s="170" t="s">
        <v>179</v>
      </c>
      <c r="C19" s="159"/>
      <c r="D19" s="159"/>
      <c r="E19" s="95"/>
    </row>
    <row r="20" spans="1:5" s="169" customFormat="1" ht="12" customHeight="1" x14ac:dyDescent="0.2">
      <c r="A20" s="12" t="s">
        <v>73</v>
      </c>
      <c r="B20" s="171" t="s">
        <v>180</v>
      </c>
      <c r="C20" s="158"/>
      <c r="D20" s="158"/>
      <c r="E20" s="94"/>
    </row>
    <row r="21" spans="1:5" s="169" customFormat="1" ht="12" customHeight="1" x14ac:dyDescent="0.2">
      <c r="A21" s="12" t="s">
        <v>74</v>
      </c>
      <c r="B21" s="171" t="s">
        <v>338</v>
      </c>
      <c r="C21" s="158"/>
      <c r="D21" s="158"/>
      <c r="E21" s="94"/>
    </row>
    <row r="22" spans="1:5" s="169" customFormat="1" ht="12" customHeight="1" x14ac:dyDescent="0.2">
      <c r="A22" s="12" t="s">
        <v>75</v>
      </c>
      <c r="B22" s="171" t="s">
        <v>339</v>
      </c>
      <c r="C22" s="158"/>
      <c r="D22" s="158"/>
      <c r="E22" s="94"/>
    </row>
    <row r="23" spans="1:5" s="169" customFormat="1" ht="12" customHeight="1" x14ac:dyDescent="0.2">
      <c r="A23" s="12" t="s">
        <v>76</v>
      </c>
      <c r="B23" s="171" t="s">
        <v>181</v>
      </c>
      <c r="C23" s="158">
        <v>12355000</v>
      </c>
      <c r="D23" s="158">
        <v>51748799</v>
      </c>
      <c r="E23" s="94">
        <v>64103799</v>
      </c>
    </row>
    <row r="24" spans="1:5" s="169" customFormat="1" ht="12" customHeight="1" thickBot="1" x14ac:dyDescent="0.25">
      <c r="A24" s="14" t="s">
        <v>83</v>
      </c>
      <c r="B24" s="102" t="s">
        <v>182</v>
      </c>
      <c r="C24" s="160"/>
      <c r="D24" s="160"/>
      <c r="E24" s="96"/>
    </row>
    <row r="25" spans="1:5" s="169" customFormat="1" ht="12" customHeight="1" thickBot="1" x14ac:dyDescent="0.25">
      <c r="A25" s="18" t="s">
        <v>11</v>
      </c>
      <c r="B25" s="19" t="s">
        <v>183</v>
      </c>
      <c r="C25" s="157">
        <f>+C26+C27+C28+C29+C30</f>
        <v>0</v>
      </c>
      <c r="D25" s="157">
        <f>+D26+D27+D28+D29+D30</f>
        <v>33796230</v>
      </c>
      <c r="E25" s="93">
        <f>+E26+E27+E28+E29+E30</f>
        <v>33796230</v>
      </c>
    </row>
    <row r="26" spans="1:5" s="169" customFormat="1" ht="12" customHeight="1" x14ac:dyDescent="0.2">
      <c r="A26" s="13" t="s">
        <v>55</v>
      </c>
      <c r="B26" s="170" t="s">
        <v>184</v>
      </c>
      <c r="C26" s="159"/>
      <c r="D26" s="159">
        <v>29896230</v>
      </c>
      <c r="E26" s="95">
        <v>29896230</v>
      </c>
    </row>
    <row r="27" spans="1:5" s="169" customFormat="1" ht="12" customHeight="1" x14ac:dyDescent="0.2">
      <c r="A27" s="12" t="s">
        <v>56</v>
      </c>
      <c r="B27" s="171" t="s">
        <v>185</v>
      </c>
      <c r="C27" s="158"/>
      <c r="D27" s="158"/>
      <c r="E27" s="94"/>
    </row>
    <row r="28" spans="1:5" s="169" customFormat="1" ht="12" customHeight="1" x14ac:dyDescent="0.2">
      <c r="A28" s="12" t="s">
        <v>57</v>
      </c>
      <c r="B28" s="171" t="s">
        <v>340</v>
      </c>
      <c r="C28" s="158"/>
      <c r="D28" s="158"/>
      <c r="E28" s="94"/>
    </row>
    <row r="29" spans="1:5" s="169" customFormat="1" ht="12" customHeight="1" x14ac:dyDescent="0.2">
      <c r="A29" s="12" t="s">
        <v>58</v>
      </c>
      <c r="B29" s="171" t="s">
        <v>341</v>
      </c>
      <c r="C29" s="158"/>
      <c r="D29" s="158"/>
      <c r="E29" s="94"/>
    </row>
    <row r="30" spans="1:5" s="169" customFormat="1" ht="12" customHeight="1" x14ac:dyDescent="0.2">
      <c r="A30" s="12" t="s">
        <v>114</v>
      </c>
      <c r="B30" s="171" t="s">
        <v>186</v>
      </c>
      <c r="C30" s="158"/>
      <c r="D30" s="158">
        <v>3900000</v>
      </c>
      <c r="E30" s="94">
        <v>3900000</v>
      </c>
    </row>
    <row r="31" spans="1:5" s="169" customFormat="1" ht="12" customHeight="1" thickBot="1" x14ac:dyDescent="0.25">
      <c r="A31" s="14" t="s">
        <v>115</v>
      </c>
      <c r="B31" s="172" t="s">
        <v>187</v>
      </c>
      <c r="C31" s="160"/>
      <c r="D31" s="160"/>
      <c r="E31" s="96"/>
    </row>
    <row r="32" spans="1:5" s="169" customFormat="1" ht="12" customHeight="1" thickBot="1" x14ac:dyDescent="0.25">
      <c r="A32" s="18" t="s">
        <v>116</v>
      </c>
      <c r="B32" s="19" t="s">
        <v>487</v>
      </c>
      <c r="C32" s="163">
        <f>SUM(C33:C39)</f>
        <v>7900000</v>
      </c>
      <c r="D32" s="163">
        <f>SUM(D33:D39)</f>
        <v>4846654</v>
      </c>
      <c r="E32" s="199">
        <f>SUM(E33:E39)</f>
        <v>12746654</v>
      </c>
    </row>
    <row r="33" spans="1:5" s="169" customFormat="1" ht="12" customHeight="1" x14ac:dyDescent="0.2">
      <c r="A33" s="13" t="s">
        <v>188</v>
      </c>
      <c r="B33" s="170" t="str">
        <f>KVI_MOD_1.1.sz.mell.!B33</f>
        <v>Építményadó</v>
      </c>
      <c r="C33" s="159"/>
      <c r="D33" s="159"/>
      <c r="E33" s="95"/>
    </row>
    <row r="34" spans="1:5" s="169" customFormat="1" ht="12" customHeight="1" x14ac:dyDescent="0.2">
      <c r="A34" s="12" t="s">
        <v>189</v>
      </c>
      <c r="B34" s="171" t="str">
        <f>KVI_MOD_1.1.sz.mell.!B34</f>
        <v>Idegenforgalmi adó</v>
      </c>
      <c r="C34" s="158"/>
      <c r="D34" s="158"/>
      <c r="E34" s="94"/>
    </row>
    <row r="35" spans="1:5" s="169" customFormat="1" ht="12" customHeight="1" x14ac:dyDescent="0.2">
      <c r="A35" s="12" t="s">
        <v>190</v>
      </c>
      <c r="B35" s="171" t="str">
        <f>KVI_MOD_1.1.sz.mell.!B35</f>
        <v>Iparűzési adó</v>
      </c>
      <c r="C35" s="158">
        <v>4700000</v>
      </c>
      <c r="D35" s="158">
        <v>3484432</v>
      </c>
      <c r="E35" s="94">
        <v>8184432</v>
      </c>
    </row>
    <row r="36" spans="1:5" s="169" customFormat="1" ht="12" customHeight="1" x14ac:dyDescent="0.2">
      <c r="A36" s="12" t="s">
        <v>191</v>
      </c>
      <c r="B36" s="171" t="str">
        <f>KVI_MOD_1.1.sz.mell.!B36</f>
        <v xml:space="preserve">Talajterhelési díj </v>
      </c>
      <c r="C36" s="158"/>
      <c r="D36" s="158"/>
      <c r="E36" s="94"/>
    </row>
    <row r="37" spans="1:5" s="169" customFormat="1" ht="12" customHeight="1" x14ac:dyDescent="0.2">
      <c r="A37" s="12" t="s">
        <v>491</v>
      </c>
      <c r="B37" s="171" t="str">
        <f>KVI_MOD_1.1.sz.mell.!B37</f>
        <v>Gépjárműadó</v>
      </c>
      <c r="C37" s="158">
        <v>1200000</v>
      </c>
      <c r="D37" s="158">
        <v>-1200000</v>
      </c>
      <c r="E37" s="94"/>
    </row>
    <row r="38" spans="1:5" s="169" customFormat="1" ht="12" customHeight="1" x14ac:dyDescent="0.2">
      <c r="A38" s="12" t="s">
        <v>492</v>
      </c>
      <c r="B38" s="171" t="str">
        <f>KVI_MOD_1.1.sz.mell.!B38</f>
        <v>Telekadó</v>
      </c>
      <c r="C38" s="158"/>
      <c r="D38" s="158">
        <v>882730</v>
      </c>
      <c r="E38" s="94">
        <v>882730</v>
      </c>
    </row>
    <row r="39" spans="1:5" s="169" customFormat="1" ht="12" customHeight="1" thickBot="1" x14ac:dyDescent="0.25">
      <c r="A39" s="14" t="s">
        <v>493</v>
      </c>
      <c r="B39" s="294" t="str">
        <f>KVI_MOD_1.1.sz.mell.!B39</f>
        <v>Kommunális adó</v>
      </c>
      <c r="C39" s="160">
        <v>2000000</v>
      </c>
      <c r="D39" s="160">
        <v>1679492</v>
      </c>
      <c r="E39" s="96">
        <v>3679492</v>
      </c>
    </row>
    <row r="40" spans="1:5" s="169" customFormat="1" ht="12" customHeight="1" thickBot="1" x14ac:dyDescent="0.25">
      <c r="A40" s="18" t="s">
        <v>13</v>
      </c>
      <c r="B40" s="19" t="s">
        <v>348</v>
      </c>
      <c r="C40" s="157">
        <f>SUM(C41:C51)</f>
        <v>3300000</v>
      </c>
      <c r="D40" s="157">
        <f>SUM(D41:D51)</f>
        <v>4581759</v>
      </c>
      <c r="E40" s="93">
        <f>SUM(E41:E51)</f>
        <v>7881759</v>
      </c>
    </row>
    <row r="41" spans="1:5" s="169" customFormat="1" ht="12" customHeight="1" x14ac:dyDescent="0.2">
      <c r="A41" s="13" t="s">
        <v>59</v>
      </c>
      <c r="B41" s="170" t="s">
        <v>195</v>
      </c>
      <c r="C41" s="159">
        <v>3000000</v>
      </c>
      <c r="D41" s="159">
        <v>176639</v>
      </c>
      <c r="E41" s="95">
        <v>3176639</v>
      </c>
    </row>
    <row r="42" spans="1:5" s="169" customFormat="1" ht="12" customHeight="1" x14ac:dyDescent="0.2">
      <c r="A42" s="12" t="s">
        <v>60</v>
      </c>
      <c r="B42" s="171" t="s">
        <v>196</v>
      </c>
      <c r="C42" s="158">
        <v>200000</v>
      </c>
      <c r="D42" s="158">
        <v>760437</v>
      </c>
      <c r="E42" s="94">
        <v>960437</v>
      </c>
    </row>
    <row r="43" spans="1:5" s="169" customFormat="1" ht="12" customHeight="1" x14ac:dyDescent="0.2">
      <c r="A43" s="12" t="s">
        <v>61</v>
      </c>
      <c r="B43" s="171" t="s">
        <v>197</v>
      </c>
      <c r="C43" s="158"/>
      <c r="D43" s="158"/>
      <c r="E43" s="94"/>
    </row>
    <row r="44" spans="1:5" s="169" customFormat="1" ht="12" customHeight="1" x14ac:dyDescent="0.2">
      <c r="A44" s="12" t="s">
        <v>118</v>
      </c>
      <c r="B44" s="171" t="s">
        <v>198</v>
      </c>
      <c r="C44" s="158">
        <v>100000</v>
      </c>
      <c r="D44" s="158">
        <v>-61075</v>
      </c>
      <c r="E44" s="94">
        <v>38925</v>
      </c>
    </row>
    <row r="45" spans="1:5" s="169" customFormat="1" ht="12" customHeight="1" x14ac:dyDescent="0.2">
      <c r="A45" s="12" t="s">
        <v>119</v>
      </c>
      <c r="B45" s="171" t="s">
        <v>199</v>
      </c>
      <c r="C45" s="158"/>
      <c r="D45" s="158">
        <v>114263</v>
      </c>
      <c r="E45" s="94">
        <v>114263</v>
      </c>
    </row>
    <row r="46" spans="1:5" s="169" customFormat="1" ht="12" customHeight="1" x14ac:dyDescent="0.2">
      <c r="A46" s="12" t="s">
        <v>120</v>
      </c>
      <c r="B46" s="171" t="s">
        <v>200</v>
      </c>
      <c r="C46" s="158"/>
      <c r="D46" s="158">
        <v>11634</v>
      </c>
      <c r="E46" s="94">
        <v>11634</v>
      </c>
    </row>
    <row r="47" spans="1:5" s="169" customFormat="1" ht="12" customHeight="1" x14ac:dyDescent="0.2">
      <c r="A47" s="12" t="s">
        <v>121</v>
      </c>
      <c r="B47" s="171" t="s">
        <v>201</v>
      </c>
      <c r="C47" s="158"/>
      <c r="D47" s="158"/>
      <c r="E47" s="94"/>
    </row>
    <row r="48" spans="1:5" s="169" customFormat="1" ht="12" customHeight="1" x14ac:dyDescent="0.2">
      <c r="A48" s="12" t="s">
        <v>122</v>
      </c>
      <c r="B48" s="171" t="s">
        <v>494</v>
      </c>
      <c r="C48" s="158"/>
      <c r="D48" s="158">
        <v>3423067</v>
      </c>
      <c r="E48" s="94">
        <v>3423067</v>
      </c>
    </row>
    <row r="49" spans="1:5" s="169" customFormat="1" ht="12" customHeight="1" x14ac:dyDescent="0.2">
      <c r="A49" s="12" t="s">
        <v>193</v>
      </c>
      <c r="B49" s="171" t="s">
        <v>203</v>
      </c>
      <c r="C49" s="161"/>
      <c r="D49" s="161"/>
      <c r="E49" s="97"/>
    </row>
    <row r="50" spans="1:5" s="169" customFormat="1" ht="12" customHeight="1" x14ac:dyDescent="0.2">
      <c r="A50" s="14" t="s">
        <v>194</v>
      </c>
      <c r="B50" s="172" t="s">
        <v>350</v>
      </c>
      <c r="C50" s="162"/>
      <c r="D50" s="162"/>
      <c r="E50" s="98"/>
    </row>
    <row r="51" spans="1:5" s="169" customFormat="1" ht="12" customHeight="1" thickBot="1" x14ac:dyDescent="0.25">
      <c r="A51" s="14" t="s">
        <v>349</v>
      </c>
      <c r="B51" s="102" t="s">
        <v>204</v>
      </c>
      <c r="C51" s="162"/>
      <c r="D51" s="162">
        <v>156794</v>
      </c>
      <c r="E51" s="98">
        <v>156794</v>
      </c>
    </row>
    <row r="52" spans="1:5" s="169" customFormat="1" ht="12" customHeight="1" thickBot="1" x14ac:dyDescent="0.25">
      <c r="A52" s="18" t="s">
        <v>14</v>
      </c>
      <c r="B52" s="19" t="s">
        <v>205</v>
      </c>
      <c r="C52" s="157">
        <f>SUM(C53:C57)</f>
        <v>0</v>
      </c>
      <c r="D52" s="157">
        <f>SUM(D53:D57)</f>
        <v>4088720</v>
      </c>
      <c r="E52" s="93">
        <f>SUM(E53:E57)</f>
        <v>4088720</v>
      </c>
    </row>
    <row r="53" spans="1:5" s="169" customFormat="1" ht="12" customHeight="1" x14ac:dyDescent="0.2">
      <c r="A53" s="13" t="s">
        <v>62</v>
      </c>
      <c r="B53" s="170" t="s">
        <v>209</v>
      </c>
      <c r="C53" s="210"/>
      <c r="D53" s="210"/>
      <c r="E53" s="99"/>
    </row>
    <row r="54" spans="1:5" s="169" customFormat="1" ht="12" customHeight="1" x14ac:dyDescent="0.2">
      <c r="A54" s="12" t="s">
        <v>63</v>
      </c>
      <c r="B54" s="171" t="s">
        <v>210</v>
      </c>
      <c r="C54" s="161"/>
      <c r="D54" s="161"/>
      <c r="E54" s="97"/>
    </row>
    <row r="55" spans="1:5" s="169" customFormat="1" ht="12" customHeight="1" x14ac:dyDescent="0.2">
      <c r="A55" s="12" t="s">
        <v>206</v>
      </c>
      <c r="B55" s="171" t="s">
        <v>211</v>
      </c>
      <c r="C55" s="161"/>
      <c r="D55" s="161">
        <v>2458720</v>
      </c>
      <c r="E55" s="97">
        <v>2458720</v>
      </c>
    </row>
    <row r="56" spans="1:5" s="169" customFormat="1" ht="12" customHeight="1" x14ac:dyDescent="0.2">
      <c r="A56" s="12" t="s">
        <v>207</v>
      </c>
      <c r="B56" s="171" t="s">
        <v>212</v>
      </c>
      <c r="C56" s="161"/>
      <c r="D56" s="161">
        <v>1630000</v>
      </c>
      <c r="E56" s="97">
        <v>1630000</v>
      </c>
    </row>
    <row r="57" spans="1:5" s="169" customFormat="1" ht="12" customHeight="1" thickBot="1" x14ac:dyDescent="0.25">
      <c r="A57" s="14" t="s">
        <v>208</v>
      </c>
      <c r="B57" s="102" t="s">
        <v>213</v>
      </c>
      <c r="C57" s="162"/>
      <c r="D57" s="162"/>
      <c r="E57" s="98"/>
    </row>
    <row r="58" spans="1:5" s="169" customFormat="1" ht="12" customHeight="1" thickBot="1" x14ac:dyDescent="0.25">
      <c r="A58" s="18" t="s">
        <v>123</v>
      </c>
      <c r="B58" s="19" t="s">
        <v>214</v>
      </c>
      <c r="C58" s="157">
        <f>SUM(C59:C61)</f>
        <v>0</v>
      </c>
      <c r="D58" s="157">
        <f>SUM(D59:D61)</f>
        <v>400000</v>
      </c>
      <c r="E58" s="93">
        <f>SUM(E59:E61)</f>
        <v>400000</v>
      </c>
    </row>
    <row r="59" spans="1:5" s="169" customFormat="1" ht="12" customHeight="1" x14ac:dyDescent="0.2">
      <c r="A59" s="13" t="s">
        <v>64</v>
      </c>
      <c r="B59" s="170" t="s">
        <v>215</v>
      </c>
      <c r="C59" s="159"/>
      <c r="D59" s="159"/>
      <c r="E59" s="95"/>
    </row>
    <row r="60" spans="1:5" s="169" customFormat="1" ht="12" customHeight="1" x14ac:dyDescent="0.2">
      <c r="A60" s="12" t="s">
        <v>65</v>
      </c>
      <c r="B60" s="171" t="s">
        <v>342</v>
      </c>
      <c r="C60" s="158"/>
      <c r="D60" s="158"/>
      <c r="E60" s="94"/>
    </row>
    <row r="61" spans="1:5" s="169" customFormat="1" ht="12" customHeight="1" x14ac:dyDescent="0.2">
      <c r="A61" s="12" t="s">
        <v>218</v>
      </c>
      <c r="B61" s="171" t="s">
        <v>216</v>
      </c>
      <c r="C61" s="158"/>
      <c r="D61" s="158">
        <v>400000</v>
      </c>
      <c r="E61" s="94">
        <v>400000</v>
      </c>
    </row>
    <row r="62" spans="1:5" s="169" customFormat="1" ht="12" customHeight="1" thickBot="1" x14ac:dyDescent="0.25">
      <c r="A62" s="14" t="s">
        <v>219</v>
      </c>
      <c r="B62" s="102" t="s">
        <v>217</v>
      </c>
      <c r="C62" s="160"/>
      <c r="D62" s="160"/>
      <c r="E62" s="96"/>
    </row>
    <row r="63" spans="1:5" s="169" customFormat="1" ht="12" customHeight="1" thickBot="1" x14ac:dyDescent="0.25">
      <c r="A63" s="18" t="s">
        <v>16</v>
      </c>
      <c r="B63" s="100" t="s">
        <v>220</v>
      </c>
      <c r="C63" s="157">
        <f>SUM(C64:C66)</f>
        <v>0</v>
      </c>
      <c r="D63" s="157">
        <f>SUM(D64:D66)</f>
        <v>0</v>
      </c>
      <c r="E63" s="93">
        <f>SUM(E64:E66)</f>
        <v>0</v>
      </c>
    </row>
    <row r="64" spans="1:5" s="169" customFormat="1" ht="12" customHeight="1" x14ac:dyDescent="0.2">
      <c r="A64" s="13" t="s">
        <v>124</v>
      </c>
      <c r="B64" s="170" t="s">
        <v>222</v>
      </c>
      <c r="C64" s="161"/>
      <c r="D64" s="161"/>
      <c r="E64" s="97"/>
    </row>
    <row r="65" spans="1:5" s="169" customFormat="1" ht="12" customHeight="1" x14ac:dyDescent="0.2">
      <c r="A65" s="12" t="s">
        <v>125</v>
      </c>
      <c r="B65" s="171" t="s">
        <v>343</v>
      </c>
      <c r="C65" s="161"/>
      <c r="D65" s="161"/>
      <c r="E65" s="97"/>
    </row>
    <row r="66" spans="1:5" s="169" customFormat="1" ht="12" customHeight="1" x14ac:dyDescent="0.2">
      <c r="A66" s="12" t="s">
        <v>156</v>
      </c>
      <c r="B66" s="171" t="s">
        <v>223</v>
      </c>
      <c r="C66" s="161"/>
      <c r="D66" s="161"/>
      <c r="E66" s="97"/>
    </row>
    <row r="67" spans="1:5" s="169" customFormat="1" ht="12" customHeight="1" thickBot="1" x14ac:dyDescent="0.25">
      <c r="A67" s="14" t="s">
        <v>221</v>
      </c>
      <c r="B67" s="102" t="s">
        <v>224</v>
      </c>
      <c r="C67" s="161"/>
      <c r="D67" s="161"/>
      <c r="E67" s="97"/>
    </row>
    <row r="68" spans="1:5" s="169" customFormat="1" ht="12" customHeight="1" thickBot="1" x14ac:dyDescent="0.25">
      <c r="A68" s="225" t="s">
        <v>390</v>
      </c>
      <c r="B68" s="19" t="s">
        <v>225</v>
      </c>
      <c r="C68" s="163">
        <f>+C11+C18+C25+C32+C40+C52+C58+C63</f>
        <v>189013431</v>
      </c>
      <c r="D68" s="163">
        <f>+D11+D18+D25+D32+D40+D52+D58+D63</f>
        <v>141162193</v>
      </c>
      <c r="E68" s="199">
        <f>+E11+E18+E25+E32+E40+E52+E58+E63</f>
        <v>330175624</v>
      </c>
    </row>
    <row r="69" spans="1:5" s="169" customFormat="1" ht="12" customHeight="1" thickBot="1" x14ac:dyDescent="0.25">
      <c r="A69" s="211" t="s">
        <v>226</v>
      </c>
      <c r="B69" s="100" t="s">
        <v>227</v>
      </c>
      <c r="C69" s="157">
        <f>SUM(C70:C72)</f>
        <v>0</v>
      </c>
      <c r="D69" s="157">
        <f>SUM(D70:D72)</f>
        <v>0</v>
      </c>
      <c r="E69" s="93">
        <f>SUM(E70:E72)</f>
        <v>0</v>
      </c>
    </row>
    <row r="70" spans="1:5" s="169" customFormat="1" ht="12" customHeight="1" x14ac:dyDescent="0.2">
      <c r="A70" s="13" t="s">
        <v>255</v>
      </c>
      <c r="B70" s="170" t="s">
        <v>228</v>
      </c>
      <c r="C70" s="161"/>
      <c r="D70" s="161"/>
      <c r="E70" s="97"/>
    </row>
    <row r="71" spans="1:5" s="169" customFormat="1" ht="12" customHeight="1" x14ac:dyDescent="0.2">
      <c r="A71" s="12" t="s">
        <v>264</v>
      </c>
      <c r="B71" s="171" t="s">
        <v>229</v>
      </c>
      <c r="C71" s="161"/>
      <c r="D71" s="161"/>
      <c r="E71" s="97"/>
    </row>
    <row r="72" spans="1:5" s="169" customFormat="1" ht="12" customHeight="1" thickBot="1" x14ac:dyDescent="0.25">
      <c r="A72" s="14" t="s">
        <v>265</v>
      </c>
      <c r="B72" s="221" t="s">
        <v>375</v>
      </c>
      <c r="C72" s="161"/>
      <c r="D72" s="161"/>
      <c r="E72" s="97"/>
    </row>
    <row r="73" spans="1:5" s="169" customFormat="1" ht="12" customHeight="1" thickBot="1" x14ac:dyDescent="0.25">
      <c r="A73" s="211" t="s">
        <v>231</v>
      </c>
      <c r="B73" s="100" t="s">
        <v>232</v>
      </c>
      <c r="C73" s="157">
        <f>SUM(C74:C77)</f>
        <v>0</v>
      </c>
      <c r="D73" s="157">
        <f>SUM(D74:D77)</f>
        <v>0</v>
      </c>
      <c r="E73" s="93">
        <f>SUM(E74:E77)</f>
        <v>0</v>
      </c>
    </row>
    <row r="74" spans="1:5" s="169" customFormat="1" ht="12" customHeight="1" x14ac:dyDescent="0.2">
      <c r="A74" s="13" t="s">
        <v>101</v>
      </c>
      <c r="B74" s="301" t="s">
        <v>233</v>
      </c>
      <c r="C74" s="161"/>
      <c r="D74" s="161"/>
      <c r="E74" s="97"/>
    </row>
    <row r="75" spans="1:5" s="169" customFormat="1" ht="12" customHeight="1" x14ac:dyDescent="0.2">
      <c r="A75" s="12" t="s">
        <v>102</v>
      </c>
      <c r="B75" s="301" t="s">
        <v>501</v>
      </c>
      <c r="C75" s="161"/>
      <c r="D75" s="161"/>
      <c r="E75" s="97"/>
    </row>
    <row r="76" spans="1:5" s="169" customFormat="1" ht="12" customHeight="1" x14ac:dyDescent="0.2">
      <c r="A76" s="12" t="s">
        <v>256</v>
      </c>
      <c r="B76" s="301" t="s">
        <v>234</v>
      </c>
      <c r="C76" s="161"/>
      <c r="D76" s="161"/>
      <c r="E76" s="97"/>
    </row>
    <row r="77" spans="1:5" s="169" customFormat="1" ht="12" customHeight="1" thickBot="1" x14ac:dyDescent="0.25">
      <c r="A77" s="14" t="s">
        <v>257</v>
      </c>
      <c r="B77" s="302" t="s">
        <v>502</v>
      </c>
      <c r="C77" s="161"/>
      <c r="D77" s="161"/>
      <c r="E77" s="97"/>
    </row>
    <row r="78" spans="1:5" s="169" customFormat="1" ht="12" customHeight="1" thickBot="1" x14ac:dyDescent="0.25">
      <c r="A78" s="211" t="s">
        <v>235</v>
      </c>
      <c r="B78" s="100" t="s">
        <v>236</v>
      </c>
      <c r="C78" s="157">
        <f>SUM(C79:C80)</f>
        <v>22863428</v>
      </c>
      <c r="D78" s="157">
        <f>SUM(D79:D80)</f>
        <v>0</v>
      </c>
      <c r="E78" s="93">
        <f>SUM(E79:E80)</f>
        <v>22863428</v>
      </c>
    </row>
    <row r="79" spans="1:5" s="169" customFormat="1" ht="12" customHeight="1" x14ac:dyDescent="0.2">
      <c r="A79" s="13" t="s">
        <v>258</v>
      </c>
      <c r="B79" s="170" t="s">
        <v>237</v>
      </c>
      <c r="C79" s="161">
        <v>22863428</v>
      </c>
      <c r="D79" s="161"/>
      <c r="E79" s="97">
        <v>22863428</v>
      </c>
    </row>
    <row r="80" spans="1:5" s="169" customFormat="1" ht="12" customHeight="1" thickBot="1" x14ac:dyDescent="0.25">
      <c r="A80" s="14" t="s">
        <v>259</v>
      </c>
      <c r="B80" s="102" t="s">
        <v>238</v>
      </c>
      <c r="C80" s="161"/>
      <c r="D80" s="161"/>
      <c r="E80" s="97"/>
    </row>
    <row r="81" spans="1:5" s="169" customFormat="1" ht="12" customHeight="1" thickBot="1" x14ac:dyDescent="0.25">
      <c r="A81" s="211" t="s">
        <v>239</v>
      </c>
      <c r="B81" s="100" t="s">
        <v>240</v>
      </c>
      <c r="C81" s="157">
        <f>SUM(C82:C84)</f>
        <v>0</v>
      </c>
      <c r="D81" s="157">
        <f>SUM(D82:D84)</f>
        <v>0</v>
      </c>
      <c r="E81" s="93">
        <f>SUM(E82:E84)</f>
        <v>0</v>
      </c>
    </row>
    <row r="82" spans="1:5" s="169" customFormat="1" ht="12" customHeight="1" x14ac:dyDescent="0.2">
      <c r="A82" s="13" t="s">
        <v>260</v>
      </c>
      <c r="B82" s="170" t="s">
        <v>241</v>
      </c>
      <c r="C82" s="161"/>
      <c r="D82" s="161"/>
      <c r="E82" s="97"/>
    </row>
    <row r="83" spans="1:5" s="169" customFormat="1" ht="12" customHeight="1" x14ac:dyDescent="0.2">
      <c r="A83" s="12" t="s">
        <v>261</v>
      </c>
      <c r="B83" s="171" t="s">
        <v>242</v>
      </c>
      <c r="C83" s="161"/>
      <c r="D83" s="161"/>
      <c r="E83" s="97"/>
    </row>
    <row r="84" spans="1:5" s="169" customFormat="1" ht="12" customHeight="1" thickBot="1" x14ac:dyDescent="0.25">
      <c r="A84" s="14" t="s">
        <v>262</v>
      </c>
      <c r="B84" s="102" t="s">
        <v>503</v>
      </c>
      <c r="C84" s="161"/>
      <c r="D84" s="161"/>
      <c r="E84" s="97"/>
    </row>
    <row r="85" spans="1:5" s="169" customFormat="1" ht="12" customHeight="1" thickBot="1" x14ac:dyDescent="0.25">
      <c r="A85" s="211" t="s">
        <v>243</v>
      </c>
      <c r="B85" s="100" t="s">
        <v>263</v>
      </c>
      <c r="C85" s="157">
        <f>SUM(C86:C89)</f>
        <v>0</v>
      </c>
      <c r="D85" s="157">
        <f>SUM(D86:D89)</f>
        <v>0</v>
      </c>
      <c r="E85" s="93">
        <f>SUM(E86:E89)</f>
        <v>0</v>
      </c>
    </row>
    <row r="86" spans="1:5" s="169" customFormat="1" ht="12" customHeight="1" x14ac:dyDescent="0.2">
      <c r="A86" s="174" t="s">
        <v>244</v>
      </c>
      <c r="B86" s="170" t="s">
        <v>245</v>
      </c>
      <c r="C86" s="161"/>
      <c r="D86" s="161"/>
      <c r="E86" s="97"/>
    </row>
    <row r="87" spans="1:5" s="169" customFormat="1" ht="12" customHeight="1" x14ac:dyDescent="0.2">
      <c r="A87" s="175" t="s">
        <v>246</v>
      </c>
      <c r="B87" s="171" t="s">
        <v>247</v>
      </c>
      <c r="C87" s="161"/>
      <c r="D87" s="161"/>
      <c r="E87" s="97"/>
    </row>
    <row r="88" spans="1:5" s="169" customFormat="1" ht="12" customHeight="1" x14ac:dyDescent="0.2">
      <c r="A88" s="175" t="s">
        <v>248</v>
      </c>
      <c r="B88" s="171" t="s">
        <v>249</v>
      </c>
      <c r="C88" s="161"/>
      <c r="D88" s="161"/>
      <c r="E88" s="97"/>
    </row>
    <row r="89" spans="1:5" s="169" customFormat="1" ht="12" customHeight="1" thickBot="1" x14ac:dyDescent="0.25">
      <c r="A89" s="176" t="s">
        <v>250</v>
      </c>
      <c r="B89" s="102" t="s">
        <v>251</v>
      </c>
      <c r="C89" s="161"/>
      <c r="D89" s="161"/>
      <c r="E89" s="97"/>
    </row>
    <row r="90" spans="1:5" s="169" customFormat="1" ht="12" customHeight="1" thickBot="1" x14ac:dyDescent="0.25">
      <c r="A90" s="211" t="s">
        <v>252</v>
      </c>
      <c r="B90" s="100" t="s">
        <v>389</v>
      </c>
      <c r="C90" s="213"/>
      <c r="D90" s="213"/>
      <c r="E90" s="214"/>
    </row>
    <row r="91" spans="1:5" s="169" customFormat="1" ht="13.5" customHeight="1" thickBot="1" x14ac:dyDescent="0.25">
      <c r="A91" s="211" t="s">
        <v>254</v>
      </c>
      <c r="B91" s="100" t="s">
        <v>253</v>
      </c>
      <c r="C91" s="213"/>
      <c r="D91" s="213"/>
      <c r="E91" s="214"/>
    </row>
    <row r="92" spans="1:5" s="169" customFormat="1" ht="15.75" customHeight="1" thickBot="1" x14ac:dyDescent="0.25">
      <c r="A92" s="211" t="s">
        <v>266</v>
      </c>
      <c r="B92" s="177" t="s">
        <v>392</v>
      </c>
      <c r="C92" s="163">
        <f>+C69+C73+C78+C81+C85+C91+C90</f>
        <v>22863428</v>
      </c>
      <c r="D92" s="163">
        <f>+D69+D73+D78+D81+D85+D91+D90</f>
        <v>0</v>
      </c>
      <c r="E92" s="199">
        <f>+E69+E73+E78+E81+E85+E91+E90</f>
        <v>22863428</v>
      </c>
    </row>
    <row r="93" spans="1:5" s="169" customFormat="1" ht="25.5" customHeight="1" thickBot="1" x14ac:dyDescent="0.25">
      <c r="A93" s="212" t="s">
        <v>391</v>
      </c>
      <c r="B93" s="178" t="s">
        <v>393</v>
      </c>
      <c r="C93" s="163">
        <f>+C68+C92</f>
        <v>211876859</v>
      </c>
      <c r="D93" s="163">
        <f>+D68+D92</f>
        <v>141162193</v>
      </c>
      <c r="E93" s="199">
        <f>+E68+E92</f>
        <v>353039052</v>
      </c>
    </row>
    <row r="94" spans="1:5" s="169" customFormat="1" ht="15.2" customHeight="1" x14ac:dyDescent="0.2">
      <c r="A94" s="3"/>
      <c r="B94" s="4"/>
      <c r="C94" s="104"/>
    </row>
    <row r="95" spans="1:5" ht="16.5" customHeight="1" x14ac:dyDescent="0.25">
      <c r="A95" s="541" t="s">
        <v>37</v>
      </c>
      <c r="B95" s="541"/>
      <c r="C95" s="541"/>
      <c r="D95" s="541"/>
      <c r="E95" s="541"/>
    </row>
    <row r="96" spans="1:5" s="179" customFormat="1" ht="16.5" customHeight="1" thickBot="1" x14ac:dyDescent="0.3">
      <c r="A96" s="543" t="s">
        <v>105</v>
      </c>
      <c r="B96" s="543"/>
      <c r="C96" s="61"/>
      <c r="E96" s="61" t="str">
        <f>E7</f>
        <v xml:space="preserve"> Forintban!</v>
      </c>
    </row>
    <row r="97" spans="1:5" x14ac:dyDescent="0.25">
      <c r="A97" s="532" t="s">
        <v>54</v>
      </c>
      <c r="B97" s="534" t="s">
        <v>435</v>
      </c>
      <c r="C97" s="536" t="str">
        <f>C8</f>
        <v>2020. évi</v>
      </c>
      <c r="D97" s="537"/>
      <c r="E97" s="538"/>
    </row>
    <row r="98" spans="1:5" ht="24.75" thickBot="1" x14ac:dyDescent="0.3">
      <c r="A98" s="533"/>
      <c r="B98" s="535"/>
      <c r="C98" s="242" t="str">
        <f>C9</f>
        <v>Eredeti
előirányzat</v>
      </c>
      <c r="D98" s="241" t="str">
        <f>D9</f>
        <v>Összes módosítás</v>
      </c>
      <c r="E98" s="303" t="str">
        <f>E9</f>
        <v>Módosított előirányzat</v>
      </c>
    </row>
    <row r="99" spans="1:5" s="168" customFormat="1" ht="12" customHeight="1" thickBot="1" x14ac:dyDescent="0.25">
      <c r="A99" s="25" t="s">
        <v>401</v>
      </c>
      <c r="B99" s="26" t="s">
        <v>402</v>
      </c>
      <c r="C99" s="26" t="s">
        <v>403</v>
      </c>
      <c r="D99" s="26" t="s">
        <v>405</v>
      </c>
      <c r="E99" s="253" t="s">
        <v>404</v>
      </c>
    </row>
    <row r="100" spans="1:5" ht="12" customHeight="1" thickBot="1" x14ac:dyDescent="0.3">
      <c r="A100" s="20" t="s">
        <v>9</v>
      </c>
      <c r="B100" s="24" t="s">
        <v>351</v>
      </c>
      <c r="C100" s="156">
        <f>C101+C102+C103+C104+C105+C118</f>
        <v>61408046</v>
      </c>
      <c r="D100" s="156">
        <f>D101+D102+D103+D104+D105+D118</f>
        <v>57855242</v>
      </c>
      <c r="E100" s="228">
        <f>E101+E102+E103+E104+E105+E118</f>
        <v>119263468</v>
      </c>
    </row>
    <row r="101" spans="1:5" ht="12" customHeight="1" x14ac:dyDescent="0.25">
      <c r="A101" s="15" t="s">
        <v>66</v>
      </c>
      <c r="B101" s="8" t="s">
        <v>38</v>
      </c>
      <c r="C101" s="235">
        <v>25107000</v>
      </c>
      <c r="D101" s="235">
        <v>30489356</v>
      </c>
      <c r="E101" s="229">
        <v>55596356</v>
      </c>
    </row>
    <row r="102" spans="1:5" ht="12" customHeight="1" x14ac:dyDescent="0.25">
      <c r="A102" s="12" t="s">
        <v>67</v>
      </c>
      <c r="B102" s="6" t="s">
        <v>126</v>
      </c>
      <c r="C102" s="158">
        <v>3971000</v>
      </c>
      <c r="D102" s="158">
        <v>2648439</v>
      </c>
      <c r="E102" s="94">
        <v>6619439</v>
      </c>
    </row>
    <row r="103" spans="1:5" ht="12" customHeight="1" x14ac:dyDescent="0.25">
      <c r="A103" s="12" t="s">
        <v>68</v>
      </c>
      <c r="B103" s="6" t="s">
        <v>93</v>
      </c>
      <c r="C103" s="160">
        <v>25991046</v>
      </c>
      <c r="D103" s="160">
        <v>10914803</v>
      </c>
      <c r="E103" s="96">
        <v>36905849</v>
      </c>
    </row>
    <row r="104" spans="1:5" ht="12" customHeight="1" x14ac:dyDescent="0.25">
      <c r="A104" s="12" t="s">
        <v>69</v>
      </c>
      <c r="B104" s="9" t="s">
        <v>127</v>
      </c>
      <c r="C104" s="160">
        <v>3500000</v>
      </c>
      <c r="D104" s="160">
        <v>-1616000</v>
      </c>
      <c r="E104" s="96">
        <v>1884000</v>
      </c>
    </row>
    <row r="105" spans="1:5" ht="12" customHeight="1" x14ac:dyDescent="0.25">
      <c r="A105" s="12" t="s">
        <v>78</v>
      </c>
      <c r="B105" s="17" t="s">
        <v>128</v>
      </c>
      <c r="C105" s="160">
        <v>2839000</v>
      </c>
      <c r="D105" s="160">
        <v>15418644</v>
      </c>
      <c r="E105" s="96">
        <v>18257824</v>
      </c>
    </row>
    <row r="106" spans="1:5" ht="12" customHeight="1" x14ac:dyDescent="0.25">
      <c r="A106" s="12" t="s">
        <v>70</v>
      </c>
      <c r="B106" s="6" t="s">
        <v>356</v>
      </c>
      <c r="C106" s="160"/>
      <c r="D106" s="160">
        <v>56567</v>
      </c>
      <c r="E106" s="96">
        <v>56567</v>
      </c>
    </row>
    <row r="107" spans="1:5" ht="12" customHeight="1" x14ac:dyDescent="0.25">
      <c r="A107" s="12" t="s">
        <v>71</v>
      </c>
      <c r="B107" s="65" t="s">
        <v>355</v>
      </c>
      <c r="C107" s="160"/>
      <c r="D107" s="160"/>
      <c r="E107" s="96"/>
    </row>
    <row r="108" spans="1:5" ht="12" customHeight="1" x14ac:dyDescent="0.25">
      <c r="A108" s="12" t="s">
        <v>79</v>
      </c>
      <c r="B108" s="65" t="s">
        <v>354</v>
      </c>
      <c r="C108" s="160"/>
      <c r="D108" s="160"/>
      <c r="E108" s="96"/>
    </row>
    <row r="109" spans="1:5" ht="12" customHeight="1" x14ac:dyDescent="0.25">
      <c r="A109" s="12" t="s">
        <v>80</v>
      </c>
      <c r="B109" s="63" t="s">
        <v>269</v>
      </c>
      <c r="C109" s="160"/>
      <c r="D109" s="160"/>
      <c r="E109" s="96"/>
    </row>
    <row r="110" spans="1:5" ht="12" customHeight="1" x14ac:dyDescent="0.25">
      <c r="A110" s="12" t="s">
        <v>81</v>
      </c>
      <c r="B110" s="64" t="s">
        <v>270</v>
      </c>
      <c r="C110" s="160"/>
      <c r="D110" s="160"/>
      <c r="E110" s="96"/>
    </row>
    <row r="111" spans="1:5" ht="12" customHeight="1" x14ac:dyDescent="0.25">
      <c r="A111" s="12" t="s">
        <v>82</v>
      </c>
      <c r="B111" s="64" t="s">
        <v>271</v>
      </c>
      <c r="C111" s="160"/>
      <c r="D111" s="160">
        <v>15000000</v>
      </c>
      <c r="E111" s="96">
        <v>15000000</v>
      </c>
    </row>
    <row r="112" spans="1:5" ht="12" customHeight="1" x14ac:dyDescent="0.25">
      <c r="A112" s="12" t="s">
        <v>84</v>
      </c>
      <c r="B112" s="63" t="s">
        <v>272</v>
      </c>
      <c r="C112" s="160"/>
      <c r="D112" s="160"/>
      <c r="E112" s="96"/>
    </row>
    <row r="113" spans="1:5" ht="12" customHeight="1" x14ac:dyDescent="0.25">
      <c r="A113" s="12" t="s">
        <v>129</v>
      </c>
      <c r="B113" s="63" t="s">
        <v>273</v>
      </c>
      <c r="C113" s="160"/>
      <c r="D113" s="160"/>
      <c r="E113" s="96"/>
    </row>
    <row r="114" spans="1:5" ht="12" customHeight="1" x14ac:dyDescent="0.25">
      <c r="A114" s="12" t="s">
        <v>267</v>
      </c>
      <c r="B114" s="64" t="s">
        <v>274</v>
      </c>
      <c r="C114" s="160"/>
      <c r="D114" s="160"/>
      <c r="E114" s="96"/>
    </row>
    <row r="115" spans="1:5" ht="12" customHeight="1" x14ac:dyDescent="0.25">
      <c r="A115" s="11" t="s">
        <v>268</v>
      </c>
      <c r="B115" s="65" t="s">
        <v>275</v>
      </c>
      <c r="C115" s="160"/>
      <c r="D115" s="160"/>
      <c r="E115" s="96"/>
    </row>
    <row r="116" spans="1:5" ht="12" customHeight="1" x14ac:dyDescent="0.25">
      <c r="A116" s="12" t="s">
        <v>352</v>
      </c>
      <c r="B116" s="65" t="s">
        <v>276</v>
      </c>
      <c r="C116" s="160"/>
      <c r="D116" s="160"/>
      <c r="E116" s="96"/>
    </row>
    <row r="117" spans="1:5" ht="12" customHeight="1" x14ac:dyDescent="0.25">
      <c r="A117" s="14" t="s">
        <v>353</v>
      </c>
      <c r="B117" s="65" t="s">
        <v>277</v>
      </c>
      <c r="C117" s="160"/>
      <c r="D117" s="160"/>
      <c r="E117" s="96"/>
    </row>
    <row r="118" spans="1:5" ht="12" customHeight="1" x14ac:dyDescent="0.25">
      <c r="A118" s="12" t="s">
        <v>357</v>
      </c>
      <c r="B118" s="9" t="s">
        <v>39</v>
      </c>
      <c r="C118" s="158"/>
      <c r="D118" s="158"/>
      <c r="E118" s="94"/>
    </row>
    <row r="119" spans="1:5" ht="12" customHeight="1" x14ac:dyDescent="0.25">
      <c r="A119" s="12" t="s">
        <v>358</v>
      </c>
      <c r="B119" s="6" t="s">
        <v>360</v>
      </c>
      <c r="C119" s="158"/>
      <c r="D119" s="158"/>
      <c r="E119" s="94"/>
    </row>
    <row r="120" spans="1:5" ht="12" customHeight="1" thickBot="1" x14ac:dyDescent="0.3">
      <c r="A120" s="16" t="s">
        <v>359</v>
      </c>
      <c r="B120" s="224" t="s">
        <v>361</v>
      </c>
      <c r="C120" s="236"/>
      <c r="D120" s="236"/>
      <c r="E120" s="230"/>
    </row>
    <row r="121" spans="1:5" ht="12" customHeight="1" thickBot="1" x14ac:dyDescent="0.3">
      <c r="A121" s="222" t="s">
        <v>10</v>
      </c>
      <c r="B121" s="223" t="s">
        <v>278</v>
      </c>
      <c r="C121" s="237">
        <f>+C122+C124+C126</f>
        <v>4500000</v>
      </c>
      <c r="D121" s="157">
        <f>+D122+D124+D126</f>
        <v>53357662</v>
      </c>
      <c r="E121" s="231">
        <f>+E122+E124+E126</f>
        <v>57857662</v>
      </c>
    </row>
    <row r="122" spans="1:5" ht="12" customHeight="1" x14ac:dyDescent="0.25">
      <c r="A122" s="13" t="s">
        <v>72</v>
      </c>
      <c r="B122" s="6" t="s">
        <v>155</v>
      </c>
      <c r="C122" s="159">
        <v>4500000</v>
      </c>
      <c r="D122" s="246">
        <v>10269000</v>
      </c>
      <c r="E122" s="95">
        <v>14769000</v>
      </c>
    </row>
    <row r="123" spans="1:5" ht="12" customHeight="1" x14ac:dyDescent="0.25">
      <c r="A123" s="13" t="s">
        <v>73</v>
      </c>
      <c r="B123" s="10" t="s">
        <v>282</v>
      </c>
      <c r="C123" s="159"/>
      <c r="D123" s="246"/>
      <c r="E123" s="95"/>
    </row>
    <row r="124" spans="1:5" ht="12" customHeight="1" x14ac:dyDescent="0.25">
      <c r="A124" s="13" t="s">
        <v>74</v>
      </c>
      <c r="B124" s="10" t="s">
        <v>130</v>
      </c>
      <c r="C124" s="158"/>
      <c r="D124" s="247">
        <v>43088662</v>
      </c>
      <c r="E124" s="94">
        <v>43088662</v>
      </c>
    </row>
    <row r="125" spans="1:5" ht="12" customHeight="1" x14ac:dyDescent="0.25">
      <c r="A125" s="13" t="s">
        <v>75</v>
      </c>
      <c r="B125" s="10" t="s">
        <v>283</v>
      </c>
      <c r="C125" s="158"/>
      <c r="D125" s="247"/>
      <c r="E125" s="94"/>
    </row>
    <row r="126" spans="1:5" ht="12" customHeight="1" x14ac:dyDescent="0.25">
      <c r="A126" s="13" t="s">
        <v>76</v>
      </c>
      <c r="B126" s="102" t="s">
        <v>157</v>
      </c>
      <c r="C126" s="158"/>
      <c r="D126" s="247"/>
      <c r="E126" s="94"/>
    </row>
    <row r="127" spans="1:5" ht="12" customHeight="1" x14ac:dyDescent="0.25">
      <c r="A127" s="13" t="s">
        <v>83</v>
      </c>
      <c r="B127" s="101" t="s">
        <v>344</v>
      </c>
      <c r="C127" s="158"/>
      <c r="D127" s="247"/>
      <c r="E127" s="94"/>
    </row>
    <row r="128" spans="1:5" ht="12" customHeight="1" x14ac:dyDescent="0.25">
      <c r="A128" s="13" t="s">
        <v>85</v>
      </c>
      <c r="B128" s="166" t="s">
        <v>288</v>
      </c>
      <c r="C128" s="158"/>
      <c r="D128" s="247"/>
      <c r="E128" s="94"/>
    </row>
    <row r="129" spans="1:5" x14ac:dyDescent="0.25">
      <c r="A129" s="13" t="s">
        <v>131</v>
      </c>
      <c r="B129" s="64" t="s">
        <v>271</v>
      </c>
      <c r="C129" s="158"/>
      <c r="D129" s="247"/>
      <c r="E129" s="94"/>
    </row>
    <row r="130" spans="1:5" ht="12" customHeight="1" x14ac:dyDescent="0.25">
      <c r="A130" s="13" t="s">
        <v>132</v>
      </c>
      <c r="B130" s="64" t="s">
        <v>287</v>
      </c>
      <c r="C130" s="158"/>
      <c r="D130" s="247"/>
      <c r="E130" s="94"/>
    </row>
    <row r="131" spans="1:5" ht="12" customHeight="1" x14ac:dyDescent="0.25">
      <c r="A131" s="13" t="s">
        <v>133</v>
      </c>
      <c r="B131" s="64" t="s">
        <v>286</v>
      </c>
      <c r="C131" s="158"/>
      <c r="D131" s="247"/>
      <c r="E131" s="94"/>
    </row>
    <row r="132" spans="1:5" ht="12" customHeight="1" x14ac:dyDescent="0.25">
      <c r="A132" s="13" t="s">
        <v>279</v>
      </c>
      <c r="B132" s="64" t="s">
        <v>274</v>
      </c>
      <c r="C132" s="158"/>
      <c r="D132" s="247"/>
      <c r="E132" s="94"/>
    </row>
    <row r="133" spans="1:5" ht="12" customHeight="1" x14ac:dyDescent="0.25">
      <c r="A133" s="13" t="s">
        <v>280</v>
      </c>
      <c r="B133" s="64" t="s">
        <v>285</v>
      </c>
      <c r="C133" s="158"/>
      <c r="D133" s="247"/>
      <c r="E133" s="94"/>
    </row>
    <row r="134" spans="1:5" ht="16.5" thickBot="1" x14ac:dyDescent="0.3">
      <c r="A134" s="11" t="s">
        <v>281</v>
      </c>
      <c r="B134" s="64" t="s">
        <v>284</v>
      </c>
      <c r="C134" s="160"/>
      <c r="D134" s="248"/>
      <c r="E134" s="96"/>
    </row>
    <row r="135" spans="1:5" ht="12" customHeight="1" thickBot="1" x14ac:dyDescent="0.3">
      <c r="A135" s="18" t="s">
        <v>11</v>
      </c>
      <c r="B135" s="57" t="s">
        <v>362</v>
      </c>
      <c r="C135" s="157">
        <f>+C100+C121</f>
        <v>65908046</v>
      </c>
      <c r="D135" s="245">
        <f>+D100+D121</f>
        <v>111212904</v>
      </c>
      <c r="E135" s="93">
        <f>+E100+E121</f>
        <v>177121130</v>
      </c>
    </row>
    <row r="136" spans="1:5" ht="12" customHeight="1" thickBot="1" x14ac:dyDescent="0.3">
      <c r="A136" s="18" t="s">
        <v>12</v>
      </c>
      <c r="B136" s="57" t="s">
        <v>436</v>
      </c>
      <c r="C136" s="157">
        <f>+C137+C138+C139</f>
        <v>0</v>
      </c>
      <c r="D136" s="245">
        <f>+D137+D138+D139</f>
        <v>0</v>
      </c>
      <c r="E136" s="93">
        <f>+E137+E138+E139</f>
        <v>0</v>
      </c>
    </row>
    <row r="137" spans="1:5" ht="12" customHeight="1" x14ac:dyDescent="0.25">
      <c r="A137" s="13" t="s">
        <v>188</v>
      </c>
      <c r="B137" s="10" t="s">
        <v>370</v>
      </c>
      <c r="C137" s="158"/>
      <c r="D137" s="247"/>
      <c r="E137" s="94"/>
    </row>
    <row r="138" spans="1:5" ht="12" customHeight="1" x14ac:dyDescent="0.25">
      <c r="A138" s="13" t="s">
        <v>189</v>
      </c>
      <c r="B138" s="10" t="s">
        <v>371</v>
      </c>
      <c r="C138" s="158"/>
      <c r="D138" s="247"/>
      <c r="E138" s="94"/>
    </row>
    <row r="139" spans="1:5" ht="12" customHeight="1" thickBot="1" x14ac:dyDescent="0.3">
      <c r="A139" s="11" t="s">
        <v>190</v>
      </c>
      <c r="B139" s="10" t="s">
        <v>372</v>
      </c>
      <c r="C139" s="158"/>
      <c r="D139" s="247"/>
      <c r="E139" s="94"/>
    </row>
    <row r="140" spans="1:5" ht="12" customHeight="1" thickBot="1" x14ac:dyDescent="0.3">
      <c r="A140" s="18" t="s">
        <v>13</v>
      </c>
      <c r="B140" s="57" t="s">
        <v>364</v>
      </c>
      <c r="C140" s="157">
        <f>SUM(C141:C146)</f>
        <v>0</v>
      </c>
      <c r="D140" s="245">
        <f>SUM(D141:D146)</f>
        <v>0</v>
      </c>
      <c r="E140" s="93">
        <f>SUM(E141:E146)</f>
        <v>0</v>
      </c>
    </row>
    <row r="141" spans="1:5" ht="12" customHeight="1" x14ac:dyDescent="0.25">
      <c r="A141" s="13" t="s">
        <v>59</v>
      </c>
      <c r="B141" s="7" t="s">
        <v>373</v>
      </c>
      <c r="C141" s="158"/>
      <c r="D141" s="247"/>
      <c r="E141" s="94"/>
    </row>
    <row r="142" spans="1:5" ht="12" customHeight="1" x14ac:dyDescent="0.25">
      <c r="A142" s="13" t="s">
        <v>60</v>
      </c>
      <c r="B142" s="7" t="s">
        <v>365</v>
      </c>
      <c r="C142" s="158"/>
      <c r="D142" s="247"/>
      <c r="E142" s="94"/>
    </row>
    <row r="143" spans="1:5" ht="12" customHeight="1" x14ac:dyDescent="0.25">
      <c r="A143" s="13" t="s">
        <v>61</v>
      </c>
      <c r="B143" s="7" t="s">
        <v>366</v>
      </c>
      <c r="C143" s="158"/>
      <c r="D143" s="247"/>
      <c r="E143" s="94"/>
    </row>
    <row r="144" spans="1:5" ht="12" customHeight="1" x14ac:dyDescent="0.25">
      <c r="A144" s="13" t="s">
        <v>118</v>
      </c>
      <c r="B144" s="7" t="s">
        <v>367</v>
      </c>
      <c r="C144" s="158"/>
      <c r="D144" s="247"/>
      <c r="E144" s="94"/>
    </row>
    <row r="145" spans="1:9" ht="12" customHeight="1" x14ac:dyDescent="0.25">
      <c r="A145" s="13" t="s">
        <v>119</v>
      </c>
      <c r="B145" s="7" t="s">
        <v>368</v>
      </c>
      <c r="C145" s="158"/>
      <c r="D145" s="247"/>
      <c r="E145" s="94"/>
    </row>
    <row r="146" spans="1:9" ht="12" customHeight="1" thickBot="1" x14ac:dyDescent="0.3">
      <c r="A146" s="16" t="s">
        <v>120</v>
      </c>
      <c r="B146" s="307" t="s">
        <v>369</v>
      </c>
      <c r="C146" s="236"/>
      <c r="D146" s="285"/>
      <c r="E146" s="230"/>
    </row>
    <row r="147" spans="1:9" ht="12" customHeight="1" thickBot="1" x14ac:dyDescent="0.3">
      <c r="A147" s="18" t="s">
        <v>14</v>
      </c>
      <c r="B147" s="57" t="s">
        <v>377</v>
      </c>
      <c r="C147" s="163">
        <f>+C148+C149+C150+C151</f>
        <v>145968813</v>
      </c>
      <c r="D147" s="249">
        <f>+D148+D149+D150+D151</f>
        <v>29949289</v>
      </c>
      <c r="E147" s="199">
        <f>+E148+E149+E150+E151</f>
        <v>175917922</v>
      </c>
    </row>
    <row r="148" spans="1:9" ht="12" customHeight="1" x14ac:dyDescent="0.25">
      <c r="A148" s="13" t="s">
        <v>62</v>
      </c>
      <c r="B148" s="7" t="s">
        <v>289</v>
      </c>
      <c r="C148" s="158"/>
      <c r="D148" s="247"/>
      <c r="E148" s="94"/>
    </row>
    <row r="149" spans="1:9" ht="12" customHeight="1" x14ac:dyDescent="0.25">
      <c r="A149" s="13" t="s">
        <v>63</v>
      </c>
      <c r="B149" s="7" t="s">
        <v>290</v>
      </c>
      <c r="C149" s="158">
        <v>2670537</v>
      </c>
      <c r="D149" s="247"/>
      <c r="E149" s="94">
        <v>2670357</v>
      </c>
    </row>
    <row r="150" spans="1:9" ht="12" customHeight="1" x14ac:dyDescent="0.25">
      <c r="A150" s="13" t="s">
        <v>206</v>
      </c>
      <c r="B150" s="7" t="s">
        <v>378</v>
      </c>
      <c r="C150" s="158">
        <v>143298276</v>
      </c>
      <c r="D150" s="247">
        <v>29949289</v>
      </c>
      <c r="E150" s="94">
        <v>173247565</v>
      </c>
    </row>
    <row r="151" spans="1:9" ht="12" customHeight="1" thickBot="1" x14ac:dyDescent="0.3">
      <c r="A151" s="11" t="s">
        <v>207</v>
      </c>
      <c r="B151" s="5" t="s">
        <v>308</v>
      </c>
      <c r="C151" s="158"/>
      <c r="D151" s="247"/>
      <c r="E151" s="94"/>
    </row>
    <row r="152" spans="1:9" ht="12" customHeight="1" thickBot="1" x14ac:dyDescent="0.3">
      <c r="A152" s="18" t="s">
        <v>15</v>
      </c>
      <c r="B152" s="57" t="s">
        <v>379</v>
      </c>
      <c r="C152" s="238">
        <f>SUM(C153:C157)</f>
        <v>0</v>
      </c>
      <c r="D152" s="250">
        <f>SUM(D153:D157)</f>
        <v>0</v>
      </c>
      <c r="E152" s="232">
        <f>SUM(E153:E157)</f>
        <v>0</v>
      </c>
    </row>
    <row r="153" spans="1:9" ht="12" customHeight="1" x14ac:dyDescent="0.25">
      <c r="A153" s="13" t="s">
        <v>64</v>
      </c>
      <c r="B153" s="7" t="s">
        <v>374</v>
      </c>
      <c r="C153" s="158"/>
      <c r="D153" s="247"/>
      <c r="E153" s="94"/>
    </row>
    <row r="154" spans="1:9" ht="12" customHeight="1" x14ac:dyDescent="0.25">
      <c r="A154" s="13" t="s">
        <v>65</v>
      </c>
      <c r="B154" s="7" t="s">
        <v>381</v>
      </c>
      <c r="C154" s="158"/>
      <c r="D154" s="247"/>
      <c r="E154" s="94"/>
    </row>
    <row r="155" spans="1:9" ht="12" customHeight="1" x14ac:dyDescent="0.25">
      <c r="A155" s="13" t="s">
        <v>218</v>
      </c>
      <c r="B155" s="7" t="s">
        <v>376</v>
      </c>
      <c r="C155" s="158"/>
      <c r="D155" s="247"/>
      <c r="E155" s="94"/>
    </row>
    <row r="156" spans="1:9" ht="12" customHeight="1" x14ac:dyDescent="0.25">
      <c r="A156" s="13" t="s">
        <v>219</v>
      </c>
      <c r="B156" s="7" t="s">
        <v>382</v>
      </c>
      <c r="C156" s="158"/>
      <c r="D156" s="247"/>
      <c r="E156" s="94"/>
    </row>
    <row r="157" spans="1:9" ht="12" customHeight="1" thickBot="1" x14ac:dyDescent="0.3">
      <c r="A157" s="13" t="s">
        <v>380</v>
      </c>
      <c r="B157" s="7" t="s">
        <v>383</v>
      </c>
      <c r="C157" s="158"/>
      <c r="D157" s="247"/>
      <c r="E157" s="94"/>
    </row>
    <row r="158" spans="1:9" ht="12" customHeight="1" thickBot="1" x14ac:dyDescent="0.3">
      <c r="A158" s="18" t="s">
        <v>16</v>
      </c>
      <c r="B158" s="57" t="s">
        <v>384</v>
      </c>
      <c r="C158" s="239"/>
      <c r="D158" s="251"/>
      <c r="E158" s="233"/>
    </row>
    <row r="159" spans="1:9" ht="12" customHeight="1" thickBot="1" x14ac:dyDescent="0.3">
      <c r="A159" s="18" t="s">
        <v>17</v>
      </c>
      <c r="B159" s="57" t="s">
        <v>385</v>
      </c>
      <c r="C159" s="239"/>
      <c r="D159" s="251"/>
      <c r="E159" s="233"/>
    </row>
    <row r="160" spans="1:9" ht="15.2" customHeight="1" thickBot="1" x14ac:dyDescent="0.3">
      <c r="A160" s="18" t="s">
        <v>18</v>
      </c>
      <c r="B160" s="57" t="s">
        <v>387</v>
      </c>
      <c r="C160" s="240">
        <f>+C136+C140+C147+C152+C158+C159</f>
        <v>145968813</v>
      </c>
      <c r="D160" s="252">
        <f>+D136+D140+D147+D152+D158+D159</f>
        <v>29949289</v>
      </c>
      <c r="E160" s="234">
        <f>+E136+E140+E147+E152+E158+E159</f>
        <v>175917922</v>
      </c>
      <c r="F160" s="180"/>
      <c r="G160" s="181"/>
      <c r="H160" s="181"/>
      <c r="I160" s="181"/>
    </row>
    <row r="161" spans="1:5" s="169" customFormat="1" ht="12.95" customHeight="1" thickBot="1" x14ac:dyDescent="0.25">
      <c r="A161" s="103" t="s">
        <v>19</v>
      </c>
      <c r="B161" s="144" t="s">
        <v>386</v>
      </c>
      <c r="C161" s="240">
        <f>+C135+C160</f>
        <v>211876859</v>
      </c>
      <c r="D161" s="252">
        <f>+D135+D160</f>
        <v>141162193</v>
      </c>
      <c r="E161" s="234">
        <f>+E135+E160</f>
        <v>353039052</v>
      </c>
    </row>
    <row r="162" spans="1:5" x14ac:dyDescent="0.25">
      <c r="C162" s="365">
        <f>C93-C161</f>
        <v>0</v>
      </c>
      <c r="D162" s="365">
        <f>D93-D161</f>
        <v>0</v>
      </c>
    </row>
    <row r="163" spans="1:5" x14ac:dyDescent="0.25">
      <c r="A163" s="539" t="s">
        <v>291</v>
      </c>
      <c r="B163" s="539"/>
      <c r="C163" s="539"/>
      <c r="D163" s="539"/>
      <c r="E163" s="539"/>
    </row>
    <row r="164" spans="1:5" ht="15.2" customHeight="1" thickBot="1" x14ac:dyDescent="0.3">
      <c r="A164" s="531" t="s">
        <v>106</v>
      </c>
      <c r="B164" s="531"/>
      <c r="C164" s="105"/>
      <c r="E164" s="105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388</v>
      </c>
      <c r="C165" s="244">
        <f>+C68-C135</f>
        <v>123105385</v>
      </c>
      <c r="D165" s="157">
        <f>+D68-D135</f>
        <v>29949289</v>
      </c>
      <c r="E165" s="93">
        <f>+E68-E135</f>
        <v>153054494</v>
      </c>
    </row>
    <row r="166" spans="1:5" ht="32.450000000000003" customHeight="1" thickBot="1" x14ac:dyDescent="0.3">
      <c r="A166" s="18" t="s">
        <v>10</v>
      </c>
      <c r="B166" s="23" t="s">
        <v>394</v>
      </c>
      <c r="C166" s="157">
        <f>+C92-C160</f>
        <v>-123105385</v>
      </c>
      <c r="D166" s="157">
        <f>+D92-D160</f>
        <v>-29949289</v>
      </c>
      <c r="E166" s="93">
        <f>+E92-E160</f>
        <v>-153054494</v>
      </c>
    </row>
  </sheetData>
  <sheetProtection sheet="1"/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CONCATENATE(KVI_MOD_ALAPADATOK!M26,"1. melléklet ",KVI_MOD_ALAPADATOK!A7," ",KVI_MOD_ALAPADATOK!B7," ",KVI_MOD_ALAPADATOK!C7," ",KVI_MOD_ALAPADATOK!D7," ",KVI_MOD_ALAPADATOK!E7," ",KVI_MOD_ALAPADATOK!F7," ",KVI_MOD_ALAPADATOK!G7," ",KVI_MOD_ALAPADATOK!H7)</f>
        <v>9.9.1.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CONCATENATE(KVI_MOD_9.9.sz.mell!B2:D2)</f>
        <v>7 kvi név</v>
      </c>
      <c r="C2" s="614"/>
      <c r="D2" s="615"/>
      <c r="E2" s="317" t="s">
        <v>531</v>
      </c>
    </row>
    <row r="3" spans="1:5" s="205" customFormat="1" ht="24.75" thickBot="1" x14ac:dyDescent="0.25">
      <c r="A3" s="316" t="s">
        <v>139</v>
      </c>
      <c r="B3" s="613" t="s">
        <v>335</v>
      </c>
      <c r="C3" s="614"/>
      <c r="D3" s="615"/>
      <c r="E3" s="317" t="s">
        <v>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KVI_MOD_9.9.sz.mell!E4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CONCATENATE(KVI_MOD_ALAPADATOK!M26,"2. melléklet ",KVI_MOD_ALAPADATOK!A7," ",KVI_MOD_ALAPADATOK!B7," ",KVI_MOD_ALAPADATOK!C7," ",KVI_MOD_ALAPADATOK!D7," ",KVI_MOD_ALAPADATOK!E7," ",KVI_MOD_ALAPADATOK!F7," ",KVI_MOD_ALAPADATOK!G7," ",KVI_MOD_ALAPADATOK!H7)</f>
        <v>9.9.2.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CONCATENATE(KVI_MOD_9.9.1.sz.mell!B2:D2)</f>
        <v>7 kvi név</v>
      </c>
      <c r="C2" s="614"/>
      <c r="D2" s="615"/>
      <c r="E2" s="317" t="s">
        <v>531</v>
      </c>
    </row>
    <row r="3" spans="1:5" s="205" customFormat="1" ht="24.75" thickBot="1" x14ac:dyDescent="0.25">
      <c r="A3" s="316" t="s">
        <v>139</v>
      </c>
      <c r="B3" s="613" t="s">
        <v>336</v>
      </c>
      <c r="C3" s="614"/>
      <c r="D3" s="615"/>
      <c r="E3" s="317" t="s">
        <v>46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KVI_MOD_9.9.1.sz.mell!E4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CONCATENATE(KVI_MOD_ALAPADATOK!M26,"3. melléklet ",KVI_MOD_ALAPADATOK!A7," ",KVI_MOD_ALAPADATOK!B7," ",KVI_MOD_ALAPADATOK!C7," ",KVI_MOD_ALAPADATOK!D7," ",KVI_MOD_ALAPADATOK!E7," ",KVI_MOD_ALAPADATOK!F7," ",KVI_MOD_ALAPADATOK!G7," ",KVI_MOD_ALAPADATOK!H7)</f>
        <v>9.9.3.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CONCATENATE(KVI_MOD_9.9.2.sz.mell!B2:D2)</f>
        <v>7 kvi név</v>
      </c>
      <c r="C2" s="614"/>
      <c r="D2" s="615"/>
      <c r="E2" s="317" t="s">
        <v>531</v>
      </c>
    </row>
    <row r="3" spans="1:5" s="205" customFormat="1" ht="24.75" thickBot="1" x14ac:dyDescent="0.25">
      <c r="A3" s="316" t="s">
        <v>139</v>
      </c>
      <c r="B3" s="613" t="s">
        <v>431</v>
      </c>
      <c r="C3" s="614"/>
      <c r="D3" s="615"/>
      <c r="E3" s="317" t="s">
        <v>345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KVI_MOD_9.9.2.sz.mell!E4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1" t="str">
        <f>CONCATENATE(KVI_MOD_ALAPADATOK!M28," melléklet ",KVI_MOD_ALAPADATOK!A7," ",KVI_MOD_ALAPADATOK!B7," ",KVI_MOD_ALAPADATOK!C7," ",KVI_MOD_ALAPADATOK!D7," ",KVI_MOD_ALAPADATOK!E7," ",KVI_MOD_ALAPADATOK!F7," ",KVI_MOD_ALAPADATOK!G7," ",KVI_MOD_ALAPADATOK!H7)</f>
        <v>9.10. melléklet a 2 / 2021 ( V.26 ) önkormányzati rendelethez</v>
      </c>
      <c r="C1" s="612"/>
      <c r="D1" s="612"/>
      <c r="E1" s="612"/>
    </row>
    <row r="2" spans="1:5" s="205" customFormat="1" ht="25.5" customHeight="1" thickBot="1" x14ac:dyDescent="0.25">
      <c r="A2" s="316" t="s">
        <v>464</v>
      </c>
      <c r="B2" s="613" t="str">
        <f>CONCATENATE(KVI_MOD_ALAPADATOK!B28)</f>
        <v>8 kvi név</v>
      </c>
      <c r="C2" s="614"/>
      <c r="D2" s="615"/>
      <c r="E2" s="317" t="s">
        <v>532</v>
      </c>
    </row>
    <row r="3" spans="1:5" s="205" customFormat="1" ht="24.75" thickBot="1" x14ac:dyDescent="0.25">
      <c r="A3" s="316" t="s">
        <v>139</v>
      </c>
      <c r="B3" s="613" t="s">
        <v>316</v>
      </c>
      <c r="C3" s="614"/>
      <c r="D3" s="615"/>
      <c r="E3" s="317" t="s">
        <v>41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CONCATENATE(KVI_MOD_ALAPADATOK!M28,"1. melléklet ",KVI_MOD_ALAPADATOK!A7," ",KVI_MOD_ALAPADATOK!B7," ",KVI_MOD_ALAPADATOK!C7," ",KVI_MOD_ALAPADATOK!D7," ",KVI_MOD_ALAPADATOK!E7," ",KVI_MOD_ALAPADATOK!F7," ",KVI_MOD_ALAPADATOK!G7," ",KVI_MOD_ALAPADATOK!H7)</f>
        <v>9.10.1.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CONCATENATE(KVI_MOD_9.10.sz.mell!B2:D2)</f>
        <v>8 kvi név</v>
      </c>
      <c r="C2" s="614"/>
      <c r="D2" s="615"/>
      <c r="E2" s="317" t="s">
        <v>532</v>
      </c>
    </row>
    <row r="3" spans="1:5" s="205" customFormat="1" ht="24.75" thickBot="1" x14ac:dyDescent="0.25">
      <c r="A3" s="316" t="s">
        <v>139</v>
      </c>
      <c r="B3" s="613" t="s">
        <v>335</v>
      </c>
      <c r="C3" s="614"/>
      <c r="D3" s="615"/>
      <c r="E3" s="317" t="s">
        <v>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KVI_MOD_9.10.sz.mell!E4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topLeftCell="B1"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CONCATENATE(KVI_MOD_ALAPADATOK!M28,"2. melléklet ",KVI_MOD_ALAPADATOK!A7," ",KVI_MOD_ALAPADATOK!B7," ",KVI_MOD_ALAPADATOK!C7," ",KVI_MOD_ALAPADATOK!D7," ",KVI_MOD_ALAPADATOK!E7," ",KVI_MOD_ALAPADATOK!F7," ",KVI_MOD_ALAPADATOK!G7," ",KVI_MOD_ALAPADATOK!H7)</f>
        <v>9.10.2.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CONCATENATE(KVI_MOD_9.10.1.sz.mell!B2:D2)</f>
        <v>8 kvi név</v>
      </c>
      <c r="C2" s="614"/>
      <c r="D2" s="615"/>
      <c r="E2" s="317" t="s">
        <v>532</v>
      </c>
    </row>
    <row r="3" spans="1:5" s="205" customFormat="1" ht="24.75" thickBot="1" x14ac:dyDescent="0.25">
      <c r="A3" s="316" t="s">
        <v>139</v>
      </c>
      <c r="B3" s="613" t="s">
        <v>336</v>
      </c>
      <c r="C3" s="614"/>
      <c r="D3" s="615"/>
      <c r="E3" s="317" t="s">
        <v>46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KVI_MOD_9.10.1.sz.mell!E4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J21" sqref="J21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CONCATENATE(KVI_MOD_ALAPADATOK!M28,"3. melléklet ",KVI_MOD_ALAPADATOK!A7," ",KVI_MOD_ALAPADATOK!B7," ",KVI_MOD_ALAPADATOK!C7," ",KVI_MOD_ALAPADATOK!D7," ",KVI_MOD_ALAPADATOK!E7," ",KVI_MOD_ALAPADATOK!F7," ",KVI_MOD_ALAPADATOK!G7," ",KVI_MOD_ALAPADATOK!H7)</f>
        <v>9.10.3.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CONCATENATE(KVI_MOD_9.10.2.sz.mell!B2:D2)</f>
        <v>8 kvi név</v>
      </c>
      <c r="C2" s="614"/>
      <c r="D2" s="615"/>
      <c r="E2" s="317" t="s">
        <v>532</v>
      </c>
    </row>
    <row r="3" spans="1:5" s="205" customFormat="1" ht="24.75" thickBot="1" x14ac:dyDescent="0.25">
      <c r="A3" s="316" t="s">
        <v>139</v>
      </c>
      <c r="B3" s="613" t="s">
        <v>431</v>
      </c>
      <c r="C3" s="614"/>
      <c r="D3" s="615"/>
      <c r="E3" s="317" t="s">
        <v>345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KVI_MOD_9.10.2.sz.mell!E4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1" t="str">
        <f>CONCATENATE(KVI_MOD_ALAPADATOK!M30," melléklet ",KVI_MOD_ALAPADATOK!A7," ",KVI_MOD_ALAPADATOK!B7," ",KVI_MOD_ALAPADATOK!C7," ",KVI_MOD_ALAPADATOK!D7," ",KVI_MOD_ALAPADATOK!E7," ",KVI_MOD_ALAPADATOK!F7," ",KVI_MOD_ALAPADATOK!G7," ",KVI_MOD_ALAPADATOK!H7)</f>
        <v>9.11. melléklet a 2 / 2021 ( V.26 ) önkormányzati rendelethez</v>
      </c>
      <c r="C1" s="612"/>
      <c r="D1" s="612"/>
      <c r="E1" s="612"/>
    </row>
    <row r="2" spans="1:5" s="205" customFormat="1" ht="25.5" customHeight="1" thickBot="1" x14ac:dyDescent="0.25">
      <c r="A2" s="316" t="s">
        <v>464</v>
      </c>
      <c r="B2" s="613" t="str">
        <f>CONCATENATE(KVI_MOD_ALAPADATOK!B30)</f>
        <v>9 kvi név</v>
      </c>
      <c r="C2" s="614"/>
      <c r="D2" s="615"/>
      <c r="E2" s="317" t="s">
        <v>533</v>
      </c>
    </row>
    <row r="3" spans="1:5" s="205" customFormat="1" ht="24.75" thickBot="1" x14ac:dyDescent="0.25">
      <c r="A3" s="316" t="s">
        <v>139</v>
      </c>
      <c r="B3" s="613" t="s">
        <v>316</v>
      </c>
      <c r="C3" s="614"/>
      <c r="D3" s="615"/>
      <c r="E3" s="317" t="s">
        <v>41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CONCATENATE(KVI_MOD_ALAPADATOK!M30,"1. melléklet ",KVI_MOD_ALAPADATOK!A7," ",KVI_MOD_ALAPADATOK!B7," ",KVI_MOD_ALAPADATOK!C7," ",KVI_MOD_ALAPADATOK!D7," ",KVI_MOD_ALAPADATOK!E7," ",KVI_MOD_ALAPADATOK!F7," ",KVI_MOD_ALAPADATOK!G7," ",KVI_MOD_ALAPADATOK!H7)</f>
        <v>9.11.1.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CONCATENATE(KVI_MOD_9.11.sz.mell!B2:D2)</f>
        <v>9 kvi név</v>
      </c>
      <c r="C2" s="614"/>
      <c r="D2" s="615"/>
      <c r="E2" s="317" t="s">
        <v>533</v>
      </c>
    </row>
    <row r="3" spans="1:5" s="205" customFormat="1" ht="24.75" thickBot="1" x14ac:dyDescent="0.25">
      <c r="A3" s="316" t="s">
        <v>139</v>
      </c>
      <c r="B3" s="613" t="s">
        <v>335</v>
      </c>
      <c r="C3" s="614"/>
      <c r="D3" s="615"/>
      <c r="E3" s="317" t="s">
        <v>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KVI_MOD_9.11.sz.mell!E4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CONCATENATE(KVI_MOD_ALAPADATOK!M30,"2. melléklet ",KVI_MOD_ALAPADATOK!A7," ",KVI_MOD_ALAPADATOK!B7," ",KVI_MOD_ALAPADATOK!C7," ",KVI_MOD_ALAPADATOK!D7," ",KVI_MOD_ALAPADATOK!E7," ",KVI_MOD_ALAPADATOK!F7," ",KVI_MOD_ALAPADATOK!G7," ",KVI_MOD_ALAPADATOK!H7)</f>
        <v>9.11.2.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CONCATENATE(KVI_MOD_9.11.1.sz.mell!B2:D2)</f>
        <v>9 kvi név</v>
      </c>
      <c r="C2" s="614"/>
      <c r="D2" s="615"/>
      <c r="E2" s="317" t="s">
        <v>533</v>
      </c>
    </row>
    <row r="3" spans="1:5" s="205" customFormat="1" ht="24.75" thickBot="1" x14ac:dyDescent="0.25">
      <c r="A3" s="316" t="s">
        <v>139</v>
      </c>
      <c r="B3" s="613" t="s">
        <v>336</v>
      </c>
      <c r="C3" s="614"/>
      <c r="D3" s="615"/>
      <c r="E3" s="317" t="s">
        <v>46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KVI_MOD_9.11.1.sz.mell!E4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166"/>
  <sheetViews>
    <sheetView topLeftCell="A91" zoomScale="120" zoomScaleNormal="120" zoomScaleSheetLayoutView="100" workbookViewId="0">
      <selection activeCell="E106" sqref="E106"/>
    </sheetView>
  </sheetViews>
  <sheetFormatPr defaultRowHeight="15.75" x14ac:dyDescent="0.25"/>
  <cols>
    <col min="1" max="1" width="9.5" style="145" customWidth="1"/>
    <col min="2" max="2" width="65.83203125" style="145" customWidth="1"/>
    <col min="3" max="3" width="17.83203125" style="146" customWidth="1"/>
    <col min="4" max="5" width="17.83203125" style="167" customWidth="1"/>
    <col min="6" max="16384" width="9.33203125" style="167"/>
  </cols>
  <sheetData>
    <row r="1" spans="1:5" x14ac:dyDescent="0.25">
      <c r="A1" s="308"/>
      <c r="B1" s="526" t="str">
        <f>CONCATENATE("1.3. melléklet ",KVI_MOD_ALAPADATOK!A7," ",KVI_MOD_ALAPADATOK!B7," ",KVI_MOD_ALAPADATOK!C7," ",KVI_MOD_ALAPADATOK!D7," ",KVI_MOD_ALAPADATOK!E7," ",KVI_MOD_ALAPADATOK!F7," ",KVI_MOD_ALAPADATOK!G7," ",KVI_MOD_ALAPADATOK!H7," ",KVI_MOD_ALAPADATOK!E7," ",KVI_MOD_ALAPADATOK!F7," ",KVI_MOD_ALAPADATOK!G7," ",KVI_MOD_ALAPADATOK!H7)</f>
        <v>1.3. melléklet a 2 / 2021 ( V.26 ) önkormányzati rendelethez ( V.26 ) önkormányzati rendelethez</v>
      </c>
      <c r="C1" s="527"/>
      <c r="D1" s="527"/>
      <c r="E1" s="527"/>
    </row>
    <row r="2" spans="1:5" x14ac:dyDescent="0.25">
      <c r="A2" s="528" t="str">
        <f>CONCATENATE(KVI_MOD_ALAPADATOK!A3)</f>
        <v>Abaújkér Község Önkormányzata</v>
      </c>
      <c r="B2" s="529"/>
      <c r="C2" s="529"/>
      <c r="D2" s="529"/>
      <c r="E2" s="529"/>
    </row>
    <row r="3" spans="1:5" x14ac:dyDescent="0.25">
      <c r="A3" s="528" t="str">
        <f>KVI_MOD_1.1.sz.mell.!A3</f>
        <v>… SZ. MÓDOSÍTÁS UTÁNI KÖLTSÉGVETÉS ELŐIRÁNYZATAINAK ALAKULÁSÁRÓL</v>
      </c>
      <c r="B3" s="528"/>
      <c r="C3" s="530"/>
      <c r="D3" s="528"/>
      <c r="E3" s="528"/>
    </row>
    <row r="4" spans="1:5" x14ac:dyDescent="0.25">
      <c r="A4" s="528" t="s">
        <v>523</v>
      </c>
      <c r="B4" s="528"/>
      <c r="C4" s="530"/>
      <c r="D4" s="528"/>
      <c r="E4" s="528"/>
    </row>
    <row r="5" spans="1:5" x14ac:dyDescent="0.25">
      <c r="A5" s="308"/>
      <c r="B5" s="308"/>
      <c r="C5" s="309"/>
      <c r="D5" s="310"/>
      <c r="E5" s="310"/>
    </row>
    <row r="6" spans="1:5" ht="15.95" customHeight="1" x14ac:dyDescent="0.25">
      <c r="A6" s="540" t="s">
        <v>6</v>
      </c>
      <c r="B6" s="540"/>
      <c r="C6" s="540"/>
      <c r="D6" s="540"/>
      <c r="E6" s="540"/>
    </row>
    <row r="7" spans="1:5" ht="15.95" customHeight="1" thickBot="1" x14ac:dyDescent="0.3">
      <c r="A7" s="542" t="s">
        <v>104</v>
      </c>
      <c r="B7" s="542"/>
      <c r="C7" s="311"/>
      <c r="D7" s="310"/>
      <c r="E7" s="311" t="str">
        <f>CONCATENATE(KVI_MOD_1.2.sz.mell.!E7)</f>
        <v xml:space="preserve"> Forintban!</v>
      </c>
    </row>
    <row r="8" spans="1:5" x14ac:dyDescent="0.25">
      <c r="A8" s="532" t="s">
        <v>54</v>
      </c>
      <c r="B8" s="534" t="s">
        <v>8</v>
      </c>
      <c r="C8" s="536" t="str">
        <f>CONCATENATE(KVI_MOD_ALAPADATOK!D1,". évi")</f>
        <v>2020. évi</v>
      </c>
      <c r="D8" s="537"/>
      <c r="E8" s="538"/>
    </row>
    <row r="9" spans="1:5" ht="24.75" thickBot="1" x14ac:dyDescent="0.3">
      <c r="A9" s="533"/>
      <c r="B9" s="535"/>
      <c r="C9" s="242" t="s">
        <v>434</v>
      </c>
      <c r="D9" s="241" t="s">
        <v>567</v>
      </c>
      <c r="E9" s="303" t="s">
        <v>463</v>
      </c>
    </row>
    <row r="10" spans="1:5" s="168" customFormat="1" ht="12" customHeight="1" thickBot="1" x14ac:dyDescent="0.25">
      <c r="A10" s="164" t="s">
        <v>401</v>
      </c>
      <c r="B10" s="165" t="s">
        <v>402</v>
      </c>
      <c r="C10" s="165" t="s">
        <v>403</v>
      </c>
      <c r="D10" s="165" t="s">
        <v>405</v>
      </c>
      <c r="E10" s="243" t="s">
        <v>404</v>
      </c>
    </row>
    <row r="11" spans="1:5" s="169" customFormat="1" ht="12" customHeight="1" thickBot="1" x14ac:dyDescent="0.25">
      <c r="A11" s="18" t="s">
        <v>9</v>
      </c>
      <c r="B11" s="19" t="s">
        <v>173</v>
      </c>
      <c r="C11" s="157">
        <f>+C12+C13+C14+C15+C16+C17</f>
        <v>165458431</v>
      </c>
      <c r="D11" s="157">
        <f>+D12+D13+D14+D15+D16+D17</f>
        <v>41700031</v>
      </c>
      <c r="E11" s="93">
        <f>+E12+E13+E14+E15+E16+E17</f>
        <v>207158462</v>
      </c>
    </row>
    <row r="12" spans="1:5" s="169" customFormat="1" ht="12" customHeight="1" x14ac:dyDescent="0.2">
      <c r="A12" s="13" t="s">
        <v>66</v>
      </c>
      <c r="B12" s="170" t="s">
        <v>174</v>
      </c>
      <c r="C12" s="159">
        <v>117265859</v>
      </c>
      <c r="D12" s="159">
        <v>34081735</v>
      </c>
      <c r="E12" s="95">
        <v>151347594</v>
      </c>
    </row>
    <row r="13" spans="1:5" s="169" customFormat="1" ht="12" customHeight="1" x14ac:dyDescent="0.2">
      <c r="A13" s="12" t="s">
        <v>67</v>
      </c>
      <c r="B13" s="171" t="s">
        <v>175</v>
      </c>
      <c r="C13" s="158">
        <v>18597950</v>
      </c>
      <c r="D13" s="158">
        <v>509470</v>
      </c>
      <c r="E13" s="94">
        <v>19107420</v>
      </c>
    </row>
    <row r="14" spans="1:5" s="169" customFormat="1" ht="12" customHeight="1" x14ac:dyDescent="0.2">
      <c r="A14" s="12" t="s">
        <v>68</v>
      </c>
      <c r="B14" s="171" t="s">
        <v>176</v>
      </c>
      <c r="C14" s="158">
        <v>27794622</v>
      </c>
      <c r="D14" s="158">
        <v>2338076</v>
      </c>
      <c r="E14" s="94">
        <v>30132698</v>
      </c>
    </row>
    <row r="15" spans="1:5" s="169" customFormat="1" ht="12" customHeight="1" x14ac:dyDescent="0.2">
      <c r="A15" s="12" t="s">
        <v>69</v>
      </c>
      <c r="B15" s="171" t="s">
        <v>177</v>
      </c>
      <c r="C15" s="158">
        <v>1800000</v>
      </c>
      <c r="D15" s="158">
        <v>267890</v>
      </c>
      <c r="E15" s="94">
        <v>2067890</v>
      </c>
    </row>
    <row r="16" spans="1:5" s="169" customFormat="1" ht="12" customHeight="1" x14ac:dyDescent="0.2">
      <c r="A16" s="12" t="s">
        <v>100</v>
      </c>
      <c r="B16" s="101" t="s">
        <v>346</v>
      </c>
      <c r="C16" s="158"/>
      <c r="D16" s="158">
        <v>3909290</v>
      </c>
      <c r="E16" s="94">
        <v>3909290</v>
      </c>
    </row>
    <row r="17" spans="1:5" s="169" customFormat="1" ht="12" customHeight="1" thickBot="1" x14ac:dyDescent="0.25">
      <c r="A17" s="14" t="s">
        <v>70</v>
      </c>
      <c r="B17" s="102" t="s">
        <v>347</v>
      </c>
      <c r="C17" s="158"/>
      <c r="D17" s="158">
        <v>593570</v>
      </c>
      <c r="E17" s="94">
        <v>593570</v>
      </c>
    </row>
    <row r="18" spans="1:5" s="169" customFormat="1" ht="12" customHeight="1" thickBot="1" x14ac:dyDescent="0.25">
      <c r="A18" s="18" t="s">
        <v>10</v>
      </c>
      <c r="B18" s="100" t="s">
        <v>178</v>
      </c>
      <c r="C18" s="157">
        <f>+C19+C20+C21+C22+C23</f>
        <v>12355000</v>
      </c>
      <c r="D18" s="157">
        <f>+D19+D20+D21+D22+D23</f>
        <v>51748799</v>
      </c>
      <c r="E18" s="93">
        <f>+E19+E20+E21+E22+E23</f>
        <v>64103799</v>
      </c>
    </row>
    <row r="19" spans="1:5" s="169" customFormat="1" ht="12" customHeight="1" x14ac:dyDescent="0.2">
      <c r="A19" s="13" t="s">
        <v>72</v>
      </c>
      <c r="B19" s="170" t="s">
        <v>179</v>
      </c>
      <c r="C19" s="159"/>
      <c r="D19" s="159"/>
      <c r="E19" s="95"/>
    </row>
    <row r="20" spans="1:5" s="169" customFormat="1" ht="12" customHeight="1" x14ac:dyDescent="0.2">
      <c r="A20" s="12" t="s">
        <v>73</v>
      </c>
      <c r="B20" s="171" t="s">
        <v>180</v>
      </c>
      <c r="C20" s="158"/>
      <c r="D20" s="158"/>
      <c r="E20" s="94"/>
    </row>
    <row r="21" spans="1:5" s="169" customFormat="1" ht="12" customHeight="1" x14ac:dyDescent="0.2">
      <c r="A21" s="12" t="s">
        <v>74</v>
      </c>
      <c r="B21" s="171" t="s">
        <v>338</v>
      </c>
      <c r="C21" s="158"/>
      <c r="D21" s="158"/>
      <c r="E21" s="94"/>
    </row>
    <row r="22" spans="1:5" s="169" customFormat="1" ht="12" customHeight="1" x14ac:dyDescent="0.2">
      <c r="A22" s="12" t="s">
        <v>75</v>
      </c>
      <c r="B22" s="171" t="s">
        <v>339</v>
      </c>
      <c r="C22" s="158"/>
      <c r="D22" s="158"/>
      <c r="E22" s="94"/>
    </row>
    <row r="23" spans="1:5" s="169" customFormat="1" ht="12" customHeight="1" x14ac:dyDescent="0.2">
      <c r="A23" s="12" t="s">
        <v>76</v>
      </c>
      <c r="B23" s="171" t="s">
        <v>181</v>
      </c>
      <c r="C23" s="158">
        <v>12355000</v>
      </c>
      <c r="D23" s="158">
        <v>51748799</v>
      </c>
      <c r="E23" s="94">
        <v>64103799</v>
      </c>
    </row>
    <row r="24" spans="1:5" s="169" customFormat="1" ht="12" customHeight="1" thickBot="1" x14ac:dyDescent="0.25">
      <c r="A24" s="14" t="s">
        <v>83</v>
      </c>
      <c r="B24" s="102" t="s">
        <v>182</v>
      </c>
      <c r="C24" s="160"/>
      <c r="D24" s="160"/>
      <c r="E24" s="96"/>
    </row>
    <row r="25" spans="1:5" s="169" customFormat="1" ht="12" customHeight="1" thickBot="1" x14ac:dyDescent="0.25">
      <c r="A25" s="18" t="s">
        <v>11</v>
      </c>
      <c r="B25" s="19" t="s">
        <v>183</v>
      </c>
      <c r="C25" s="157">
        <f>+C26+C27+C28+C29+C30</f>
        <v>0</v>
      </c>
      <c r="D25" s="157">
        <f>+D26+D27+D28+D29+D30</f>
        <v>33796230</v>
      </c>
      <c r="E25" s="93">
        <f>+E26+E27+E28+E29+E30</f>
        <v>33796230</v>
      </c>
    </row>
    <row r="26" spans="1:5" s="169" customFormat="1" ht="12" customHeight="1" x14ac:dyDescent="0.2">
      <c r="A26" s="13" t="s">
        <v>55</v>
      </c>
      <c r="B26" s="170" t="s">
        <v>184</v>
      </c>
      <c r="C26" s="159"/>
      <c r="D26" s="159">
        <v>29896230</v>
      </c>
      <c r="E26" s="95">
        <v>29896230</v>
      </c>
    </row>
    <row r="27" spans="1:5" s="169" customFormat="1" ht="12" customHeight="1" x14ac:dyDescent="0.2">
      <c r="A27" s="12" t="s">
        <v>56</v>
      </c>
      <c r="B27" s="171" t="s">
        <v>185</v>
      </c>
      <c r="C27" s="158"/>
      <c r="D27" s="158"/>
      <c r="E27" s="94"/>
    </row>
    <row r="28" spans="1:5" s="169" customFormat="1" ht="12" customHeight="1" x14ac:dyDescent="0.2">
      <c r="A28" s="12" t="s">
        <v>57</v>
      </c>
      <c r="B28" s="171" t="s">
        <v>340</v>
      </c>
      <c r="C28" s="158"/>
      <c r="D28" s="158"/>
      <c r="E28" s="94"/>
    </row>
    <row r="29" spans="1:5" s="169" customFormat="1" ht="12" customHeight="1" x14ac:dyDescent="0.2">
      <c r="A29" s="12" t="s">
        <v>58</v>
      </c>
      <c r="B29" s="171" t="s">
        <v>341</v>
      </c>
      <c r="C29" s="158"/>
      <c r="D29" s="158"/>
      <c r="E29" s="94"/>
    </row>
    <row r="30" spans="1:5" s="169" customFormat="1" ht="12" customHeight="1" x14ac:dyDescent="0.2">
      <c r="A30" s="12" t="s">
        <v>114</v>
      </c>
      <c r="B30" s="171" t="s">
        <v>186</v>
      </c>
      <c r="C30" s="158"/>
      <c r="D30" s="158">
        <v>3900000</v>
      </c>
      <c r="E30" s="94">
        <v>3900000</v>
      </c>
    </row>
    <row r="31" spans="1:5" s="169" customFormat="1" ht="12" customHeight="1" thickBot="1" x14ac:dyDescent="0.25">
      <c r="A31" s="14" t="s">
        <v>115</v>
      </c>
      <c r="B31" s="172" t="s">
        <v>187</v>
      </c>
      <c r="C31" s="160"/>
      <c r="D31" s="160"/>
      <c r="E31" s="96"/>
    </row>
    <row r="32" spans="1:5" s="169" customFormat="1" ht="12" customHeight="1" thickBot="1" x14ac:dyDescent="0.25">
      <c r="A32" s="18" t="s">
        <v>116</v>
      </c>
      <c r="B32" s="19" t="s">
        <v>487</v>
      </c>
      <c r="C32" s="163">
        <f>SUM(C33:C39)</f>
        <v>7900000</v>
      </c>
      <c r="D32" s="163">
        <f>SUM(D33:D39)</f>
        <v>4846654</v>
      </c>
      <c r="E32" s="199">
        <f>SUM(E33:E39)</f>
        <v>12746654</v>
      </c>
    </row>
    <row r="33" spans="1:5" s="169" customFormat="1" ht="12" customHeight="1" x14ac:dyDescent="0.2">
      <c r="A33" s="13" t="s">
        <v>188</v>
      </c>
      <c r="B33" s="170" t="str">
        <f>KVI_MOD_1.1.sz.mell.!B33</f>
        <v>Építményadó</v>
      </c>
      <c r="C33" s="159"/>
      <c r="D33" s="159"/>
      <c r="E33" s="95"/>
    </row>
    <row r="34" spans="1:5" s="169" customFormat="1" ht="12" customHeight="1" x14ac:dyDescent="0.2">
      <c r="A34" s="12" t="s">
        <v>189</v>
      </c>
      <c r="B34" s="171" t="str">
        <f>KVI_MOD_1.1.sz.mell.!B34</f>
        <v>Idegenforgalmi adó</v>
      </c>
      <c r="C34" s="158"/>
      <c r="D34" s="158"/>
      <c r="E34" s="94"/>
    </row>
    <row r="35" spans="1:5" s="169" customFormat="1" ht="12" customHeight="1" x14ac:dyDescent="0.2">
      <c r="A35" s="12" t="s">
        <v>190</v>
      </c>
      <c r="B35" s="171" t="str">
        <f>KVI_MOD_1.1.sz.mell.!B35</f>
        <v>Iparűzési adó</v>
      </c>
      <c r="C35" s="158">
        <v>4700000</v>
      </c>
      <c r="D35" s="158">
        <v>3484432</v>
      </c>
      <c r="E35" s="94">
        <v>8184432</v>
      </c>
    </row>
    <row r="36" spans="1:5" s="169" customFormat="1" ht="12" customHeight="1" x14ac:dyDescent="0.2">
      <c r="A36" s="12" t="s">
        <v>191</v>
      </c>
      <c r="B36" s="171" t="str">
        <f>KVI_MOD_1.1.sz.mell.!B36</f>
        <v xml:space="preserve">Talajterhelési díj </v>
      </c>
      <c r="C36" s="158"/>
      <c r="D36" s="158"/>
      <c r="E36" s="94"/>
    </row>
    <row r="37" spans="1:5" s="169" customFormat="1" ht="12" customHeight="1" x14ac:dyDescent="0.2">
      <c r="A37" s="12" t="s">
        <v>491</v>
      </c>
      <c r="B37" s="171" t="str">
        <f>KVI_MOD_1.1.sz.mell.!B37</f>
        <v>Gépjárműadó</v>
      </c>
      <c r="C37" s="158">
        <v>1200000</v>
      </c>
      <c r="D37" s="158">
        <v>-1200000</v>
      </c>
      <c r="E37" s="94"/>
    </row>
    <row r="38" spans="1:5" s="169" customFormat="1" ht="12" customHeight="1" x14ac:dyDescent="0.2">
      <c r="A38" s="12" t="s">
        <v>492</v>
      </c>
      <c r="B38" s="171" t="str">
        <f>KVI_MOD_1.1.sz.mell.!B38</f>
        <v>Telekadó</v>
      </c>
      <c r="C38" s="158"/>
      <c r="D38" s="158">
        <v>882730</v>
      </c>
      <c r="E38" s="94">
        <v>882730</v>
      </c>
    </row>
    <row r="39" spans="1:5" s="169" customFormat="1" ht="12" customHeight="1" thickBot="1" x14ac:dyDescent="0.25">
      <c r="A39" s="14" t="s">
        <v>493</v>
      </c>
      <c r="B39" s="294" t="str">
        <f>KVI_MOD_1.1.sz.mell.!B39</f>
        <v>Kommunális adó</v>
      </c>
      <c r="C39" s="160">
        <v>2000000</v>
      </c>
      <c r="D39" s="160">
        <v>1679492</v>
      </c>
      <c r="E39" s="96">
        <v>3679492</v>
      </c>
    </row>
    <row r="40" spans="1:5" s="169" customFormat="1" ht="12" customHeight="1" thickBot="1" x14ac:dyDescent="0.25">
      <c r="A40" s="18" t="s">
        <v>13</v>
      </c>
      <c r="B40" s="19" t="s">
        <v>348</v>
      </c>
      <c r="C40" s="157">
        <f>SUM(C41:C51)</f>
        <v>3300000</v>
      </c>
      <c r="D40" s="157">
        <f>SUM(D41:D51)</f>
        <v>4581759</v>
      </c>
      <c r="E40" s="93">
        <f>SUM(E41:E51)</f>
        <v>7881759</v>
      </c>
    </row>
    <row r="41" spans="1:5" s="169" customFormat="1" ht="12" customHeight="1" x14ac:dyDescent="0.2">
      <c r="A41" s="13" t="s">
        <v>59</v>
      </c>
      <c r="B41" s="170" t="s">
        <v>195</v>
      </c>
      <c r="C41" s="159">
        <v>3000000</v>
      </c>
      <c r="D41" s="159">
        <v>176639</v>
      </c>
      <c r="E41" s="95">
        <v>3176639</v>
      </c>
    </row>
    <row r="42" spans="1:5" s="169" customFormat="1" ht="12" customHeight="1" x14ac:dyDescent="0.2">
      <c r="A42" s="12" t="s">
        <v>60</v>
      </c>
      <c r="B42" s="171" t="s">
        <v>196</v>
      </c>
      <c r="C42" s="158">
        <v>200000</v>
      </c>
      <c r="D42" s="158">
        <v>760437</v>
      </c>
      <c r="E42" s="94">
        <v>960437</v>
      </c>
    </row>
    <row r="43" spans="1:5" s="169" customFormat="1" ht="12" customHeight="1" x14ac:dyDescent="0.2">
      <c r="A43" s="12" t="s">
        <v>61</v>
      </c>
      <c r="B43" s="171" t="s">
        <v>197</v>
      </c>
      <c r="C43" s="158"/>
      <c r="D43" s="158"/>
      <c r="E43" s="94"/>
    </row>
    <row r="44" spans="1:5" s="169" customFormat="1" ht="12" customHeight="1" x14ac:dyDescent="0.2">
      <c r="A44" s="12" t="s">
        <v>118</v>
      </c>
      <c r="B44" s="171" t="s">
        <v>198</v>
      </c>
      <c r="C44" s="158">
        <v>100000</v>
      </c>
      <c r="D44" s="158">
        <v>-61075</v>
      </c>
      <c r="E44" s="94">
        <v>38925</v>
      </c>
    </row>
    <row r="45" spans="1:5" s="169" customFormat="1" ht="12" customHeight="1" x14ac:dyDescent="0.2">
      <c r="A45" s="12" t="s">
        <v>119</v>
      </c>
      <c r="B45" s="171" t="s">
        <v>199</v>
      </c>
      <c r="C45" s="158"/>
      <c r="D45" s="158">
        <v>114263</v>
      </c>
      <c r="E45" s="94">
        <v>114263</v>
      </c>
    </row>
    <row r="46" spans="1:5" s="169" customFormat="1" ht="12" customHeight="1" x14ac:dyDescent="0.2">
      <c r="A46" s="12" t="s">
        <v>120</v>
      </c>
      <c r="B46" s="171" t="s">
        <v>200</v>
      </c>
      <c r="C46" s="158"/>
      <c r="D46" s="158">
        <v>11634</v>
      </c>
      <c r="E46" s="94">
        <v>11634</v>
      </c>
    </row>
    <row r="47" spans="1:5" s="169" customFormat="1" ht="12" customHeight="1" x14ac:dyDescent="0.2">
      <c r="A47" s="12" t="s">
        <v>121</v>
      </c>
      <c r="B47" s="171" t="s">
        <v>201</v>
      </c>
      <c r="C47" s="158"/>
      <c r="D47" s="158"/>
      <c r="E47" s="94"/>
    </row>
    <row r="48" spans="1:5" s="169" customFormat="1" ht="12" customHeight="1" x14ac:dyDescent="0.2">
      <c r="A48" s="12" t="s">
        <v>122</v>
      </c>
      <c r="B48" s="171" t="s">
        <v>494</v>
      </c>
      <c r="C48" s="158"/>
      <c r="D48" s="158">
        <v>3423067</v>
      </c>
      <c r="E48" s="94">
        <v>3423067</v>
      </c>
    </row>
    <row r="49" spans="1:5" s="169" customFormat="1" ht="12" customHeight="1" x14ac:dyDescent="0.2">
      <c r="A49" s="12" t="s">
        <v>193</v>
      </c>
      <c r="B49" s="171" t="s">
        <v>203</v>
      </c>
      <c r="C49" s="161"/>
      <c r="D49" s="161"/>
      <c r="E49" s="97"/>
    </row>
    <row r="50" spans="1:5" s="169" customFormat="1" ht="12" customHeight="1" x14ac:dyDescent="0.2">
      <c r="A50" s="14" t="s">
        <v>194</v>
      </c>
      <c r="B50" s="172" t="s">
        <v>350</v>
      </c>
      <c r="C50" s="162"/>
      <c r="D50" s="162"/>
      <c r="E50" s="98"/>
    </row>
    <row r="51" spans="1:5" s="169" customFormat="1" ht="12" customHeight="1" thickBot="1" x14ac:dyDescent="0.25">
      <c r="A51" s="14" t="s">
        <v>349</v>
      </c>
      <c r="B51" s="102" t="s">
        <v>204</v>
      </c>
      <c r="C51" s="162"/>
      <c r="D51" s="162">
        <v>156794</v>
      </c>
      <c r="E51" s="98">
        <v>156794</v>
      </c>
    </row>
    <row r="52" spans="1:5" s="169" customFormat="1" ht="12" customHeight="1" thickBot="1" x14ac:dyDescent="0.25">
      <c r="A52" s="18" t="s">
        <v>14</v>
      </c>
      <c r="B52" s="19" t="s">
        <v>205</v>
      </c>
      <c r="C52" s="157">
        <f>SUM(C53:C57)</f>
        <v>0</v>
      </c>
      <c r="D52" s="157">
        <f>SUM(D53:D57)</f>
        <v>4088720</v>
      </c>
      <c r="E52" s="93">
        <f>SUM(E53:E57)</f>
        <v>4088720</v>
      </c>
    </row>
    <row r="53" spans="1:5" s="169" customFormat="1" ht="12" customHeight="1" x14ac:dyDescent="0.2">
      <c r="A53" s="13" t="s">
        <v>62</v>
      </c>
      <c r="B53" s="170" t="s">
        <v>209</v>
      </c>
      <c r="C53" s="210"/>
      <c r="D53" s="210"/>
      <c r="E53" s="99"/>
    </row>
    <row r="54" spans="1:5" s="169" customFormat="1" ht="12" customHeight="1" x14ac:dyDescent="0.2">
      <c r="A54" s="12" t="s">
        <v>63</v>
      </c>
      <c r="B54" s="171" t="s">
        <v>210</v>
      </c>
      <c r="C54" s="161"/>
      <c r="D54" s="161"/>
      <c r="E54" s="97"/>
    </row>
    <row r="55" spans="1:5" s="169" customFormat="1" ht="12" customHeight="1" x14ac:dyDescent="0.2">
      <c r="A55" s="12" t="s">
        <v>206</v>
      </c>
      <c r="B55" s="171" t="s">
        <v>211</v>
      </c>
      <c r="C55" s="161"/>
      <c r="D55" s="161">
        <v>2458720</v>
      </c>
      <c r="E55" s="97">
        <v>2458720</v>
      </c>
    </row>
    <row r="56" spans="1:5" s="169" customFormat="1" ht="12" customHeight="1" x14ac:dyDescent="0.2">
      <c r="A56" s="12" t="s">
        <v>207</v>
      </c>
      <c r="B56" s="171" t="s">
        <v>212</v>
      </c>
      <c r="C56" s="161"/>
      <c r="D56" s="161">
        <v>1630000</v>
      </c>
      <c r="E56" s="97">
        <v>1630000</v>
      </c>
    </row>
    <row r="57" spans="1:5" s="169" customFormat="1" ht="12" customHeight="1" thickBot="1" x14ac:dyDescent="0.25">
      <c r="A57" s="14" t="s">
        <v>208</v>
      </c>
      <c r="B57" s="102" t="s">
        <v>213</v>
      </c>
      <c r="C57" s="162"/>
      <c r="D57" s="162"/>
      <c r="E57" s="98"/>
    </row>
    <row r="58" spans="1:5" s="169" customFormat="1" ht="12" customHeight="1" thickBot="1" x14ac:dyDescent="0.25">
      <c r="A58" s="18" t="s">
        <v>123</v>
      </c>
      <c r="B58" s="19" t="s">
        <v>214</v>
      </c>
      <c r="C58" s="157">
        <f>SUM(C59:C61)</f>
        <v>0</v>
      </c>
      <c r="D58" s="157">
        <f>SUM(D59:D61)</f>
        <v>400000</v>
      </c>
      <c r="E58" s="93">
        <f>SUM(E59:E61)</f>
        <v>400000</v>
      </c>
    </row>
    <row r="59" spans="1:5" s="169" customFormat="1" ht="12" customHeight="1" x14ac:dyDescent="0.2">
      <c r="A59" s="13" t="s">
        <v>64</v>
      </c>
      <c r="B59" s="170" t="s">
        <v>215</v>
      </c>
      <c r="C59" s="159"/>
      <c r="D59" s="159"/>
      <c r="E59" s="95"/>
    </row>
    <row r="60" spans="1:5" s="169" customFormat="1" ht="12" customHeight="1" x14ac:dyDescent="0.2">
      <c r="A60" s="12" t="s">
        <v>65</v>
      </c>
      <c r="B60" s="171" t="s">
        <v>342</v>
      </c>
      <c r="C60" s="158"/>
      <c r="D60" s="158"/>
      <c r="E60" s="94"/>
    </row>
    <row r="61" spans="1:5" s="169" customFormat="1" ht="12" customHeight="1" x14ac:dyDescent="0.2">
      <c r="A61" s="12" t="s">
        <v>218</v>
      </c>
      <c r="B61" s="171" t="s">
        <v>216</v>
      </c>
      <c r="C61" s="158"/>
      <c r="D61" s="158">
        <v>400000</v>
      </c>
      <c r="E61" s="94">
        <v>400000</v>
      </c>
    </row>
    <row r="62" spans="1:5" s="169" customFormat="1" ht="12" customHeight="1" thickBot="1" x14ac:dyDescent="0.25">
      <c r="A62" s="14" t="s">
        <v>219</v>
      </c>
      <c r="B62" s="102" t="s">
        <v>217</v>
      </c>
      <c r="C62" s="160"/>
      <c r="D62" s="160"/>
      <c r="E62" s="96"/>
    </row>
    <row r="63" spans="1:5" s="169" customFormat="1" ht="12" customHeight="1" thickBot="1" x14ac:dyDescent="0.25">
      <c r="A63" s="18" t="s">
        <v>16</v>
      </c>
      <c r="B63" s="100" t="s">
        <v>220</v>
      </c>
      <c r="C63" s="157">
        <f>SUM(C64:C66)</f>
        <v>0</v>
      </c>
      <c r="D63" s="157">
        <f>SUM(D64:D66)</f>
        <v>0</v>
      </c>
      <c r="E63" s="93">
        <f>SUM(E64:E66)</f>
        <v>0</v>
      </c>
    </row>
    <row r="64" spans="1:5" s="169" customFormat="1" ht="12" customHeight="1" x14ac:dyDescent="0.2">
      <c r="A64" s="13" t="s">
        <v>124</v>
      </c>
      <c r="B64" s="170" t="s">
        <v>222</v>
      </c>
      <c r="C64" s="161"/>
      <c r="D64" s="161"/>
      <c r="E64" s="97"/>
    </row>
    <row r="65" spans="1:5" s="169" customFormat="1" ht="12" customHeight="1" x14ac:dyDescent="0.2">
      <c r="A65" s="12" t="s">
        <v>125</v>
      </c>
      <c r="B65" s="171" t="s">
        <v>343</v>
      </c>
      <c r="C65" s="161"/>
      <c r="D65" s="161"/>
      <c r="E65" s="97"/>
    </row>
    <row r="66" spans="1:5" s="169" customFormat="1" ht="12" customHeight="1" x14ac:dyDescent="0.2">
      <c r="A66" s="12" t="s">
        <v>156</v>
      </c>
      <c r="B66" s="171" t="s">
        <v>223</v>
      </c>
      <c r="C66" s="161"/>
      <c r="D66" s="161"/>
      <c r="E66" s="97"/>
    </row>
    <row r="67" spans="1:5" s="169" customFormat="1" ht="12" customHeight="1" thickBot="1" x14ac:dyDescent="0.25">
      <c r="A67" s="14" t="s">
        <v>221</v>
      </c>
      <c r="B67" s="102" t="s">
        <v>224</v>
      </c>
      <c r="C67" s="161"/>
      <c r="D67" s="161"/>
      <c r="E67" s="97"/>
    </row>
    <row r="68" spans="1:5" s="169" customFormat="1" ht="12" customHeight="1" thickBot="1" x14ac:dyDescent="0.25">
      <c r="A68" s="225" t="s">
        <v>390</v>
      </c>
      <c r="B68" s="19" t="s">
        <v>225</v>
      </c>
      <c r="C68" s="163">
        <f>+C11+C18+C25+C32+C40+C52+C58+C63</f>
        <v>189013431</v>
      </c>
      <c r="D68" s="163">
        <f>+D11+D18+D25+D32+D40+D52+D58+D63</f>
        <v>141162193</v>
      </c>
      <c r="E68" s="199">
        <f>+E11+E18+E25+E32+E40+E52+E58+E63</f>
        <v>330175624</v>
      </c>
    </row>
    <row r="69" spans="1:5" s="169" customFormat="1" ht="12" customHeight="1" thickBot="1" x14ac:dyDescent="0.25">
      <c r="A69" s="211" t="s">
        <v>226</v>
      </c>
      <c r="B69" s="100" t="s">
        <v>227</v>
      </c>
      <c r="C69" s="157">
        <f>SUM(C70:C72)</f>
        <v>0</v>
      </c>
      <c r="D69" s="157">
        <f>SUM(D70:D72)</f>
        <v>0</v>
      </c>
      <c r="E69" s="93">
        <f>SUM(E70:E72)</f>
        <v>0</v>
      </c>
    </row>
    <row r="70" spans="1:5" s="169" customFormat="1" ht="12" customHeight="1" x14ac:dyDescent="0.2">
      <c r="A70" s="13" t="s">
        <v>255</v>
      </c>
      <c r="B70" s="170" t="s">
        <v>228</v>
      </c>
      <c r="C70" s="161"/>
      <c r="D70" s="161"/>
      <c r="E70" s="97"/>
    </row>
    <row r="71" spans="1:5" s="169" customFormat="1" ht="12" customHeight="1" x14ac:dyDescent="0.2">
      <c r="A71" s="12" t="s">
        <v>264</v>
      </c>
      <c r="B71" s="171" t="s">
        <v>229</v>
      </c>
      <c r="C71" s="161"/>
      <c r="D71" s="161"/>
      <c r="E71" s="97"/>
    </row>
    <row r="72" spans="1:5" s="169" customFormat="1" ht="12" customHeight="1" thickBot="1" x14ac:dyDescent="0.25">
      <c r="A72" s="14" t="s">
        <v>265</v>
      </c>
      <c r="B72" s="221" t="s">
        <v>375</v>
      </c>
      <c r="C72" s="161"/>
      <c r="D72" s="161"/>
      <c r="E72" s="97"/>
    </row>
    <row r="73" spans="1:5" s="169" customFormat="1" ht="12" customHeight="1" thickBot="1" x14ac:dyDescent="0.25">
      <c r="A73" s="211" t="s">
        <v>231</v>
      </c>
      <c r="B73" s="100" t="s">
        <v>232</v>
      </c>
      <c r="C73" s="157">
        <f>SUM(C74:C77)</f>
        <v>0</v>
      </c>
      <c r="D73" s="157">
        <f>SUM(D74:D77)</f>
        <v>0</v>
      </c>
      <c r="E73" s="93">
        <f>SUM(E74:E77)</f>
        <v>0</v>
      </c>
    </row>
    <row r="74" spans="1:5" s="169" customFormat="1" ht="12" customHeight="1" x14ac:dyDescent="0.2">
      <c r="A74" s="13" t="s">
        <v>101</v>
      </c>
      <c r="B74" s="301" t="s">
        <v>233</v>
      </c>
      <c r="C74" s="161"/>
      <c r="D74" s="161"/>
      <c r="E74" s="97"/>
    </row>
    <row r="75" spans="1:5" s="169" customFormat="1" ht="12" customHeight="1" x14ac:dyDescent="0.2">
      <c r="A75" s="12" t="s">
        <v>102</v>
      </c>
      <c r="B75" s="301" t="s">
        <v>501</v>
      </c>
      <c r="C75" s="161"/>
      <c r="D75" s="161"/>
      <c r="E75" s="97"/>
    </row>
    <row r="76" spans="1:5" s="169" customFormat="1" ht="12" customHeight="1" x14ac:dyDescent="0.2">
      <c r="A76" s="12" t="s">
        <v>256</v>
      </c>
      <c r="B76" s="301" t="s">
        <v>234</v>
      </c>
      <c r="C76" s="161"/>
      <c r="D76" s="161"/>
      <c r="E76" s="97"/>
    </row>
    <row r="77" spans="1:5" s="169" customFormat="1" ht="12" customHeight="1" thickBot="1" x14ac:dyDescent="0.25">
      <c r="A77" s="14" t="s">
        <v>257</v>
      </c>
      <c r="B77" s="302" t="s">
        <v>502</v>
      </c>
      <c r="C77" s="161"/>
      <c r="D77" s="161"/>
      <c r="E77" s="97"/>
    </row>
    <row r="78" spans="1:5" s="169" customFormat="1" ht="12" customHeight="1" thickBot="1" x14ac:dyDescent="0.25">
      <c r="A78" s="211" t="s">
        <v>235</v>
      </c>
      <c r="B78" s="100" t="s">
        <v>236</v>
      </c>
      <c r="C78" s="157">
        <f>SUM(C79:C80)</f>
        <v>22863428</v>
      </c>
      <c r="D78" s="157">
        <f>SUM(D79:D80)</f>
        <v>0</v>
      </c>
      <c r="E78" s="93">
        <f>SUM(E79:E80)</f>
        <v>22863428</v>
      </c>
    </row>
    <row r="79" spans="1:5" s="169" customFormat="1" ht="12" customHeight="1" x14ac:dyDescent="0.2">
      <c r="A79" s="13" t="s">
        <v>258</v>
      </c>
      <c r="B79" s="170" t="s">
        <v>237</v>
      </c>
      <c r="C79" s="161">
        <v>22863428</v>
      </c>
      <c r="D79" s="161"/>
      <c r="E79" s="97">
        <v>22863428</v>
      </c>
    </row>
    <row r="80" spans="1:5" s="169" customFormat="1" ht="12" customHeight="1" thickBot="1" x14ac:dyDescent="0.25">
      <c r="A80" s="14" t="s">
        <v>259</v>
      </c>
      <c r="B80" s="102" t="s">
        <v>238</v>
      </c>
      <c r="C80" s="161"/>
      <c r="D80" s="161"/>
      <c r="E80" s="97"/>
    </row>
    <row r="81" spans="1:5" s="169" customFormat="1" ht="12" customHeight="1" thickBot="1" x14ac:dyDescent="0.25">
      <c r="A81" s="211" t="s">
        <v>239</v>
      </c>
      <c r="B81" s="100" t="s">
        <v>240</v>
      </c>
      <c r="C81" s="157">
        <f>SUM(C82:C84)</f>
        <v>0</v>
      </c>
      <c r="D81" s="157">
        <f>SUM(D82:D84)</f>
        <v>0</v>
      </c>
      <c r="E81" s="93">
        <f>SUM(E82:E84)</f>
        <v>0</v>
      </c>
    </row>
    <row r="82" spans="1:5" s="169" customFormat="1" ht="12" customHeight="1" x14ac:dyDescent="0.2">
      <c r="A82" s="13" t="s">
        <v>260</v>
      </c>
      <c r="B82" s="170" t="s">
        <v>241</v>
      </c>
      <c r="C82" s="161"/>
      <c r="D82" s="161"/>
      <c r="E82" s="97"/>
    </row>
    <row r="83" spans="1:5" s="169" customFormat="1" ht="12" customHeight="1" x14ac:dyDescent="0.2">
      <c r="A83" s="12" t="s">
        <v>261</v>
      </c>
      <c r="B83" s="171" t="s">
        <v>242</v>
      </c>
      <c r="C83" s="161"/>
      <c r="D83" s="161"/>
      <c r="E83" s="97"/>
    </row>
    <row r="84" spans="1:5" s="169" customFormat="1" ht="12" customHeight="1" thickBot="1" x14ac:dyDescent="0.25">
      <c r="A84" s="14" t="s">
        <v>262</v>
      </c>
      <c r="B84" s="102" t="s">
        <v>503</v>
      </c>
      <c r="C84" s="161"/>
      <c r="D84" s="161"/>
      <c r="E84" s="97"/>
    </row>
    <row r="85" spans="1:5" s="169" customFormat="1" ht="12" customHeight="1" thickBot="1" x14ac:dyDescent="0.25">
      <c r="A85" s="211" t="s">
        <v>243</v>
      </c>
      <c r="B85" s="100" t="s">
        <v>263</v>
      </c>
      <c r="C85" s="157">
        <f>SUM(C86:C89)</f>
        <v>0</v>
      </c>
      <c r="D85" s="157">
        <f>SUM(D86:D89)</f>
        <v>0</v>
      </c>
      <c r="E85" s="93">
        <f>SUM(E86:E89)</f>
        <v>0</v>
      </c>
    </row>
    <row r="86" spans="1:5" s="169" customFormat="1" ht="12" customHeight="1" x14ac:dyDescent="0.2">
      <c r="A86" s="174" t="s">
        <v>244</v>
      </c>
      <c r="B86" s="170" t="s">
        <v>245</v>
      </c>
      <c r="C86" s="161"/>
      <c r="D86" s="161"/>
      <c r="E86" s="97"/>
    </row>
    <row r="87" spans="1:5" s="169" customFormat="1" ht="12" customHeight="1" x14ac:dyDescent="0.2">
      <c r="A87" s="175" t="s">
        <v>246</v>
      </c>
      <c r="B87" s="171" t="s">
        <v>247</v>
      </c>
      <c r="C87" s="161"/>
      <c r="D87" s="161"/>
      <c r="E87" s="97"/>
    </row>
    <row r="88" spans="1:5" s="169" customFormat="1" ht="12" customHeight="1" x14ac:dyDescent="0.2">
      <c r="A88" s="175" t="s">
        <v>248</v>
      </c>
      <c r="B88" s="171" t="s">
        <v>249</v>
      </c>
      <c r="C88" s="161"/>
      <c r="D88" s="161"/>
      <c r="E88" s="97"/>
    </row>
    <row r="89" spans="1:5" s="169" customFormat="1" ht="12" customHeight="1" thickBot="1" x14ac:dyDescent="0.25">
      <c r="A89" s="176" t="s">
        <v>250</v>
      </c>
      <c r="B89" s="102" t="s">
        <v>251</v>
      </c>
      <c r="C89" s="161"/>
      <c r="D89" s="161"/>
      <c r="E89" s="97"/>
    </row>
    <row r="90" spans="1:5" s="169" customFormat="1" ht="12" customHeight="1" thickBot="1" x14ac:dyDescent="0.25">
      <c r="A90" s="211" t="s">
        <v>252</v>
      </c>
      <c r="B90" s="100" t="s">
        <v>389</v>
      </c>
      <c r="C90" s="213"/>
      <c r="D90" s="213"/>
      <c r="E90" s="214"/>
    </row>
    <row r="91" spans="1:5" s="169" customFormat="1" ht="13.5" customHeight="1" thickBot="1" x14ac:dyDescent="0.25">
      <c r="A91" s="211" t="s">
        <v>254</v>
      </c>
      <c r="B91" s="100" t="s">
        <v>253</v>
      </c>
      <c r="C91" s="213"/>
      <c r="D91" s="213"/>
      <c r="E91" s="214"/>
    </row>
    <row r="92" spans="1:5" s="169" customFormat="1" ht="15.75" customHeight="1" thickBot="1" x14ac:dyDescent="0.25">
      <c r="A92" s="211" t="s">
        <v>266</v>
      </c>
      <c r="B92" s="177" t="s">
        <v>392</v>
      </c>
      <c r="C92" s="163">
        <f>+C69+C73+C78+C81+C85+C91+C90</f>
        <v>22863428</v>
      </c>
      <c r="D92" s="163">
        <f>+D69+D73+D78+D81+D85+D91+D90</f>
        <v>0</v>
      </c>
      <c r="E92" s="199">
        <f>+E69+E73+E78+E81+E85+E91+E90</f>
        <v>22863428</v>
      </c>
    </row>
    <row r="93" spans="1:5" s="169" customFormat="1" ht="25.5" customHeight="1" thickBot="1" x14ac:dyDescent="0.25">
      <c r="A93" s="212" t="s">
        <v>391</v>
      </c>
      <c r="B93" s="178" t="s">
        <v>393</v>
      </c>
      <c r="C93" s="163">
        <f>+C68+C92</f>
        <v>211876859</v>
      </c>
      <c r="D93" s="163">
        <f>+D68+D92</f>
        <v>141162193</v>
      </c>
      <c r="E93" s="199">
        <f>+E68+E92</f>
        <v>353039052</v>
      </c>
    </row>
    <row r="94" spans="1:5" s="169" customFormat="1" ht="15.2" customHeight="1" x14ac:dyDescent="0.2">
      <c r="A94" s="3"/>
      <c r="B94" s="4"/>
      <c r="C94" s="104"/>
    </row>
    <row r="95" spans="1:5" ht="16.5" customHeight="1" x14ac:dyDescent="0.25">
      <c r="A95" s="541" t="s">
        <v>37</v>
      </c>
      <c r="B95" s="541"/>
      <c r="C95" s="541"/>
      <c r="D95" s="541"/>
      <c r="E95" s="541"/>
    </row>
    <row r="96" spans="1:5" s="179" customFormat="1" ht="16.5" customHeight="1" thickBot="1" x14ac:dyDescent="0.3">
      <c r="A96" s="543" t="s">
        <v>105</v>
      </c>
      <c r="B96" s="543"/>
      <c r="C96" s="61"/>
      <c r="E96" s="61" t="str">
        <f>E7</f>
        <v xml:space="preserve"> Forintban!</v>
      </c>
    </row>
    <row r="97" spans="1:5" x14ac:dyDescent="0.25">
      <c r="A97" s="532" t="s">
        <v>54</v>
      </c>
      <c r="B97" s="534" t="s">
        <v>435</v>
      </c>
      <c r="C97" s="536" t="str">
        <f>C8</f>
        <v>2020. évi</v>
      </c>
      <c r="D97" s="537"/>
      <c r="E97" s="538"/>
    </row>
    <row r="98" spans="1:5" ht="24.75" thickBot="1" x14ac:dyDescent="0.3">
      <c r="A98" s="533"/>
      <c r="B98" s="535"/>
      <c r="C98" s="242" t="str">
        <f>C9</f>
        <v>Eredeti
előirányzat</v>
      </c>
      <c r="D98" s="241" t="str">
        <f>D9</f>
        <v>Összes módosítás</v>
      </c>
      <c r="E98" s="303" t="str">
        <f>E9</f>
        <v>Módosított előirányzat</v>
      </c>
    </row>
    <row r="99" spans="1:5" s="168" customFormat="1" ht="12" customHeight="1" thickBot="1" x14ac:dyDescent="0.25">
      <c r="A99" s="25" t="s">
        <v>401</v>
      </c>
      <c r="B99" s="26" t="s">
        <v>402</v>
      </c>
      <c r="C99" s="26" t="s">
        <v>403</v>
      </c>
      <c r="D99" s="26" t="s">
        <v>405</v>
      </c>
      <c r="E99" s="253" t="s">
        <v>404</v>
      </c>
    </row>
    <row r="100" spans="1:5" ht="12" customHeight="1" thickBot="1" x14ac:dyDescent="0.3">
      <c r="A100" s="20" t="s">
        <v>9</v>
      </c>
      <c r="B100" s="24" t="s">
        <v>351</v>
      </c>
      <c r="C100" s="156">
        <f>C101+C102+C103+C104+C105+C118</f>
        <v>61408046</v>
      </c>
      <c r="D100" s="156">
        <f>D101+D102+D103+D104+D105+D118</f>
        <v>57855242</v>
      </c>
      <c r="E100" s="228">
        <f>E101+E102+E103+E104+E105+E118</f>
        <v>119263468</v>
      </c>
    </row>
    <row r="101" spans="1:5" ht="12" customHeight="1" x14ac:dyDescent="0.25">
      <c r="A101" s="15" t="s">
        <v>66</v>
      </c>
      <c r="B101" s="8" t="s">
        <v>38</v>
      </c>
      <c r="C101" s="235">
        <v>25107000</v>
      </c>
      <c r="D101" s="235">
        <v>30489356</v>
      </c>
      <c r="E101" s="229">
        <v>55596356</v>
      </c>
    </row>
    <row r="102" spans="1:5" ht="12" customHeight="1" x14ac:dyDescent="0.25">
      <c r="A102" s="12" t="s">
        <v>67</v>
      </c>
      <c r="B102" s="6" t="s">
        <v>126</v>
      </c>
      <c r="C102" s="158">
        <v>3971000</v>
      </c>
      <c r="D102" s="158">
        <v>2648439</v>
      </c>
      <c r="E102" s="94">
        <v>6619439</v>
      </c>
    </row>
    <row r="103" spans="1:5" ht="12" customHeight="1" x14ac:dyDescent="0.25">
      <c r="A103" s="12" t="s">
        <v>68</v>
      </c>
      <c r="B103" s="6" t="s">
        <v>93</v>
      </c>
      <c r="C103" s="160">
        <v>25991046</v>
      </c>
      <c r="D103" s="160">
        <v>10914803</v>
      </c>
      <c r="E103" s="96">
        <v>36905849</v>
      </c>
    </row>
    <row r="104" spans="1:5" ht="12" customHeight="1" x14ac:dyDescent="0.25">
      <c r="A104" s="12" t="s">
        <v>69</v>
      </c>
      <c r="B104" s="9" t="s">
        <v>127</v>
      </c>
      <c r="C104" s="160">
        <v>3500000</v>
      </c>
      <c r="D104" s="160">
        <v>-1616000</v>
      </c>
      <c r="E104" s="96">
        <v>1884000</v>
      </c>
    </row>
    <row r="105" spans="1:5" ht="12" customHeight="1" x14ac:dyDescent="0.25">
      <c r="A105" s="12" t="s">
        <v>78</v>
      </c>
      <c r="B105" s="17" t="s">
        <v>128</v>
      </c>
      <c r="C105" s="160">
        <v>2839000</v>
      </c>
      <c r="D105" s="160">
        <v>15418644</v>
      </c>
      <c r="E105" s="96">
        <v>18257824</v>
      </c>
    </row>
    <row r="106" spans="1:5" ht="12" customHeight="1" x14ac:dyDescent="0.25">
      <c r="A106" s="12" t="s">
        <v>70</v>
      </c>
      <c r="B106" s="6" t="s">
        <v>356</v>
      </c>
      <c r="C106" s="160"/>
      <c r="D106" s="160">
        <v>56567</v>
      </c>
      <c r="E106" s="96">
        <v>56567</v>
      </c>
    </row>
    <row r="107" spans="1:5" ht="12" customHeight="1" x14ac:dyDescent="0.25">
      <c r="A107" s="12" t="s">
        <v>71</v>
      </c>
      <c r="B107" s="65" t="s">
        <v>355</v>
      </c>
      <c r="C107" s="160"/>
      <c r="D107" s="160"/>
      <c r="E107" s="96"/>
    </row>
    <row r="108" spans="1:5" ht="12" customHeight="1" x14ac:dyDescent="0.25">
      <c r="A108" s="12" t="s">
        <v>79</v>
      </c>
      <c r="B108" s="65" t="s">
        <v>354</v>
      </c>
      <c r="C108" s="160"/>
      <c r="D108" s="160"/>
      <c r="E108" s="96"/>
    </row>
    <row r="109" spans="1:5" ht="12" customHeight="1" x14ac:dyDescent="0.25">
      <c r="A109" s="12" t="s">
        <v>80</v>
      </c>
      <c r="B109" s="63" t="s">
        <v>269</v>
      </c>
      <c r="C109" s="160"/>
      <c r="D109" s="160"/>
      <c r="E109" s="96"/>
    </row>
    <row r="110" spans="1:5" ht="12" customHeight="1" x14ac:dyDescent="0.25">
      <c r="A110" s="12" t="s">
        <v>81</v>
      </c>
      <c r="B110" s="64" t="s">
        <v>270</v>
      </c>
      <c r="C110" s="160"/>
      <c r="D110" s="160">
        <v>15000000</v>
      </c>
      <c r="E110" s="96">
        <v>15000000</v>
      </c>
    </row>
    <row r="111" spans="1:5" ht="12" customHeight="1" x14ac:dyDescent="0.25">
      <c r="A111" s="12" t="s">
        <v>82</v>
      </c>
      <c r="B111" s="64" t="s">
        <v>271</v>
      </c>
      <c r="C111" s="160"/>
      <c r="D111" s="160"/>
      <c r="E111" s="96"/>
    </row>
    <row r="112" spans="1:5" ht="12" customHeight="1" x14ac:dyDescent="0.25">
      <c r="A112" s="12" t="s">
        <v>84</v>
      </c>
      <c r="B112" s="63" t="s">
        <v>272</v>
      </c>
      <c r="C112" s="160"/>
      <c r="D112" s="160"/>
      <c r="E112" s="96"/>
    </row>
    <row r="113" spans="1:5" ht="12" customHeight="1" x14ac:dyDescent="0.25">
      <c r="A113" s="12" t="s">
        <v>129</v>
      </c>
      <c r="B113" s="63" t="s">
        <v>273</v>
      </c>
      <c r="C113" s="160"/>
      <c r="D113" s="160"/>
      <c r="E113" s="96"/>
    </row>
    <row r="114" spans="1:5" ht="12" customHeight="1" x14ac:dyDescent="0.25">
      <c r="A114" s="12" t="s">
        <v>267</v>
      </c>
      <c r="B114" s="64" t="s">
        <v>274</v>
      </c>
      <c r="C114" s="160"/>
      <c r="D114" s="160"/>
      <c r="E114" s="96"/>
    </row>
    <row r="115" spans="1:5" ht="12" customHeight="1" x14ac:dyDescent="0.25">
      <c r="A115" s="11" t="s">
        <v>268</v>
      </c>
      <c r="B115" s="65" t="s">
        <v>275</v>
      </c>
      <c r="C115" s="160"/>
      <c r="D115" s="160"/>
      <c r="E115" s="96"/>
    </row>
    <row r="116" spans="1:5" ht="12" customHeight="1" x14ac:dyDescent="0.25">
      <c r="A116" s="12" t="s">
        <v>352</v>
      </c>
      <c r="B116" s="65" t="s">
        <v>276</v>
      </c>
      <c r="C116" s="160"/>
      <c r="D116" s="160"/>
      <c r="E116" s="96"/>
    </row>
    <row r="117" spans="1:5" ht="12" customHeight="1" x14ac:dyDescent="0.25">
      <c r="A117" s="14" t="s">
        <v>353</v>
      </c>
      <c r="B117" s="65" t="s">
        <v>277</v>
      </c>
      <c r="C117" s="160"/>
      <c r="D117" s="160"/>
      <c r="E117" s="96"/>
    </row>
    <row r="118" spans="1:5" ht="12" customHeight="1" x14ac:dyDescent="0.25">
      <c r="A118" s="12" t="s">
        <v>357</v>
      </c>
      <c r="B118" s="9" t="s">
        <v>39</v>
      </c>
      <c r="C118" s="158"/>
      <c r="D118" s="158"/>
      <c r="E118" s="94"/>
    </row>
    <row r="119" spans="1:5" ht="12" customHeight="1" x14ac:dyDescent="0.25">
      <c r="A119" s="12" t="s">
        <v>358</v>
      </c>
      <c r="B119" s="6" t="s">
        <v>360</v>
      </c>
      <c r="C119" s="158"/>
      <c r="D119" s="158"/>
      <c r="E119" s="94"/>
    </row>
    <row r="120" spans="1:5" ht="12" customHeight="1" thickBot="1" x14ac:dyDescent="0.3">
      <c r="A120" s="16" t="s">
        <v>359</v>
      </c>
      <c r="B120" s="224" t="s">
        <v>361</v>
      </c>
      <c r="C120" s="236"/>
      <c r="D120" s="236"/>
      <c r="E120" s="230"/>
    </row>
    <row r="121" spans="1:5" ht="12" customHeight="1" thickBot="1" x14ac:dyDescent="0.3">
      <c r="A121" s="222" t="s">
        <v>10</v>
      </c>
      <c r="B121" s="223" t="s">
        <v>278</v>
      </c>
      <c r="C121" s="237">
        <f>+C122+C124+C126</f>
        <v>4500000</v>
      </c>
      <c r="D121" s="157">
        <f>+D122+D124+D126</f>
        <v>53357662</v>
      </c>
      <c r="E121" s="231">
        <f>+E122+E124+E126</f>
        <v>57857662</v>
      </c>
    </row>
    <row r="122" spans="1:5" ht="12" customHeight="1" x14ac:dyDescent="0.25">
      <c r="A122" s="13" t="s">
        <v>72</v>
      </c>
      <c r="B122" s="6" t="s">
        <v>155</v>
      </c>
      <c r="C122" s="159">
        <v>4500000</v>
      </c>
      <c r="D122" s="246">
        <v>10269000</v>
      </c>
      <c r="E122" s="95">
        <v>14769000</v>
      </c>
    </row>
    <row r="123" spans="1:5" ht="12" customHeight="1" x14ac:dyDescent="0.25">
      <c r="A123" s="13" t="s">
        <v>73</v>
      </c>
      <c r="B123" s="10" t="s">
        <v>282</v>
      </c>
      <c r="C123" s="159"/>
      <c r="D123" s="246"/>
      <c r="E123" s="95"/>
    </row>
    <row r="124" spans="1:5" ht="12" customHeight="1" x14ac:dyDescent="0.25">
      <c r="A124" s="13" t="s">
        <v>74</v>
      </c>
      <c r="B124" s="10" t="s">
        <v>130</v>
      </c>
      <c r="C124" s="158"/>
      <c r="D124" s="247">
        <v>43088662</v>
      </c>
      <c r="E124" s="94">
        <v>43088662</v>
      </c>
    </row>
    <row r="125" spans="1:5" ht="12" customHeight="1" x14ac:dyDescent="0.25">
      <c r="A125" s="13" t="s">
        <v>75</v>
      </c>
      <c r="B125" s="10" t="s">
        <v>283</v>
      </c>
      <c r="C125" s="158"/>
      <c r="D125" s="247"/>
      <c r="E125" s="94"/>
    </row>
    <row r="126" spans="1:5" ht="12" customHeight="1" x14ac:dyDescent="0.25">
      <c r="A126" s="13" t="s">
        <v>76</v>
      </c>
      <c r="B126" s="102" t="s">
        <v>157</v>
      </c>
      <c r="C126" s="158"/>
      <c r="D126" s="247"/>
      <c r="E126" s="94"/>
    </row>
    <row r="127" spans="1:5" ht="12" customHeight="1" x14ac:dyDescent="0.25">
      <c r="A127" s="13" t="s">
        <v>83</v>
      </c>
      <c r="B127" s="101" t="s">
        <v>344</v>
      </c>
      <c r="C127" s="158"/>
      <c r="D127" s="247"/>
      <c r="E127" s="94"/>
    </row>
    <row r="128" spans="1:5" ht="12" customHeight="1" x14ac:dyDescent="0.25">
      <c r="A128" s="13" t="s">
        <v>85</v>
      </c>
      <c r="B128" s="166" t="s">
        <v>288</v>
      </c>
      <c r="C128" s="158"/>
      <c r="D128" s="247"/>
      <c r="E128" s="94"/>
    </row>
    <row r="129" spans="1:5" x14ac:dyDescent="0.25">
      <c r="A129" s="13" t="s">
        <v>131</v>
      </c>
      <c r="B129" s="64" t="s">
        <v>271</v>
      </c>
      <c r="C129" s="158"/>
      <c r="D129" s="247"/>
      <c r="E129" s="94"/>
    </row>
    <row r="130" spans="1:5" ht="12" customHeight="1" x14ac:dyDescent="0.25">
      <c r="A130" s="13" t="s">
        <v>132</v>
      </c>
      <c r="B130" s="64" t="s">
        <v>287</v>
      </c>
      <c r="C130" s="158"/>
      <c r="D130" s="247"/>
      <c r="E130" s="94"/>
    </row>
    <row r="131" spans="1:5" ht="12" customHeight="1" x14ac:dyDescent="0.25">
      <c r="A131" s="13" t="s">
        <v>133</v>
      </c>
      <c r="B131" s="64" t="s">
        <v>286</v>
      </c>
      <c r="C131" s="158"/>
      <c r="D131" s="247"/>
      <c r="E131" s="94"/>
    </row>
    <row r="132" spans="1:5" ht="12" customHeight="1" x14ac:dyDescent="0.25">
      <c r="A132" s="13" t="s">
        <v>279</v>
      </c>
      <c r="B132" s="64" t="s">
        <v>274</v>
      </c>
      <c r="C132" s="158"/>
      <c r="D132" s="247"/>
      <c r="E132" s="94"/>
    </row>
    <row r="133" spans="1:5" ht="12" customHeight="1" x14ac:dyDescent="0.25">
      <c r="A133" s="13" t="s">
        <v>280</v>
      </c>
      <c r="B133" s="64" t="s">
        <v>285</v>
      </c>
      <c r="C133" s="158"/>
      <c r="D133" s="247"/>
      <c r="E133" s="94"/>
    </row>
    <row r="134" spans="1:5" ht="16.5" thickBot="1" x14ac:dyDescent="0.3">
      <c r="A134" s="11" t="s">
        <v>281</v>
      </c>
      <c r="B134" s="64" t="s">
        <v>284</v>
      </c>
      <c r="C134" s="160"/>
      <c r="D134" s="248"/>
      <c r="E134" s="96"/>
    </row>
    <row r="135" spans="1:5" ht="12" customHeight="1" thickBot="1" x14ac:dyDescent="0.3">
      <c r="A135" s="18" t="s">
        <v>11</v>
      </c>
      <c r="B135" s="57" t="s">
        <v>362</v>
      </c>
      <c r="C135" s="157">
        <f>+C100+C121</f>
        <v>65908046</v>
      </c>
      <c r="D135" s="245">
        <f>+D100+D121</f>
        <v>111212904</v>
      </c>
      <c r="E135" s="93">
        <f>+E100+E121</f>
        <v>177121130</v>
      </c>
    </row>
    <row r="136" spans="1:5" ht="12" customHeight="1" thickBot="1" x14ac:dyDescent="0.3">
      <c r="A136" s="18" t="s">
        <v>12</v>
      </c>
      <c r="B136" s="57" t="s">
        <v>436</v>
      </c>
      <c r="C136" s="157">
        <f>+C137+C138+C139</f>
        <v>0</v>
      </c>
      <c r="D136" s="245">
        <f>+D137+D138+D139</f>
        <v>0</v>
      </c>
      <c r="E136" s="93">
        <f>+E137+E138+E139</f>
        <v>0</v>
      </c>
    </row>
    <row r="137" spans="1:5" ht="12" customHeight="1" x14ac:dyDescent="0.25">
      <c r="A137" s="13" t="s">
        <v>188</v>
      </c>
      <c r="B137" s="10" t="s">
        <v>370</v>
      </c>
      <c r="C137" s="158"/>
      <c r="D137" s="247"/>
      <c r="E137" s="94"/>
    </row>
    <row r="138" spans="1:5" ht="12" customHeight="1" x14ac:dyDescent="0.25">
      <c r="A138" s="13" t="s">
        <v>189</v>
      </c>
      <c r="B138" s="10" t="s">
        <v>371</v>
      </c>
      <c r="C138" s="158"/>
      <c r="D138" s="247"/>
      <c r="E138" s="94"/>
    </row>
    <row r="139" spans="1:5" ht="12" customHeight="1" thickBot="1" x14ac:dyDescent="0.3">
      <c r="A139" s="11" t="s">
        <v>190</v>
      </c>
      <c r="B139" s="10" t="s">
        <v>372</v>
      </c>
      <c r="C139" s="158"/>
      <c r="D139" s="247"/>
      <c r="E139" s="94"/>
    </row>
    <row r="140" spans="1:5" ht="12" customHeight="1" thickBot="1" x14ac:dyDescent="0.3">
      <c r="A140" s="18" t="s">
        <v>13</v>
      </c>
      <c r="B140" s="57" t="s">
        <v>364</v>
      </c>
      <c r="C140" s="157">
        <f>SUM(C141:C146)</f>
        <v>0</v>
      </c>
      <c r="D140" s="245">
        <f>SUM(D141:D146)</f>
        <v>0</v>
      </c>
      <c r="E140" s="93">
        <f>SUM(E141:E146)</f>
        <v>0</v>
      </c>
    </row>
    <row r="141" spans="1:5" ht="12" customHeight="1" x14ac:dyDescent="0.25">
      <c r="A141" s="13" t="s">
        <v>59</v>
      </c>
      <c r="B141" s="7" t="s">
        <v>373</v>
      </c>
      <c r="C141" s="158"/>
      <c r="D141" s="247"/>
      <c r="E141" s="94"/>
    </row>
    <row r="142" spans="1:5" ht="12" customHeight="1" x14ac:dyDescent="0.25">
      <c r="A142" s="13" t="s">
        <v>60</v>
      </c>
      <c r="B142" s="7" t="s">
        <v>365</v>
      </c>
      <c r="C142" s="158"/>
      <c r="D142" s="247"/>
      <c r="E142" s="94"/>
    </row>
    <row r="143" spans="1:5" ht="12" customHeight="1" x14ac:dyDescent="0.25">
      <c r="A143" s="13" t="s">
        <v>61</v>
      </c>
      <c r="B143" s="7" t="s">
        <v>366</v>
      </c>
      <c r="C143" s="158"/>
      <c r="D143" s="247"/>
      <c r="E143" s="94"/>
    </row>
    <row r="144" spans="1:5" ht="12" customHeight="1" x14ac:dyDescent="0.25">
      <c r="A144" s="13" t="s">
        <v>118</v>
      </c>
      <c r="B144" s="7" t="s">
        <v>367</v>
      </c>
      <c r="C144" s="158"/>
      <c r="D144" s="247"/>
      <c r="E144" s="94"/>
    </row>
    <row r="145" spans="1:9" ht="12" customHeight="1" x14ac:dyDescent="0.25">
      <c r="A145" s="13" t="s">
        <v>119</v>
      </c>
      <c r="B145" s="7" t="s">
        <v>368</v>
      </c>
      <c r="C145" s="158"/>
      <c r="D145" s="247"/>
      <c r="E145" s="94"/>
    </row>
    <row r="146" spans="1:9" ht="12" customHeight="1" thickBot="1" x14ac:dyDescent="0.3">
      <c r="A146" s="16" t="s">
        <v>120</v>
      </c>
      <c r="B146" s="307" t="s">
        <v>369</v>
      </c>
      <c r="C146" s="236"/>
      <c r="D146" s="285"/>
      <c r="E146" s="230"/>
    </row>
    <row r="147" spans="1:9" ht="12" customHeight="1" thickBot="1" x14ac:dyDescent="0.3">
      <c r="A147" s="18" t="s">
        <v>14</v>
      </c>
      <c r="B147" s="57" t="s">
        <v>377</v>
      </c>
      <c r="C147" s="163">
        <f>+C148+C149+C150+C151</f>
        <v>145968813</v>
      </c>
      <c r="D147" s="249">
        <f>+D148+D149+D150+D151</f>
        <v>29949289</v>
      </c>
      <c r="E147" s="199">
        <f>+E148+E149+E150+E151</f>
        <v>175917922</v>
      </c>
    </row>
    <row r="148" spans="1:9" ht="12" customHeight="1" x14ac:dyDescent="0.25">
      <c r="A148" s="13" t="s">
        <v>62</v>
      </c>
      <c r="B148" s="7" t="s">
        <v>289</v>
      </c>
      <c r="C148" s="158"/>
      <c r="D148" s="247"/>
      <c r="E148" s="94"/>
    </row>
    <row r="149" spans="1:9" ht="12" customHeight="1" x14ac:dyDescent="0.25">
      <c r="A149" s="13" t="s">
        <v>63</v>
      </c>
      <c r="B149" s="7" t="s">
        <v>290</v>
      </c>
      <c r="C149" s="158">
        <v>2670537</v>
      </c>
      <c r="D149" s="247"/>
      <c r="E149" s="94">
        <v>2670357</v>
      </c>
    </row>
    <row r="150" spans="1:9" ht="12" customHeight="1" x14ac:dyDescent="0.25">
      <c r="A150" s="13" t="s">
        <v>206</v>
      </c>
      <c r="B150" s="7" t="s">
        <v>378</v>
      </c>
      <c r="C150" s="158">
        <v>143298276</v>
      </c>
      <c r="D150" s="247">
        <v>29949289</v>
      </c>
      <c r="E150" s="94">
        <v>173247565</v>
      </c>
    </row>
    <row r="151" spans="1:9" ht="12" customHeight="1" thickBot="1" x14ac:dyDescent="0.3">
      <c r="A151" s="11" t="s">
        <v>207</v>
      </c>
      <c r="B151" s="5" t="s">
        <v>308</v>
      </c>
      <c r="C151" s="158"/>
      <c r="D151" s="247"/>
      <c r="E151" s="94"/>
    </row>
    <row r="152" spans="1:9" ht="12" customHeight="1" thickBot="1" x14ac:dyDescent="0.3">
      <c r="A152" s="18" t="s">
        <v>15</v>
      </c>
      <c r="B152" s="57" t="s">
        <v>379</v>
      </c>
      <c r="C152" s="238">
        <f>SUM(C153:C157)</f>
        <v>0</v>
      </c>
      <c r="D152" s="250">
        <f>SUM(D153:D157)</f>
        <v>0</v>
      </c>
      <c r="E152" s="232">
        <f>SUM(E153:E157)</f>
        <v>0</v>
      </c>
    </row>
    <row r="153" spans="1:9" ht="12" customHeight="1" x14ac:dyDescent="0.25">
      <c r="A153" s="13" t="s">
        <v>64</v>
      </c>
      <c r="B153" s="7" t="s">
        <v>374</v>
      </c>
      <c r="C153" s="158"/>
      <c r="D153" s="247"/>
      <c r="E153" s="94"/>
    </row>
    <row r="154" spans="1:9" ht="12" customHeight="1" x14ac:dyDescent="0.25">
      <c r="A154" s="13" t="s">
        <v>65</v>
      </c>
      <c r="B154" s="7" t="s">
        <v>381</v>
      </c>
      <c r="C154" s="158"/>
      <c r="D154" s="247"/>
      <c r="E154" s="94"/>
    </row>
    <row r="155" spans="1:9" ht="12" customHeight="1" x14ac:dyDescent="0.25">
      <c r="A155" s="13" t="s">
        <v>218</v>
      </c>
      <c r="B155" s="7" t="s">
        <v>376</v>
      </c>
      <c r="C155" s="158"/>
      <c r="D155" s="247"/>
      <c r="E155" s="94"/>
    </row>
    <row r="156" spans="1:9" ht="12" customHeight="1" x14ac:dyDescent="0.25">
      <c r="A156" s="13" t="s">
        <v>219</v>
      </c>
      <c r="B156" s="7" t="s">
        <v>382</v>
      </c>
      <c r="C156" s="158"/>
      <c r="D156" s="247"/>
      <c r="E156" s="94"/>
    </row>
    <row r="157" spans="1:9" ht="12" customHeight="1" thickBot="1" x14ac:dyDescent="0.3">
      <c r="A157" s="13" t="s">
        <v>380</v>
      </c>
      <c r="B157" s="7" t="s">
        <v>383</v>
      </c>
      <c r="C157" s="158"/>
      <c r="D157" s="247"/>
      <c r="E157" s="94"/>
    </row>
    <row r="158" spans="1:9" ht="12" customHeight="1" thickBot="1" x14ac:dyDescent="0.3">
      <c r="A158" s="18" t="s">
        <v>16</v>
      </c>
      <c r="B158" s="57" t="s">
        <v>384</v>
      </c>
      <c r="C158" s="239"/>
      <c r="D158" s="251"/>
      <c r="E158" s="233"/>
    </row>
    <row r="159" spans="1:9" ht="12" customHeight="1" thickBot="1" x14ac:dyDescent="0.3">
      <c r="A159" s="18" t="s">
        <v>17</v>
      </c>
      <c r="B159" s="57" t="s">
        <v>385</v>
      </c>
      <c r="C159" s="239"/>
      <c r="D159" s="251"/>
      <c r="E159" s="233"/>
    </row>
    <row r="160" spans="1:9" ht="15.2" customHeight="1" thickBot="1" x14ac:dyDescent="0.3">
      <c r="A160" s="18" t="s">
        <v>18</v>
      </c>
      <c r="B160" s="57" t="s">
        <v>387</v>
      </c>
      <c r="C160" s="240">
        <f>+C136+C140+C147+C152+C158+C159</f>
        <v>145968813</v>
      </c>
      <c r="D160" s="252">
        <f>+D136+D140+D147+D152+D158+D159</f>
        <v>29949289</v>
      </c>
      <c r="E160" s="234">
        <f>+E136+E140+E147+E152+E158+E159</f>
        <v>175917922</v>
      </c>
      <c r="F160" s="180"/>
      <c r="G160" s="181"/>
      <c r="H160" s="181"/>
      <c r="I160" s="181"/>
    </row>
    <row r="161" spans="1:5" s="169" customFormat="1" ht="12.95" customHeight="1" thickBot="1" x14ac:dyDescent="0.25">
      <c r="A161" s="103" t="s">
        <v>19</v>
      </c>
      <c r="B161" s="144" t="s">
        <v>386</v>
      </c>
      <c r="C161" s="240">
        <f>+C135+C160</f>
        <v>211876859</v>
      </c>
      <c r="D161" s="252">
        <f>+D135+D160</f>
        <v>141162193</v>
      </c>
      <c r="E161" s="234">
        <f>+E135+E160</f>
        <v>353039052</v>
      </c>
    </row>
    <row r="162" spans="1:5" x14ac:dyDescent="0.25">
      <c r="C162" s="365">
        <f>C93-C161</f>
        <v>0</v>
      </c>
      <c r="D162" s="365">
        <f>D93-D161</f>
        <v>0</v>
      </c>
    </row>
    <row r="163" spans="1:5" x14ac:dyDescent="0.25">
      <c r="A163" s="539" t="s">
        <v>291</v>
      </c>
      <c r="B163" s="539"/>
      <c r="C163" s="539"/>
      <c r="D163" s="539"/>
      <c r="E163" s="539"/>
    </row>
    <row r="164" spans="1:5" ht="15.2" customHeight="1" thickBot="1" x14ac:dyDescent="0.3">
      <c r="A164" s="531" t="s">
        <v>106</v>
      </c>
      <c r="B164" s="531"/>
      <c r="C164" s="105"/>
      <c r="E164" s="105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388</v>
      </c>
      <c r="C165" s="244">
        <f>+C68-C135</f>
        <v>123105385</v>
      </c>
      <c r="D165" s="157">
        <f>+D68-D135</f>
        <v>29949289</v>
      </c>
      <c r="E165" s="93">
        <f>+E68-E135</f>
        <v>153054494</v>
      </c>
    </row>
    <row r="166" spans="1:5" ht="32.450000000000003" customHeight="1" thickBot="1" x14ac:dyDescent="0.3">
      <c r="A166" s="18" t="s">
        <v>10</v>
      </c>
      <c r="B166" s="23" t="s">
        <v>394</v>
      </c>
      <c r="C166" s="157">
        <f>+C92-C160</f>
        <v>-123105385</v>
      </c>
      <c r="D166" s="157">
        <f>+D92-D160</f>
        <v>-29949289</v>
      </c>
      <c r="E166" s="93">
        <f>+E92-E160</f>
        <v>-153054494</v>
      </c>
    </row>
  </sheetData>
  <sheetProtection sheet="1"/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CONCATENATE(KVI_MOD_ALAPADATOK!M30,"3. melléklet ",KVI_MOD_ALAPADATOK!A7," ",KVI_MOD_ALAPADATOK!B7," ",KVI_MOD_ALAPADATOK!C7," ",KVI_MOD_ALAPADATOK!D7," ",KVI_MOD_ALAPADATOK!E7," ",KVI_MOD_ALAPADATOK!F7," ",KVI_MOD_ALAPADATOK!G7," ",KVI_MOD_ALAPADATOK!H7)</f>
        <v>9.11.3.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CONCATENATE(KVI_MOD_9.11.2.sz.mell!B2:D2)</f>
        <v>9 kvi név</v>
      </c>
      <c r="C2" s="614"/>
      <c r="D2" s="615"/>
      <c r="E2" s="317" t="s">
        <v>533</v>
      </c>
    </row>
    <row r="3" spans="1:5" s="205" customFormat="1" ht="24.75" thickBot="1" x14ac:dyDescent="0.25">
      <c r="A3" s="316" t="s">
        <v>139</v>
      </c>
      <c r="B3" s="613" t="s">
        <v>431</v>
      </c>
      <c r="C3" s="614"/>
      <c r="D3" s="615"/>
      <c r="E3" s="317" t="s">
        <v>345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KVI_MOD_9.11.2.sz.mell!E4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1" t="str">
        <f>CONCATENATE(KVI_MOD_ALAPADATOK!M32," melléklet ",KVI_MOD_ALAPADATOK!A7," ",KVI_MOD_ALAPADATOK!B7," ",KVI_MOD_ALAPADATOK!C7," ",KVI_MOD_ALAPADATOK!D7," ",KVI_MOD_ALAPADATOK!E7," ",KVI_MOD_ALAPADATOK!F7," ",KVI_MOD_ALAPADATOK!G7," ",KVI_MOD_ALAPADATOK!H7)</f>
        <v>9.12. melléklet a 2 / 2021 ( V.26 ) önkormányzati rendelethez</v>
      </c>
      <c r="C1" s="612"/>
      <c r="D1" s="612"/>
      <c r="E1" s="612"/>
    </row>
    <row r="2" spans="1:5" s="205" customFormat="1" ht="25.5" customHeight="1" thickBot="1" x14ac:dyDescent="0.25">
      <c r="A2" s="316" t="s">
        <v>464</v>
      </c>
      <c r="B2" s="613" t="str">
        <f>CONCATENATE(KVI_MOD_ALAPADATOK!B32)</f>
        <v>10 kvi név</v>
      </c>
      <c r="C2" s="614"/>
      <c r="D2" s="615"/>
      <c r="E2" s="317" t="s">
        <v>534</v>
      </c>
    </row>
    <row r="3" spans="1:5" s="205" customFormat="1" ht="24.75" thickBot="1" x14ac:dyDescent="0.25">
      <c r="A3" s="316" t="s">
        <v>139</v>
      </c>
      <c r="B3" s="613" t="s">
        <v>316</v>
      </c>
      <c r="C3" s="614"/>
      <c r="D3" s="615"/>
      <c r="E3" s="317" t="s">
        <v>41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KVI_MOD_9.2.3.sz.mell!E4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CONCATENATE(KVI_MOD_ALAPADATOK!M32,"1. melléklet ",KVI_MOD_ALAPADATOK!A7," ",KVI_MOD_ALAPADATOK!B7," ",KVI_MOD_ALAPADATOK!C7," ",KVI_MOD_ALAPADATOK!D7," ",KVI_MOD_ALAPADATOK!E7," ",KVI_MOD_ALAPADATOK!F7," ",KVI_MOD_ALAPADATOK!G7," ",KVI_MOD_ALAPADATOK!H7)</f>
        <v>9.12.1.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CONCATENATE(KVI_MOD_9.12.sz.mell!B2:D2)</f>
        <v>10 kvi név</v>
      </c>
      <c r="C2" s="614"/>
      <c r="D2" s="615"/>
      <c r="E2" s="317" t="s">
        <v>534</v>
      </c>
    </row>
    <row r="3" spans="1:5" s="205" customFormat="1" ht="24.75" thickBot="1" x14ac:dyDescent="0.25">
      <c r="A3" s="316" t="s">
        <v>139</v>
      </c>
      <c r="B3" s="613" t="s">
        <v>335</v>
      </c>
      <c r="C3" s="614"/>
      <c r="D3" s="615"/>
      <c r="E3" s="317" t="s">
        <v>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KVI_MOD_9.12.sz.mell!E4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S33" sqref="S33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CONCATENATE(KVI_MOD_ALAPADATOK!M32,"2. melléklet ",KVI_MOD_ALAPADATOK!A7," ",KVI_MOD_ALAPADATOK!B7," ",KVI_MOD_ALAPADATOK!C7," ",KVI_MOD_ALAPADATOK!D7," ",KVI_MOD_ALAPADATOK!E7," ",KVI_MOD_ALAPADATOK!F7," ",KVI_MOD_ALAPADATOK!G7," ",KVI_MOD_ALAPADATOK!H7)</f>
        <v>9.12.2.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CONCATENATE(KVI_MOD_9.12.1.sz.mell!B2:D2)</f>
        <v>10 kvi név</v>
      </c>
      <c r="C2" s="614"/>
      <c r="D2" s="615"/>
      <c r="E2" s="317" t="s">
        <v>534</v>
      </c>
    </row>
    <row r="3" spans="1:5" s="205" customFormat="1" ht="24.75" thickBot="1" x14ac:dyDescent="0.25">
      <c r="A3" s="316" t="s">
        <v>139</v>
      </c>
      <c r="B3" s="613" t="s">
        <v>336</v>
      </c>
      <c r="C3" s="614"/>
      <c r="D3" s="615"/>
      <c r="E3" s="317" t="s">
        <v>46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KVI_MOD_9.12.1.sz.mell!E4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topLeftCell="A9" zoomScale="120" zoomScaleNormal="120" workbookViewId="0">
      <selection activeCell="O12" sqref="O12"/>
    </sheetView>
  </sheetViews>
  <sheetFormatPr defaultRowHeight="12.75" x14ac:dyDescent="0.2"/>
  <cols>
    <col min="1" max="1" width="13.83203125" style="88" customWidth="1"/>
    <col min="2" max="2" width="54.5" style="89" customWidth="1"/>
    <col min="3" max="5" width="15.83203125" style="89" customWidth="1"/>
    <col min="6" max="16384" width="9.33203125" style="89"/>
  </cols>
  <sheetData>
    <row r="1" spans="1:5" s="79" customFormat="1" ht="16.5" thickBot="1" x14ac:dyDescent="0.3">
      <c r="A1" s="315"/>
      <c r="B1" s="618" t="str">
        <f>CONCATENATE(KVI_MOD_ALAPADATOK!M32,"3. melléklet ",KVI_MOD_ALAPADATOK!A7," ",KVI_MOD_ALAPADATOK!B7," ",KVI_MOD_ALAPADATOK!C7," ",KVI_MOD_ALAPADATOK!D7," ",KVI_MOD_ALAPADATOK!E7," ",KVI_MOD_ALAPADATOK!F7," ",KVI_MOD_ALAPADATOK!G7," ",KVI_MOD_ALAPADATOK!H7)</f>
        <v>9.12.3. melléklet a 2 / 2021 ( V.26 ) önkormányzati rendelethez</v>
      </c>
      <c r="C1" s="619"/>
      <c r="D1" s="619"/>
      <c r="E1" s="619"/>
    </row>
    <row r="2" spans="1:5" s="205" customFormat="1" ht="25.5" customHeight="1" thickBot="1" x14ac:dyDescent="0.25">
      <c r="A2" s="316" t="s">
        <v>464</v>
      </c>
      <c r="B2" s="613" t="str">
        <f>CONCATENATE(KVI_MOD_9.12.2.sz.mell!B2:D2)</f>
        <v>10 kvi név</v>
      </c>
      <c r="C2" s="614"/>
      <c r="D2" s="615"/>
      <c r="E2" s="317" t="s">
        <v>533</v>
      </c>
    </row>
    <row r="3" spans="1:5" s="205" customFormat="1" ht="24.75" thickBot="1" x14ac:dyDescent="0.25">
      <c r="A3" s="316" t="s">
        <v>139</v>
      </c>
      <c r="B3" s="613" t="s">
        <v>431</v>
      </c>
      <c r="C3" s="614"/>
      <c r="D3" s="615"/>
      <c r="E3" s="317" t="s">
        <v>345</v>
      </c>
    </row>
    <row r="4" spans="1:5" s="206" customFormat="1" ht="15.95" customHeight="1" thickBot="1" x14ac:dyDescent="0.3">
      <c r="A4" s="318"/>
      <c r="B4" s="318"/>
      <c r="C4" s="319"/>
      <c r="D4" s="320"/>
      <c r="E4" s="319" t="str">
        <f>KVI_MOD_9.12.2.sz.mell!E4</f>
        <v xml:space="preserve"> Forintban!</v>
      </c>
    </row>
    <row r="5" spans="1:5" ht="24.75" thickBot="1" x14ac:dyDescent="0.25">
      <c r="A5" s="321" t="s">
        <v>140</v>
      </c>
      <c r="B5" s="322" t="s">
        <v>495</v>
      </c>
      <c r="C5" s="322" t="s">
        <v>462</v>
      </c>
      <c r="D5" s="323" t="s">
        <v>567</v>
      </c>
      <c r="E5" s="306" t="s">
        <v>463</v>
      </c>
    </row>
    <row r="6" spans="1:5" s="207" customFormat="1" ht="12.95" customHeight="1" thickBot="1" x14ac:dyDescent="0.25">
      <c r="A6" s="353" t="s">
        <v>401</v>
      </c>
      <c r="B6" s="354" t="s">
        <v>402</v>
      </c>
      <c r="C6" s="354" t="s">
        <v>403</v>
      </c>
      <c r="D6" s="355" t="s">
        <v>405</v>
      </c>
      <c r="E6" s="356" t="s">
        <v>404</v>
      </c>
    </row>
    <row r="7" spans="1:5" s="207" customFormat="1" ht="15.95" customHeight="1" thickBot="1" x14ac:dyDescent="0.25">
      <c r="A7" s="607" t="s">
        <v>42</v>
      </c>
      <c r="B7" s="608"/>
      <c r="C7" s="608"/>
      <c r="D7" s="608"/>
      <c r="E7" s="609"/>
    </row>
    <row r="8" spans="1:5" s="143" customFormat="1" ht="12" customHeight="1" thickBot="1" x14ac:dyDescent="0.25">
      <c r="A8" s="72" t="s">
        <v>9</v>
      </c>
      <c r="B8" s="80" t="s">
        <v>422</v>
      </c>
      <c r="C8" s="110">
        <f>SUM(C9:C19)</f>
        <v>0</v>
      </c>
      <c r="D8" s="110">
        <f>SUM(D9:D19)</f>
        <v>0</v>
      </c>
      <c r="E8" s="112">
        <f>SUM(E9:E19)</f>
        <v>0</v>
      </c>
    </row>
    <row r="9" spans="1:5" s="143" customFormat="1" ht="12" customHeight="1" x14ac:dyDescent="0.2">
      <c r="A9" s="200" t="s">
        <v>66</v>
      </c>
      <c r="B9" s="8" t="s">
        <v>195</v>
      </c>
      <c r="C9" s="267"/>
      <c r="D9" s="267"/>
      <c r="E9" s="287"/>
    </row>
    <row r="10" spans="1:5" s="143" customFormat="1" ht="12" customHeight="1" x14ac:dyDescent="0.2">
      <c r="A10" s="201" t="s">
        <v>67</v>
      </c>
      <c r="B10" s="6" t="s">
        <v>196</v>
      </c>
      <c r="C10" s="107"/>
      <c r="D10" s="254"/>
      <c r="E10" s="259"/>
    </row>
    <row r="11" spans="1:5" s="143" customFormat="1" ht="12" customHeight="1" x14ac:dyDescent="0.2">
      <c r="A11" s="201" t="s">
        <v>68</v>
      </c>
      <c r="B11" s="6" t="s">
        <v>197</v>
      </c>
      <c r="C11" s="107"/>
      <c r="D11" s="254"/>
      <c r="E11" s="259"/>
    </row>
    <row r="12" spans="1:5" s="143" customFormat="1" ht="12" customHeight="1" x14ac:dyDescent="0.2">
      <c r="A12" s="201" t="s">
        <v>69</v>
      </c>
      <c r="B12" s="6" t="s">
        <v>198</v>
      </c>
      <c r="C12" s="107"/>
      <c r="D12" s="254"/>
      <c r="E12" s="259"/>
    </row>
    <row r="13" spans="1:5" s="143" customFormat="1" ht="12" customHeight="1" x14ac:dyDescent="0.2">
      <c r="A13" s="201" t="s">
        <v>100</v>
      </c>
      <c r="B13" s="6" t="s">
        <v>199</v>
      </c>
      <c r="C13" s="107"/>
      <c r="D13" s="254"/>
      <c r="E13" s="259"/>
    </row>
    <row r="14" spans="1:5" s="143" customFormat="1" ht="12" customHeight="1" x14ac:dyDescent="0.2">
      <c r="A14" s="201" t="s">
        <v>70</v>
      </c>
      <c r="B14" s="6" t="s">
        <v>317</v>
      </c>
      <c r="C14" s="107"/>
      <c r="D14" s="254"/>
      <c r="E14" s="259"/>
    </row>
    <row r="15" spans="1:5" s="143" customFormat="1" ht="12" customHeight="1" x14ac:dyDescent="0.2">
      <c r="A15" s="201" t="s">
        <v>71</v>
      </c>
      <c r="B15" s="5" t="s">
        <v>318</v>
      </c>
      <c r="C15" s="107"/>
      <c r="D15" s="254"/>
      <c r="E15" s="259"/>
    </row>
    <row r="16" spans="1:5" s="143" customFormat="1" ht="12" customHeight="1" x14ac:dyDescent="0.2">
      <c r="A16" s="201" t="s">
        <v>79</v>
      </c>
      <c r="B16" s="6" t="s">
        <v>202</v>
      </c>
      <c r="C16" s="265"/>
      <c r="D16" s="292"/>
      <c r="E16" s="263"/>
    </row>
    <row r="17" spans="1:5" s="208" customFormat="1" ht="12" customHeight="1" x14ac:dyDescent="0.2">
      <c r="A17" s="201" t="s">
        <v>80</v>
      </c>
      <c r="B17" s="6" t="s">
        <v>203</v>
      </c>
      <c r="C17" s="107"/>
      <c r="D17" s="254"/>
      <c r="E17" s="259"/>
    </row>
    <row r="18" spans="1:5" s="208" customFormat="1" ht="12" customHeight="1" x14ac:dyDescent="0.2">
      <c r="A18" s="201" t="s">
        <v>81</v>
      </c>
      <c r="B18" s="6" t="s">
        <v>350</v>
      </c>
      <c r="C18" s="109"/>
      <c r="D18" s="255"/>
      <c r="E18" s="260"/>
    </row>
    <row r="19" spans="1:5" s="208" customFormat="1" ht="12" customHeight="1" thickBot="1" x14ac:dyDescent="0.25">
      <c r="A19" s="201" t="s">
        <v>82</v>
      </c>
      <c r="B19" s="5" t="s">
        <v>204</v>
      </c>
      <c r="C19" s="109"/>
      <c r="D19" s="255"/>
      <c r="E19" s="260"/>
    </row>
    <row r="20" spans="1:5" s="143" customFormat="1" ht="12" customHeight="1" thickBot="1" x14ac:dyDescent="0.25">
      <c r="A20" s="72" t="s">
        <v>10</v>
      </c>
      <c r="B20" s="80" t="s">
        <v>319</v>
      </c>
      <c r="C20" s="110">
        <f>SUM(C21:C23)</f>
        <v>0</v>
      </c>
      <c r="D20" s="256">
        <f>SUM(D21:D23)</f>
        <v>0</v>
      </c>
      <c r="E20" s="138">
        <f>SUM(E21:E23)</f>
        <v>0</v>
      </c>
    </row>
    <row r="21" spans="1:5" s="208" customFormat="1" ht="12" customHeight="1" x14ac:dyDescent="0.2">
      <c r="A21" s="201" t="s">
        <v>72</v>
      </c>
      <c r="B21" s="7" t="s">
        <v>179</v>
      </c>
      <c r="C21" s="107"/>
      <c r="D21" s="254"/>
      <c r="E21" s="259"/>
    </row>
    <row r="22" spans="1:5" s="208" customFormat="1" ht="12" customHeight="1" x14ac:dyDescent="0.2">
      <c r="A22" s="201" t="s">
        <v>73</v>
      </c>
      <c r="B22" s="6" t="s">
        <v>320</v>
      </c>
      <c r="C22" s="107"/>
      <c r="D22" s="254"/>
      <c r="E22" s="259"/>
    </row>
    <row r="23" spans="1:5" s="208" customFormat="1" ht="12" customHeight="1" x14ac:dyDescent="0.2">
      <c r="A23" s="201" t="s">
        <v>74</v>
      </c>
      <c r="B23" s="6" t="s">
        <v>321</v>
      </c>
      <c r="C23" s="107"/>
      <c r="D23" s="254"/>
      <c r="E23" s="259"/>
    </row>
    <row r="24" spans="1:5" s="208" customFormat="1" ht="12" customHeight="1" thickBot="1" x14ac:dyDescent="0.25">
      <c r="A24" s="201" t="s">
        <v>75</v>
      </c>
      <c r="B24" s="6" t="s">
        <v>427</v>
      </c>
      <c r="C24" s="107"/>
      <c r="D24" s="254"/>
      <c r="E24" s="259"/>
    </row>
    <row r="25" spans="1:5" s="208" customFormat="1" ht="12" customHeight="1" thickBot="1" x14ac:dyDescent="0.25">
      <c r="A25" s="75" t="s">
        <v>11</v>
      </c>
      <c r="B25" s="57" t="s">
        <v>117</v>
      </c>
      <c r="C25" s="289"/>
      <c r="D25" s="291"/>
      <c r="E25" s="137"/>
    </row>
    <row r="26" spans="1:5" s="208" customFormat="1" ht="12" customHeight="1" thickBot="1" x14ac:dyDescent="0.25">
      <c r="A26" s="75" t="s">
        <v>12</v>
      </c>
      <c r="B26" s="57" t="s">
        <v>322</v>
      </c>
      <c r="C26" s="110">
        <f>+C27+C28</f>
        <v>0</v>
      </c>
      <c r="D26" s="256">
        <f>+D27+D28</f>
        <v>0</v>
      </c>
      <c r="E26" s="138">
        <f>+E27+E28</f>
        <v>0</v>
      </c>
    </row>
    <row r="27" spans="1:5" s="208" customFormat="1" ht="12" customHeight="1" x14ac:dyDescent="0.2">
      <c r="A27" s="202" t="s">
        <v>188</v>
      </c>
      <c r="B27" s="203" t="s">
        <v>320</v>
      </c>
      <c r="C27" s="266"/>
      <c r="D27" s="59"/>
      <c r="E27" s="264"/>
    </row>
    <row r="28" spans="1:5" s="208" customFormat="1" ht="22.5" x14ac:dyDescent="0.2">
      <c r="A28" s="202" t="s">
        <v>189</v>
      </c>
      <c r="B28" s="204" t="s">
        <v>323</v>
      </c>
      <c r="C28" s="111"/>
      <c r="D28" s="257"/>
      <c r="E28" s="261"/>
    </row>
    <row r="29" spans="1:5" s="208" customFormat="1" ht="12" customHeight="1" thickBot="1" x14ac:dyDescent="0.25">
      <c r="A29" s="201" t="s">
        <v>190</v>
      </c>
      <c r="B29" s="62" t="s">
        <v>428</v>
      </c>
      <c r="C29" s="48"/>
      <c r="D29" s="293"/>
      <c r="E29" s="288"/>
    </row>
    <row r="30" spans="1:5" s="208" customFormat="1" ht="12" customHeight="1" thickBot="1" x14ac:dyDescent="0.25">
      <c r="A30" s="75" t="s">
        <v>13</v>
      </c>
      <c r="B30" s="57" t="s">
        <v>324</v>
      </c>
      <c r="C30" s="110">
        <f>+C31+C32+C33</f>
        <v>0</v>
      </c>
      <c r="D30" s="256">
        <f>+D31+D32+D33</f>
        <v>0</v>
      </c>
      <c r="E30" s="138">
        <f>+E31+E32+E33</f>
        <v>0</v>
      </c>
    </row>
    <row r="31" spans="1:5" s="208" customFormat="1" ht="12" customHeight="1" x14ac:dyDescent="0.2">
      <c r="A31" s="202" t="s">
        <v>59</v>
      </c>
      <c r="B31" s="203" t="s">
        <v>209</v>
      </c>
      <c r="C31" s="266"/>
      <c r="D31" s="59"/>
      <c r="E31" s="264"/>
    </row>
    <row r="32" spans="1:5" s="208" customFormat="1" ht="12" customHeight="1" x14ac:dyDescent="0.2">
      <c r="A32" s="202" t="s">
        <v>60</v>
      </c>
      <c r="B32" s="204" t="s">
        <v>210</v>
      </c>
      <c r="C32" s="111"/>
      <c r="D32" s="257"/>
      <c r="E32" s="261"/>
    </row>
    <row r="33" spans="1:5" s="208" customFormat="1" ht="12" customHeight="1" thickBot="1" x14ac:dyDescent="0.25">
      <c r="A33" s="201" t="s">
        <v>61</v>
      </c>
      <c r="B33" s="62" t="s">
        <v>211</v>
      </c>
      <c r="C33" s="48"/>
      <c r="D33" s="293"/>
      <c r="E33" s="288"/>
    </row>
    <row r="34" spans="1:5" s="143" customFormat="1" ht="12" customHeight="1" thickBot="1" x14ac:dyDescent="0.25">
      <c r="A34" s="75" t="s">
        <v>14</v>
      </c>
      <c r="B34" s="57" t="s">
        <v>294</v>
      </c>
      <c r="C34" s="289"/>
      <c r="D34" s="291"/>
      <c r="E34" s="137"/>
    </row>
    <row r="35" spans="1:5" s="143" customFormat="1" ht="12" customHeight="1" thickBot="1" x14ac:dyDescent="0.25">
      <c r="A35" s="75" t="s">
        <v>15</v>
      </c>
      <c r="B35" s="57" t="s">
        <v>325</v>
      </c>
      <c r="C35" s="289"/>
      <c r="D35" s="291"/>
      <c r="E35" s="137"/>
    </row>
    <row r="36" spans="1:5" s="143" customFormat="1" ht="12" customHeight="1" thickBot="1" x14ac:dyDescent="0.25">
      <c r="A36" s="72" t="s">
        <v>16</v>
      </c>
      <c r="B36" s="57" t="s">
        <v>429</v>
      </c>
      <c r="C36" s="110">
        <f>+C8+C20+C25+C26+C30+C34+C35</f>
        <v>0</v>
      </c>
      <c r="D36" s="256">
        <f>+D8+D20+D25+D26+D30+D34+D35</f>
        <v>0</v>
      </c>
      <c r="E36" s="138">
        <f>+E8+E20+E25+E26+E30+E34+E35</f>
        <v>0</v>
      </c>
    </row>
    <row r="37" spans="1:5" s="143" customFormat="1" ht="12" customHeight="1" thickBot="1" x14ac:dyDescent="0.25">
      <c r="A37" s="81" t="s">
        <v>17</v>
      </c>
      <c r="B37" s="57" t="s">
        <v>327</v>
      </c>
      <c r="C37" s="110">
        <f>+C38+C39+C40</f>
        <v>0</v>
      </c>
      <c r="D37" s="256">
        <f>+D38+D39+D40</f>
        <v>0</v>
      </c>
      <c r="E37" s="138">
        <f>+E38+E39+E40</f>
        <v>0</v>
      </c>
    </row>
    <row r="38" spans="1:5" s="143" customFormat="1" ht="12" customHeight="1" x14ac:dyDescent="0.2">
      <c r="A38" s="202" t="s">
        <v>328</v>
      </c>
      <c r="B38" s="203" t="s">
        <v>161</v>
      </c>
      <c r="C38" s="266"/>
      <c r="D38" s="59"/>
      <c r="E38" s="264"/>
    </row>
    <row r="39" spans="1:5" s="143" customFormat="1" ht="12" customHeight="1" x14ac:dyDescent="0.2">
      <c r="A39" s="202" t="s">
        <v>329</v>
      </c>
      <c r="B39" s="204" t="s">
        <v>2</v>
      </c>
      <c r="C39" s="111"/>
      <c r="D39" s="257"/>
      <c r="E39" s="261"/>
    </row>
    <row r="40" spans="1:5" s="208" customFormat="1" ht="12" customHeight="1" thickBot="1" x14ac:dyDescent="0.25">
      <c r="A40" s="201" t="s">
        <v>330</v>
      </c>
      <c r="B40" s="62" t="s">
        <v>331</v>
      </c>
      <c r="C40" s="48"/>
      <c r="D40" s="293"/>
      <c r="E40" s="288"/>
    </row>
    <row r="41" spans="1:5" s="208" customFormat="1" ht="15.2" customHeight="1" thickBot="1" x14ac:dyDescent="0.25">
      <c r="A41" s="81" t="s">
        <v>18</v>
      </c>
      <c r="B41" s="82" t="s">
        <v>332</v>
      </c>
      <c r="C41" s="290">
        <f>+C36+C37</f>
        <v>0</v>
      </c>
      <c r="D41" s="286">
        <f>+D36+D37</f>
        <v>0</v>
      </c>
      <c r="E41" s="141">
        <f>+E36+E37</f>
        <v>0</v>
      </c>
    </row>
    <row r="42" spans="1:5" s="208" customFormat="1" ht="15.2" customHeight="1" x14ac:dyDescent="0.2">
      <c r="A42" s="83"/>
      <c r="B42" s="84"/>
      <c r="C42" s="139"/>
    </row>
    <row r="43" spans="1:5" ht="13.5" thickBot="1" x14ac:dyDescent="0.25">
      <c r="A43" s="85"/>
      <c r="B43" s="86"/>
      <c r="C43" s="140"/>
    </row>
    <row r="44" spans="1:5" s="207" customFormat="1" ht="16.5" customHeight="1" thickBot="1" x14ac:dyDescent="0.25">
      <c r="A44" s="607" t="s">
        <v>43</v>
      </c>
      <c r="B44" s="608"/>
      <c r="C44" s="608"/>
      <c r="D44" s="608"/>
      <c r="E44" s="609"/>
    </row>
    <row r="45" spans="1:5" s="209" customFormat="1" ht="12" customHeight="1" thickBot="1" x14ac:dyDescent="0.25">
      <c r="A45" s="75" t="s">
        <v>9</v>
      </c>
      <c r="B45" s="57" t="s">
        <v>333</v>
      </c>
      <c r="C45" s="110">
        <f>SUM(C46:C50)</f>
        <v>0</v>
      </c>
      <c r="D45" s="256">
        <f>SUM(D46:D50)</f>
        <v>0</v>
      </c>
      <c r="E45" s="138">
        <f>SUM(E46:E50)</f>
        <v>0</v>
      </c>
    </row>
    <row r="46" spans="1:5" ht="12" customHeight="1" x14ac:dyDescent="0.2">
      <c r="A46" s="201" t="s">
        <v>66</v>
      </c>
      <c r="B46" s="7" t="s">
        <v>38</v>
      </c>
      <c r="C46" s="266"/>
      <c r="D46" s="59"/>
      <c r="E46" s="264"/>
    </row>
    <row r="47" spans="1:5" ht="12" customHeight="1" x14ac:dyDescent="0.2">
      <c r="A47" s="201" t="s">
        <v>67</v>
      </c>
      <c r="B47" s="6" t="s">
        <v>126</v>
      </c>
      <c r="C47" s="47"/>
      <c r="D47" s="60"/>
      <c r="E47" s="262"/>
    </row>
    <row r="48" spans="1:5" ht="12" customHeight="1" x14ac:dyDescent="0.2">
      <c r="A48" s="201" t="s">
        <v>68</v>
      </c>
      <c r="B48" s="6" t="s">
        <v>93</v>
      </c>
      <c r="C48" s="47"/>
      <c r="D48" s="60"/>
      <c r="E48" s="262"/>
    </row>
    <row r="49" spans="1:5" ht="12" customHeight="1" x14ac:dyDescent="0.2">
      <c r="A49" s="201" t="s">
        <v>69</v>
      </c>
      <c r="B49" s="6" t="s">
        <v>127</v>
      </c>
      <c r="C49" s="47"/>
      <c r="D49" s="60"/>
      <c r="E49" s="262"/>
    </row>
    <row r="50" spans="1:5" ht="12" customHeight="1" thickBot="1" x14ac:dyDescent="0.25">
      <c r="A50" s="201" t="s">
        <v>100</v>
      </c>
      <c r="B50" s="6" t="s">
        <v>128</v>
      </c>
      <c r="C50" s="47"/>
      <c r="D50" s="60"/>
      <c r="E50" s="262"/>
    </row>
    <row r="51" spans="1:5" ht="12" customHeight="1" thickBot="1" x14ac:dyDescent="0.25">
      <c r="A51" s="75" t="s">
        <v>10</v>
      </c>
      <c r="B51" s="57" t="s">
        <v>334</v>
      </c>
      <c r="C51" s="110">
        <f>SUM(C52:C54)</f>
        <v>0</v>
      </c>
      <c r="D51" s="256">
        <f>SUM(D52:D54)</f>
        <v>0</v>
      </c>
      <c r="E51" s="138">
        <f>SUM(E52:E54)</f>
        <v>0</v>
      </c>
    </row>
    <row r="52" spans="1:5" s="209" customFormat="1" ht="12" customHeight="1" x14ac:dyDescent="0.2">
      <c r="A52" s="201" t="s">
        <v>72</v>
      </c>
      <c r="B52" s="7" t="s">
        <v>155</v>
      </c>
      <c r="C52" s="266"/>
      <c r="D52" s="59"/>
      <c r="E52" s="264"/>
    </row>
    <row r="53" spans="1:5" ht="12" customHeight="1" x14ac:dyDescent="0.2">
      <c r="A53" s="201" t="s">
        <v>73</v>
      </c>
      <c r="B53" s="6" t="s">
        <v>130</v>
      </c>
      <c r="C53" s="47"/>
      <c r="D53" s="60"/>
      <c r="E53" s="262"/>
    </row>
    <row r="54" spans="1:5" ht="12" customHeight="1" x14ac:dyDescent="0.2">
      <c r="A54" s="201" t="s">
        <v>74</v>
      </c>
      <c r="B54" s="6" t="s">
        <v>44</v>
      </c>
      <c r="C54" s="47"/>
      <c r="D54" s="60"/>
      <c r="E54" s="262"/>
    </row>
    <row r="55" spans="1:5" ht="12" customHeight="1" thickBot="1" x14ac:dyDescent="0.25">
      <c r="A55" s="201" t="s">
        <v>75</v>
      </c>
      <c r="B55" s="6" t="s">
        <v>426</v>
      </c>
      <c r="C55" s="47"/>
      <c r="D55" s="60"/>
      <c r="E55" s="262"/>
    </row>
    <row r="56" spans="1:5" ht="15.2" customHeight="1" thickBot="1" x14ac:dyDescent="0.25">
      <c r="A56" s="75" t="s">
        <v>11</v>
      </c>
      <c r="B56" s="57" t="s">
        <v>5</v>
      </c>
      <c r="C56" s="289"/>
      <c r="D56" s="291"/>
      <c r="E56" s="137"/>
    </row>
    <row r="57" spans="1:5" ht="13.5" thickBot="1" x14ac:dyDescent="0.25">
      <c r="A57" s="75" t="s">
        <v>12</v>
      </c>
      <c r="B57" s="87" t="s">
        <v>430</v>
      </c>
      <c r="C57" s="290">
        <f>+C45+C51+C56</f>
        <v>0</v>
      </c>
      <c r="D57" s="286">
        <f>+D45+D51+D56</f>
        <v>0</v>
      </c>
      <c r="E57" s="141">
        <f>+E45+E51+E56</f>
        <v>0</v>
      </c>
    </row>
    <row r="58" spans="1:5" ht="15.2" customHeight="1" thickBot="1" x14ac:dyDescent="0.25">
      <c r="C58" s="366">
        <f>C41-C57</f>
        <v>0</v>
      </c>
      <c r="D58" s="366">
        <f>D41-D57</f>
        <v>0</v>
      </c>
    </row>
    <row r="59" spans="1:5" ht="14.45" customHeight="1" thickBot="1" x14ac:dyDescent="0.25">
      <c r="A59" s="295" t="s">
        <v>496</v>
      </c>
      <c r="B59" s="296"/>
      <c r="C59" s="284"/>
      <c r="D59" s="284"/>
      <c r="E59" s="283"/>
    </row>
    <row r="60" spans="1:5" ht="13.5" thickBot="1" x14ac:dyDescent="0.25">
      <c r="A60" s="297" t="s">
        <v>497</v>
      </c>
      <c r="B60" s="298"/>
      <c r="C60" s="284"/>
      <c r="D60" s="284"/>
      <c r="E60" s="28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2:G29"/>
  <sheetViews>
    <sheetView zoomScale="120" zoomScaleNormal="120" workbookViewId="0">
      <selection activeCell="P19" sqref="P18:P19"/>
    </sheetView>
  </sheetViews>
  <sheetFormatPr defaultRowHeight="12.75" x14ac:dyDescent="0.2"/>
  <cols>
    <col min="1" max="1" width="5.5" customWidth="1"/>
    <col min="2" max="2" width="33.1640625" customWidth="1"/>
    <col min="3" max="3" width="12.33203125" customWidth="1"/>
    <col min="4" max="4" width="11.5" customWidth="1"/>
    <col min="5" max="5" width="11.33203125" customWidth="1"/>
    <col min="6" max="6" width="11" customWidth="1"/>
    <col min="7" max="7" width="14.33203125" customWidth="1"/>
  </cols>
  <sheetData>
    <row r="2" spans="1:7" ht="15" x14ac:dyDescent="0.25">
      <c r="B2" s="620" t="str">
        <f>CONCATENATE("10. melléklet ",KVI_MOD_ALAPADATOK!A7," ",KVI_MOD_ALAPADATOK!B7," ",KVI_MOD_ALAPADATOK!C7," ",KVI_MOD_ALAPADATOK!D7," ",KVI_MOD_ALAPADATOK!E7," ",KVI_MOD_ALAPADATOK!F7," ",KVI_MOD_ALAPADATOK!G7," ",KVI_MOD_ALAPADATOK!H7)</f>
        <v>10. melléklet a 2 / 2021 ( V.26 ) önkormányzati rendelethez</v>
      </c>
      <c r="C2" s="620"/>
      <c r="D2" s="620"/>
      <c r="E2" s="620"/>
      <c r="F2" s="620"/>
      <c r="G2" s="620"/>
    </row>
    <row r="4" spans="1:7" ht="43.5" customHeight="1" x14ac:dyDescent="0.25">
      <c r="A4" s="621" t="s">
        <v>3</v>
      </c>
      <c r="B4" s="621"/>
      <c r="C4" s="621"/>
      <c r="D4" s="621"/>
      <c r="E4" s="621"/>
      <c r="F4" s="621"/>
      <c r="G4" s="621"/>
    </row>
    <row r="6" spans="1:7" s="453" customFormat="1" ht="27.2" customHeight="1" x14ac:dyDescent="0.25">
      <c r="A6" s="452" t="s">
        <v>603</v>
      </c>
      <c r="C6" s="622" t="s">
        <v>604</v>
      </c>
      <c r="D6" s="622"/>
      <c r="E6" s="622"/>
      <c r="F6" s="622"/>
      <c r="G6" s="622"/>
    </row>
    <row r="7" spans="1:7" s="453" customFormat="1" ht="15.75" x14ac:dyDescent="0.25"/>
    <row r="8" spans="1:7" s="453" customFormat="1" ht="24.75" customHeight="1" x14ac:dyDescent="0.25">
      <c r="A8" s="452" t="s">
        <v>605</v>
      </c>
      <c r="C8" s="622" t="s">
        <v>604</v>
      </c>
      <c r="D8" s="622"/>
      <c r="E8" s="622"/>
      <c r="F8" s="622"/>
    </row>
    <row r="9" spans="1:7" s="370" customFormat="1" x14ac:dyDescent="0.2"/>
    <row r="10" spans="1:7" s="456" customFormat="1" ht="15.2" customHeight="1" x14ac:dyDescent="0.25">
      <c r="A10" s="454" t="s">
        <v>606</v>
      </c>
      <c r="B10" s="455"/>
      <c r="C10" s="455"/>
      <c r="D10" s="455"/>
      <c r="E10" s="455"/>
      <c r="F10" s="455"/>
      <c r="G10" s="455"/>
    </row>
    <row r="11" spans="1:7" s="456" customFormat="1" ht="15.2" customHeight="1" thickBot="1" x14ac:dyDescent="0.3">
      <c r="A11" s="454" t="s">
        <v>607</v>
      </c>
      <c r="B11" s="455"/>
      <c r="C11" s="455"/>
      <c r="D11" s="455"/>
      <c r="E11" s="455"/>
      <c r="F11" s="455"/>
      <c r="G11" s="457" t="str">
        <f>KVI_MOD_9.12.3.sz.mell!E4</f>
        <v xml:space="preserve"> Forintban!</v>
      </c>
    </row>
    <row r="12" spans="1:7" s="461" customFormat="1" ht="42" customHeight="1" thickBot="1" x14ac:dyDescent="0.25">
      <c r="A12" s="458" t="s">
        <v>7</v>
      </c>
      <c r="B12" s="459" t="s">
        <v>141</v>
      </c>
      <c r="C12" s="459" t="s">
        <v>142</v>
      </c>
      <c r="D12" s="459" t="s">
        <v>143</v>
      </c>
      <c r="E12" s="459" t="s">
        <v>144</v>
      </c>
      <c r="F12" s="459" t="s">
        <v>145</v>
      </c>
      <c r="G12" s="460" t="s">
        <v>40</v>
      </c>
    </row>
    <row r="13" spans="1:7" ht="24" customHeight="1" x14ac:dyDescent="0.2">
      <c r="A13" s="462" t="s">
        <v>9</v>
      </c>
      <c r="B13" s="463" t="s">
        <v>146</v>
      </c>
      <c r="C13" s="464"/>
      <c r="D13" s="464"/>
      <c r="E13" s="464"/>
      <c r="F13" s="464"/>
      <c r="G13" s="465">
        <f>SUM(C13:F13)</f>
        <v>0</v>
      </c>
    </row>
    <row r="14" spans="1:7" ht="24" customHeight="1" x14ac:dyDescent="0.2">
      <c r="A14" s="466" t="s">
        <v>10</v>
      </c>
      <c r="B14" s="467" t="s">
        <v>147</v>
      </c>
      <c r="C14" s="468"/>
      <c r="D14" s="468"/>
      <c r="E14" s="468"/>
      <c r="F14" s="468"/>
      <c r="G14" s="469">
        <f t="shared" ref="G14:G19" si="0">SUM(C14:F14)</f>
        <v>0</v>
      </c>
    </row>
    <row r="15" spans="1:7" ht="24" customHeight="1" x14ac:dyDescent="0.2">
      <c r="A15" s="466" t="s">
        <v>11</v>
      </c>
      <c r="B15" s="467" t="s">
        <v>148</v>
      </c>
      <c r="C15" s="468"/>
      <c r="D15" s="468"/>
      <c r="E15" s="468"/>
      <c r="F15" s="468"/>
      <c r="G15" s="469">
        <f t="shared" si="0"/>
        <v>0</v>
      </c>
    </row>
    <row r="16" spans="1:7" ht="24" customHeight="1" x14ac:dyDescent="0.2">
      <c r="A16" s="466" t="s">
        <v>12</v>
      </c>
      <c r="B16" s="467" t="s">
        <v>149</v>
      </c>
      <c r="C16" s="468"/>
      <c r="D16" s="468"/>
      <c r="E16" s="468"/>
      <c r="F16" s="468"/>
      <c r="G16" s="469">
        <f t="shared" si="0"/>
        <v>0</v>
      </c>
    </row>
    <row r="17" spans="1:7" ht="24" customHeight="1" x14ac:dyDescent="0.2">
      <c r="A17" s="466" t="s">
        <v>13</v>
      </c>
      <c r="B17" s="467" t="s">
        <v>150</v>
      </c>
      <c r="C17" s="468"/>
      <c r="D17" s="468"/>
      <c r="E17" s="468"/>
      <c r="F17" s="468"/>
      <c r="G17" s="469">
        <f t="shared" si="0"/>
        <v>0</v>
      </c>
    </row>
    <row r="18" spans="1:7" ht="24" customHeight="1" thickBot="1" x14ac:dyDescent="0.25">
      <c r="A18" s="470" t="s">
        <v>14</v>
      </c>
      <c r="B18" s="471" t="s">
        <v>151</v>
      </c>
      <c r="C18" s="472"/>
      <c r="D18" s="472"/>
      <c r="E18" s="472"/>
      <c r="F18" s="472"/>
      <c r="G18" s="473">
        <f t="shared" si="0"/>
        <v>0</v>
      </c>
    </row>
    <row r="19" spans="1:7" s="478" customFormat="1" ht="24" customHeight="1" thickBot="1" x14ac:dyDescent="0.25">
      <c r="A19" s="474" t="s">
        <v>15</v>
      </c>
      <c r="B19" s="475" t="s">
        <v>40</v>
      </c>
      <c r="C19" s="476">
        <f>SUM(C13:C18)</f>
        <v>0</v>
      </c>
      <c r="D19" s="476">
        <f>SUM(D13:D18)</f>
        <v>0</v>
      </c>
      <c r="E19" s="476">
        <f>SUM(E13:E18)</f>
        <v>0</v>
      </c>
      <c r="F19" s="476">
        <f>SUM(F13:F18)</f>
        <v>0</v>
      </c>
      <c r="G19" s="477">
        <f t="shared" si="0"/>
        <v>0</v>
      </c>
    </row>
    <row r="20" spans="1:7" s="370" customFormat="1" x14ac:dyDescent="0.2">
      <c r="A20"/>
      <c r="B20"/>
      <c r="C20"/>
      <c r="D20"/>
      <c r="E20"/>
      <c r="F20"/>
      <c r="G20"/>
    </row>
    <row r="21" spans="1:7" s="370" customFormat="1" x14ac:dyDescent="0.2">
      <c r="A21"/>
      <c r="B21"/>
      <c r="C21"/>
      <c r="D21"/>
      <c r="E21"/>
      <c r="F21"/>
      <c r="G21"/>
    </row>
    <row r="22" spans="1:7" s="370" customFormat="1" x14ac:dyDescent="0.2">
      <c r="A22"/>
      <c r="B22"/>
      <c r="C22"/>
      <c r="D22"/>
      <c r="E22"/>
      <c r="F22"/>
      <c r="G22"/>
    </row>
    <row r="23" spans="1:7" s="370" customFormat="1" ht="15.75" x14ac:dyDescent="0.25">
      <c r="A23" s="623" t="str">
        <f>+CONCATENATE("......................, ",KVI_MOD_TARTALOMJEGYZÉK!A1,". .......................... hó ..... nap")</f>
        <v>......................, 2020. .......................... hó ..... nap</v>
      </c>
      <c r="B23" s="624"/>
      <c r="C23" s="624"/>
      <c r="D23" s="624"/>
      <c r="G23"/>
    </row>
    <row r="24" spans="1:7" s="370" customFormat="1" x14ac:dyDescent="0.2">
      <c r="A24"/>
      <c r="B24"/>
      <c r="C24"/>
      <c r="D24"/>
      <c r="E24"/>
      <c r="F24"/>
      <c r="G24"/>
    </row>
    <row r="26" spans="1:7" x14ac:dyDescent="0.2">
      <c r="C26" s="370"/>
      <c r="D26" s="370"/>
      <c r="E26" s="370"/>
      <c r="F26" s="370"/>
    </row>
    <row r="27" spans="1:7" ht="13.5" x14ac:dyDescent="0.25">
      <c r="C27" s="479"/>
      <c r="D27" s="480" t="s">
        <v>152</v>
      </c>
      <c r="E27" s="480"/>
      <c r="F27" s="479"/>
    </row>
    <row r="28" spans="1:7" ht="13.5" x14ac:dyDescent="0.25">
      <c r="D28" s="481"/>
      <c r="E28" s="481"/>
    </row>
    <row r="29" spans="1:7" ht="13.5" x14ac:dyDescent="0.25">
      <c r="D29" s="481"/>
      <c r="E29" s="481"/>
    </row>
  </sheetData>
  <sheetProtection sheet="1"/>
  <mergeCells count="5">
    <mergeCell ref="B2:G2"/>
    <mergeCell ref="A4:G4"/>
    <mergeCell ref="C6:G6"/>
    <mergeCell ref="C8:F8"/>
    <mergeCell ref="A23:D23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166"/>
  <sheetViews>
    <sheetView topLeftCell="A85" zoomScale="120" zoomScaleNormal="120" zoomScaleSheetLayoutView="100" workbookViewId="0">
      <selection activeCell="E153" sqref="E153"/>
    </sheetView>
  </sheetViews>
  <sheetFormatPr defaultRowHeight="15.75" x14ac:dyDescent="0.25"/>
  <cols>
    <col min="1" max="1" width="9.5" style="145" customWidth="1"/>
    <col min="2" max="2" width="65.83203125" style="145" customWidth="1"/>
    <col min="3" max="3" width="17.83203125" style="146" customWidth="1"/>
    <col min="4" max="5" width="17.83203125" style="167" customWidth="1"/>
    <col min="6" max="16384" width="9.33203125" style="167"/>
  </cols>
  <sheetData>
    <row r="1" spans="1:5" x14ac:dyDescent="0.25">
      <c r="A1" s="308"/>
      <c r="B1" s="526" t="str">
        <f>CONCATENATE("1.4. melléklet ",KVI_MOD_ALAPADATOK!A7," ",KVI_MOD_ALAPADATOK!B7," ",KVI_MOD_ALAPADATOK!C7," ",KVI_MOD_ALAPADATOK!D7," ",KVI_MOD_ALAPADATOK!E7," ",KVI_MOD_ALAPADATOK!F7," ",KVI_MOD_ALAPADATOK!G7," ",KVI_MOD_ALAPADATOK!H7," ",KVI_MOD_ALAPADATOK!E7," ",KVI_MOD_ALAPADATOK!F7," ",KVI_MOD_ALAPADATOK!G7," ",KVI_MOD_ALAPADATOK!H7)</f>
        <v>1.4. melléklet a 2 / 2021 ( V.26 ) önkormányzati rendelethez ( V.26 ) önkormányzati rendelethez</v>
      </c>
      <c r="C1" s="527"/>
      <c r="D1" s="527"/>
      <c r="E1" s="527"/>
    </row>
    <row r="2" spans="1:5" x14ac:dyDescent="0.25">
      <c r="A2" s="528" t="str">
        <f>CONCATENATE(KVI_MOD_ALAPADATOK!A3)</f>
        <v>Abaújkér Község Önkormányzata</v>
      </c>
      <c r="B2" s="529"/>
      <c r="C2" s="529"/>
      <c r="D2" s="529"/>
      <c r="E2" s="529"/>
    </row>
    <row r="3" spans="1:5" x14ac:dyDescent="0.25">
      <c r="A3" s="528" t="str">
        <f>KVI_MOD_1.1.sz.mell.!A3</f>
        <v>… SZ. MÓDOSÍTÁS UTÁNI KÖLTSÉGVETÉS ELŐIRÁNYZATAINAK ALAKULÁSÁRÓL</v>
      </c>
      <c r="B3" s="528"/>
      <c r="C3" s="530"/>
      <c r="D3" s="528"/>
      <c r="E3" s="528"/>
    </row>
    <row r="4" spans="1:5" x14ac:dyDescent="0.25">
      <c r="A4" s="528" t="s">
        <v>523</v>
      </c>
      <c r="B4" s="528"/>
      <c r="C4" s="530"/>
      <c r="D4" s="528"/>
      <c r="E4" s="528"/>
    </row>
    <row r="5" spans="1:5" x14ac:dyDescent="0.25">
      <c r="A5" s="308"/>
      <c r="B5" s="308"/>
      <c r="C5" s="309"/>
      <c r="D5" s="310"/>
      <c r="E5" s="310"/>
    </row>
    <row r="6" spans="1:5" ht="15.95" customHeight="1" x14ac:dyDescent="0.25">
      <c r="A6" s="540" t="s">
        <v>6</v>
      </c>
      <c r="B6" s="540"/>
      <c r="C6" s="540"/>
      <c r="D6" s="540"/>
      <c r="E6" s="540"/>
    </row>
    <row r="7" spans="1:5" ht="15.95" customHeight="1" thickBot="1" x14ac:dyDescent="0.3">
      <c r="A7" s="542" t="s">
        <v>104</v>
      </c>
      <c r="B7" s="542"/>
      <c r="C7" s="311"/>
      <c r="D7" s="310"/>
      <c r="E7" s="311" t="str">
        <f>CONCATENATE(KVI_MOD_1.3.sz.mell.!E7)</f>
        <v xml:space="preserve"> Forintban!</v>
      </c>
    </row>
    <row r="8" spans="1:5" x14ac:dyDescent="0.25">
      <c r="A8" s="532" t="s">
        <v>54</v>
      </c>
      <c r="B8" s="534" t="s">
        <v>8</v>
      </c>
      <c r="C8" s="536" t="str">
        <f>CONCATENATE(KVI_MOD_ALAPADATOK!D1,". évi")</f>
        <v>2020. évi</v>
      </c>
      <c r="D8" s="537"/>
      <c r="E8" s="538"/>
    </row>
    <row r="9" spans="1:5" ht="24.75" thickBot="1" x14ac:dyDescent="0.3">
      <c r="A9" s="533"/>
      <c r="B9" s="535"/>
      <c r="C9" s="242" t="s">
        <v>434</v>
      </c>
      <c r="D9" s="241" t="s">
        <v>567</v>
      </c>
      <c r="E9" s="303" t="s">
        <v>463</v>
      </c>
    </row>
    <row r="10" spans="1:5" s="168" customFormat="1" ht="12" customHeight="1" thickBot="1" x14ac:dyDescent="0.25">
      <c r="A10" s="164" t="s">
        <v>401</v>
      </c>
      <c r="B10" s="165" t="s">
        <v>402</v>
      </c>
      <c r="C10" s="165" t="s">
        <v>403</v>
      </c>
      <c r="D10" s="165" t="s">
        <v>405</v>
      </c>
      <c r="E10" s="243" t="s">
        <v>404</v>
      </c>
    </row>
    <row r="11" spans="1:5" s="169" customFormat="1" ht="12" customHeight="1" thickBot="1" x14ac:dyDescent="0.25">
      <c r="A11" s="18" t="s">
        <v>9</v>
      </c>
      <c r="B11" s="19" t="s">
        <v>173</v>
      </c>
      <c r="C11" s="157">
        <f>+C12+C13+C14+C15+C16+C17</f>
        <v>165458431</v>
      </c>
      <c r="D11" s="157">
        <f>+D12+D13+D14+D15+D16+D17</f>
        <v>41700031</v>
      </c>
      <c r="E11" s="93">
        <f>+E12+E13+E14+E15+E16+E17</f>
        <v>207158462</v>
      </c>
    </row>
    <row r="12" spans="1:5" s="169" customFormat="1" ht="12" customHeight="1" x14ac:dyDescent="0.2">
      <c r="A12" s="13" t="s">
        <v>66</v>
      </c>
      <c r="B12" s="170" t="s">
        <v>174</v>
      </c>
      <c r="C12" s="159">
        <v>117265859</v>
      </c>
      <c r="D12" s="159">
        <v>34081735</v>
      </c>
      <c r="E12" s="95">
        <v>151347594</v>
      </c>
    </row>
    <row r="13" spans="1:5" s="169" customFormat="1" ht="12" customHeight="1" x14ac:dyDescent="0.2">
      <c r="A13" s="12" t="s">
        <v>67</v>
      </c>
      <c r="B13" s="171" t="s">
        <v>175</v>
      </c>
      <c r="C13" s="158">
        <v>18597950</v>
      </c>
      <c r="D13" s="158">
        <v>509470</v>
      </c>
      <c r="E13" s="94">
        <v>19107420</v>
      </c>
    </row>
    <row r="14" spans="1:5" s="169" customFormat="1" ht="12" customHeight="1" x14ac:dyDescent="0.2">
      <c r="A14" s="12" t="s">
        <v>68</v>
      </c>
      <c r="B14" s="171" t="s">
        <v>176</v>
      </c>
      <c r="C14" s="158">
        <v>27794622</v>
      </c>
      <c r="D14" s="158">
        <v>2338076</v>
      </c>
      <c r="E14" s="94">
        <v>30132698</v>
      </c>
    </row>
    <row r="15" spans="1:5" s="169" customFormat="1" ht="12" customHeight="1" x14ac:dyDescent="0.2">
      <c r="A15" s="12" t="s">
        <v>69</v>
      </c>
      <c r="B15" s="171" t="s">
        <v>177</v>
      </c>
      <c r="C15" s="158">
        <v>1800000</v>
      </c>
      <c r="D15" s="158">
        <v>267890</v>
      </c>
      <c r="E15" s="94">
        <v>2067890</v>
      </c>
    </row>
    <row r="16" spans="1:5" s="169" customFormat="1" ht="12" customHeight="1" x14ac:dyDescent="0.2">
      <c r="A16" s="12" t="s">
        <v>100</v>
      </c>
      <c r="B16" s="101" t="s">
        <v>346</v>
      </c>
      <c r="C16" s="158"/>
      <c r="D16" s="158">
        <v>3909290</v>
      </c>
      <c r="E16" s="94">
        <v>3909290</v>
      </c>
    </row>
    <row r="17" spans="1:5" s="169" customFormat="1" ht="12" customHeight="1" thickBot="1" x14ac:dyDescent="0.25">
      <c r="A17" s="14" t="s">
        <v>70</v>
      </c>
      <c r="B17" s="102" t="s">
        <v>347</v>
      </c>
      <c r="C17" s="158"/>
      <c r="D17" s="158">
        <v>593570</v>
      </c>
      <c r="E17" s="94">
        <v>593570</v>
      </c>
    </row>
    <row r="18" spans="1:5" s="169" customFormat="1" ht="12" customHeight="1" thickBot="1" x14ac:dyDescent="0.25">
      <c r="A18" s="18" t="s">
        <v>10</v>
      </c>
      <c r="B18" s="100" t="s">
        <v>178</v>
      </c>
      <c r="C18" s="157">
        <f>+C19+C20+C21+C22+C23</f>
        <v>12355000</v>
      </c>
      <c r="D18" s="157">
        <f>+D19+D20+D21+D22+D23</f>
        <v>51748799</v>
      </c>
      <c r="E18" s="93">
        <f>+E19+E20+E21+E22+E23</f>
        <v>64103799</v>
      </c>
    </row>
    <row r="19" spans="1:5" s="169" customFormat="1" ht="12" customHeight="1" x14ac:dyDescent="0.2">
      <c r="A19" s="13" t="s">
        <v>72</v>
      </c>
      <c r="B19" s="170" t="s">
        <v>179</v>
      </c>
      <c r="C19" s="159"/>
      <c r="D19" s="159"/>
      <c r="E19" s="95"/>
    </row>
    <row r="20" spans="1:5" s="169" customFormat="1" ht="12" customHeight="1" x14ac:dyDescent="0.2">
      <c r="A20" s="12" t="s">
        <v>73</v>
      </c>
      <c r="B20" s="171" t="s">
        <v>180</v>
      </c>
      <c r="C20" s="158"/>
      <c r="D20" s="158"/>
      <c r="E20" s="94"/>
    </row>
    <row r="21" spans="1:5" s="169" customFormat="1" ht="12" customHeight="1" x14ac:dyDescent="0.2">
      <c r="A21" s="12" t="s">
        <v>74</v>
      </c>
      <c r="B21" s="171" t="s">
        <v>338</v>
      </c>
      <c r="C21" s="158"/>
      <c r="D21" s="158"/>
      <c r="E21" s="94"/>
    </row>
    <row r="22" spans="1:5" s="169" customFormat="1" ht="12" customHeight="1" x14ac:dyDescent="0.2">
      <c r="A22" s="12" t="s">
        <v>75</v>
      </c>
      <c r="B22" s="171" t="s">
        <v>339</v>
      </c>
      <c r="C22" s="158"/>
      <c r="D22" s="158"/>
      <c r="E22" s="94"/>
    </row>
    <row r="23" spans="1:5" s="169" customFormat="1" ht="12" customHeight="1" x14ac:dyDescent="0.2">
      <c r="A23" s="12" t="s">
        <v>76</v>
      </c>
      <c r="B23" s="171" t="s">
        <v>181</v>
      </c>
      <c r="C23" s="158">
        <v>12355000</v>
      </c>
      <c r="D23" s="158">
        <v>51748799</v>
      </c>
      <c r="E23" s="94">
        <v>64103799</v>
      </c>
    </row>
    <row r="24" spans="1:5" s="169" customFormat="1" ht="12" customHeight="1" thickBot="1" x14ac:dyDescent="0.25">
      <c r="A24" s="14" t="s">
        <v>83</v>
      </c>
      <c r="B24" s="102" t="s">
        <v>182</v>
      </c>
      <c r="C24" s="160"/>
      <c r="D24" s="160"/>
      <c r="E24" s="96"/>
    </row>
    <row r="25" spans="1:5" s="169" customFormat="1" ht="12" customHeight="1" thickBot="1" x14ac:dyDescent="0.25">
      <c r="A25" s="18" t="s">
        <v>11</v>
      </c>
      <c r="B25" s="19" t="s">
        <v>183</v>
      </c>
      <c r="C25" s="157">
        <f>+C26+C27+C28+C29+C30</f>
        <v>0</v>
      </c>
      <c r="D25" s="157">
        <f>+D26+D27+D28+D29+D30</f>
        <v>33796230</v>
      </c>
      <c r="E25" s="93">
        <f>+E26+E27+E28+E29+E30</f>
        <v>33796230</v>
      </c>
    </row>
    <row r="26" spans="1:5" s="169" customFormat="1" ht="12" customHeight="1" x14ac:dyDescent="0.2">
      <c r="A26" s="13" t="s">
        <v>55</v>
      </c>
      <c r="B26" s="170" t="s">
        <v>184</v>
      </c>
      <c r="C26" s="159"/>
      <c r="D26" s="159">
        <v>29896230</v>
      </c>
      <c r="E26" s="95">
        <v>29896230</v>
      </c>
    </row>
    <row r="27" spans="1:5" s="169" customFormat="1" ht="12" customHeight="1" x14ac:dyDescent="0.2">
      <c r="A27" s="12" t="s">
        <v>56</v>
      </c>
      <c r="B27" s="171" t="s">
        <v>185</v>
      </c>
      <c r="C27" s="158"/>
      <c r="D27" s="158"/>
      <c r="E27" s="94"/>
    </row>
    <row r="28" spans="1:5" s="169" customFormat="1" ht="12" customHeight="1" x14ac:dyDescent="0.2">
      <c r="A28" s="12" t="s">
        <v>57</v>
      </c>
      <c r="B28" s="171" t="s">
        <v>340</v>
      </c>
      <c r="C28" s="158"/>
      <c r="D28" s="158"/>
      <c r="E28" s="94"/>
    </row>
    <row r="29" spans="1:5" s="169" customFormat="1" ht="12" customHeight="1" x14ac:dyDescent="0.2">
      <c r="A29" s="12" t="s">
        <v>58</v>
      </c>
      <c r="B29" s="171" t="s">
        <v>341</v>
      </c>
      <c r="C29" s="158"/>
      <c r="D29" s="158"/>
      <c r="E29" s="94"/>
    </row>
    <row r="30" spans="1:5" s="169" customFormat="1" ht="12" customHeight="1" x14ac:dyDescent="0.2">
      <c r="A30" s="12" t="s">
        <v>114</v>
      </c>
      <c r="B30" s="171" t="s">
        <v>186</v>
      </c>
      <c r="C30" s="158"/>
      <c r="D30" s="158">
        <v>3900000</v>
      </c>
      <c r="E30" s="94">
        <v>3900000</v>
      </c>
    </row>
    <row r="31" spans="1:5" s="169" customFormat="1" ht="12" customHeight="1" thickBot="1" x14ac:dyDescent="0.25">
      <c r="A31" s="14" t="s">
        <v>115</v>
      </c>
      <c r="B31" s="172" t="s">
        <v>187</v>
      </c>
      <c r="C31" s="160"/>
      <c r="D31" s="160"/>
      <c r="E31" s="96"/>
    </row>
    <row r="32" spans="1:5" s="169" customFormat="1" ht="12" customHeight="1" thickBot="1" x14ac:dyDescent="0.25">
      <c r="A32" s="18" t="s">
        <v>116</v>
      </c>
      <c r="B32" s="19" t="s">
        <v>487</v>
      </c>
      <c r="C32" s="163">
        <f>SUM(C33:C39)</f>
        <v>7900000</v>
      </c>
      <c r="D32" s="163">
        <f>SUM(D33:D39)</f>
        <v>4846654</v>
      </c>
      <c r="E32" s="199">
        <f>SUM(E33:E39)</f>
        <v>12746654</v>
      </c>
    </row>
    <row r="33" spans="1:5" s="169" customFormat="1" ht="12" customHeight="1" x14ac:dyDescent="0.2">
      <c r="A33" s="13" t="s">
        <v>188</v>
      </c>
      <c r="B33" s="170" t="str">
        <f>KVI_MOD_1.1.sz.mell.!B33</f>
        <v>Építményadó</v>
      </c>
      <c r="C33" s="159"/>
      <c r="D33" s="159"/>
      <c r="E33" s="95"/>
    </row>
    <row r="34" spans="1:5" s="169" customFormat="1" ht="12" customHeight="1" x14ac:dyDescent="0.2">
      <c r="A34" s="12" t="s">
        <v>189</v>
      </c>
      <c r="B34" s="171" t="str">
        <f>KVI_MOD_1.1.sz.mell.!B34</f>
        <v>Idegenforgalmi adó</v>
      </c>
      <c r="C34" s="158"/>
      <c r="D34" s="158"/>
      <c r="E34" s="94"/>
    </row>
    <row r="35" spans="1:5" s="169" customFormat="1" ht="12" customHeight="1" x14ac:dyDescent="0.2">
      <c r="A35" s="12" t="s">
        <v>190</v>
      </c>
      <c r="B35" s="171" t="str">
        <f>KVI_MOD_1.1.sz.mell.!B35</f>
        <v>Iparűzési adó</v>
      </c>
      <c r="C35" s="158">
        <v>4700000</v>
      </c>
      <c r="D35" s="158">
        <v>3484432</v>
      </c>
      <c r="E35" s="94">
        <v>8184432</v>
      </c>
    </row>
    <row r="36" spans="1:5" s="169" customFormat="1" ht="12" customHeight="1" x14ac:dyDescent="0.2">
      <c r="A36" s="12" t="s">
        <v>191</v>
      </c>
      <c r="B36" s="171" t="str">
        <f>KVI_MOD_1.1.sz.mell.!B36</f>
        <v xml:space="preserve">Talajterhelési díj </v>
      </c>
      <c r="C36" s="158"/>
      <c r="D36" s="158"/>
      <c r="E36" s="94"/>
    </row>
    <row r="37" spans="1:5" s="169" customFormat="1" ht="12" customHeight="1" x14ac:dyDescent="0.2">
      <c r="A37" s="12" t="s">
        <v>491</v>
      </c>
      <c r="B37" s="171" t="str">
        <f>KVI_MOD_1.1.sz.mell.!B37</f>
        <v>Gépjárműadó</v>
      </c>
      <c r="C37" s="158">
        <v>1200000</v>
      </c>
      <c r="D37" s="158">
        <v>-1200000</v>
      </c>
      <c r="E37" s="94"/>
    </row>
    <row r="38" spans="1:5" s="169" customFormat="1" ht="12" customHeight="1" x14ac:dyDescent="0.2">
      <c r="A38" s="12" t="s">
        <v>492</v>
      </c>
      <c r="B38" s="171" t="str">
        <f>KVI_MOD_1.1.sz.mell.!B38</f>
        <v>Telekadó</v>
      </c>
      <c r="C38" s="158"/>
      <c r="D38" s="158">
        <v>882730</v>
      </c>
      <c r="E38" s="94">
        <v>882730</v>
      </c>
    </row>
    <row r="39" spans="1:5" s="169" customFormat="1" ht="12" customHeight="1" thickBot="1" x14ac:dyDescent="0.25">
      <c r="A39" s="14" t="s">
        <v>493</v>
      </c>
      <c r="B39" s="294" t="str">
        <f>KVI_MOD_1.1.sz.mell.!B39</f>
        <v>Kommunális adó</v>
      </c>
      <c r="C39" s="160">
        <v>2000000</v>
      </c>
      <c r="D39" s="160">
        <v>1679492</v>
      </c>
      <c r="E39" s="96">
        <v>3679492</v>
      </c>
    </row>
    <row r="40" spans="1:5" s="169" customFormat="1" ht="12" customHeight="1" thickBot="1" x14ac:dyDescent="0.25">
      <c r="A40" s="18" t="s">
        <v>13</v>
      </c>
      <c r="B40" s="19" t="s">
        <v>348</v>
      </c>
      <c r="C40" s="157">
        <f>SUM(C41:C51)</f>
        <v>3300000</v>
      </c>
      <c r="D40" s="157">
        <f>SUM(D41:D51)</f>
        <v>4581759</v>
      </c>
      <c r="E40" s="93">
        <f>SUM(E41:E51)</f>
        <v>7881759</v>
      </c>
    </row>
    <row r="41" spans="1:5" s="169" customFormat="1" ht="12" customHeight="1" x14ac:dyDescent="0.2">
      <c r="A41" s="13" t="s">
        <v>59</v>
      </c>
      <c r="B41" s="170" t="s">
        <v>195</v>
      </c>
      <c r="C41" s="159">
        <v>3000000</v>
      </c>
      <c r="D41" s="159">
        <v>176639</v>
      </c>
      <c r="E41" s="95">
        <v>3176639</v>
      </c>
    </row>
    <row r="42" spans="1:5" s="169" customFormat="1" ht="12" customHeight="1" x14ac:dyDescent="0.2">
      <c r="A42" s="12" t="s">
        <v>60</v>
      </c>
      <c r="B42" s="171" t="s">
        <v>196</v>
      </c>
      <c r="C42" s="158">
        <v>200000</v>
      </c>
      <c r="D42" s="158">
        <v>760437</v>
      </c>
      <c r="E42" s="94">
        <v>960437</v>
      </c>
    </row>
    <row r="43" spans="1:5" s="169" customFormat="1" ht="12" customHeight="1" x14ac:dyDescent="0.2">
      <c r="A43" s="12" t="s">
        <v>61</v>
      </c>
      <c r="B43" s="171" t="s">
        <v>197</v>
      </c>
      <c r="C43" s="158"/>
      <c r="D43" s="158"/>
      <c r="E43" s="94"/>
    </row>
    <row r="44" spans="1:5" s="169" customFormat="1" ht="12" customHeight="1" x14ac:dyDescent="0.2">
      <c r="A44" s="12" t="s">
        <v>118</v>
      </c>
      <c r="B44" s="171" t="s">
        <v>198</v>
      </c>
      <c r="C44" s="158">
        <v>100000</v>
      </c>
      <c r="D44" s="158">
        <v>-61075</v>
      </c>
      <c r="E44" s="94">
        <v>38925</v>
      </c>
    </row>
    <row r="45" spans="1:5" s="169" customFormat="1" ht="12" customHeight="1" x14ac:dyDescent="0.2">
      <c r="A45" s="12" t="s">
        <v>119</v>
      </c>
      <c r="B45" s="171" t="s">
        <v>199</v>
      </c>
      <c r="C45" s="158"/>
      <c r="D45" s="158">
        <v>114263</v>
      </c>
      <c r="E45" s="94">
        <v>114263</v>
      </c>
    </row>
    <row r="46" spans="1:5" s="169" customFormat="1" ht="12" customHeight="1" x14ac:dyDescent="0.2">
      <c r="A46" s="12" t="s">
        <v>120</v>
      </c>
      <c r="B46" s="171" t="s">
        <v>200</v>
      </c>
      <c r="C46" s="158"/>
      <c r="D46" s="158">
        <v>11634</v>
      </c>
      <c r="E46" s="94">
        <v>11634</v>
      </c>
    </row>
    <row r="47" spans="1:5" s="169" customFormat="1" ht="12" customHeight="1" x14ac:dyDescent="0.2">
      <c r="A47" s="12" t="s">
        <v>121</v>
      </c>
      <c r="B47" s="171" t="s">
        <v>201</v>
      </c>
      <c r="C47" s="158"/>
      <c r="D47" s="158"/>
      <c r="E47" s="94"/>
    </row>
    <row r="48" spans="1:5" s="169" customFormat="1" ht="12" customHeight="1" x14ac:dyDescent="0.2">
      <c r="A48" s="12" t="s">
        <v>122</v>
      </c>
      <c r="B48" s="171" t="s">
        <v>494</v>
      </c>
      <c r="C48" s="158"/>
      <c r="D48" s="158">
        <v>3423067</v>
      </c>
      <c r="E48" s="94">
        <v>3423067</v>
      </c>
    </row>
    <row r="49" spans="1:5" s="169" customFormat="1" ht="12" customHeight="1" x14ac:dyDescent="0.2">
      <c r="A49" s="12" t="s">
        <v>193</v>
      </c>
      <c r="B49" s="171" t="s">
        <v>203</v>
      </c>
      <c r="C49" s="161"/>
      <c r="D49" s="161"/>
      <c r="E49" s="97"/>
    </row>
    <row r="50" spans="1:5" s="169" customFormat="1" ht="12" customHeight="1" x14ac:dyDescent="0.2">
      <c r="A50" s="14" t="s">
        <v>194</v>
      </c>
      <c r="B50" s="172" t="s">
        <v>350</v>
      </c>
      <c r="C50" s="162"/>
      <c r="D50" s="162"/>
      <c r="E50" s="98"/>
    </row>
    <row r="51" spans="1:5" s="169" customFormat="1" ht="12" customHeight="1" thickBot="1" x14ac:dyDescent="0.25">
      <c r="A51" s="14" t="s">
        <v>349</v>
      </c>
      <c r="B51" s="102" t="s">
        <v>204</v>
      </c>
      <c r="C51" s="162"/>
      <c r="D51" s="162">
        <v>156794</v>
      </c>
      <c r="E51" s="98">
        <v>156794</v>
      </c>
    </row>
    <row r="52" spans="1:5" s="169" customFormat="1" ht="12" customHeight="1" thickBot="1" x14ac:dyDescent="0.25">
      <c r="A52" s="18" t="s">
        <v>14</v>
      </c>
      <c r="B52" s="19" t="s">
        <v>205</v>
      </c>
      <c r="C52" s="157">
        <f>SUM(C53:C57)</f>
        <v>0</v>
      </c>
      <c r="D52" s="157">
        <f>SUM(D53:D57)</f>
        <v>4088720</v>
      </c>
      <c r="E52" s="93">
        <f>SUM(E53:E57)</f>
        <v>4088720</v>
      </c>
    </row>
    <row r="53" spans="1:5" s="169" customFormat="1" ht="12" customHeight="1" x14ac:dyDescent="0.2">
      <c r="A53" s="13" t="s">
        <v>62</v>
      </c>
      <c r="B53" s="170" t="s">
        <v>209</v>
      </c>
      <c r="C53" s="210"/>
      <c r="D53" s="210"/>
      <c r="E53" s="99"/>
    </row>
    <row r="54" spans="1:5" s="169" customFormat="1" ht="12" customHeight="1" x14ac:dyDescent="0.2">
      <c r="A54" s="12" t="s">
        <v>63</v>
      </c>
      <c r="B54" s="171" t="s">
        <v>210</v>
      </c>
      <c r="C54" s="161"/>
      <c r="D54" s="161"/>
      <c r="E54" s="97"/>
    </row>
    <row r="55" spans="1:5" s="169" customFormat="1" ht="12" customHeight="1" x14ac:dyDescent="0.2">
      <c r="A55" s="12" t="s">
        <v>206</v>
      </c>
      <c r="B55" s="171" t="s">
        <v>211</v>
      </c>
      <c r="C55" s="161"/>
      <c r="D55" s="161">
        <v>2458720</v>
      </c>
      <c r="E55" s="97">
        <v>2458720</v>
      </c>
    </row>
    <row r="56" spans="1:5" s="169" customFormat="1" ht="12" customHeight="1" x14ac:dyDescent="0.2">
      <c r="A56" s="12" t="s">
        <v>207</v>
      </c>
      <c r="B56" s="171" t="s">
        <v>212</v>
      </c>
      <c r="C56" s="161"/>
      <c r="D56" s="161">
        <v>1630000</v>
      </c>
      <c r="E56" s="97">
        <v>1630000</v>
      </c>
    </row>
    <row r="57" spans="1:5" s="169" customFormat="1" ht="12" customHeight="1" thickBot="1" x14ac:dyDescent="0.25">
      <c r="A57" s="14" t="s">
        <v>208</v>
      </c>
      <c r="B57" s="102" t="s">
        <v>213</v>
      </c>
      <c r="C57" s="162"/>
      <c r="D57" s="162"/>
      <c r="E57" s="98"/>
    </row>
    <row r="58" spans="1:5" s="169" customFormat="1" ht="12" customHeight="1" thickBot="1" x14ac:dyDescent="0.25">
      <c r="A58" s="18" t="s">
        <v>123</v>
      </c>
      <c r="B58" s="19" t="s">
        <v>214</v>
      </c>
      <c r="C58" s="157">
        <f>SUM(C59:C61)</f>
        <v>0</v>
      </c>
      <c r="D58" s="157">
        <f>SUM(D59:D61)</f>
        <v>400000</v>
      </c>
      <c r="E58" s="93">
        <f>SUM(E59:E61)</f>
        <v>400000</v>
      </c>
    </row>
    <row r="59" spans="1:5" s="169" customFormat="1" ht="12" customHeight="1" x14ac:dyDescent="0.2">
      <c r="A59" s="13" t="s">
        <v>64</v>
      </c>
      <c r="B59" s="170" t="s">
        <v>215</v>
      </c>
      <c r="C59" s="159"/>
      <c r="D59" s="159"/>
      <c r="E59" s="95"/>
    </row>
    <row r="60" spans="1:5" s="169" customFormat="1" ht="12" customHeight="1" x14ac:dyDescent="0.2">
      <c r="A60" s="12" t="s">
        <v>65</v>
      </c>
      <c r="B60" s="171" t="s">
        <v>342</v>
      </c>
      <c r="C60" s="158"/>
      <c r="D60" s="158"/>
      <c r="E60" s="94"/>
    </row>
    <row r="61" spans="1:5" s="169" customFormat="1" ht="12" customHeight="1" x14ac:dyDescent="0.2">
      <c r="A61" s="12" t="s">
        <v>218</v>
      </c>
      <c r="B61" s="171" t="s">
        <v>216</v>
      </c>
      <c r="C61" s="158"/>
      <c r="D61" s="158">
        <v>400000</v>
      </c>
      <c r="E61" s="94">
        <v>400000</v>
      </c>
    </row>
    <row r="62" spans="1:5" s="169" customFormat="1" ht="12" customHeight="1" thickBot="1" x14ac:dyDescent="0.25">
      <c r="A62" s="14" t="s">
        <v>219</v>
      </c>
      <c r="B62" s="102" t="s">
        <v>217</v>
      </c>
      <c r="C62" s="160"/>
      <c r="D62" s="160"/>
      <c r="E62" s="96"/>
    </row>
    <row r="63" spans="1:5" s="169" customFormat="1" ht="12" customHeight="1" thickBot="1" x14ac:dyDescent="0.25">
      <c r="A63" s="18" t="s">
        <v>16</v>
      </c>
      <c r="B63" s="100" t="s">
        <v>220</v>
      </c>
      <c r="C63" s="157">
        <f>SUM(C64:C66)</f>
        <v>0</v>
      </c>
      <c r="D63" s="157">
        <f>SUM(D64:D66)</f>
        <v>0</v>
      </c>
      <c r="E63" s="93">
        <f>SUM(E64:E66)</f>
        <v>0</v>
      </c>
    </row>
    <row r="64" spans="1:5" s="169" customFormat="1" ht="12" customHeight="1" x14ac:dyDescent="0.2">
      <c r="A64" s="13" t="s">
        <v>124</v>
      </c>
      <c r="B64" s="170" t="s">
        <v>222</v>
      </c>
      <c r="C64" s="161"/>
      <c r="D64" s="161"/>
      <c r="E64" s="97"/>
    </row>
    <row r="65" spans="1:5" s="169" customFormat="1" ht="12" customHeight="1" x14ac:dyDescent="0.2">
      <c r="A65" s="12" t="s">
        <v>125</v>
      </c>
      <c r="B65" s="171" t="s">
        <v>343</v>
      </c>
      <c r="C65" s="161"/>
      <c r="D65" s="161"/>
      <c r="E65" s="97"/>
    </row>
    <row r="66" spans="1:5" s="169" customFormat="1" ht="12" customHeight="1" x14ac:dyDescent="0.2">
      <c r="A66" s="12" t="s">
        <v>156</v>
      </c>
      <c r="B66" s="171" t="s">
        <v>223</v>
      </c>
      <c r="C66" s="161"/>
      <c r="D66" s="161"/>
      <c r="E66" s="97"/>
    </row>
    <row r="67" spans="1:5" s="169" customFormat="1" ht="12" customHeight="1" thickBot="1" x14ac:dyDescent="0.25">
      <c r="A67" s="14" t="s">
        <v>221</v>
      </c>
      <c r="B67" s="102" t="s">
        <v>224</v>
      </c>
      <c r="C67" s="161"/>
      <c r="D67" s="161"/>
      <c r="E67" s="97"/>
    </row>
    <row r="68" spans="1:5" s="169" customFormat="1" ht="12" customHeight="1" thickBot="1" x14ac:dyDescent="0.25">
      <c r="A68" s="225" t="s">
        <v>390</v>
      </c>
      <c r="B68" s="19" t="s">
        <v>225</v>
      </c>
      <c r="C68" s="163">
        <f>+C11+C18+C25+C32+C40+C52+C58+C63</f>
        <v>189013431</v>
      </c>
      <c r="D68" s="163">
        <f>+D11+D18+D25+D32+D40+D52+D58+D63</f>
        <v>141162193</v>
      </c>
      <c r="E68" s="199">
        <f>+E11+E18+E25+E32+E40+E52+E58+E63</f>
        <v>330175624</v>
      </c>
    </row>
    <row r="69" spans="1:5" s="169" customFormat="1" ht="12" customHeight="1" thickBot="1" x14ac:dyDescent="0.25">
      <c r="A69" s="211" t="s">
        <v>226</v>
      </c>
      <c r="B69" s="100" t="s">
        <v>227</v>
      </c>
      <c r="C69" s="157">
        <f>SUM(C70:C72)</f>
        <v>0</v>
      </c>
      <c r="D69" s="157">
        <f>SUM(D70:D72)</f>
        <v>0</v>
      </c>
      <c r="E69" s="93">
        <f>SUM(E70:E72)</f>
        <v>0</v>
      </c>
    </row>
    <row r="70" spans="1:5" s="169" customFormat="1" ht="12" customHeight="1" x14ac:dyDescent="0.2">
      <c r="A70" s="13" t="s">
        <v>255</v>
      </c>
      <c r="B70" s="170" t="s">
        <v>228</v>
      </c>
      <c r="C70" s="161"/>
      <c r="D70" s="161"/>
      <c r="E70" s="97"/>
    </row>
    <row r="71" spans="1:5" s="169" customFormat="1" ht="12" customHeight="1" x14ac:dyDescent="0.2">
      <c r="A71" s="12" t="s">
        <v>264</v>
      </c>
      <c r="B71" s="171" t="s">
        <v>229</v>
      </c>
      <c r="C71" s="161"/>
      <c r="D71" s="161"/>
      <c r="E71" s="97"/>
    </row>
    <row r="72" spans="1:5" s="169" customFormat="1" ht="12" customHeight="1" thickBot="1" x14ac:dyDescent="0.25">
      <c r="A72" s="14" t="s">
        <v>265</v>
      </c>
      <c r="B72" s="221" t="s">
        <v>375</v>
      </c>
      <c r="C72" s="161"/>
      <c r="D72" s="161"/>
      <c r="E72" s="97"/>
    </row>
    <row r="73" spans="1:5" s="169" customFormat="1" ht="12" customHeight="1" thickBot="1" x14ac:dyDescent="0.25">
      <c r="A73" s="211" t="s">
        <v>231</v>
      </c>
      <c r="B73" s="100" t="s">
        <v>232</v>
      </c>
      <c r="C73" s="157">
        <f>SUM(C74:C77)</f>
        <v>0</v>
      </c>
      <c r="D73" s="157">
        <f>SUM(D74:D77)</f>
        <v>0</v>
      </c>
      <c r="E73" s="93">
        <f>SUM(E74:E77)</f>
        <v>0</v>
      </c>
    </row>
    <row r="74" spans="1:5" s="169" customFormat="1" ht="12" customHeight="1" x14ac:dyDescent="0.2">
      <c r="A74" s="13" t="s">
        <v>101</v>
      </c>
      <c r="B74" s="301" t="s">
        <v>233</v>
      </c>
      <c r="C74" s="161"/>
      <c r="D74" s="161"/>
      <c r="E74" s="97"/>
    </row>
    <row r="75" spans="1:5" s="169" customFormat="1" ht="12" customHeight="1" x14ac:dyDescent="0.2">
      <c r="A75" s="12" t="s">
        <v>102</v>
      </c>
      <c r="B75" s="301" t="s">
        <v>501</v>
      </c>
      <c r="C75" s="161"/>
      <c r="D75" s="161"/>
      <c r="E75" s="97"/>
    </row>
    <row r="76" spans="1:5" s="169" customFormat="1" ht="12" customHeight="1" x14ac:dyDescent="0.2">
      <c r="A76" s="12" t="s">
        <v>256</v>
      </c>
      <c r="B76" s="301" t="s">
        <v>234</v>
      </c>
      <c r="C76" s="161"/>
      <c r="D76" s="161"/>
      <c r="E76" s="97"/>
    </row>
    <row r="77" spans="1:5" s="169" customFormat="1" ht="12" customHeight="1" thickBot="1" x14ac:dyDescent="0.25">
      <c r="A77" s="14" t="s">
        <v>257</v>
      </c>
      <c r="B77" s="302" t="s">
        <v>502</v>
      </c>
      <c r="C77" s="161"/>
      <c r="D77" s="161"/>
      <c r="E77" s="97"/>
    </row>
    <row r="78" spans="1:5" s="169" customFormat="1" ht="12" customHeight="1" thickBot="1" x14ac:dyDescent="0.25">
      <c r="A78" s="211" t="s">
        <v>235</v>
      </c>
      <c r="B78" s="100" t="s">
        <v>236</v>
      </c>
      <c r="C78" s="157">
        <f>SUM(C79:C80)</f>
        <v>22863428</v>
      </c>
      <c r="D78" s="157">
        <f>SUM(D79:D80)</f>
        <v>0</v>
      </c>
      <c r="E78" s="93">
        <f>SUM(E79:E80)</f>
        <v>22863428</v>
      </c>
    </row>
    <row r="79" spans="1:5" s="169" customFormat="1" ht="12" customHeight="1" x14ac:dyDescent="0.2">
      <c r="A79" s="13" t="s">
        <v>258</v>
      </c>
      <c r="B79" s="170" t="s">
        <v>237</v>
      </c>
      <c r="C79" s="161">
        <v>22863428</v>
      </c>
      <c r="D79" s="161"/>
      <c r="E79" s="97">
        <v>22863428</v>
      </c>
    </row>
    <row r="80" spans="1:5" s="169" customFormat="1" ht="12" customHeight="1" thickBot="1" x14ac:dyDescent="0.25">
      <c r="A80" s="14" t="s">
        <v>259</v>
      </c>
      <c r="B80" s="102" t="s">
        <v>238</v>
      </c>
      <c r="C80" s="161"/>
      <c r="D80" s="161"/>
      <c r="E80" s="97"/>
    </row>
    <row r="81" spans="1:5" s="169" customFormat="1" ht="12" customHeight="1" thickBot="1" x14ac:dyDescent="0.25">
      <c r="A81" s="211" t="s">
        <v>239</v>
      </c>
      <c r="B81" s="100" t="s">
        <v>240</v>
      </c>
      <c r="C81" s="157">
        <f>SUM(C82:C84)</f>
        <v>0</v>
      </c>
      <c r="D81" s="157">
        <f>SUM(D82:D84)</f>
        <v>0</v>
      </c>
      <c r="E81" s="93">
        <f>SUM(E82:E84)</f>
        <v>0</v>
      </c>
    </row>
    <row r="82" spans="1:5" s="169" customFormat="1" ht="12" customHeight="1" x14ac:dyDescent="0.2">
      <c r="A82" s="13" t="s">
        <v>260</v>
      </c>
      <c r="B82" s="170" t="s">
        <v>241</v>
      </c>
      <c r="C82" s="161"/>
      <c r="D82" s="161"/>
      <c r="E82" s="97"/>
    </row>
    <row r="83" spans="1:5" s="169" customFormat="1" ht="12" customHeight="1" x14ac:dyDescent="0.2">
      <c r="A83" s="12" t="s">
        <v>261</v>
      </c>
      <c r="B83" s="171" t="s">
        <v>242</v>
      </c>
      <c r="C83" s="161"/>
      <c r="D83" s="161"/>
      <c r="E83" s="97"/>
    </row>
    <row r="84" spans="1:5" s="169" customFormat="1" ht="12" customHeight="1" thickBot="1" x14ac:dyDescent="0.25">
      <c r="A84" s="14" t="s">
        <v>262</v>
      </c>
      <c r="B84" s="102" t="s">
        <v>503</v>
      </c>
      <c r="C84" s="161"/>
      <c r="D84" s="161"/>
      <c r="E84" s="97"/>
    </row>
    <row r="85" spans="1:5" s="169" customFormat="1" ht="12" customHeight="1" thickBot="1" x14ac:dyDescent="0.25">
      <c r="A85" s="211" t="s">
        <v>243</v>
      </c>
      <c r="B85" s="100" t="s">
        <v>263</v>
      </c>
      <c r="C85" s="157">
        <f>SUM(C86:C89)</f>
        <v>0</v>
      </c>
      <c r="D85" s="157">
        <f>SUM(D86:D89)</f>
        <v>0</v>
      </c>
      <c r="E85" s="93">
        <f>SUM(E86:E89)</f>
        <v>0</v>
      </c>
    </row>
    <row r="86" spans="1:5" s="169" customFormat="1" ht="12" customHeight="1" x14ac:dyDescent="0.2">
      <c r="A86" s="174" t="s">
        <v>244</v>
      </c>
      <c r="B86" s="170" t="s">
        <v>245</v>
      </c>
      <c r="C86" s="161"/>
      <c r="D86" s="161"/>
      <c r="E86" s="97"/>
    </row>
    <row r="87" spans="1:5" s="169" customFormat="1" ht="12" customHeight="1" x14ac:dyDescent="0.2">
      <c r="A87" s="175" t="s">
        <v>246</v>
      </c>
      <c r="B87" s="171" t="s">
        <v>247</v>
      </c>
      <c r="C87" s="161"/>
      <c r="D87" s="161"/>
      <c r="E87" s="97"/>
    </row>
    <row r="88" spans="1:5" s="169" customFormat="1" ht="12" customHeight="1" x14ac:dyDescent="0.2">
      <c r="A88" s="175" t="s">
        <v>248</v>
      </c>
      <c r="B88" s="171" t="s">
        <v>249</v>
      </c>
      <c r="C88" s="161"/>
      <c r="D88" s="161"/>
      <c r="E88" s="97"/>
    </row>
    <row r="89" spans="1:5" s="169" customFormat="1" ht="12" customHeight="1" thickBot="1" x14ac:dyDescent="0.25">
      <c r="A89" s="176" t="s">
        <v>250</v>
      </c>
      <c r="B89" s="102" t="s">
        <v>251</v>
      </c>
      <c r="C89" s="161"/>
      <c r="D89" s="161"/>
      <c r="E89" s="97"/>
    </row>
    <row r="90" spans="1:5" s="169" customFormat="1" ht="12" customHeight="1" thickBot="1" x14ac:dyDescent="0.25">
      <c r="A90" s="211" t="s">
        <v>252</v>
      </c>
      <c r="B90" s="100" t="s">
        <v>389</v>
      </c>
      <c r="C90" s="213"/>
      <c r="D90" s="213"/>
      <c r="E90" s="214"/>
    </row>
    <row r="91" spans="1:5" s="169" customFormat="1" ht="13.5" customHeight="1" thickBot="1" x14ac:dyDescent="0.25">
      <c r="A91" s="211" t="s">
        <v>254</v>
      </c>
      <c r="B91" s="100" t="s">
        <v>253</v>
      </c>
      <c r="C91" s="213"/>
      <c r="D91" s="213"/>
      <c r="E91" s="214"/>
    </row>
    <row r="92" spans="1:5" s="169" customFormat="1" ht="15.75" customHeight="1" thickBot="1" x14ac:dyDescent="0.25">
      <c r="A92" s="211" t="s">
        <v>266</v>
      </c>
      <c r="B92" s="177" t="s">
        <v>392</v>
      </c>
      <c r="C92" s="163">
        <f>+C69+C73+C78+C81+C85+C91+C90</f>
        <v>22863428</v>
      </c>
      <c r="D92" s="163">
        <f>+D69+D73+D78+D81+D85+D91+D90</f>
        <v>0</v>
      </c>
      <c r="E92" s="199">
        <f>+E69+E73+E78+E81+E85+E91+E90</f>
        <v>22863428</v>
      </c>
    </row>
    <row r="93" spans="1:5" s="169" customFormat="1" ht="25.5" customHeight="1" thickBot="1" x14ac:dyDescent="0.25">
      <c r="A93" s="212" t="s">
        <v>391</v>
      </c>
      <c r="B93" s="178" t="s">
        <v>393</v>
      </c>
      <c r="C93" s="163">
        <f>+C68+C92</f>
        <v>211876859</v>
      </c>
      <c r="D93" s="163">
        <f>+D68+D92</f>
        <v>141162193</v>
      </c>
      <c r="E93" s="199">
        <f>+E68+E92</f>
        <v>353039052</v>
      </c>
    </row>
    <row r="94" spans="1:5" s="169" customFormat="1" ht="15.2" customHeight="1" x14ac:dyDescent="0.2">
      <c r="A94" s="3"/>
      <c r="B94" s="4"/>
      <c r="C94" s="104"/>
    </row>
    <row r="95" spans="1:5" ht="16.5" customHeight="1" x14ac:dyDescent="0.25">
      <c r="A95" s="541" t="s">
        <v>37</v>
      </c>
      <c r="B95" s="541"/>
      <c r="C95" s="541"/>
      <c r="D95" s="541"/>
      <c r="E95" s="541"/>
    </row>
    <row r="96" spans="1:5" s="179" customFormat="1" ht="16.5" customHeight="1" thickBot="1" x14ac:dyDescent="0.3">
      <c r="A96" s="543" t="s">
        <v>105</v>
      </c>
      <c r="B96" s="543"/>
      <c r="C96" s="61"/>
      <c r="E96" s="61" t="str">
        <f>E7</f>
        <v xml:space="preserve"> Forintban!</v>
      </c>
    </row>
    <row r="97" spans="1:5" x14ac:dyDescent="0.25">
      <c r="A97" s="532" t="s">
        <v>54</v>
      </c>
      <c r="B97" s="534" t="s">
        <v>435</v>
      </c>
      <c r="C97" s="536" t="str">
        <f>C8</f>
        <v>2020. évi</v>
      </c>
      <c r="D97" s="537"/>
      <c r="E97" s="538"/>
    </row>
    <row r="98" spans="1:5" ht="24.75" thickBot="1" x14ac:dyDescent="0.3">
      <c r="A98" s="533"/>
      <c r="B98" s="535"/>
      <c r="C98" s="242" t="str">
        <f>C9</f>
        <v>Eredeti
előirányzat</v>
      </c>
      <c r="D98" s="241" t="str">
        <f>D9</f>
        <v>Összes módosítás</v>
      </c>
      <c r="E98" s="303" t="str">
        <f>E9</f>
        <v>Módosított előirányzat</v>
      </c>
    </row>
    <row r="99" spans="1:5" s="168" customFormat="1" ht="12" customHeight="1" thickBot="1" x14ac:dyDescent="0.25">
      <c r="A99" s="25" t="s">
        <v>401</v>
      </c>
      <c r="B99" s="26" t="s">
        <v>402</v>
      </c>
      <c r="C99" s="26" t="s">
        <v>403</v>
      </c>
      <c r="D99" s="26" t="s">
        <v>405</v>
      </c>
      <c r="E99" s="253" t="s">
        <v>404</v>
      </c>
    </row>
    <row r="100" spans="1:5" ht="12" customHeight="1" thickBot="1" x14ac:dyDescent="0.3">
      <c r="A100" s="20" t="s">
        <v>9</v>
      </c>
      <c r="B100" s="24" t="s">
        <v>351</v>
      </c>
      <c r="C100" s="156">
        <f>C101+C102+C103+C104+C105+C118</f>
        <v>61408046</v>
      </c>
      <c r="D100" s="156">
        <f>D101+D102+D103+D104+D105+D118</f>
        <v>57855242</v>
      </c>
      <c r="E100" s="228">
        <f>E101+E102+E103+E104+E105+E118</f>
        <v>119263468</v>
      </c>
    </row>
    <row r="101" spans="1:5" ht="12" customHeight="1" x14ac:dyDescent="0.25">
      <c r="A101" s="15" t="s">
        <v>66</v>
      </c>
      <c r="B101" s="8" t="s">
        <v>38</v>
      </c>
      <c r="C101" s="235">
        <v>25107000</v>
      </c>
      <c r="D101" s="235">
        <v>30489356</v>
      </c>
      <c r="E101" s="229">
        <v>55596356</v>
      </c>
    </row>
    <row r="102" spans="1:5" ht="12" customHeight="1" x14ac:dyDescent="0.25">
      <c r="A102" s="12" t="s">
        <v>67</v>
      </c>
      <c r="B102" s="6" t="s">
        <v>126</v>
      </c>
      <c r="C102" s="158">
        <v>3971000</v>
      </c>
      <c r="D102" s="158">
        <v>2648439</v>
      </c>
      <c r="E102" s="94">
        <v>6619439</v>
      </c>
    </row>
    <row r="103" spans="1:5" ht="12" customHeight="1" x14ac:dyDescent="0.25">
      <c r="A103" s="12" t="s">
        <v>68</v>
      </c>
      <c r="B103" s="6" t="s">
        <v>93</v>
      </c>
      <c r="C103" s="160">
        <v>25991046</v>
      </c>
      <c r="D103" s="160">
        <v>10914803</v>
      </c>
      <c r="E103" s="96">
        <v>36905849</v>
      </c>
    </row>
    <row r="104" spans="1:5" ht="12" customHeight="1" x14ac:dyDescent="0.25">
      <c r="A104" s="12" t="s">
        <v>69</v>
      </c>
      <c r="B104" s="9" t="s">
        <v>127</v>
      </c>
      <c r="C104" s="160">
        <v>3500000</v>
      </c>
      <c r="D104" s="160">
        <v>-1616000</v>
      </c>
      <c r="E104" s="96">
        <v>1884000</v>
      </c>
    </row>
    <row r="105" spans="1:5" ht="12" customHeight="1" x14ac:dyDescent="0.25">
      <c r="A105" s="12" t="s">
        <v>78</v>
      </c>
      <c r="B105" s="17" t="s">
        <v>128</v>
      </c>
      <c r="C105" s="160">
        <v>2839000</v>
      </c>
      <c r="D105" s="160">
        <v>15418644</v>
      </c>
      <c r="E105" s="96">
        <v>18257824</v>
      </c>
    </row>
    <row r="106" spans="1:5" ht="12" customHeight="1" x14ac:dyDescent="0.25">
      <c r="A106" s="12" t="s">
        <v>70</v>
      </c>
      <c r="B106" s="6" t="s">
        <v>356</v>
      </c>
      <c r="C106" s="160"/>
      <c r="D106" s="160">
        <v>56567</v>
      </c>
      <c r="E106" s="96">
        <v>56567</v>
      </c>
    </row>
    <row r="107" spans="1:5" ht="12" customHeight="1" x14ac:dyDescent="0.25">
      <c r="A107" s="12" t="s">
        <v>71</v>
      </c>
      <c r="B107" s="65" t="s">
        <v>355</v>
      </c>
      <c r="C107" s="160"/>
      <c r="D107" s="160"/>
      <c r="E107" s="96"/>
    </row>
    <row r="108" spans="1:5" ht="12" customHeight="1" x14ac:dyDescent="0.25">
      <c r="A108" s="12" t="s">
        <v>79</v>
      </c>
      <c r="B108" s="65" t="s">
        <v>354</v>
      </c>
      <c r="C108" s="160"/>
      <c r="D108" s="160"/>
      <c r="E108" s="96"/>
    </row>
    <row r="109" spans="1:5" ht="12" customHeight="1" x14ac:dyDescent="0.25">
      <c r="A109" s="12" t="s">
        <v>80</v>
      </c>
      <c r="B109" s="63" t="s">
        <v>269</v>
      </c>
      <c r="C109" s="160"/>
      <c r="D109" s="160"/>
      <c r="E109" s="96"/>
    </row>
    <row r="110" spans="1:5" ht="12" customHeight="1" x14ac:dyDescent="0.25">
      <c r="A110" s="12" t="s">
        <v>81</v>
      </c>
      <c r="B110" s="64" t="s">
        <v>270</v>
      </c>
      <c r="C110" s="160"/>
      <c r="D110" s="160">
        <v>15000000</v>
      </c>
      <c r="E110" s="96">
        <v>15000000</v>
      </c>
    </row>
    <row r="111" spans="1:5" ht="12" customHeight="1" x14ac:dyDescent="0.25">
      <c r="A111" s="12" t="s">
        <v>82</v>
      </c>
      <c r="B111" s="64" t="s">
        <v>271</v>
      </c>
      <c r="C111" s="160"/>
      <c r="D111" s="160"/>
      <c r="E111" s="96"/>
    </row>
    <row r="112" spans="1:5" ht="12" customHeight="1" x14ac:dyDescent="0.25">
      <c r="A112" s="12" t="s">
        <v>84</v>
      </c>
      <c r="B112" s="63" t="s">
        <v>272</v>
      </c>
      <c r="C112" s="160"/>
      <c r="D112" s="160"/>
      <c r="E112" s="96"/>
    </row>
    <row r="113" spans="1:5" ht="12" customHeight="1" x14ac:dyDescent="0.25">
      <c r="A113" s="12" t="s">
        <v>129</v>
      </c>
      <c r="B113" s="63" t="s">
        <v>273</v>
      </c>
      <c r="C113" s="160"/>
      <c r="D113" s="160"/>
      <c r="E113" s="96"/>
    </row>
    <row r="114" spans="1:5" ht="12" customHeight="1" x14ac:dyDescent="0.25">
      <c r="A114" s="12" t="s">
        <v>267</v>
      </c>
      <c r="B114" s="64" t="s">
        <v>274</v>
      </c>
      <c r="C114" s="160"/>
      <c r="D114" s="160"/>
      <c r="E114" s="96"/>
    </row>
    <row r="115" spans="1:5" ht="12" customHeight="1" x14ac:dyDescent="0.25">
      <c r="A115" s="11" t="s">
        <v>268</v>
      </c>
      <c r="B115" s="65" t="s">
        <v>275</v>
      </c>
      <c r="C115" s="160"/>
      <c r="D115" s="160"/>
      <c r="E115" s="96"/>
    </row>
    <row r="116" spans="1:5" ht="12" customHeight="1" x14ac:dyDescent="0.25">
      <c r="A116" s="12" t="s">
        <v>352</v>
      </c>
      <c r="B116" s="65" t="s">
        <v>276</v>
      </c>
      <c r="C116" s="160"/>
      <c r="D116" s="160"/>
      <c r="E116" s="96"/>
    </row>
    <row r="117" spans="1:5" ht="12" customHeight="1" x14ac:dyDescent="0.25">
      <c r="A117" s="14" t="s">
        <v>353</v>
      </c>
      <c r="B117" s="65" t="s">
        <v>277</v>
      </c>
      <c r="C117" s="160"/>
      <c r="D117" s="160"/>
      <c r="E117" s="96"/>
    </row>
    <row r="118" spans="1:5" ht="12" customHeight="1" x14ac:dyDescent="0.25">
      <c r="A118" s="12" t="s">
        <v>357</v>
      </c>
      <c r="B118" s="9" t="s">
        <v>39</v>
      </c>
      <c r="C118" s="158"/>
      <c r="D118" s="158"/>
      <c r="E118" s="94"/>
    </row>
    <row r="119" spans="1:5" ht="12" customHeight="1" x14ac:dyDescent="0.25">
      <c r="A119" s="12" t="s">
        <v>358</v>
      </c>
      <c r="B119" s="6" t="s">
        <v>360</v>
      </c>
      <c r="C119" s="158"/>
      <c r="D119" s="158"/>
      <c r="E119" s="94"/>
    </row>
    <row r="120" spans="1:5" ht="12" customHeight="1" thickBot="1" x14ac:dyDescent="0.3">
      <c r="A120" s="16" t="s">
        <v>359</v>
      </c>
      <c r="B120" s="224" t="s">
        <v>361</v>
      </c>
      <c r="C120" s="236"/>
      <c r="D120" s="236"/>
      <c r="E120" s="230"/>
    </row>
    <row r="121" spans="1:5" ht="12" customHeight="1" thickBot="1" x14ac:dyDescent="0.3">
      <c r="A121" s="222" t="s">
        <v>10</v>
      </c>
      <c r="B121" s="223" t="s">
        <v>278</v>
      </c>
      <c r="C121" s="237">
        <f>+C122+C124+C126</f>
        <v>4500000</v>
      </c>
      <c r="D121" s="157">
        <f>+D122+D124+D126</f>
        <v>53357662</v>
      </c>
      <c r="E121" s="231">
        <f>+E122+E124+E126</f>
        <v>57857662</v>
      </c>
    </row>
    <row r="122" spans="1:5" ht="12" customHeight="1" x14ac:dyDescent="0.25">
      <c r="A122" s="13" t="s">
        <v>72</v>
      </c>
      <c r="B122" s="6" t="s">
        <v>155</v>
      </c>
      <c r="C122" s="159">
        <v>4500000</v>
      </c>
      <c r="D122" s="246">
        <v>10269000</v>
      </c>
      <c r="E122" s="95">
        <v>14769000</v>
      </c>
    </row>
    <row r="123" spans="1:5" ht="12" customHeight="1" x14ac:dyDescent="0.25">
      <c r="A123" s="13" t="s">
        <v>73</v>
      </c>
      <c r="B123" s="10" t="s">
        <v>282</v>
      </c>
      <c r="C123" s="159"/>
      <c r="D123" s="246"/>
      <c r="E123" s="95"/>
    </row>
    <row r="124" spans="1:5" ht="12" customHeight="1" x14ac:dyDescent="0.25">
      <c r="A124" s="13" t="s">
        <v>74</v>
      </c>
      <c r="B124" s="10" t="s">
        <v>130</v>
      </c>
      <c r="C124" s="158"/>
      <c r="D124" s="247">
        <v>43088662</v>
      </c>
      <c r="E124" s="94">
        <v>43088662</v>
      </c>
    </row>
    <row r="125" spans="1:5" ht="12" customHeight="1" x14ac:dyDescent="0.25">
      <c r="A125" s="13" t="s">
        <v>75</v>
      </c>
      <c r="B125" s="10" t="s">
        <v>283</v>
      </c>
      <c r="C125" s="158"/>
      <c r="D125" s="247"/>
      <c r="E125" s="94"/>
    </row>
    <row r="126" spans="1:5" ht="12" customHeight="1" x14ac:dyDescent="0.25">
      <c r="A126" s="13" t="s">
        <v>76</v>
      </c>
      <c r="B126" s="102" t="s">
        <v>157</v>
      </c>
      <c r="C126" s="158"/>
      <c r="D126" s="247"/>
      <c r="E126" s="94"/>
    </row>
    <row r="127" spans="1:5" ht="12" customHeight="1" x14ac:dyDescent="0.25">
      <c r="A127" s="13" t="s">
        <v>83</v>
      </c>
      <c r="B127" s="101" t="s">
        <v>344</v>
      </c>
      <c r="C127" s="158"/>
      <c r="D127" s="247"/>
      <c r="E127" s="94"/>
    </row>
    <row r="128" spans="1:5" ht="12" customHeight="1" x14ac:dyDescent="0.25">
      <c r="A128" s="13" t="s">
        <v>85</v>
      </c>
      <c r="B128" s="166" t="s">
        <v>288</v>
      </c>
      <c r="C128" s="158"/>
      <c r="D128" s="247"/>
      <c r="E128" s="94"/>
    </row>
    <row r="129" spans="1:5" x14ac:dyDescent="0.25">
      <c r="A129" s="13" t="s">
        <v>131</v>
      </c>
      <c r="B129" s="64" t="s">
        <v>271</v>
      </c>
      <c r="C129" s="158"/>
      <c r="D129" s="247"/>
      <c r="E129" s="94"/>
    </row>
    <row r="130" spans="1:5" ht="12" customHeight="1" x14ac:dyDescent="0.25">
      <c r="A130" s="13" t="s">
        <v>132</v>
      </c>
      <c r="B130" s="64" t="s">
        <v>287</v>
      </c>
      <c r="C130" s="158"/>
      <c r="D130" s="247"/>
      <c r="E130" s="94"/>
    </row>
    <row r="131" spans="1:5" ht="12" customHeight="1" x14ac:dyDescent="0.25">
      <c r="A131" s="13" t="s">
        <v>133</v>
      </c>
      <c r="B131" s="64" t="s">
        <v>286</v>
      </c>
      <c r="C131" s="158"/>
      <c r="D131" s="247"/>
      <c r="E131" s="94"/>
    </row>
    <row r="132" spans="1:5" ht="12" customHeight="1" x14ac:dyDescent="0.25">
      <c r="A132" s="13" t="s">
        <v>279</v>
      </c>
      <c r="B132" s="64" t="s">
        <v>274</v>
      </c>
      <c r="C132" s="158"/>
      <c r="D132" s="247"/>
      <c r="E132" s="94"/>
    </row>
    <row r="133" spans="1:5" ht="12" customHeight="1" x14ac:dyDescent="0.25">
      <c r="A133" s="13" t="s">
        <v>280</v>
      </c>
      <c r="B133" s="64" t="s">
        <v>285</v>
      </c>
      <c r="C133" s="158"/>
      <c r="D133" s="247"/>
      <c r="E133" s="94"/>
    </row>
    <row r="134" spans="1:5" ht="16.5" thickBot="1" x14ac:dyDescent="0.3">
      <c r="A134" s="11" t="s">
        <v>281</v>
      </c>
      <c r="B134" s="64" t="s">
        <v>284</v>
      </c>
      <c r="C134" s="160"/>
      <c r="D134" s="248"/>
      <c r="E134" s="96"/>
    </row>
    <row r="135" spans="1:5" ht="12" customHeight="1" thickBot="1" x14ac:dyDescent="0.3">
      <c r="A135" s="18" t="s">
        <v>11</v>
      </c>
      <c r="B135" s="57" t="s">
        <v>362</v>
      </c>
      <c r="C135" s="157">
        <f>+C100+C121</f>
        <v>65908046</v>
      </c>
      <c r="D135" s="245">
        <f>+D100+D121</f>
        <v>111212904</v>
      </c>
      <c r="E135" s="93">
        <f>+E100+E121</f>
        <v>177121130</v>
      </c>
    </row>
    <row r="136" spans="1:5" ht="12" customHeight="1" thickBot="1" x14ac:dyDescent="0.3">
      <c r="A136" s="18" t="s">
        <v>12</v>
      </c>
      <c r="B136" s="57" t="s">
        <v>436</v>
      </c>
      <c r="C136" s="157">
        <f>+C137+C138+C139</f>
        <v>0</v>
      </c>
      <c r="D136" s="245">
        <f>+D137+D138+D139</f>
        <v>0</v>
      </c>
      <c r="E136" s="93">
        <f>+E137+E138+E139</f>
        <v>0</v>
      </c>
    </row>
    <row r="137" spans="1:5" ht="12" customHeight="1" x14ac:dyDescent="0.25">
      <c r="A137" s="13" t="s">
        <v>188</v>
      </c>
      <c r="B137" s="10" t="s">
        <v>370</v>
      </c>
      <c r="C137" s="158"/>
      <c r="D137" s="247"/>
      <c r="E137" s="94"/>
    </row>
    <row r="138" spans="1:5" ht="12" customHeight="1" x14ac:dyDescent="0.25">
      <c r="A138" s="13" t="s">
        <v>189</v>
      </c>
      <c r="B138" s="10" t="s">
        <v>371</v>
      </c>
      <c r="C138" s="158"/>
      <c r="D138" s="247"/>
      <c r="E138" s="94"/>
    </row>
    <row r="139" spans="1:5" ht="12" customHeight="1" thickBot="1" x14ac:dyDescent="0.3">
      <c r="A139" s="11" t="s">
        <v>190</v>
      </c>
      <c r="B139" s="10" t="s">
        <v>372</v>
      </c>
      <c r="C139" s="158"/>
      <c r="D139" s="247"/>
      <c r="E139" s="94"/>
    </row>
    <row r="140" spans="1:5" ht="12" customHeight="1" thickBot="1" x14ac:dyDescent="0.3">
      <c r="A140" s="18" t="s">
        <v>13</v>
      </c>
      <c r="B140" s="57" t="s">
        <v>364</v>
      </c>
      <c r="C140" s="157">
        <f>SUM(C141:C146)</f>
        <v>0</v>
      </c>
      <c r="D140" s="245">
        <f>SUM(D141:D146)</f>
        <v>0</v>
      </c>
      <c r="E140" s="93">
        <f>SUM(E141:E146)</f>
        <v>0</v>
      </c>
    </row>
    <row r="141" spans="1:5" ht="12" customHeight="1" x14ac:dyDescent="0.25">
      <c r="A141" s="13" t="s">
        <v>59</v>
      </c>
      <c r="B141" s="7" t="s">
        <v>373</v>
      </c>
      <c r="C141" s="158"/>
      <c r="D141" s="247"/>
      <c r="E141" s="94"/>
    </row>
    <row r="142" spans="1:5" ht="12" customHeight="1" x14ac:dyDescent="0.25">
      <c r="A142" s="13" t="s">
        <v>60</v>
      </c>
      <c r="B142" s="7" t="s">
        <v>365</v>
      </c>
      <c r="C142" s="158"/>
      <c r="D142" s="247"/>
      <c r="E142" s="94"/>
    </row>
    <row r="143" spans="1:5" ht="12" customHeight="1" x14ac:dyDescent="0.25">
      <c r="A143" s="13" t="s">
        <v>61</v>
      </c>
      <c r="B143" s="7" t="s">
        <v>366</v>
      </c>
      <c r="C143" s="158"/>
      <c r="D143" s="247"/>
      <c r="E143" s="94"/>
    </row>
    <row r="144" spans="1:5" ht="12" customHeight="1" x14ac:dyDescent="0.25">
      <c r="A144" s="13" t="s">
        <v>118</v>
      </c>
      <c r="B144" s="7" t="s">
        <v>367</v>
      </c>
      <c r="C144" s="158"/>
      <c r="D144" s="247"/>
      <c r="E144" s="94"/>
    </row>
    <row r="145" spans="1:9" ht="12" customHeight="1" x14ac:dyDescent="0.25">
      <c r="A145" s="13" t="s">
        <v>119</v>
      </c>
      <c r="B145" s="7" t="s">
        <v>368</v>
      </c>
      <c r="C145" s="158"/>
      <c r="D145" s="247"/>
      <c r="E145" s="94"/>
    </row>
    <row r="146" spans="1:9" ht="12" customHeight="1" thickBot="1" x14ac:dyDescent="0.3">
      <c r="A146" s="16" t="s">
        <v>120</v>
      </c>
      <c r="B146" s="307" t="s">
        <v>369</v>
      </c>
      <c r="C146" s="236"/>
      <c r="D146" s="285"/>
      <c r="E146" s="230"/>
    </row>
    <row r="147" spans="1:9" ht="12" customHeight="1" thickBot="1" x14ac:dyDescent="0.3">
      <c r="A147" s="18" t="s">
        <v>14</v>
      </c>
      <c r="B147" s="57" t="s">
        <v>377</v>
      </c>
      <c r="C147" s="163">
        <f>+C148+C149+C150+C151</f>
        <v>145968813</v>
      </c>
      <c r="D147" s="249">
        <f>+D148+D149+D150+D151</f>
        <v>29949289</v>
      </c>
      <c r="E147" s="199">
        <f>+E148+E149+E150+E151</f>
        <v>175917922</v>
      </c>
    </row>
    <row r="148" spans="1:9" ht="12" customHeight="1" x14ac:dyDescent="0.25">
      <c r="A148" s="13" t="s">
        <v>62</v>
      </c>
      <c r="B148" s="7" t="s">
        <v>289</v>
      </c>
      <c r="C148" s="158"/>
      <c r="D148" s="247"/>
      <c r="E148" s="94"/>
    </row>
    <row r="149" spans="1:9" ht="12" customHeight="1" x14ac:dyDescent="0.25">
      <c r="A149" s="13" t="s">
        <v>63</v>
      </c>
      <c r="B149" s="7" t="s">
        <v>290</v>
      </c>
      <c r="C149" s="158">
        <v>2670537</v>
      </c>
      <c r="D149" s="247"/>
      <c r="E149" s="94">
        <v>2670357</v>
      </c>
    </row>
    <row r="150" spans="1:9" ht="12" customHeight="1" x14ac:dyDescent="0.25">
      <c r="A150" s="13" t="s">
        <v>206</v>
      </c>
      <c r="B150" s="7" t="s">
        <v>378</v>
      </c>
      <c r="C150" s="158">
        <v>143298276</v>
      </c>
      <c r="D150" s="247">
        <v>29949289</v>
      </c>
      <c r="E150" s="94">
        <v>173247565</v>
      </c>
    </row>
    <row r="151" spans="1:9" ht="12" customHeight="1" thickBot="1" x14ac:dyDescent="0.3">
      <c r="A151" s="11" t="s">
        <v>207</v>
      </c>
      <c r="B151" s="5" t="s">
        <v>308</v>
      </c>
      <c r="C151" s="158"/>
      <c r="D151" s="247"/>
      <c r="E151" s="94"/>
    </row>
    <row r="152" spans="1:9" ht="12" customHeight="1" thickBot="1" x14ac:dyDescent="0.3">
      <c r="A152" s="18" t="s">
        <v>15</v>
      </c>
      <c r="B152" s="57" t="s">
        <v>379</v>
      </c>
      <c r="C152" s="238">
        <f>SUM(C153:C157)</f>
        <v>0</v>
      </c>
      <c r="D152" s="250">
        <f>SUM(D153:D157)</f>
        <v>0</v>
      </c>
      <c r="E152" s="232">
        <f>SUM(E153:E157)</f>
        <v>0</v>
      </c>
    </row>
    <row r="153" spans="1:9" ht="12" customHeight="1" x14ac:dyDescent="0.25">
      <c r="A153" s="13" t="s">
        <v>64</v>
      </c>
      <c r="B153" s="7" t="s">
        <v>374</v>
      </c>
      <c r="C153" s="158"/>
      <c r="D153" s="247"/>
      <c r="E153" s="94"/>
    </row>
    <row r="154" spans="1:9" ht="12" customHeight="1" x14ac:dyDescent="0.25">
      <c r="A154" s="13" t="s">
        <v>65</v>
      </c>
      <c r="B154" s="7" t="s">
        <v>381</v>
      </c>
      <c r="C154" s="158"/>
      <c r="D154" s="247"/>
      <c r="E154" s="94"/>
    </row>
    <row r="155" spans="1:9" ht="12" customHeight="1" x14ac:dyDescent="0.25">
      <c r="A155" s="13" t="s">
        <v>218</v>
      </c>
      <c r="B155" s="7" t="s">
        <v>376</v>
      </c>
      <c r="C155" s="158"/>
      <c r="D155" s="247"/>
      <c r="E155" s="94"/>
    </row>
    <row r="156" spans="1:9" ht="12" customHeight="1" x14ac:dyDescent="0.25">
      <c r="A156" s="13" t="s">
        <v>219</v>
      </c>
      <c r="B156" s="7" t="s">
        <v>382</v>
      </c>
      <c r="C156" s="158"/>
      <c r="D156" s="247"/>
      <c r="E156" s="94"/>
    </row>
    <row r="157" spans="1:9" ht="12" customHeight="1" thickBot="1" x14ac:dyDescent="0.3">
      <c r="A157" s="13" t="s">
        <v>380</v>
      </c>
      <c r="B157" s="7" t="s">
        <v>383</v>
      </c>
      <c r="C157" s="158"/>
      <c r="D157" s="247"/>
      <c r="E157" s="94"/>
    </row>
    <row r="158" spans="1:9" ht="12" customHeight="1" thickBot="1" x14ac:dyDescent="0.3">
      <c r="A158" s="18" t="s">
        <v>16</v>
      </c>
      <c r="B158" s="57" t="s">
        <v>384</v>
      </c>
      <c r="C158" s="239"/>
      <c r="D158" s="251"/>
      <c r="E158" s="233"/>
    </row>
    <row r="159" spans="1:9" ht="12" customHeight="1" thickBot="1" x14ac:dyDescent="0.3">
      <c r="A159" s="18" t="s">
        <v>17</v>
      </c>
      <c r="B159" s="57" t="s">
        <v>385</v>
      </c>
      <c r="C159" s="239"/>
      <c r="D159" s="251"/>
      <c r="E159" s="233"/>
    </row>
    <row r="160" spans="1:9" ht="15.2" customHeight="1" thickBot="1" x14ac:dyDescent="0.3">
      <c r="A160" s="18" t="s">
        <v>18</v>
      </c>
      <c r="B160" s="57" t="s">
        <v>387</v>
      </c>
      <c r="C160" s="240">
        <f>+C136+C140+C147+C152+C158+C159</f>
        <v>145968813</v>
      </c>
      <c r="D160" s="252">
        <f>+D136+D140+D147+D152+D158+D159</f>
        <v>29949289</v>
      </c>
      <c r="E160" s="234">
        <f>+E136+E140+E147+E152+E158+E159</f>
        <v>175917922</v>
      </c>
      <c r="F160" s="180"/>
      <c r="G160" s="181"/>
      <c r="H160" s="181"/>
      <c r="I160" s="181"/>
    </row>
    <row r="161" spans="1:5" s="169" customFormat="1" ht="12.95" customHeight="1" thickBot="1" x14ac:dyDescent="0.25">
      <c r="A161" s="103" t="s">
        <v>19</v>
      </c>
      <c r="B161" s="144" t="s">
        <v>386</v>
      </c>
      <c r="C161" s="240">
        <f>+C135+C160</f>
        <v>211876859</v>
      </c>
      <c r="D161" s="252">
        <f>+D135+D160</f>
        <v>141162193</v>
      </c>
      <c r="E161" s="234">
        <f>+E135+E160</f>
        <v>353039052</v>
      </c>
    </row>
    <row r="162" spans="1:5" x14ac:dyDescent="0.25">
      <c r="C162" s="365">
        <f>C93-C161</f>
        <v>0</v>
      </c>
      <c r="D162" s="365">
        <f>D93-D161</f>
        <v>0</v>
      </c>
    </row>
    <row r="163" spans="1:5" x14ac:dyDescent="0.25">
      <c r="A163" s="539" t="s">
        <v>291</v>
      </c>
      <c r="B163" s="539"/>
      <c r="C163" s="539"/>
      <c r="D163" s="539"/>
      <c r="E163" s="539"/>
    </row>
    <row r="164" spans="1:5" ht="15.2" customHeight="1" thickBot="1" x14ac:dyDescent="0.3">
      <c r="A164" s="531" t="s">
        <v>106</v>
      </c>
      <c r="B164" s="531"/>
      <c r="C164" s="105"/>
      <c r="E164" s="105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388</v>
      </c>
      <c r="C165" s="244">
        <f>+C68-C135</f>
        <v>123105385</v>
      </c>
      <c r="D165" s="157">
        <f>+D68-D135</f>
        <v>29949289</v>
      </c>
      <c r="E165" s="93">
        <f>+E68-E135</f>
        <v>153054494</v>
      </c>
    </row>
    <row r="166" spans="1:5" ht="32.450000000000003" customHeight="1" thickBot="1" x14ac:dyDescent="0.3">
      <c r="A166" s="18" t="s">
        <v>10</v>
      </c>
      <c r="B166" s="23" t="s">
        <v>394</v>
      </c>
      <c r="C166" s="157">
        <f>+C92-C160</f>
        <v>-123105385</v>
      </c>
      <c r="D166" s="157">
        <f>+D92-D160</f>
        <v>-29949289</v>
      </c>
      <c r="E166" s="93">
        <f>+E92-E160</f>
        <v>-153054494</v>
      </c>
    </row>
  </sheetData>
  <sheetProtection sheet="1"/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33"/>
  <sheetViews>
    <sheetView topLeftCell="C4" zoomScale="120" zoomScaleNormal="120" zoomScaleSheetLayoutView="85" workbookViewId="0">
      <selection activeCell="C11" sqref="C11"/>
    </sheetView>
  </sheetViews>
  <sheetFormatPr defaultRowHeight="12.75" x14ac:dyDescent="0.2"/>
  <cols>
    <col min="1" max="1" width="6.83203125" style="32" customWidth="1"/>
    <col min="2" max="2" width="48" style="69" customWidth="1"/>
    <col min="3" max="5" width="15.5" style="32" customWidth="1"/>
    <col min="6" max="6" width="55.1640625" style="32" customWidth="1"/>
    <col min="7" max="9" width="15.5" style="32" customWidth="1"/>
    <col min="10" max="10" width="4.83203125" style="32" customWidth="1"/>
    <col min="11" max="16384" width="9.33203125" style="32"/>
  </cols>
  <sheetData>
    <row r="1" spans="1:10" ht="39.75" customHeight="1" x14ac:dyDescent="0.2">
      <c r="A1" s="331"/>
      <c r="B1" s="337" t="s">
        <v>110</v>
      </c>
      <c r="C1" s="338"/>
      <c r="D1" s="338"/>
      <c r="E1" s="338"/>
      <c r="F1" s="338"/>
      <c r="G1" s="338"/>
      <c r="H1" s="338"/>
      <c r="I1" s="338"/>
      <c r="J1" s="547" t="str">
        <f>CONCATENATE("2.1. melléklet ",KVI_MOD_ALAPADATOK!A7," ",KVI_MOD_ALAPADATOK!B7," ",KVI_MOD_ALAPADATOK!C7," ",KVI_MOD_ALAPADATOK!D7," ",KVI_MOD_ALAPADATOK!E7," ",KVI_MOD_ALAPADATOK!F7," ",KVI_MOD_ALAPADATOK!G7," ",KVI_MOD_ALAPADATOK!H7)</f>
        <v>2.1. melléklet a 2 / 2021 ( V.26 ) önkormányzati rendelethez</v>
      </c>
    </row>
    <row r="2" spans="1:10" ht="14.25" thickBot="1" x14ac:dyDescent="0.25">
      <c r="A2" s="331"/>
      <c r="B2" s="330"/>
      <c r="C2" s="331"/>
      <c r="D2" s="331"/>
      <c r="E2" s="331"/>
      <c r="F2" s="331"/>
      <c r="G2" s="339"/>
      <c r="H2" s="339"/>
      <c r="I2" s="339" t="str">
        <f>CONCATENATE(KVI_MOD_1.4.sz.mell.!E7)</f>
        <v xml:space="preserve"> Forintban!</v>
      </c>
      <c r="J2" s="547"/>
    </row>
    <row r="3" spans="1:10" ht="18" customHeight="1" thickBot="1" x14ac:dyDescent="0.25">
      <c r="A3" s="544" t="s">
        <v>54</v>
      </c>
      <c r="B3" s="340" t="s">
        <v>42</v>
      </c>
      <c r="C3" s="341"/>
      <c r="D3" s="342"/>
      <c r="E3" s="342"/>
      <c r="F3" s="340" t="s">
        <v>43</v>
      </c>
      <c r="G3" s="343"/>
      <c r="H3" s="344"/>
      <c r="I3" s="345"/>
      <c r="J3" s="547"/>
    </row>
    <row r="4" spans="1:10" s="113" customFormat="1" ht="35.25" customHeight="1" thickBot="1" x14ac:dyDescent="0.25">
      <c r="A4" s="545"/>
      <c r="B4" s="333" t="s">
        <v>47</v>
      </c>
      <c r="C4" s="304" t="str">
        <f>+CONCATENATE(KVI_MOD_1.1.sz.mell.!C8," eredeti előirányzat")</f>
        <v>2020. évi eredeti előirányzat</v>
      </c>
      <c r="D4" s="241" t="s">
        <v>567</v>
      </c>
      <c r="E4" s="303" t="s">
        <v>463</v>
      </c>
      <c r="F4" s="333" t="s">
        <v>47</v>
      </c>
      <c r="G4" s="304" t="str">
        <f>+C4</f>
        <v>2020. évi eredeti előirányzat</v>
      </c>
      <c r="H4" s="304" t="str">
        <f>+D4</f>
        <v>Összes módosítás</v>
      </c>
      <c r="I4" s="406" t="str">
        <f>+E4</f>
        <v>Módosított előirányzat</v>
      </c>
      <c r="J4" s="547"/>
    </row>
    <row r="5" spans="1:10" s="114" customFormat="1" ht="12" customHeight="1" thickBot="1" x14ac:dyDescent="0.25">
      <c r="A5" s="346" t="s">
        <v>401</v>
      </c>
      <c r="B5" s="347" t="s">
        <v>402</v>
      </c>
      <c r="C5" s="348" t="s">
        <v>403</v>
      </c>
      <c r="D5" s="351" t="s">
        <v>405</v>
      </c>
      <c r="E5" s="351" t="s">
        <v>404</v>
      </c>
      <c r="F5" s="347" t="s">
        <v>437</v>
      </c>
      <c r="G5" s="348" t="s">
        <v>407</v>
      </c>
      <c r="H5" s="348" t="s">
        <v>408</v>
      </c>
      <c r="I5" s="352" t="s">
        <v>438</v>
      </c>
      <c r="J5" s="547"/>
    </row>
    <row r="6" spans="1:10" ht="12.95" customHeight="1" x14ac:dyDescent="0.2">
      <c r="A6" s="115" t="s">
        <v>9</v>
      </c>
      <c r="B6" s="116" t="s">
        <v>292</v>
      </c>
      <c r="C6" s="106">
        <v>165458431</v>
      </c>
      <c r="D6" s="106">
        <v>41700031</v>
      </c>
      <c r="E6" s="106">
        <v>207158462</v>
      </c>
      <c r="F6" s="116" t="s">
        <v>48</v>
      </c>
      <c r="G6" s="106">
        <v>25107000</v>
      </c>
      <c r="H6" s="106">
        <v>30489356</v>
      </c>
      <c r="I6" s="258">
        <v>55596356</v>
      </c>
      <c r="J6" s="547"/>
    </row>
    <row r="7" spans="1:10" ht="12.95" customHeight="1" x14ac:dyDescent="0.2">
      <c r="A7" s="117" t="s">
        <v>10</v>
      </c>
      <c r="B7" s="118" t="s">
        <v>293</v>
      </c>
      <c r="C7" s="107">
        <v>12355000</v>
      </c>
      <c r="D7" s="107">
        <v>51748799</v>
      </c>
      <c r="E7" s="107">
        <v>64103799</v>
      </c>
      <c r="F7" s="118" t="s">
        <v>126</v>
      </c>
      <c r="G7" s="107">
        <v>3971000</v>
      </c>
      <c r="H7" s="107">
        <v>2648439</v>
      </c>
      <c r="I7" s="259">
        <v>6619439</v>
      </c>
      <c r="J7" s="547"/>
    </row>
    <row r="8" spans="1:10" ht="12.95" customHeight="1" x14ac:dyDescent="0.2">
      <c r="A8" s="117" t="s">
        <v>11</v>
      </c>
      <c r="B8" s="118" t="s">
        <v>313</v>
      </c>
      <c r="C8" s="107"/>
      <c r="D8" s="107"/>
      <c r="E8" s="107"/>
      <c r="F8" s="118" t="s">
        <v>159</v>
      </c>
      <c r="G8" s="107">
        <v>25991046</v>
      </c>
      <c r="H8" s="107">
        <v>10914803</v>
      </c>
      <c r="I8" s="259">
        <v>36905849</v>
      </c>
      <c r="J8" s="547"/>
    </row>
    <row r="9" spans="1:10" ht="12.95" customHeight="1" x14ac:dyDescent="0.2">
      <c r="A9" s="117" t="s">
        <v>12</v>
      </c>
      <c r="B9" s="118" t="s">
        <v>117</v>
      </c>
      <c r="C9" s="107">
        <v>7900000</v>
      </c>
      <c r="D9" s="107">
        <v>4846654</v>
      </c>
      <c r="E9" s="107">
        <v>12746654</v>
      </c>
      <c r="F9" s="118" t="s">
        <v>127</v>
      </c>
      <c r="G9" s="107">
        <v>3500000</v>
      </c>
      <c r="H9" s="107">
        <v>-1616000</v>
      </c>
      <c r="I9" s="259">
        <v>1884000</v>
      </c>
      <c r="J9" s="547"/>
    </row>
    <row r="10" spans="1:10" ht="12.95" customHeight="1" x14ac:dyDescent="0.2">
      <c r="A10" s="117" t="s">
        <v>13</v>
      </c>
      <c r="B10" s="119" t="s">
        <v>337</v>
      </c>
      <c r="C10" s="107">
        <v>3300000</v>
      </c>
      <c r="D10" s="107">
        <v>4581759</v>
      </c>
      <c r="E10" s="107">
        <v>7881759</v>
      </c>
      <c r="F10" s="118" t="s">
        <v>128</v>
      </c>
      <c r="G10" s="107">
        <v>2839000</v>
      </c>
      <c r="H10" s="107">
        <v>15418644</v>
      </c>
      <c r="I10" s="259">
        <v>18257824</v>
      </c>
      <c r="J10" s="547"/>
    </row>
    <row r="11" spans="1:10" ht="12.95" customHeight="1" x14ac:dyDescent="0.2">
      <c r="A11" s="117" t="s">
        <v>14</v>
      </c>
      <c r="B11" s="118" t="s">
        <v>294</v>
      </c>
      <c r="C11" s="108"/>
      <c r="D11" s="108">
        <v>400000</v>
      </c>
      <c r="E11" s="108">
        <v>400000</v>
      </c>
      <c r="F11" s="118" t="s">
        <v>39</v>
      </c>
      <c r="G11" s="107"/>
      <c r="H11" s="107"/>
      <c r="I11" s="259"/>
      <c r="J11" s="547"/>
    </row>
    <row r="12" spans="1:10" ht="12.95" customHeight="1" x14ac:dyDescent="0.2">
      <c r="A12" s="117" t="s">
        <v>15</v>
      </c>
      <c r="B12" s="118" t="s">
        <v>395</v>
      </c>
      <c r="C12" s="107"/>
      <c r="D12" s="107"/>
      <c r="E12" s="107"/>
      <c r="F12" s="30"/>
      <c r="G12" s="107"/>
      <c r="H12" s="107"/>
      <c r="I12" s="259"/>
      <c r="J12" s="547"/>
    </row>
    <row r="13" spans="1:10" ht="12.95" customHeight="1" x14ac:dyDescent="0.2">
      <c r="A13" s="117" t="s">
        <v>16</v>
      </c>
      <c r="B13" s="30"/>
      <c r="C13" s="107"/>
      <c r="D13" s="107"/>
      <c r="E13" s="107"/>
      <c r="F13" s="30"/>
      <c r="G13" s="107"/>
      <c r="H13" s="107"/>
      <c r="I13" s="259"/>
      <c r="J13" s="547"/>
    </row>
    <row r="14" spans="1:10" ht="12.95" customHeight="1" x14ac:dyDescent="0.2">
      <c r="A14" s="117" t="s">
        <v>17</v>
      </c>
      <c r="B14" s="182"/>
      <c r="C14" s="108"/>
      <c r="D14" s="108"/>
      <c r="E14" s="108"/>
      <c r="F14" s="30"/>
      <c r="G14" s="107"/>
      <c r="H14" s="107"/>
      <c r="I14" s="259"/>
      <c r="J14" s="547"/>
    </row>
    <row r="15" spans="1:10" ht="12.95" customHeight="1" x14ac:dyDescent="0.2">
      <c r="A15" s="117" t="s">
        <v>18</v>
      </c>
      <c r="B15" s="30"/>
      <c r="C15" s="107"/>
      <c r="D15" s="107"/>
      <c r="E15" s="107"/>
      <c r="F15" s="30"/>
      <c r="G15" s="107"/>
      <c r="H15" s="107"/>
      <c r="I15" s="259"/>
      <c r="J15" s="547"/>
    </row>
    <row r="16" spans="1:10" ht="12.95" customHeight="1" x14ac:dyDescent="0.2">
      <c r="A16" s="117" t="s">
        <v>19</v>
      </c>
      <c r="B16" s="30"/>
      <c r="C16" s="107"/>
      <c r="D16" s="107"/>
      <c r="E16" s="107"/>
      <c r="F16" s="30"/>
      <c r="G16" s="107"/>
      <c r="H16" s="107"/>
      <c r="I16" s="259"/>
      <c r="J16" s="547"/>
    </row>
    <row r="17" spans="1:10" ht="12.95" customHeight="1" thickBot="1" x14ac:dyDescent="0.25">
      <c r="A17" s="117" t="s">
        <v>20</v>
      </c>
      <c r="B17" s="34"/>
      <c r="C17" s="109"/>
      <c r="D17" s="109"/>
      <c r="E17" s="109"/>
      <c r="F17" s="30"/>
      <c r="G17" s="109"/>
      <c r="H17" s="109"/>
      <c r="I17" s="260"/>
      <c r="J17" s="547"/>
    </row>
    <row r="18" spans="1:10" ht="21.75" thickBot="1" x14ac:dyDescent="0.25">
      <c r="A18" s="120" t="s">
        <v>21</v>
      </c>
      <c r="B18" s="58" t="s">
        <v>396</v>
      </c>
      <c r="C18" s="110">
        <f>C6+C7+C9+C10+C11+C13+C14+C15+C16+C17</f>
        <v>189013431</v>
      </c>
      <c r="D18" s="110">
        <f>D6+D7+D9+D10+D11+D13+D14+D15+D16+D17</f>
        <v>103277243</v>
      </c>
      <c r="E18" s="110">
        <f>E6+E7+E9+E10+E11+E13+E14+E15+E16+E17</f>
        <v>292290674</v>
      </c>
      <c r="F18" s="58" t="s">
        <v>299</v>
      </c>
      <c r="G18" s="110">
        <f>SUM(G6:G17)</f>
        <v>61408046</v>
      </c>
      <c r="H18" s="110">
        <f>SUM(H6:H17)</f>
        <v>57855242</v>
      </c>
      <c r="I18" s="138">
        <f>SUM(I6:I17)</f>
        <v>119263468</v>
      </c>
      <c r="J18" s="547"/>
    </row>
    <row r="19" spans="1:10" ht="12.95" customHeight="1" x14ac:dyDescent="0.2">
      <c r="A19" s="121" t="s">
        <v>22</v>
      </c>
      <c r="B19" s="122" t="s">
        <v>296</v>
      </c>
      <c r="C19" s="226">
        <f>+C20+C21+C22+C23</f>
        <v>22863428</v>
      </c>
      <c r="D19" s="226">
        <f>+D20+D21+D22+D23</f>
        <v>0</v>
      </c>
      <c r="E19" s="226">
        <f>+E20+E21+E22+E23</f>
        <v>22863428</v>
      </c>
      <c r="F19" s="123" t="s">
        <v>134</v>
      </c>
      <c r="G19" s="111"/>
      <c r="H19" s="111"/>
      <c r="I19" s="261"/>
      <c r="J19" s="547"/>
    </row>
    <row r="20" spans="1:10" ht="12.95" customHeight="1" x14ac:dyDescent="0.2">
      <c r="A20" s="124" t="s">
        <v>23</v>
      </c>
      <c r="B20" s="123" t="s">
        <v>153</v>
      </c>
      <c r="C20" s="47">
        <v>22863428</v>
      </c>
      <c r="D20" s="47"/>
      <c r="E20" s="47">
        <v>22863428</v>
      </c>
      <c r="F20" s="123" t="s">
        <v>298</v>
      </c>
      <c r="G20" s="47"/>
      <c r="H20" s="47"/>
      <c r="I20" s="262"/>
      <c r="J20" s="547"/>
    </row>
    <row r="21" spans="1:10" ht="12.95" customHeight="1" x14ac:dyDescent="0.2">
      <c r="A21" s="124" t="s">
        <v>24</v>
      </c>
      <c r="B21" s="123" t="s">
        <v>154</v>
      </c>
      <c r="C21" s="47"/>
      <c r="D21" s="47"/>
      <c r="E21" s="47"/>
      <c r="F21" s="123" t="s">
        <v>108</v>
      </c>
      <c r="G21" s="47"/>
      <c r="H21" s="47"/>
      <c r="I21" s="262"/>
      <c r="J21" s="547"/>
    </row>
    <row r="22" spans="1:10" ht="12.95" customHeight="1" x14ac:dyDescent="0.2">
      <c r="A22" s="124" t="s">
        <v>25</v>
      </c>
      <c r="B22" s="123" t="s">
        <v>158</v>
      </c>
      <c r="C22" s="47"/>
      <c r="D22" s="47"/>
      <c r="E22" s="47"/>
      <c r="F22" s="123" t="s">
        <v>109</v>
      </c>
      <c r="G22" s="47"/>
      <c r="H22" s="47"/>
      <c r="I22" s="262"/>
      <c r="J22" s="547"/>
    </row>
    <row r="23" spans="1:10" ht="12.95" customHeight="1" x14ac:dyDescent="0.2">
      <c r="A23" s="124" t="s">
        <v>26</v>
      </c>
      <c r="B23" s="129" t="s">
        <v>164</v>
      </c>
      <c r="C23" s="47"/>
      <c r="D23" s="47"/>
      <c r="E23" s="47"/>
      <c r="F23" s="122" t="s">
        <v>160</v>
      </c>
      <c r="G23" s="47"/>
      <c r="H23" s="47"/>
      <c r="I23" s="262"/>
      <c r="J23" s="547"/>
    </row>
    <row r="24" spans="1:10" ht="12.95" customHeight="1" x14ac:dyDescent="0.2">
      <c r="A24" s="124" t="s">
        <v>27</v>
      </c>
      <c r="B24" s="123" t="s">
        <v>297</v>
      </c>
      <c r="C24" s="125">
        <f>+C25+C26</f>
        <v>0</v>
      </c>
      <c r="D24" s="125">
        <f>+D25+D26</f>
        <v>0</v>
      </c>
      <c r="E24" s="125">
        <f>+E25+E26</f>
        <v>0</v>
      </c>
      <c r="F24" s="123" t="s">
        <v>135</v>
      </c>
      <c r="G24" s="47"/>
      <c r="H24" s="47"/>
      <c r="I24" s="262"/>
      <c r="J24" s="547"/>
    </row>
    <row r="25" spans="1:10" ht="12.95" customHeight="1" x14ac:dyDescent="0.2">
      <c r="A25" s="121" t="s">
        <v>28</v>
      </c>
      <c r="B25" s="122" t="s">
        <v>295</v>
      </c>
      <c r="C25" s="111"/>
      <c r="D25" s="111"/>
      <c r="E25" s="111"/>
      <c r="F25" s="116" t="s">
        <v>378</v>
      </c>
      <c r="G25" s="111">
        <v>145968813</v>
      </c>
      <c r="H25" s="111">
        <v>29949289</v>
      </c>
      <c r="I25" s="261">
        <v>175917922</v>
      </c>
      <c r="J25" s="547"/>
    </row>
    <row r="26" spans="1:10" ht="12.95" customHeight="1" x14ac:dyDescent="0.2">
      <c r="A26" s="124" t="s">
        <v>29</v>
      </c>
      <c r="B26" s="123" t="s">
        <v>561</v>
      </c>
      <c r="C26" s="47"/>
      <c r="D26" s="47"/>
      <c r="E26" s="47"/>
      <c r="F26" s="118" t="s">
        <v>384</v>
      </c>
      <c r="G26" s="47"/>
      <c r="H26" s="47"/>
      <c r="I26" s="262"/>
      <c r="J26" s="547"/>
    </row>
    <row r="27" spans="1:10" ht="12.95" customHeight="1" x14ac:dyDescent="0.2">
      <c r="A27" s="117" t="s">
        <v>30</v>
      </c>
      <c r="B27" s="123" t="s">
        <v>389</v>
      </c>
      <c r="C27" s="47"/>
      <c r="D27" s="47"/>
      <c r="E27" s="47"/>
      <c r="F27" s="118" t="s">
        <v>385</v>
      </c>
      <c r="G27" s="47"/>
      <c r="H27" s="47"/>
      <c r="I27" s="262"/>
      <c r="J27" s="547"/>
    </row>
    <row r="28" spans="1:10" ht="12.95" customHeight="1" thickBot="1" x14ac:dyDescent="0.25">
      <c r="A28" s="153" t="s">
        <v>31</v>
      </c>
      <c r="B28" s="122" t="s">
        <v>253</v>
      </c>
      <c r="C28" s="111"/>
      <c r="D28" s="111"/>
      <c r="E28" s="111"/>
      <c r="F28" s="184"/>
      <c r="G28" s="111"/>
      <c r="H28" s="111"/>
      <c r="I28" s="261"/>
      <c r="J28" s="547"/>
    </row>
    <row r="29" spans="1:10" ht="24" customHeight="1" thickBot="1" x14ac:dyDescent="0.25">
      <c r="A29" s="120" t="s">
        <v>32</v>
      </c>
      <c r="B29" s="58" t="s">
        <v>397</v>
      </c>
      <c r="C29" s="110">
        <f>+C19+C24+C27+C28</f>
        <v>22863428</v>
      </c>
      <c r="D29" s="110">
        <f>+D19+D24+D27+D28</f>
        <v>0</v>
      </c>
      <c r="E29" s="256">
        <f>+E19+E24+E27+E28</f>
        <v>22863428</v>
      </c>
      <c r="F29" s="58" t="s">
        <v>399</v>
      </c>
      <c r="G29" s="110">
        <f>SUM(G19:G28)</f>
        <v>145968813</v>
      </c>
      <c r="H29" s="110">
        <f>SUM(H19:H28)</f>
        <v>29949289</v>
      </c>
      <c r="I29" s="138">
        <f>SUM(I19:I28)</f>
        <v>175917922</v>
      </c>
      <c r="J29" s="547"/>
    </row>
    <row r="30" spans="1:10" ht="13.5" thickBot="1" x14ac:dyDescent="0.25">
      <c r="A30" s="120" t="s">
        <v>33</v>
      </c>
      <c r="B30" s="126" t="s">
        <v>398</v>
      </c>
      <c r="C30" s="299">
        <f>+C18+C29</f>
        <v>211876859</v>
      </c>
      <c r="D30" s="299">
        <f>+D18+D29</f>
        <v>103277243</v>
      </c>
      <c r="E30" s="300">
        <f>+E18+E29</f>
        <v>315154102</v>
      </c>
      <c r="F30" s="126" t="s">
        <v>400</v>
      </c>
      <c r="G30" s="299">
        <f>+G18+G29</f>
        <v>207376859</v>
      </c>
      <c r="H30" s="299">
        <f>+H18+H29</f>
        <v>87804531</v>
      </c>
      <c r="I30" s="300">
        <f>+I18+I29</f>
        <v>295181390</v>
      </c>
      <c r="J30" s="547"/>
    </row>
    <row r="31" spans="1:10" ht="13.5" thickBot="1" x14ac:dyDescent="0.25">
      <c r="A31" s="120" t="s">
        <v>34</v>
      </c>
      <c r="B31" s="126" t="s">
        <v>112</v>
      </c>
      <c r="C31" s="299" t="str">
        <f>IF(C18-G18&lt;0,G18-C18,"-")</f>
        <v>-</v>
      </c>
      <c r="D31" s="299" t="str">
        <f>IF(D18-H18&lt;0,H18-D18,"-")</f>
        <v>-</v>
      </c>
      <c r="E31" s="300" t="str">
        <f>IF(E18-I18&lt;0,I18-E18,"-")</f>
        <v>-</v>
      </c>
      <c r="F31" s="126" t="s">
        <v>113</v>
      </c>
      <c r="G31" s="299">
        <f>IF(C18-G18&gt;0,C18-G18,"-")</f>
        <v>127605385</v>
      </c>
      <c r="H31" s="299">
        <f>IF(D18-H18&gt;0,D18-H18,"-")</f>
        <v>45422001</v>
      </c>
      <c r="I31" s="300">
        <f>IF(E18-I18&gt;0,E18-I18,"-")</f>
        <v>173027206</v>
      </c>
      <c r="J31" s="547"/>
    </row>
    <row r="32" spans="1:10" ht="13.5" thickBot="1" x14ac:dyDescent="0.25">
      <c r="A32" s="120" t="s">
        <v>35</v>
      </c>
      <c r="B32" s="126" t="s">
        <v>499</v>
      </c>
      <c r="C32" s="299" t="str">
        <f>IF(C30-G30&lt;0,G30-C30,"-")</f>
        <v>-</v>
      </c>
      <c r="D32" s="299" t="str">
        <f>IF(D30-H30&lt;0,H30-D30,"-")</f>
        <v>-</v>
      </c>
      <c r="E32" s="299" t="str">
        <f>IF(E30-I30&lt;0,I30-E30,"-")</f>
        <v>-</v>
      </c>
      <c r="F32" s="126" t="s">
        <v>500</v>
      </c>
      <c r="G32" s="299">
        <f>IF(C30-G30&gt;0,C30-G30,"-")</f>
        <v>4500000</v>
      </c>
      <c r="H32" s="299">
        <f>IF(D30-H30&gt;0,D30-H30,"-")</f>
        <v>15472712</v>
      </c>
      <c r="I32" s="299">
        <f>IF(E30-I30&gt;0,E30-I30,"-")</f>
        <v>19972712</v>
      </c>
      <c r="J32" s="547"/>
    </row>
    <row r="33" spans="2:10" ht="18.75" x14ac:dyDescent="0.2">
      <c r="B33" s="546"/>
      <c r="C33" s="546"/>
      <c r="D33" s="546"/>
      <c r="E33" s="546"/>
      <c r="F33" s="546"/>
      <c r="J33" s="547"/>
    </row>
  </sheetData>
  <sheetProtection sheet="1"/>
  <mergeCells count="3">
    <mergeCell ref="A3:A4"/>
    <mergeCell ref="B33:F33"/>
    <mergeCell ref="J1:J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33"/>
  <sheetViews>
    <sheetView topLeftCell="C25" zoomScale="120" zoomScaleNormal="120" zoomScaleSheetLayoutView="70" workbookViewId="0">
      <selection activeCell="M18" sqref="M18"/>
    </sheetView>
  </sheetViews>
  <sheetFormatPr defaultRowHeight="12.75" x14ac:dyDescent="0.2"/>
  <cols>
    <col min="1" max="1" width="6.83203125" style="32" customWidth="1"/>
    <col min="2" max="2" width="49.83203125" style="69" customWidth="1"/>
    <col min="3" max="5" width="15.5" style="32" customWidth="1"/>
    <col min="6" max="6" width="49.83203125" style="32" customWidth="1"/>
    <col min="7" max="9" width="15.5" style="32" customWidth="1"/>
    <col min="10" max="10" width="4.83203125" style="32" customWidth="1"/>
    <col min="11" max="16384" width="9.33203125" style="32"/>
  </cols>
  <sheetData>
    <row r="1" spans="1:10" ht="31.5" x14ac:dyDescent="0.2">
      <c r="A1" s="331"/>
      <c r="B1" s="337" t="s">
        <v>111</v>
      </c>
      <c r="C1" s="338"/>
      <c r="D1" s="338"/>
      <c r="E1" s="338"/>
      <c r="F1" s="338"/>
      <c r="G1" s="338"/>
      <c r="H1" s="338"/>
      <c r="I1" s="338"/>
      <c r="J1" s="547" t="str">
        <f>CONCATENATE("2.2. melléklet ",KVI_MOD_ALAPADATOK!A7," ",KVI_MOD_ALAPADATOK!B7," ",KVI_MOD_ALAPADATOK!C7," ",KVI_MOD_ALAPADATOK!D7," ",KVI_MOD_ALAPADATOK!E7," ",KVI_MOD_ALAPADATOK!F7," ",KVI_MOD_ALAPADATOK!G7," ",KVI_MOD_ALAPADATOK!H7)</f>
        <v>2.2. melléklet a 2 / 2021 ( V.26 ) önkormányzati rendelethez</v>
      </c>
    </row>
    <row r="2" spans="1:10" ht="14.25" thickBot="1" x14ac:dyDescent="0.25">
      <c r="A2" s="331"/>
      <c r="B2" s="330"/>
      <c r="C2" s="331"/>
      <c r="D2" s="331"/>
      <c r="E2" s="331"/>
      <c r="F2" s="331"/>
      <c r="G2" s="339"/>
      <c r="H2" s="339"/>
      <c r="I2" s="339" t="str">
        <f>KVI_MOD_2.1.sz.mell!I2</f>
        <v xml:space="preserve"> Forintban!</v>
      </c>
      <c r="J2" s="547"/>
    </row>
    <row r="3" spans="1:10" ht="13.5" customHeight="1" thickBot="1" x14ac:dyDescent="0.25">
      <c r="A3" s="544" t="s">
        <v>54</v>
      </c>
      <c r="B3" s="340" t="s">
        <v>42</v>
      </c>
      <c r="C3" s="341"/>
      <c r="D3" s="342"/>
      <c r="E3" s="342"/>
      <c r="F3" s="340" t="s">
        <v>43</v>
      </c>
      <c r="G3" s="343"/>
      <c r="H3" s="344"/>
      <c r="I3" s="345"/>
      <c r="J3" s="547"/>
    </row>
    <row r="4" spans="1:10" s="113" customFormat="1" ht="24.75" thickBot="1" x14ac:dyDescent="0.25">
      <c r="A4" s="545"/>
      <c r="B4" s="333" t="s">
        <v>47</v>
      </c>
      <c r="C4" s="304" t="str">
        <f>+CONCATENATE(KVI_MOD_1.1.sz.mell.!C8," eredeti előirányzat")</f>
        <v>2020. évi eredeti előirányzat</v>
      </c>
      <c r="D4" s="241" t="s">
        <v>567</v>
      </c>
      <c r="E4" s="303" t="s">
        <v>463</v>
      </c>
      <c r="F4" s="333" t="s">
        <v>47</v>
      </c>
      <c r="G4" s="304" t="str">
        <f>+C4</f>
        <v>2020. évi eredeti előirányzat</v>
      </c>
      <c r="H4" s="304" t="str">
        <f>+D4</f>
        <v>Összes módosítás</v>
      </c>
      <c r="I4" s="406" t="str">
        <f>+E4</f>
        <v>Módosított előirányzat</v>
      </c>
      <c r="J4" s="547"/>
    </row>
    <row r="5" spans="1:10" s="113" customFormat="1" ht="13.5" thickBot="1" x14ac:dyDescent="0.25">
      <c r="A5" s="346" t="s">
        <v>401</v>
      </c>
      <c r="B5" s="347" t="s">
        <v>402</v>
      </c>
      <c r="C5" s="348" t="s">
        <v>403</v>
      </c>
      <c r="D5" s="348" t="s">
        <v>405</v>
      </c>
      <c r="E5" s="348" t="s">
        <v>404</v>
      </c>
      <c r="F5" s="347" t="s">
        <v>406</v>
      </c>
      <c r="G5" s="348" t="s">
        <v>407</v>
      </c>
      <c r="H5" s="349" t="s">
        <v>408</v>
      </c>
      <c r="I5" s="350" t="s">
        <v>438</v>
      </c>
      <c r="J5" s="547"/>
    </row>
    <row r="6" spans="1:10" ht="12.95" customHeight="1" x14ac:dyDescent="0.2">
      <c r="A6" s="115" t="s">
        <v>9</v>
      </c>
      <c r="B6" s="116" t="s">
        <v>300</v>
      </c>
      <c r="C6" s="106"/>
      <c r="D6" s="106">
        <v>29896230</v>
      </c>
      <c r="E6" s="106">
        <v>29896230</v>
      </c>
      <c r="F6" s="116" t="s">
        <v>155</v>
      </c>
      <c r="G6" s="106">
        <v>4500000</v>
      </c>
      <c r="H6" s="267">
        <v>53357662</v>
      </c>
      <c r="I6" s="136">
        <v>57857662</v>
      </c>
      <c r="J6" s="547"/>
    </row>
    <row r="7" spans="1:10" x14ac:dyDescent="0.2">
      <c r="A7" s="117" t="s">
        <v>10</v>
      </c>
      <c r="B7" s="118" t="s">
        <v>301</v>
      </c>
      <c r="C7" s="107"/>
      <c r="D7" s="107"/>
      <c r="E7" s="107"/>
      <c r="F7" s="118" t="s">
        <v>306</v>
      </c>
      <c r="G7" s="107"/>
      <c r="H7" s="107"/>
      <c r="I7" s="259"/>
      <c r="J7" s="547"/>
    </row>
    <row r="8" spans="1:10" ht="12.95" customHeight="1" x14ac:dyDescent="0.2">
      <c r="A8" s="117" t="s">
        <v>11</v>
      </c>
      <c r="B8" s="118" t="s">
        <v>4</v>
      </c>
      <c r="C8" s="107"/>
      <c r="D8" s="107">
        <v>4088720</v>
      </c>
      <c r="E8" s="107">
        <v>4088720</v>
      </c>
      <c r="F8" s="118" t="s">
        <v>130</v>
      </c>
      <c r="G8" s="107"/>
      <c r="H8" s="107"/>
      <c r="I8" s="259"/>
      <c r="J8" s="547"/>
    </row>
    <row r="9" spans="1:10" ht="12.95" customHeight="1" x14ac:dyDescent="0.2">
      <c r="A9" s="117" t="s">
        <v>12</v>
      </c>
      <c r="B9" s="118" t="s">
        <v>302</v>
      </c>
      <c r="C9" s="107"/>
      <c r="D9" s="107"/>
      <c r="E9" s="107"/>
      <c r="F9" s="118" t="s">
        <v>307</v>
      </c>
      <c r="G9" s="107"/>
      <c r="H9" s="107"/>
      <c r="I9" s="259"/>
      <c r="J9" s="547"/>
    </row>
    <row r="10" spans="1:10" ht="12.75" customHeight="1" x14ac:dyDescent="0.2">
      <c r="A10" s="117" t="s">
        <v>13</v>
      </c>
      <c r="B10" s="118" t="s">
        <v>303</v>
      </c>
      <c r="C10" s="107"/>
      <c r="D10" s="107"/>
      <c r="E10" s="107"/>
      <c r="F10" s="118" t="s">
        <v>157</v>
      </c>
      <c r="G10" s="107"/>
      <c r="H10" s="107"/>
      <c r="I10" s="259"/>
      <c r="J10" s="547"/>
    </row>
    <row r="11" spans="1:10" ht="12.95" customHeight="1" x14ac:dyDescent="0.2">
      <c r="A11" s="117" t="s">
        <v>14</v>
      </c>
      <c r="B11" s="118" t="s">
        <v>304</v>
      </c>
      <c r="C11" s="108"/>
      <c r="D11" s="108">
        <v>3900000</v>
      </c>
      <c r="E11" s="108">
        <v>3900000</v>
      </c>
      <c r="F11" s="185"/>
      <c r="G11" s="107"/>
      <c r="H11" s="107"/>
      <c r="I11" s="259"/>
      <c r="J11" s="547"/>
    </row>
    <row r="12" spans="1:10" ht="12.95" customHeight="1" x14ac:dyDescent="0.2">
      <c r="A12" s="117" t="s">
        <v>15</v>
      </c>
      <c r="B12" s="30"/>
      <c r="C12" s="107"/>
      <c r="D12" s="107"/>
      <c r="E12" s="107"/>
      <c r="F12" s="185"/>
      <c r="G12" s="107"/>
      <c r="H12" s="107"/>
      <c r="I12" s="259"/>
      <c r="J12" s="547"/>
    </row>
    <row r="13" spans="1:10" ht="12.95" customHeight="1" x14ac:dyDescent="0.2">
      <c r="A13" s="117" t="s">
        <v>16</v>
      </c>
      <c r="B13" s="30"/>
      <c r="C13" s="107"/>
      <c r="D13" s="107"/>
      <c r="E13" s="107"/>
      <c r="F13" s="186"/>
      <c r="G13" s="107"/>
      <c r="H13" s="107"/>
      <c r="I13" s="259"/>
      <c r="J13" s="547"/>
    </row>
    <row r="14" spans="1:10" ht="12.95" customHeight="1" x14ac:dyDescent="0.2">
      <c r="A14" s="117" t="s">
        <v>17</v>
      </c>
      <c r="B14" s="183"/>
      <c r="C14" s="108"/>
      <c r="D14" s="108"/>
      <c r="E14" s="108"/>
      <c r="F14" s="185"/>
      <c r="G14" s="107"/>
      <c r="H14" s="107"/>
      <c r="I14" s="259"/>
      <c r="J14" s="547"/>
    </row>
    <row r="15" spans="1:10" x14ac:dyDescent="0.2">
      <c r="A15" s="117" t="s">
        <v>18</v>
      </c>
      <c r="B15" s="30"/>
      <c r="C15" s="108"/>
      <c r="D15" s="108"/>
      <c r="E15" s="108"/>
      <c r="F15" s="185"/>
      <c r="G15" s="107"/>
      <c r="H15" s="107"/>
      <c r="I15" s="259"/>
      <c r="J15" s="547"/>
    </row>
    <row r="16" spans="1:10" ht="12.95" customHeight="1" thickBot="1" x14ac:dyDescent="0.25">
      <c r="A16" s="153" t="s">
        <v>19</v>
      </c>
      <c r="B16" s="184"/>
      <c r="C16" s="155"/>
      <c r="D16" s="155"/>
      <c r="E16" s="155"/>
      <c r="F16" s="154" t="s">
        <v>39</v>
      </c>
      <c r="G16" s="265"/>
      <c r="H16" s="265"/>
      <c r="I16" s="263"/>
      <c r="J16" s="547"/>
    </row>
    <row r="17" spans="1:10" ht="15.95" customHeight="1" thickBot="1" x14ac:dyDescent="0.25">
      <c r="A17" s="120" t="s">
        <v>20</v>
      </c>
      <c r="B17" s="58" t="s">
        <v>314</v>
      </c>
      <c r="C17" s="110">
        <f>+C6+C8+C9+C11+C12+C13+C14+C15+C16</f>
        <v>0</v>
      </c>
      <c r="D17" s="110">
        <f>+D6+D8+D9+D11+D12+D13+D14+D15+D16</f>
        <v>37884950</v>
      </c>
      <c r="E17" s="110">
        <f>+E6+E8+E9+E11+E12+E13+E14+E15+E16</f>
        <v>37884950</v>
      </c>
      <c r="F17" s="58" t="s">
        <v>315</v>
      </c>
      <c r="G17" s="110">
        <f>+G6+G8+G10+G11+G12+G13+G14+G15+G16</f>
        <v>4500000</v>
      </c>
      <c r="H17" s="110">
        <f>+H6+H8+H10+H11+H12+H13+H14+H15+H16</f>
        <v>53357662</v>
      </c>
      <c r="I17" s="138">
        <f>+I6+I8+I10+I11+I12+I13+I14+I15+I16</f>
        <v>57857662</v>
      </c>
      <c r="J17" s="547"/>
    </row>
    <row r="18" spans="1:10" ht="12.95" customHeight="1" x14ac:dyDescent="0.2">
      <c r="A18" s="115" t="s">
        <v>21</v>
      </c>
      <c r="B18" s="128" t="s">
        <v>172</v>
      </c>
      <c r="C18" s="135">
        <f>+C19+C20+C21+C22+C23</f>
        <v>0</v>
      </c>
      <c r="D18" s="135">
        <f>+D19+D20+D21+D22+D23</f>
        <v>0</v>
      </c>
      <c r="E18" s="135">
        <f>+E19+E20+E21+E22+E23</f>
        <v>0</v>
      </c>
      <c r="F18" s="123" t="s">
        <v>134</v>
      </c>
      <c r="G18" s="266"/>
      <c r="H18" s="266"/>
      <c r="I18" s="264"/>
      <c r="J18" s="547"/>
    </row>
    <row r="19" spans="1:10" ht="12.95" customHeight="1" x14ac:dyDescent="0.2">
      <c r="A19" s="117" t="s">
        <v>22</v>
      </c>
      <c r="B19" s="129" t="s">
        <v>161</v>
      </c>
      <c r="C19" s="47"/>
      <c r="D19" s="47"/>
      <c r="E19" s="47"/>
      <c r="F19" s="123" t="s">
        <v>137</v>
      </c>
      <c r="G19" s="47"/>
      <c r="H19" s="47"/>
      <c r="I19" s="262"/>
      <c r="J19" s="547"/>
    </row>
    <row r="20" spans="1:10" ht="12.95" customHeight="1" x14ac:dyDescent="0.2">
      <c r="A20" s="115" t="s">
        <v>23</v>
      </c>
      <c r="B20" s="129" t="s">
        <v>162</v>
      </c>
      <c r="C20" s="47"/>
      <c r="D20" s="47"/>
      <c r="E20" s="47"/>
      <c r="F20" s="123" t="s">
        <v>108</v>
      </c>
      <c r="G20" s="47"/>
      <c r="H20" s="47"/>
      <c r="I20" s="262"/>
      <c r="J20" s="547"/>
    </row>
    <row r="21" spans="1:10" ht="12.95" customHeight="1" x14ac:dyDescent="0.2">
      <c r="A21" s="117" t="s">
        <v>24</v>
      </c>
      <c r="B21" s="129" t="s">
        <v>163</v>
      </c>
      <c r="C21" s="47"/>
      <c r="D21" s="47"/>
      <c r="E21" s="47"/>
      <c r="F21" s="123" t="s">
        <v>109</v>
      </c>
      <c r="G21" s="47"/>
      <c r="H21" s="47"/>
      <c r="I21" s="262"/>
      <c r="J21" s="547"/>
    </row>
    <row r="22" spans="1:10" ht="12.95" customHeight="1" x14ac:dyDescent="0.2">
      <c r="A22" s="115" t="s">
        <v>25</v>
      </c>
      <c r="B22" s="129" t="s">
        <v>164</v>
      </c>
      <c r="C22" s="47"/>
      <c r="D22" s="47"/>
      <c r="E22" s="47"/>
      <c r="F22" s="122" t="s">
        <v>160</v>
      </c>
      <c r="G22" s="47"/>
      <c r="H22" s="47"/>
      <c r="I22" s="262"/>
      <c r="J22" s="547"/>
    </row>
    <row r="23" spans="1:10" ht="12.95" customHeight="1" x14ac:dyDescent="0.2">
      <c r="A23" s="117" t="s">
        <v>26</v>
      </c>
      <c r="B23" s="130" t="s">
        <v>165</v>
      </c>
      <c r="C23" s="47"/>
      <c r="D23" s="47"/>
      <c r="E23" s="47"/>
      <c r="F23" s="123" t="s">
        <v>138</v>
      </c>
      <c r="G23" s="47"/>
      <c r="H23" s="47"/>
      <c r="I23" s="262"/>
      <c r="J23" s="547"/>
    </row>
    <row r="24" spans="1:10" ht="12.95" customHeight="1" x14ac:dyDescent="0.2">
      <c r="A24" s="115" t="s">
        <v>27</v>
      </c>
      <c r="B24" s="131" t="s">
        <v>166</v>
      </c>
      <c r="C24" s="125">
        <f>+C25+C26+C27+C28+C29</f>
        <v>0</v>
      </c>
      <c r="D24" s="125">
        <f>+D25+D26+D27+D28+D29</f>
        <v>0</v>
      </c>
      <c r="E24" s="125">
        <f>+E25+E26+E27+E28+E29</f>
        <v>0</v>
      </c>
      <c r="F24" s="132" t="s">
        <v>136</v>
      </c>
      <c r="G24" s="47"/>
      <c r="H24" s="47"/>
      <c r="I24" s="262"/>
      <c r="J24" s="547"/>
    </row>
    <row r="25" spans="1:10" ht="12.95" customHeight="1" x14ac:dyDescent="0.2">
      <c r="A25" s="117" t="s">
        <v>28</v>
      </c>
      <c r="B25" s="130" t="s">
        <v>167</v>
      </c>
      <c r="C25" s="47"/>
      <c r="D25" s="47"/>
      <c r="E25" s="47"/>
      <c r="F25" s="132" t="s">
        <v>308</v>
      </c>
      <c r="G25" s="47"/>
      <c r="H25" s="47"/>
      <c r="I25" s="262"/>
      <c r="J25" s="547"/>
    </row>
    <row r="26" spans="1:10" ht="12.95" customHeight="1" x14ac:dyDescent="0.2">
      <c r="A26" s="115" t="s">
        <v>29</v>
      </c>
      <c r="B26" s="130" t="s">
        <v>168</v>
      </c>
      <c r="C26" s="47"/>
      <c r="D26" s="47"/>
      <c r="E26" s="47"/>
      <c r="F26" s="127"/>
      <c r="G26" s="47"/>
      <c r="H26" s="47"/>
      <c r="I26" s="262"/>
      <c r="J26" s="547"/>
    </row>
    <row r="27" spans="1:10" ht="12.95" customHeight="1" x14ac:dyDescent="0.2">
      <c r="A27" s="117" t="s">
        <v>30</v>
      </c>
      <c r="B27" s="129" t="s">
        <v>169</v>
      </c>
      <c r="C27" s="47"/>
      <c r="D27" s="47"/>
      <c r="E27" s="47"/>
      <c r="F27" s="56"/>
      <c r="G27" s="47"/>
      <c r="H27" s="47"/>
      <c r="I27" s="262"/>
      <c r="J27" s="547"/>
    </row>
    <row r="28" spans="1:10" ht="12.95" customHeight="1" x14ac:dyDescent="0.2">
      <c r="A28" s="115" t="s">
        <v>31</v>
      </c>
      <c r="B28" s="133" t="s">
        <v>170</v>
      </c>
      <c r="C28" s="47"/>
      <c r="D28" s="47"/>
      <c r="E28" s="47"/>
      <c r="F28" s="30"/>
      <c r="G28" s="47"/>
      <c r="H28" s="47"/>
      <c r="I28" s="262"/>
      <c r="J28" s="547"/>
    </row>
    <row r="29" spans="1:10" ht="12.95" customHeight="1" thickBot="1" x14ac:dyDescent="0.25">
      <c r="A29" s="117" t="s">
        <v>32</v>
      </c>
      <c r="B29" s="134" t="s">
        <v>171</v>
      </c>
      <c r="C29" s="47"/>
      <c r="D29" s="47"/>
      <c r="E29" s="47"/>
      <c r="F29" s="56"/>
      <c r="G29" s="47"/>
      <c r="H29" s="47"/>
      <c r="I29" s="262"/>
      <c r="J29" s="547"/>
    </row>
    <row r="30" spans="1:10" ht="21.75" customHeight="1" thickBot="1" x14ac:dyDescent="0.25">
      <c r="A30" s="120" t="s">
        <v>33</v>
      </c>
      <c r="B30" s="58" t="s">
        <v>305</v>
      </c>
      <c r="C30" s="110">
        <f>+C18+C24</f>
        <v>0</v>
      </c>
      <c r="D30" s="110">
        <f>+D18+D24</f>
        <v>0</v>
      </c>
      <c r="E30" s="110">
        <f>+E18+E24</f>
        <v>0</v>
      </c>
      <c r="F30" s="58" t="s">
        <v>309</v>
      </c>
      <c r="G30" s="110">
        <f>SUM(G18:G29)</f>
        <v>0</v>
      </c>
      <c r="H30" s="110">
        <f>SUM(H18:H29)</f>
        <v>0</v>
      </c>
      <c r="I30" s="138">
        <f>SUM(I18:I29)</f>
        <v>0</v>
      </c>
      <c r="J30" s="547"/>
    </row>
    <row r="31" spans="1:10" ht="13.5" thickBot="1" x14ac:dyDescent="0.25">
      <c r="A31" s="120" t="s">
        <v>34</v>
      </c>
      <c r="B31" s="126" t="s">
        <v>310</v>
      </c>
      <c r="C31" s="299">
        <f>+C17+C30</f>
        <v>0</v>
      </c>
      <c r="D31" s="299">
        <f>+D17+D30</f>
        <v>37884950</v>
      </c>
      <c r="E31" s="300">
        <f>+E17+E30</f>
        <v>37884950</v>
      </c>
      <c r="F31" s="126" t="s">
        <v>311</v>
      </c>
      <c r="G31" s="299">
        <f>+G17+G30</f>
        <v>4500000</v>
      </c>
      <c r="H31" s="299">
        <f>+H17+H30</f>
        <v>53357662</v>
      </c>
      <c r="I31" s="300">
        <f>+I17+I30</f>
        <v>57857662</v>
      </c>
      <c r="J31" s="547"/>
    </row>
    <row r="32" spans="1:10" ht="13.5" thickBot="1" x14ac:dyDescent="0.25">
      <c r="A32" s="120" t="s">
        <v>35</v>
      </c>
      <c r="B32" s="126" t="s">
        <v>112</v>
      </c>
      <c r="C32" s="299">
        <f>IF(C17-G17&lt;0,G17-C17,"-")</f>
        <v>4500000</v>
      </c>
      <c r="D32" s="299">
        <f>IF(D17-H17&lt;0,H17-D17,"-")</f>
        <v>15472712</v>
      </c>
      <c r="E32" s="300">
        <f>IF(E17-I17&lt;0,I17-E17,"-")</f>
        <v>19972712</v>
      </c>
      <c r="F32" s="126" t="s">
        <v>113</v>
      </c>
      <c r="G32" s="299" t="str">
        <f>IF(C17-G17&gt;0,C17-G17,"-")</f>
        <v>-</v>
      </c>
      <c r="H32" s="299" t="str">
        <f>IF(D17-H17&gt;0,D17-H17,"-")</f>
        <v>-</v>
      </c>
      <c r="I32" s="300" t="str">
        <f>IF(E17-I17&gt;0,E17-I17,"-")</f>
        <v>-</v>
      </c>
      <c r="J32" s="547"/>
    </row>
    <row r="33" spans="1:10" ht="13.5" thickBot="1" x14ac:dyDescent="0.25">
      <c r="A33" s="120" t="s">
        <v>36</v>
      </c>
      <c r="B33" s="126" t="s">
        <v>499</v>
      </c>
      <c r="C33" s="299">
        <f>IF(C31-G31&lt;0,G31-C31,"-")</f>
        <v>4500000</v>
      </c>
      <c r="D33" s="299">
        <f>IF(D31-H31&lt;0,H31-D31,"-")</f>
        <v>15472712</v>
      </c>
      <c r="E33" s="299">
        <f>IF(E31-I31&lt;0,I31-E31,"-")</f>
        <v>19972712</v>
      </c>
      <c r="F33" s="126" t="s">
        <v>500</v>
      </c>
      <c r="G33" s="299" t="str">
        <f>IF(C31-G31&gt;0,C31-G31,"-")</f>
        <v>-</v>
      </c>
      <c r="H33" s="299" t="str">
        <f>IF(D31-H31&gt;0,D31-H31,"-")</f>
        <v>-</v>
      </c>
      <c r="I33" s="299" t="str">
        <f>IF(E31-I31&gt;0,E31-I31,"-")</f>
        <v>-</v>
      </c>
      <c r="J33" s="547"/>
    </row>
  </sheetData>
  <sheetProtection sheet="1" formatCells="0"/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66</vt:i4>
      </vt:variant>
      <vt:variant>
        <vt:lpstr>Névvel ellátott tartományok</vt:lpstr>
      </vt:variant>
      <vt:variant>
        <vt:i4>53</vt:i4>
      </vt:variant>
    </vt:vector>
  </HeadingPairs>
  <TitlesOfParts>
    <vt:vector size="119" baseType="lpstr">
      <vt:lpstr>KVI_MOD_TARTALOMJEGYZÉK</vt:lpstr>
      <vt:lpstr>KVI_MOD_ALAPADATOK</vt:lpstr>
      <vt:lpstr>KVI_MOD_ÖSSZEFÜGGÉSEK</vt:lpstr>
      <vt:lpstr>KVI_MOD_1.1.sz.mell.</vt:lpstr>
      <vt:lpstr>KVI_MOD_1.2.sz.mell.</vt:lpstr>
      <vt:lpstr>KVI_MOD_1.3.sz.mell.</vt:lpstr>
      <vt:lpstr>KVI_MOD_1.4.sz.mell.</vt:lpstr>
      <vt:lpstr>KVI_MOD_2.1.sz.mell</vt:lpstr>
      <vt:lpstr>KVI_MOD_2.2.sz.mell</vt:lpstr>
      <vt:lpstr>KVI_MOD_ELLENŐRZÉS</vt:lpstr>
      <vt:lpstr>KVI_MOD_3.sz.mell.</vt:lpstr>
      <vt:lpstr>KVI_MOD_4.sz.mell.</vt:lpstr>
      <vt:lpstr>KVI_MOD_5.sz.mell.</vt:lpstr>
      <vt:lpstr>KVI_MOD_6.sz.mell.</vt:lpstr>
      <vt:lpstr>KVI_MOD_7.sz.mell.</vt:lpstr>
      <vt:lpstr>KVI_MOD_8.sz.mell.</vt:lpstr>
      <vt:lpstr>KVI_MOD_9.1.sz.mell</vt:lpstr>
      <vt:lpstr>KVI_MOD_9.1.1.sz.mell</vt:lpstr>
      <vt:lpstr>KVI_MOD_9.1.2.sz.mell</vt:lpstr>
      <vt:lpstr>KVI_MOD_9.1.3.sz.mell</vt:lpstr>
      <vt:lpstr>KVI_MOD_9.2.sz.mell</vt:lpstr>
      <vt:lpstr>KVI_MOD_9.2.1.sz.mell</vt:lpstr>
      <vt:lpstr>KVI_MOD_9.2.2.sz.mell</vt:lpstr>
      <vt:lpstr>KVI_MOD_9.2.3.sz.mell</vt:lpstr>
      <vt:lpstr>KVI_MOD_9.3.sz.mell</vt:lpstr>
      <vt:lpstr>KVI_MOD_9.3.1.sz.mell</vt:lpstr>
      <vt:lpstr>KVI_MOD_9.3.2.sz.mell</vt:lpstr>
      <vt:lpstr>KVI_MOD_9.3.3.sz.mell</vt:lpstr>
      <vt:lpstr>KVI_MOD_9.4.sz.mell</vt:lpstr>
      <vt:lpstr>KVI_MOD_9.4.1.sz.mell</vt:lpstr>
      <vt:lpstr>KVI_MOD_9.4.2.sz.mell</vt:lpstr>
      <vt:lpstr>KVI_MOD_9.4.3.sz.mell</vt:lpstr>
      <vt:lpstr>KVI_MOD_9.5.sz.mell</vt:lpstr>
      <vt:lpstr>KVI_MOD_9.5.1.sz.mell</vt:lpstr>
      <vt:lpstr>KVI_MOD_9.5.2.sz.mell</vt:lpstr>
      <vt:lpstr>KVI_MOD_9.5.3.sz.mell</vt:lpstr>
      <vt:lpstr>KVI_MOD_9.6.sz.mell</vt:lpstr>
      <vt:lpstr>KVI_MOD_9.6.1.sz.mell</vt:lpstr>
      <vt:lpstr>KVI_MOD_9.6.2.sz.mell</vt:lpstr>
      <vt:lpstr>KVI_MOD_9.6.3.sz.mell</vt:lpstr>
      <vt:lpstr>KVI_MOD_9.7.sz.mell</vt:lpstr>
      <vt:lpstr>KVI_MOD_9.7.1.sz.mell</vt:lpstr>
      <vt:lpstr>KVI_MOD_9.7.2.sz.mell</vt:lpstr>
      <vt:lpstr>KVI_MOD_9.7.3.sz.mell</vt:lpstr>
      <vt:lpstr>KVI_MOD_9.8.sz.mell</vt:lpstr>
      <vt:lpstr>KVI_MOD_9.8.1.sz.mell</vt:lpstr>
      <vt:lpstr>KVI_MOD_9.8.2.sz.mell</vt:lpstr>
      <vt:lpstr>KVI_MOD_9.8.3.sz.mell</vt:lpstr>
      <vt:lpstr>KVI_MOD_9.9.sz.mell</vt:lpstr>
      <vt:lpstr>KVI_MOD_9.9.1.sz.mell</vt:lpstr>
      <vt:lpstr>KVI_MOD_9.9.2.sz.mell</vt:lpstr>
      <vt:lpstr>KVI_MOD_9.9.3.sz.mell</vt:lpstr>
      <vt:lpstr>KVI_MOD_9.10.sz.mell</vt:lpstr>
      <vt:lpstr>KVI_MOD_9.10.1.sz.mell</vt:lpstr>
      <vt:lpstr>KVI_MOD_9.10.2.sz.mell</vt:lpstr>
      <vt:lpstr>KVI_MOD_9.10.3.sz.mell</vt:lpstr>
      <vt:lpstr>KVI_MOD_9.11.sz.mell</vt:lpstr>
      <vt:lpstr>KVI_MOD_9.11.1.sz.mell</vt:lpstr>
      <vt:lpstr>KVI_MOD_9.11.2.sz.mell</vt:lpstr>
      <vt:lpstr>KVI_MOD_9.11.3.sz.mell</vt:lpstr>
      <vt:lpstr>KVI_MOD_9.12.sz.mell</vt:lpstr>
      <vt:lpstr>KVI_MOD_9.12.1.sz.mell</vt:lpstr>
      <vt:lpstr>KVI_MOD_9.12.2.sz.mell</vt:lpstr>
      <vt:lpstr>KVI_MOD_9.12.3.sz.mell</vt:lpstr>
      <vt:lpstr>KVI_MOD_10.sz.mell.</vt:lpstr>
      <vt:lpstr>Munka1</vt:lpstr>
      <vt:lpstr>KVI_MOD_8.sz.mell.!Nyomtatási_cím</vt:lpstr>
      <vt:lpstr>KVI_MOD_9.1.1.sz.mell!Nyomtatási_cím</vt:lpstr>
      <vt:lpstr>KVI_MOD_9.1.2.sz.mell!Nyomtatási_cím</vt:lpstr>
      <vt:lpstr>KVI_MOD_9.1.3.sz.mell!Nyomtatási_cím</vt:lpstr>
      <vt:lpstr>KVI_MOD_9.1.sz.mell!Nyomtatási_cím</vt:lpstr>
      <vt:lpstr>KVI_MOD_9.10.1.sz.mell!Nyomtatási_cím</vt:lpstr>
      <vt:lpstr>KVI_MOD_9.10.2.sz.mell!Nyomtatási_cím</vt:lpstr>
      <vt:lpstr>KVI_MOD_9.10.3.sz.mell!Nyomtatási_cím</vt:lpstr>
      <vt:lpstr>KVI_MOD_9.10.sz.mell!Nyomtatási_cím</vt:lpstr>
      <vt:lpstr>KVI_MOD_9.11.1.sz.mell!Nyomtatási_cím</vt:lpstr>
      <vt:lpstr>KVI_MOD_9.11.2.sz.mell!Nyomtatási_cím</vt:lpstr>
      <vt:lpstr>KVI_MOD_9.11.3.sz.mell!Nyomtatási_cím</vt:lpstr>
      <vt:lpstr>KVI_MOD_9.11.sz.mell!Nyomtatási_cím</vt:lpstr>
      <vt:lpstr>KVI_MOD_9.12.1.sz.mell!Nyomtatási_cím</vt:lpstr>
      <vt:lpstr>KVI_MOD_9.12.2.sz.mell!Nyomtatási_cím</vt:lpstr>
      <vt:lpstr>KVI_MOD_9.12.3.sz.mell!Nyomtatási_cím</vt:lpstr>
      <vt:lpstr>KVI_MOD_9.12.sz.mell!Nyomtatási_cím</vt:lpstr>
      <vt:lpstr>KVI_MOD_9.2.1.sz.mell!Nyomtatási_cím</vt:lpstr>
      <vt:lpstr>KVI_MOD_9.2.2.sz.mell!Nyomtatási_cím</vt:lpstr>
      <vt:lpstr>KVI_MOD_9.2.3.sz.mell!Nyomtatási_cím</vt:lpstr>
      <vt:lpstr>KVI_MOD_9.2.sz.mell!Nyomtatási_cím</vt:lpstr>
      <vt:lpstr>KVI_MOD_9.3.1.sz.mell!Nyomtatási_cím</vt:lpstr>
      <vt:lpstr>KVI_MOD_9.3.2.sz.mell!Nyomtatási_cím</vt:lpstr>
      <vt:lpstr>KVI_MOD_9.3.3.sz.mell!Nyomtatási_cím</vt:lpstr>
      <vt:lpstr>KVI_MOD_9.3.sz.mell!Nyomtatási_cím</vt:lpstr>
      <vt:lpstr>KVI_MOD_9.4.1.sz.mell!Nyomtatási_cím</vt:lpstr>
      <vt:lpstr>KVI_MOD_9.4.2.sz.mell!Nyomtatási_cím</vt:lpstr>
      <vt:lpstr>KVI_MOD_9.4.3.sz.mell!Nyomtatási_cím</vt:lpstr>
      <vt:lpstr>KVI_MOD_9.4.sz.mell!Nyomtatási_cím</vt:lpstr>
      <vt:lpstr>KVI_MOD_9.5.1.sz.mell!Nyomtatási_cím</vt:lpstr>
      <vt:lpstr>KVI_MOD_9.5.2.sz.mell!Nyomtatási_cím</vt:lpstr>
      <vt:lpstr>KVI_MOD_9.5.3.sz.mell!Nyomtatási_cím</vt:lpstr>
      <vt:lpstr>KVI_MOD_9.5.sz.mell!Nyomtatási_cím</vt:lpstr>
      <vt:lpstr>KVI_MOD_9.6.1.sz.mell!Nyomtatási_cím</vt:lpstr>
      <vt:lpstr>KVI_MOD_9.6.2.sz.mell!Nyomtatási_cím</vt:lpstr>
      <vt:lpstr>KVI_MOD_9.6.3.sz.mell!Nyomtatási_cím</vt:lpstr>
      <vt:lpstr>KVI_MOD_9.6.sz.mell!Nyomtatási_cím</vt:lpstr>
      <vt:lpstr>KVI_MOD_9.7.1.sz.mell!Nyomtatási_cím</vt:lpstr>
      <vt:lpstr>KVI_MOD_9.7.2.sz.mell!Nyomtatási_cím</vt:lpstr>
      <vt:lpstr>KVI_MOD_9.7.3.sz.mell!Nyomtatási_cím</vt:lpstr>
      <vt:lpstr>KVI_MOD_9.7.sz.mell!Nyomtatási_cím</vt:lpstr>
      <vt:lpstr>KVI_MOD_9.8.1.sz.mell!Nyomtatási_cím</vt:lpstr>
      <vt:lpstr>KVI_MOD_9.8.2.sz.mell!Nyomtatási_cím</vt:lpstr>
      <vt:lpstr>KVI_MOD_9.8.3.sz.mell!Nyomtatási_cím</vt:lpstr>
      <vt:lpstr>KVI_MOD_9.8.sz.mell!Nyomtatási_cím</vt:lpstr>
      <vt:lpstr>KVI_MOD_9.9.1.sz.mell!Nyomtatási_cím</vt:lpstr>
      <vt:lpstr>KVI_MOD_9.9.2.sz.mell!Nyomtatási_cím</vt:lpstr>
      <vt:lpstr>KVI_MOD_9.9.3.sz.mell!Nyomtatási_cím</vt:lpstr>
      <vt:lpstr>KVI_MOD_9.9.sz.mell!Nyomtatási_cím</vt:lpstr>
      <vt:lpstr>KVI_MOD_1.1.sz.mell.!Nyomtatási_terület</vt:lpstr>
      <vt:lpstr>KVI_MOD_1.2.sz.mell.!Nyomtatási_terület</vt:lpstr>
      <vt:lpstr>KVI_MOD_1.3.sz.mell.!Nyomtatási_terület</vt:lpstr>
      <vt:lpstr>KVI_MOD_1.4.sz.mell.!Nyomtatási_terület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2020-01-12T18:43:40Z</cp:lastPrinted>
  <dcterms:created xsi:type="dcterms:W3CDTF">1999-10-30T10:30:45Z</dcterms:created>
  <dcterms:modified xsi:type="dcterms:W3CDTF">2021-06-02T13:24:33Z</dcterms:modified>
</cp:coreProperties>
</file>