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rnot-zentyal\usersfolderredirections\bonta.beata\Documents\"/>
    </mc:Choice>
  </mc:AlternateContent>
  <xr:revisionPtr revIDLastSave="0" documentId="8_{E8F93727-2F10-4D25-9A4F-35B8B97DB744}" xr6:coauthVersionLast="47" xr6:coauthVersionMax="47" xr10:uidLastSave="{00000000-0000-0000-0000-000000000000}"/>
  <bookViews>
    <workbookView xWindow="1860" yWindow="1860" windowWidth="21600" windowHeight="11385" tabRatio="968" activeTab="1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7.sz.mell" sheetId="211" r:id="rId26"/>
    <sheet name="Z_8.sz.mell" sheetId="210" r:id="rId27"/>
    <sheet name="Z_1.tájékoztató_t." sheetId="197" r:id="rId28"/>
    <sheet name="Z_2.tájékoztató_t." sheetId="198" r:id="rId29"/>
    <sheet name="Z_3.tájékoztató_t." sheetId="199" r:id="rId30"/>
    <sheet name="Z_4.tájékoztató_t." sheetId="200" r:id="rId31"/>
    <sheet name="Z_5.tájékoztató_t." sheetId="201" r:id="rId32"/>
    <sheet name="Z_6.tájékoztató_t." sheetId="202" r:id="rId33"/>
    <sheet name="Z_7.1.tájékoztató_t." sheetId="203" r:id="rId34"/>
    <sheet name="Z_7.2.tájékoztató_t." sheetId="204" r:id="rId35"/>
    <sheet name="Z_7.3.tájékoztató_t." sheetId="205" r:id="rId36"/>
    <sheet name="Z_8.tájékoztató_t." sheetId="207" r:id="rId37"/>
    <sheet name="Z_9.tájékoztató_t." sheetId="208" r:id="rId38"/>
  </sheets>
  <definedNames>
    <definedName name="_ftn1" localSheetId="35">'Z_7.3.tájékoztató_t.'!$A$31</definedName>
    <definedName name="_ftnref1" localSheetId="35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33">'Z_7.1.tájékoztató_t.'!$5:$9</definedName>
    <definedName name="_xlnm.Print_Area" localSheetId="3">'Z_1.1.sz.mell.'!$A$1:$D$166</definedName>
    <definedName name="_xlnm.Print_Area" localSheetId="4">'Z_1.2.sz.mell.'!$A$1:$D$166</definedName>
    <definedName name="_xlnm.Print_Area" localSheetId="5">'Z_1.3.sz.mell.'!$A$1:$D$166</definedName>
    <definedName name="_xlnm.Print_Area" localSheetId="6">'Z_1.4.sz.mell.'!$A$1:$D$166</definedName>
    <definedName name="_xlnm.Print_Area" localSheetId="27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D146" i="133" l="1"/>
  <c r="C146" i="133"/>
  <c r="D140" i="133"/>
  <c r="C140" i="133"/>
  <c r="C154" i="133"/>
  <c r="D133" i="133"/>
  <c r="C133" i="133"/>
  <c r="D129" i="133"/>
  <c r="D154" i="133"/>
  <c r="C129" i="133"/>
  <c r="D114" i="133"/>
  <c r="D128" i="133"/>
  <c r="D155" i="133"/>
  <c r="C114" i="133"/>
  <c r="D93" i="133"/>
  <c r="C93" i="133"/>
  <c r="C128" i="133"/>
  <c r="D82" i="133"/>
  <c r="C82" i="133"/>
  <c r="D78" i="133"/>
  <c r="C78" i="133"/>
  <c r="D75" i="133"/>
  <c r="C75" i="133"/>
  <c r="C89" i="133"/>
  <c r="D70" i="133"/>
  <c r="C70" i="133"/>
  <c r="D66" i="133"/>
  <c r="D89" i="133"/>
  <c r="C66" i="133"/>
  <c r="D60" i="133"/>
  <c r="C60" i="133"/>
  <c r="D55" i="133"/>
  <c r="C55" i="133"/>
  <c r="D49" i="133"/>
  <c r="C49" i="133"/>
  <c r="D37" i="133"/>
  <c r="C37" i="133"/>
  <c r="B35" i="133"/>
  <c r="B34" i="133"/>
  <c r="B33" i="133"/>
  <c r="B32" i="133"/>
  <c r="B31" i="133"/>
  <c r="D29" i="133"/>
  <c r="C29" i="133"/>
  <c r="D22" i="133"/>
  <c r="C22" i="133"/>
  <c r="D15" i="133"/>
  <c r="C15" i="133"/>
  <c r="D8" i="133"/>
  <c r="C8" i="133"/>
  <c r="C65" i="133"/>
  <c r="C90" i="133"/>
  <c r="D152" i="142"/>
  <c r="C152" i="142"/>
  <c r="D147" i="142"/>
  <c r="C147" i="142"/>
  <c r="D140" i="142"/>
  <c r="C140" i="142"/>
  <c r="C160" i="142"/>
  <c r="D136" i="142"/>
  <c r="C136" i="142"/>
  <c r="C135" i="142"/>
  <c r="D121" i="142"/>
  <c r="C121" i="142"/>
  <c r="D100" i="142"/>
  <c r="D135" i="142"/>
  <c r="C100" i="142"/>
  <c r="D85" i="142"/>
  <c r="C85" i="142"/>
  <c r="D81" i="142"/>
  <c r="C81" i="142"/>
  <c r="D78" i="142"/>
  <c r="C78" i="142"/>
  <c r="C92" i="142"/>
  <c r="D73" i="142"/>
  <c r="C73" i="142"/>
  <c r="D69" i="142"/>
  <c r="D92" i="142"/>
  <c r="C69" i="142"/>
  <c r="D63" i="142"/>
  <c r="C63" i="142"/>
  <c r="D58" i="142"/>
  <c r="C58" i="142"/>
  <c r="D52" i="142"/>
  <c r="C52" i="142"/>
  <c r="D40" i="142"/>
  <c r="C40" i="142"/>
  <c r="D32" i="142"/>
  <c r="C32" i="142"/>
  <c r="D25" i="142"/>
  <c r="C25" i="142"/>
  <c r="D18" i="142"/>
  <c r="D68" i="142"/>
  <c r="D165" i="142"/>
  <c r="C18" i="142"/>
  <c r="D11" i="142"/>
  <c r="C11" i="142"/>
  <c r="C68" i="142"/>
  <c r="B1" i="142"/>
  <c r="A3" i="207"/>
  <c r="D96" i="197"/>
  <c r="D131" i="197"/>
  <c r="D37" i="3"/>
  <c r="D29" i="3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40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25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B229" i="213"/>
  <c r="I225" i="213"/>
  <c r="B225" i="213"/>
  <c r="I224" i="213"/>
  <c r="I229" i="213"/>
  <c r="B224" i="213"/>
  <c r="H223" i="213"/>
  <c r="G223" i="213"/>
  <c r="F223" i="213"/>
  <c r="E223" i="213"/>
  <c r="D223" i="213"/>
  <c r="C223" i="213"/>
  <c r="I222" i="213"/>
  <c r="B222" i="213"/>
  <c r="I221" i="213"/>
  <c r="B221" i="213"/>
  <c r="B223" i="213"/>
  <c r="I220" i="213"/>
  <c r="B220" i="213"/>
  <c r="I219" i="213"/>
  <c r="B219" i="213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I179" i="213"/>
  <c r="B176" i="213"/>
  <c r="I175" i="213"/>
  <c r="B175" i="213"/>
  <c r="I174" i="213"/>
  <c r="B174" i="213"/>
  <c r="I173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I135" i="213"/>
  <c r="B132" i="213"/>
  <c r="I131" i="213"/>
  <c r="B131" i="213"/>
  <c r="I130" i="213"/>
  <c r="B130" i="213"/>
  <c r="I129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I119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/>
  <c r="B110" i="213"/>
  <c r="I109" i="213"/>
  <c r="B109" i="213"/>
  <c r="I108" i="213"/>
  <c r="B108" i="213"/>
  <c r="I107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I97" i="213"/>
  <c r="B94" i="213"/>
  <c r="I93" i="213"/>
  <c r="B93" i="213"/>
  <c r="B97" i="213"/>
  <c r="I92" i="213"/>
  <c r="B92" i="213"/>
  <c r="H91" i="213"/>
  <c r="G91" i="213"/>
  <c r="F91" i="213"/>
  <c r="E91" i="213"/>
  <c r="D91" i="213"/>
  <c r="C91" i="213"/>
  <c r="I90" i="213"/>
  <c r="B90" i="213"/>
  <c r="I89" i="213"/>
  <c r="I91" i="213"/>
  <c r="B89" i="213"/>
  <c r="I88" i="213"/>
  <c r="B88" i="213"/>
  <c r="B91" i="213"/>
  <c r="I87" i="213"/>
  <c r="B87" i="213"/>
  <c r="I86" i="213"/>
  <c r="B86" i="213"/>
  <c r="I85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I75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B69" i="213"/>
  <c r="I65" i="213"/>
  <c r="B65" i="213"/>
  <c r="I64" i="213"/>
  <c r="B64" i="213"/>
  <c r="I63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I53" i="213"/>
  <c r="B49" i="213"/>
  <c r="B53" i="213"/>
  <c r="I48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/>
  <c r="B41" i="213"/>
  <c r="B30" i="213"/>
  <c r="B29" i="213"/>
  <c r="B28" i="213"/>
  <c r="B27" i="213"/>
  <c r="B26" i="213"/>
  <c r="B31" i="213"/>
  <c r="B24" i="213"/>
  <c r="B23" i="213"/>
  <c r="B22" i="213"/>
  <c r="B21" i="213"/>
  <c r="B20" i="213"/>
  <c r="B19" i="213"/>
  <c r="G215" i="213"/>
  <c r="D215" i="213"/>
  <c r="G193" i="213"/>
  <c r="D193" i="213"/>
  <c r="G171" i="213"/>
  <c r="D171" i="213"/>
  <c r="G149" i="213"/>
  <c r="D149" i="213"/>
  <c r="G127" i="213"/>
  <c r="D127" i="213"/>
  <c r="G105" i="213"/>
  <c r="D105" i="213"/>
  <c r="G83" i="213"/>
  <c r="D83" i="213"/>
  <c r="G61" i="213"/>
  <c r="D61" i="213"/>
  <c r="G39" i="213"/>
  <c r="D39" i="213"/>
  <c r="G17" i="213"/>
  <c r="D17" i="213"/>
  <c r="I30" i="213"/>
  <c r="I29" i="213"/>
  <c r="I28" i="213"/>
  <c r="I27" i="213"/>
  <c r="I26" i="213"/>
  <c r="I31" i="213"/>
  <c r="I24" i="213"/>
  <c r="I23" i="213"/>
  <c r="I22" i="213"/>
  <c r="I21" i="213"/>
  <c r="I20" i="213"/>
  <c r="I19" i="213"/>
  <c r="I4" i="213"/>
  <c r="B1" i="94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1" i="3"/>
  <c r="B32" i="3"/>
  <c r="B33" i="3"/>
  <c r="B34" i="3"/>
  <c r="B35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D18" i="73"/>
  <c r="C18" i="73"/>
  <c r="D25" i="73"/>
  <c r="C25" i="73"/>
  <c r="B34" i="209"/>
  <c r="G40" i="211"/>
  <c r="F40" i="211"/>
  <c r="D40" i="211"/>
  <c r="C40" i="211"/>
  <c r="E25" i="210"/>
  <c r="D25" i="210"/>
  <c r="C25" i="210"/>
  <c r="J1" i="200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5" i="209"/>
  <c r="B44" i="209"/>
  <c r="E23" i="207"/>
  <c r="D23" i="207"/>
  <c r="D2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C37" i="203"/>
  <c r="E43" i="203"/>
  <c r="D43" i="203"/>
  <c r="C43" i="203"/>
  <c r="E38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D19" i="200"/>
  <c r="C18" i="200"/>
  <c r="H17" i="200"/>
  <c r="H16" i="200"/>
  <c r="I16" i="200"/>
  <c r="G14" i="200"/>
  <c r="G19" i="200"/>
  <c r="F14" i="200"/>
  <c r="F19" i="200"/>
  <c r="E14" i="200"/>
  <c r="E19" i="200"/>
  <c r="D14" i="200"/>
  <c r="C14" i="200"/>
  <c r="H13" i="200"/>
  <c r="I13" i="200"/>
  <c r="H12" i="200"/>
  <c r="I12" i="200"/>
  <c r="H11" i="200"/>
  <c r="I11" i="200"/>
  <c r="H10" i="200"/>
  <c r="H9" i="200"/>
  <c r="I9" i="200"/>
  <c r="H8" i="200"/>
  <c r="I8" i="200"/>
  <c r="H7" i="200"/>
  <c r="I7" i="200"/>
  <c r="H14" i="199"/>
  <c r="G14" i="199"/>
  <c r="F14" i="199"/>
  <c r="F21" i="199"/>
  <c r="E14" i="199"/>
  <c r="H7" i="199"/>
  <c r="H21" i="199"/>
  <c r="G7" i="199"/>
  <c r="G21" i="199"/>
  <c r="F7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J14" i="198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I19" i="198"/>
  <c r="H6" i="198"/>
  <c r="G6" i="198"/>
  <c r="F6" i="198"/>
  <c r="E6" i="198"/>
  <c r="E19" i="198"/>
  <c r="D6" i="198"/>
  <c r="E146" i="197"/>
  <c r="D146" i="197"/>
  <c r="C146" i="197"/>
  <c r="E141" i="197"/>
  <c r="D141" i="197"/>
  <c r="D154" i="197"/>
  <c r="C141" i="197"/>
  <c r="E136" i="197"/>
  <c r="E154" i="197"/>
  <c r="D136" i="197"/>
  <c r="C136" i="197"/>
  <c r="E132" i="197"/>
  <c r="D132" i="197"/>
  <c r="C132" i="197"/>
  <c r="E117" i="197"/>
  <c r="D117" i="197"/>
  <c r="C117" i="197"/>
  <c r="E96" i="197"/>
  <c r="E131" i="197"/>
  <c r="C96" i="197"/>
  <c r="C131" i="197"/>
  <c r="E83" i="197"/>
  <c r="D83" i="197"/>
  <c r="C83" i="197"/>
  <c r="E79" i="197"/>
  <c r="D79" i="197"/>
  <c r="C79" i="197"/>
  <c r="E76" i="197"/>
  <c r="D76" i="197"/>
  <c r="D89" i="197"/>
  <c r="C76" i="197"/>
  <c r="C89" i="197"/>
  <c r="E71" i="197"/>
  <c r="D71" i="197"/>
  <c r="C71" i="197"/>
  <c r="E67" i="197"/>
  <c r="E89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C66" i="197"/>
  <c r="E23" i="197"/>
  <c r="D23" i="197"/>
  <c r="C23" i="197"/>
  <c r="E16" i="197"/>
  <c r="E66" i="197"/>
  <c r="E90" i="197"/>
  <c r="D16" i="197"/>
  <c r="C16" i="197"/>
  <c r="E9" i="197"/>
  <c r="D9" i="197"/>
  <c r="C9" i="197"/>
  <c r="B2" i="139"/>
  <c r="B2" i="140"/>
  <c r="B2" i="141"/>
  <c r="B2" i="138"/>
  <c r="B2" i="137"/>
  <c r="B2" i="136"/>
  <c r="D152" i="144"/>
  <c r="C152" i="144"/>
  <c r="D147" i="144"/>
  <c r="C147" i="144"/>
  <c r="D140" i="144"/>
  <c r="D160" i="144"/>
  <c r="D161" i="144"/>
  <c r="C140" i="144"/>
  <c r="D136" i="144"/>
  <c r="C136" i="144"/>
  <c r="C160" i="144"/>
  <c r="D121" i="144"/>
  <c r="C121" i="144"/>
  <c r="D100" i="144"/>
  <c r="C100" i="144"/>
  <c r="C135" i="144"/>
  <c r="C161" i="144"/>
  <c r="D85" i="144"/>
  <c r="C85" i="144"/>
  <c r="D81" i="144"/>
  <c r="D92" i="144"/>
  <c r="D166" i="144"/>
  <c r="C81" i="144"/>
  <c r="D78" i="144"/>
  <c r="C78" i="144"/>
  <c r="D73" i="144"/>
  <c r="C73" i="144"/>
  <c r="D69" i="144"/>
  <c r="C69" i="144"/>
  <c r="C92" i="144"/>
  <c r="D63" i="144"/>
  <c r="C63" i="144"/>
  <c r="D58" i="144"/>
  <c r="C58" i="144"/>
  <c r="C68" i="144"/>
  <c r="C93" i="144"/>
  <c r="D52" i="144"/>
  <c r="C52" i="144"/>
  <c r="D40" i="144"/>
  <c r="C40" i="144"/>
  <c r="D32" i="144"/>
  <c r="C32" i="144"/>
  <c r="D25" i="144"/>
  <c r="C25" i="144"/>
  <c r="D18" i="144"/>
  <c r="C18" i="144"/>
  <c r="D11" i="144"/>
  <c r="D68" i="144"/>
  <c r="C11" i="144"/>
  <c r="D152" i="143"/>
  <c r="C152" i="143"/>
  <c r="D147" i="143"/>
  <c r="C147" i="143"/>
  <c r="D140" i="143"/>
  <c r="C140" i="143"/>
  <c r="D136" i="143"/>
  <c r="D160" i="143"/>
  <c r="C136" i="143"/>
  <c r="D121" i="143"/>
  <c r="C121" i="143"/>
  <c r="D100" i="143"/>
  <c r="D135" i="143"/>
  <c r="C100" i="143"/>
  <c r="C135" i="143"/>
  <c r="D85" i="143"/>
  <c r="C85" i="143"/>
  <c r="D81" i="143"/>
  <c r="C81" i="143"/>
  <c r="D78" i="143"/>
  <c r="C78" i="143"/>
  <c r="D73" i="143"/>
  <c r="C73" i="143"/>
  <c r="D69" i="143"/>
  <c r="C69" i="143"/>
  <c r="C92" i="143"/>
  <c r="D63" i="143"/>
  <c r="C63" i="143"/>
  <c r="D58" i="143"/>
  <c r="C58" i="143"/>
  <c r="D52" i="143"/>
  <c r="C52" i="143"/>
  <c r="D40" i="143"/>
  <c r="C40" i="143"/>
  <c r="D32" i="143"/>
  <c r="C32" i="143"/>
  <c r="D25" i="143"/>
  <c r="C25" i="143"/>
  <c r="C68" i="143"/>
  <c r="D18" i="143"/>
  <c r="C18" i="143"/>
  <c r="D11" i="143"/>
  <c r="D68" i="143"/>
  <c r="C11" i="143"/>
  <c r="C24" i="61"/>
  <c r="D29" i="135"/>
  <c r="C29" i="135"/>
  <c r="D29" i="134"/>
  <c r="C29" i="134"/>
  <c r="C29" i="3"/>
  <c r="D51" i="141"/>
  <c r="D57" i="141"/>
  <c r="C51" i="141"/>
  <c r="C57" i="141"/>
  <c r="D45" i="141"/>
  <c r="C45" i="141"/>
  <c r="D37" i="141"/>
  <c r="C37" i="141"/>
  <c r="D30" i="141"/>
  <c r="C30" i="141"/>
  <c r="C36" i="141"/>
  <c r="D26" i="141"/>
  <c r="C26" i="141"/>
  <c r="C41" i="141"/>
  <c r="D20" i="141"/>
  <c r="C20" i="141"/>
  <c r="D8" i="141"/>
  <c r="D36" i="141"/>
  <c r="D41" i="141"/>
  <c r="D58" i="141"/>
  <c r="C8" i="141"/>
  <c r="D51" i="140"/>
  <c r="C51" i="140"/>
  <c r="D45" i="140"/>
  <c r="D57" i="140"/>
  <c r="C45" i="140"/>
  <c r="C57" i="140"/>
  <c r="D37" i="140"/>
  <c r="C37" i="140"/>
  <c r="D30" i="140"/>
  <c r="C30" i="140"/>
  <c r="D26" i="140"/>
  <c r="C26" i="140"/>
  <c r="D20" i="140"/>
  <c r="C20" i="140"/>
  <c r="D8" i="140"/>
  <c r="D36" i="140"/>
  <c r="D41" i="140"/>
  <c r="C8" i="140"/>
  <c r="C36" i="140"/>
  <c r="C41" i="140"/>
  <c r="C58" i="140"/>
  <c r="D51" i="139"/>
  <c r="C51" i="139"/>
  <c r="C57" i="139"/>
  <c r="C58" i="139"/>
  <c r="D45" i="139"/>
  <c r="D57" i="139"/>
  <c r="C45" i="139"/>
  <c r="D37" i="139"/>
  <c r="C37" i="139"/>
  <c r="D30" i="139"/>
  <c r="C30" i="139"/>
  <c r="D26" i="139"/>
  <c r="C26" i="139"/>
  <c r="D20" i="139"/>
  <c r="C20" i="139"/>
  <c r="D8" i="139"/>
  <c r="D36" i="139"/>
  <c r="D41" i="139"/>
  <c r="D58" i="139"/>
  <c r="C8" i="139"/>
  <c r="C36" i="139"/>
  <c r="C41" i="139"/>
  <c r="D45" i="105"/>
  <c r="D51" i="105"/>
  <c r="D8" i="105"/>
  <c r="D36" i="105"/>
  <c r="D41" i="105"/>
  <c r="D20" i="105"/>
  <c r="D26" i="105"/>
  <c r="D30" i="105"/>
  <c r="D37" i="105"/>
  <c r="D52" i="138"/>
  <c r="C52" i="138"/>
  <c r="C58" i="138"/>
  <c r="D46" i="138"/>
  <c r="C46" i="138"/>
  <c r="D38" i="138"/>
  <c r="C38" i="138"/>
  <c r="D31" i="138"/>
  <c r="C31" i="138"/>
  <c r="D26" i="138"/>
  <c r="C26" i="138"/>
  <c r="C37" i="138"/>
  <c r="D20" i="138"/>
  <c r="C20" i="138"/>
  <c r="D8" i="138"/>
  <c r="D37" i="138"/>
  <c r="D42" i="138"/>
  <c r="D59" i="138"/>
  <c r="C8" i="138"/>
  <c r="D52" i="137"/>
  <c r="C52" i="137"/>
  <c r="C58" i="137"/>
  <c r="D46" i="137"/>
  <c r="D58" i="137"/>
  <c r="C46" i="137"/>
  <c r="D38" i="137"/>
  <c r="C38" i="137"/>
  <c r="D31" i="137"/>
  <c r="C31" i="137"/>
  <c r="D26" i="137"/>
  <c r="C26" i="137"/>
  <c r="D20" i="137"/>
  <c r="C20" i="137"/>
  <c r="D8" i="137"/>
  <c r="D37" i="137"/>
  <c r="D42" i="137"/>
  <c r="D59" i="137"/>
  <c r="C8" i="137"/>
  <c r="C37" i="137"/>
  <c r="C42" i="137"/>
  <c r="C59" i="137"/>
  <c r="D52" i="136"/>
  <c r="D58" i="136"/>
  <c r="C52" i="136"/>
  <c r="D46" i="136"/>
  <c r="C46" i="136"/>
  <c r="C58" i="136"/>
  <c r="D38" i="136"/>
  <c r="C38" i="136"/>
  <c r="D31" i="136"/>
  <c r="C31" i="136"/>
  <c r="D26" i="136"/>
  <c r="C26" i="136"/>
  <c r="D20" i="136"/>
  <c r="D37" i="136"/>
  <c r="D42" i="136"/>
  <c r="D59" i="136"/>
  <c r="C20" i="136"/>
  <c r="D8" i="136"/>
  <c r="C8" i="136"/>
  <c r="D46" i="79"/>
  <c r="D58" i="79"/>
  <c r="D52" i="79"/>
  <c r="D8" i="79"/>
  <c r="D42" i="79"/>
  <c r="D59" i="79"/>
  <c r="D20" i="79"/>
  <c r="D26" i="79"/>
  <c r="D37" i="79"/>
  <c r="D31" i="79"/>
  <c r="D38" i="79"/>
  <c r="D146" i="135"/>
  <c r="C146" i="135"/>
  <c r="D140" i="135"/>
  <c r="C140" i="135"/>
  <c r="D133" i="135"/>
  <c r="C133" i="135"/>
  <c r="C154" i="135"/>
  <c r="D129" i="135"/>
  <c r="D154" i="135"/>
  <c r="C129" i="135"/>
  <c r="D114" i="135"/>
  <c r="C114" i="135"/>
  <c r="C128" i="135"/>
  <c r="C155" i="135"/>
  <c r="D93" i="135"/>
  <c r="C93" i="135"/>
  <c r="D82" i="135"/>
  <c r="C82" i="135"/>
  <c r="D78" i="135"/>
  <c r="C78" i="135"/>
  <c r="D75" i="135"/>
  <c r="C75" i="135"/>
  <c r="D70" i="135"/>
  <c r="C70" i="135"/>
  <c r="D66" i="135"/>
  <c r="D89" i="135"/>
  <c r="C66" i="135"/>
  <c r="C89" i="135"/>
  <c r="D60" i="135"/>
  <c r="C60" i="135"/>
  <c r="D55" i="135"/>
  <c r="C55" i="135"/>
  <c r="D49" i="135"/>
  <c r="C49" i="135"/>
  <c r="D37" i="135"/>
  <c r="C37" i="135"/>
  <c r="D22" i="135"/>
  <c r="C22" i="135"/>
  <c r="D15" i="135"/>
  <c r="C15" i="135"/>
  <c r="D8" i="135"/>
  <c r="D65" i="135"/>
  <c r="D90" i="135"/>
  <c r="C8" i="135"/>
  <c r="C65" i="135"/>
  <c r="C90" i="135"/>
  <c r="D146" i="134"/>
  <c r="C146" i="134"/>
  <c r="D140" i="134"/>
  <c r="C140" i="134"/>
  <c r="D133" i="134"/>
  <c r="C133" i="134"/>
  <c r="D129" i="134"/>
  <c r="D154" i="134"/>
  <c r="C129" i="134"/>
  <c r="C154" i="134"/>
  <c r="D114" i="134"/>
  <c r="D128" i="134"/>
  <c r="D155" i="134"/>
  <c r="C114" i="134"/>
  <c r="D93" i="134"/>
  <c r="C93" i="134"/>
  <c r="C128" i="134"/>
  <c r="C155" i="134"/>
  <c r="D82" i="134"/>
  <c r="C82" i="134"/>
  <c r="D78" i="134"/>
  <c r="C78" i="134"/>
  <c r="D75" i="134"/>
  <c r="C75" i="134"/>
  <c r="D70" i="134"/>
  <c r="C70" i="134"/>
  <c r="D66" i="134"/>
  <c r="C66" i="134"/>
  <c r="C89" i="134"/>
  <c r="D60" i="134"/>
  <c r="C60" i="134"/>
  <c r="D55" i="134"/>
  <c r="C55" i="134"/>
  <c r="D49" i="134"/>
  <c r="C49" i="134"/>
  <c r="D37" i="134"/>
  <c r="C37" i="134"/>
  <c r="D22" i="134"/>
  <c r="C22" i="134"/>
  <c r="D15" i="134"/>
  <c r="C15" i="134"/>
  <c r="D8" i="134"/>
  <c r="D65" i="134"/>
  <c r="C8" i="134"/>
  <c r="C65" i="134"/>
  <c r="C90" i="134"/>
  <c r="D93" i="3"/>
  <c r="D114" i="3"/>
  <c r="D129" i="3"/>
  <c r="D154" i="3"/>
  <c r="D133" i="3"/>
  <c r="D140" i="3"/>
  <c r="D146" i="3"/>
  <c r="D8" i="3"/>
  <c r="D15" i="3"/>
  <c r="D65" i="3"/>
  <c r="D90" i="3"/>
  <c r="D22" i="3"/>
  <c r="D49" i="3"/>
  <c r="D55" i="3"/>
  <c r="D60" i="3"/>
  <c r="D66" i="3"/>
  <c r="D89" i="3"/>
  <c r="D70" i="3"/>
  <c r="D75" i="3"/>
  <c r="D78" i="3"/>
  <c r="D82" i="3"/>
  <c r="G17" i="61"/>
  <c r="G31" i="61"/>
  <c r="G30" i="61"/>
  <c r="D17" i="61"/>
  <c r="D18" i="61"/>
  <c r="D30" i="61"/>
  <c r="D13" i="76"/>
  <c r="D24" i="61"/>
  <c r="G18" i="73"/>
  <c r="G29" i="73"/>
  <c r="D19" i="73"/>
  <c r="D29" i="73"/>
  <c r="D100" i="1"/>
  <c r="D135" i="1"/>
  <c r="B25" i="76"/>
  <c r="D121" i="1"/>
  <c r="D136" i="1"/>
  <c r="D140" i="1"/>
  <c r="D160" i="1"/>
  <c r="B26" i="76"/>
  <c r="D147" i="1"/>
  <c r="D152" i="1"/>
  <c r="D11" i="1"/>
  <c r="D18" i="1"/>
  <c r="D25" i="1"/>
  <c r="D32" i="1"/>
  <c r="D40" i="1"/>
  <c r="D52" i="1"/>
  <c r="D58" i="1"/>
  <c r="D63" i="1"/>
  <c r="D69" i="1"/>
  <c r="D73" i="1"/>
  <c r="D78" i="1"/>
  <c r="D81" i="1"/>
  <c r="D85" i="1"/>
  <c r="D92" i="1"/>
  <c r="C140" i="3"/>
  <c r="C51" i="105"/>
  <c r="C45" i="105"/>
  <c r="C57" i="105"/>
  <c r="C26" i="79"/>
  <c r="C146" i="3"/>
  <c r="C133" i="3"/>
  <c r="C93" i="3"/>
  <c r="F29" i="73"/>
  <c r="C152" i="1"/>
  <c r="C140" i="1"/>
  <c r="C100" i="1"/>
  <c r="C135" i="1"/>
  <c r="C32" i="1"/>
  <c r="C37" i="105"/>
  <c r="C30" i="105"/>
  <c r="C26" i="105"/>
  <c r="C20" i="105"/>
  <c r="C36" i="105"/>
  <c r="C41" i="105"/>
  <c r="C8" i="105"/>
  <c r="C52" i="79"/>
  <c r="C38" i="79"/>
  <c r="C31" i="79"/>
  <c r="C20" i="79"/>
  <c r="C129" i="3"/>
  <c r="C154" i="3"/>
  <c r="C114" i="3"/>
  <c r="C82" i="3"/>
  <c r="C78" i="3"/>
  <c r="C75" i="3"/>
  <c r="C70" i="3"/>
  <c r="C66" i="3"/>
  <c r="C89" i="3"/>
  <c r="C60" i="3"/>
  <c r="C55" i="3"/>
  <c r="C49" i="3"/>
  <c r="C37" i="3"/>
  <c r="C22" i="3"/>
  <c r="C15" i="3"/>
  <c r="C8" i="3"/>
  <c r="F17" i="61"/>
  <c r="C17" i="61"/>
  <c r="C147" i="1"/>
  <c r="C136" i="1"/>
  <c r="C160" i="1"/>
  <c r="B20" i="76"/>
  <c r="C121" i="1"/>
  <c r="C85" i="1"/>
  <c r="C81" i="1"/>
  <c r="C78" i="1"/>
  <c r="C73" i="1"/>
  <c r="C69" i="1"/>
  <c r="C63" i="1"/>
  <c r="C58" i="1"/>
  <c r="C52" i="1"/>
  <c r="C40" i="1"/>
  <c r="C25" i="1"/>
  <c r="C68" i="1"/>
  <c r="C18" i="1"/>
  <c r="C11" i="1"/>
  <c r="F30" i="61"/>
  <c r="C18" i="61"/>
  <c r="F18" i="73"/>
  <c r="C19" i="73"/>
  <c r="C29" i="73"/>
  <c r="D7" i="76"/>
  <c r="C46" i="79"/>
  <c r="C8" i="79"/>
  <c r="C37" i="79"/>
  <c r="C42" i="79"/>
  <c r="B26" i="64"/>
  <c r="D26" i="64"/>
  <c r="F26" i="64"/>
  <c r="B25" i="63"/>
  <c r="D25" i="63"/>
  <c r="F25" i="63"/>
  <c r="F19" i="198"/>
  <c r="F3" i="207"/>
  <c r="F25" i="213"/>
  <c r="E11" i="203"/>
  <c r="I7" i="213"/>
  <c r="I10" i="200"/>
  <c r="B41" i="209"/>
  <c r="B9" i="209"/>
  <c r="H4" i="198"/>
  <c r="F4" i="198"/>
  <c r="F5" i="199"/>
  <c r="B35" i="209"/>
  <c r="E3" i="198"/>
  <c r="G4" i="198"/>
  <c r="G5" i="199"/>
  <c r="H4" i="199"/>
  <c r="B10" i="209"/>
  <c r="B12" i="209"/>
  <c r="E4" i="199"/>
  <c r="I17" i="200"/>
  <c r="I18" i="200"/>
  <c r="H18" i="200"/>
  <c r="E5" i="197"/>
  <c r="M13" i="94"/>
  <c r="B1" i="139"/>
  <c r="B1" i="140"/>
  <c r="K15" i="94"/>
  <c r="D58" i="138"/>
  <c r="C154" i="197"/>
  <c r="K17" i="94"/>
  <c r="M15" i="94"/>
  <c r="B1" i="105"/>
  <c r="C23" i="204"/>
  <c r="H14" i="200"/>
  <c r="C31" i="209"/>
  <c r="C25" i="209"/>
  <c r="C29" i="209"/>
  <c r="C32" i="209"/>
  <c r="C28" i="209"/>
  <c r="C30" i="209"/>
  <c r="C26" i="209"/>
  <c r="C33" i="209"/>
  <c r="C27" i="209"/>
  <c r="D11" i="203"/>
  <c r="C11" i="203"/>
  <c r="A5" i="205"/>
  <c r="A5" i="204"/>
  <c r="H3" i="199"/>
  <c r="C160" i="143"/>
  <c r="C42" i="138"/>
  <c r="C59" i="138"/>
  <c r="B13" i="208"/>
  <c r="B36" i="209"/>
  <c r="A6" i="75"/>
  <c r="C93" i="197"/>
  <c r="B11" i="209"/>
  <c r="I4" i="198"/>
  <c r="D93" i="197"/>
  <c r="A1" i="200"/>
  <c r="B39" i="209"/>
  <c r="A2" i="208"/>
  <c r="A1" i="211"/>
  <c r="A1" i="205"/>
  <c r="A1" i="201"/>
  <c r="B1" i="79"/>
  <c r="B1" i="3"/>
  <c r="H1" i="73"/>
  <c r="F1" i="210"/>
  <c r="A1" i="204"/>
  <c r="I3" i="199"/>
  <c r="B1" i="64"/>
  <c r="B1" i="143"/>
  <c r="A1" i="203"/>
  <c r="B1" i="135"/>
  <c r="B1" i="63"/>
  <c r="I25" i="213"/>
  <c r="C19" i="200"/>
  <c r="I207" i="213"/>
  <c r="B47" i="213"/>
  <c r="B157" i="213"/>
  <c r="D5" i="201"/>
  <c r="E6" i="202"/>
  <c r="H2" i="200"/>
  <c r="C8" i="143"/>
  <c r="A37" i="75"/>
  <c r="A13" i="75"/>
  <c r="A10" i="76"/>
  <c r="A31" i="75"/>
  <c r="A23" i="76"/>
  <c r="A19" i="75"/>
  <c r="A4" i="76"/>
  <c r="C8" i="144"/>
  <c r="C97" i="144"/>
  <c r="A25" i="75"/>
  <c r="A17" i="76"/>
  <c r="D5" i="64"/>
  <c r="C97" i="143"/>
  <c r="D4" i="61"/>
  <c r="G4" i="61"/>
  <c r="C4" i="73"/>
  <c r="F4" i="73"/>
  <c r="D4" i="73"/>
  <c r="G4" i="73"/>
  <c r="C4" i="61"/>
  <c r="F4" i="61"/>
  <c r="F31" i="61"/>
  <c r="C65" i="3"/>
  <c r="C90" i="3"/>
  <c r="C156" i="3"/>
  <c r="C128" i="3"/>
  <c r="C155" i="3"/>
  <c r="D57" i="105"/>
  <c r="E155" i="197"/>
  <c r="D155" i="197"/>
  <c r="D66" i="197"/>
  <c r="D90" i="197"/>
  <c r="D156" i="197"/>
  <c r="C90" i="197"/>
  <c r="C58" i="105"/>
  <c r="C156" i="134"/>
  <c r="C30" i="61"/>
  <c r="C31" i="73"/>
  <c r="F31" i="73"/>
  <c r="C30" i="73"/>
  <c r="D19" i="76"/>
  <c r="G30" i="73"/>
  <c r="D27" i="76"/>
  <c r="D30" i="73"/>
  <c r="D32" i="73"/>
  <c r="D161" i="143"/>
  <c r="C165" i="142"/>
  <c r="D93" i="142"/>
  <c r="G4" i="64"/>
  <c r="B6" i="76"/>
  <c r="C161" i="1"/>
  <c r="B21" i="76"/>
  <c r="B19" i="76"/>
  <c r="E19" i="76"/>
  <c r="D161" i="1"/>
  <c r="B27" i="76"/>
  <c r="E27" i="76"/>
  <c r="G32" i="73"/>
  <c r="D135" i="144"/>
  <c r="C165" i="144"/>
  <c r="B13" i="76"/>
  <c r="E13" i="76"/>
  <c r="D166" i="1"/>
  <c r="C32" i="61"/>
  <c r="C31" i="61"/>
  <c r="F32" i="61"/>
  <c r="D31" i="61"/>
  <c r="D12" i="76"/>
  <c r="D32" i="61"/>
  <c r="C58" i="141"/>
  <c r="D93" i="143"/>
  <c r="D162" i="143"/>
  <c r="D165" i="143"/>
  <c r="C165" i="143"/>
  <c r="C93" i="143"/>
  <c r="C166" i="143"/>
  <c r="D165" i="144"/>
  <c r="D93" i="144"/>
  <c r="D162" i="144"/>
  <c r="J12" i="198"/>
  <c r="G19" i="198"/>
  <c r="D6" i="76"/>
  <c r="F32" i="73"/>
  <c r="C165" i="1"/>
  <c r="F30" i="73"/>
  <c r="D21" i="76"/>
  <c r="D20" i="76"/>
  <c r="E20" i="76"/>
  <c r="E25" i="76"/>
  <c r="D25" i="76"/>
  <c r="G31" i="73"/>
  <c r="D31" i="73"/>
  <c r="C37" i="136"/>
  <c r="C42" i="136"/>
  <c r="C59" i="136"/>
  <c r="D58" i="140"/>
  <c r="D92" i="143"/>
  <c r="D166" i="143"/>
  <c r="D19" i="198"/>
  <c r="I14" i="200"/>
  <c r="I19" i="200"/>
  <c r="C161" i="142"/>
  <c r="E6" i="76"/>
  <c r="C156" i="135"/>
  <c r="D58" i="105"/>
  <c r="C161" i="143"/>
  <c r="C155" i="197"/>
  <c r="C166" i="142"/>
  <c r="C93" i="142"/>
  <c r="C162" i="142"/>
  <c r="C156" i="133"/>
  <c r="C5" i="203"/>
  <c r="B6" i="204"/>
  <c r="G32" i="61"/>
  <c r="H19" i="200"/>
  <c r="K19" i="94"/>
  <c r="M17" i="94"/>
  <c r="C162" i="144"/>
  <c r="C166" i="144"/>
  <c r="J9" i="198"/>
  <c r="C155" i="133"/>
  <c r="E21" i="76"/>
  <c r="D68" i="1"/>
  <c r="J6" i="198"/>
  <c r="D37" i="203"/>
  <c r="D54" i="203"/>
  <c r="D71" i="203"/>
  <c r="B1" i="133"/>
  <c r="B1" i="144"/>
  <c r="A1" i="202"/>
  <c r="H1" i="61"/>
  <c r="J1" i="213"/>
  <c r="A1" i="197"/>
  <c r="B1" i="1"/>
  <c r="B1" i="138"/>
  <c r="K2" i="198"/>
  <c r="D14" i="76"/>
  <c r="C58" i="79"/>
  <c r="C59" i="79"/>
  <c r="C92" i="1"/>
  <c r="D89" i="134"/>
  <c r="D90" i="134"/>
  <c r="D156" i="134"/>
  <c r="E37" i="203"/>
  <c r="E54" i="203"/>
  <c r="E71" i="203"/>
  <c r="B1" i="137"/>
  <c r="I157" i="213"/>
  <c r="B207" i="213"/>
  <c r="D65" i="133"/>
  <c r="D90" i="133"/>
  <c r="D156" i="133"/>
  <c r="C54" i="203"/>
  <c r="C71" i="203"/>
  <c r="B1" i="141"/>
  <c r="D26" i="76"/>
  <c r="E26" i="76"/>
  <c r="D128" i="3"/>
  <c r="D155" i="3"/>
  <c r="D156" i="3"/>
  <c r="D128" i="135"/>
  <c r="D155" i="135"/>
  <c r="D156" i="135"/>
  <c r="H19" i="198"/>
  <c r="J16" i="198"/>
  <c r="D42" i="205"/>
  <c r="B1" i="136"/>
  <c r="B25" i="213"/>
  <c r="I69" i="213"/>
  <c r="B119" i="213"/>
  <c r="G26" i="64"/>
  <c r="D160" i="142"/>
  <c r="D166" i="142"/>
  <c r="C166" i="1"/>
  <c r="B7" i="76"/>
  <c r="E7" i="76"/>
  <c r="D161" i="142"/>
  <c r="D162" i="142"/>
  <c r="C162" i="143"/>
  <c r="G33" i="61"/>
  <c r="D33" i="61"/>
  <c r="J19" i="198"/>
  <c r="C32" i="73"/>
  <c r="D165" i="1"/>
  <c r="D93" i="1"/>
  <c r="B12" i="76"/>
  <c r="E12" i="76"/>
  <c r="M19" i="94"/>
  <c r="K21" i="94"/>
  <c r="C93" i="1"/>
  <c r="F33" i="61"/>
  <c r="C33" i="61"/>
  <c r="D8" i="76"/>
  <c r="B8" i="76"/>
  <c r="E8" i="76"/>
  <c r="C162" i="1"/>
  <c r="B14" i="76"/>
  <c r="E14" i="76"/>
  <c r="D162" i="1"/>
  <c r="M21" i="94"/>
  <c r="K23" i="94"/>
  <c r="K25" i="94"/>
  <c r="M23" i="94"/>
  <c r="M25" i="94"/>
  <c r="K27" i="94"/>
  <c r="K29" i="94"/>
  <c r="M27" i="94"/>
  <c r="K31" i="94"/>
  <c r="M31" i="94"/>
  <c r="M29" i="94"/>
  <c r="C12" i="209"/>
  <c r="C9" i="209"/>
  <c r="C34" i="209"/>
  <c r="C46" i="209"/>
  <c r="C8" i="209"/>
  <c r="C35" i="209"/>
  <c r="C7" i="209"/>
  <c r="C14" i="209"/>
  <c r="C38" i="209"/>
  <c r="C40" i="209"/>
  <c r="C19" i="209"/>
  <c r="C17" i="209"/>
  <c r="C15" i="209"/>
  <c r="C43" i="209"/>
  <c r="C39" i="209"/>
  <c r="C24" i="209"/>
  <c r="C23" i="209"/>
  <c r="C13" i="209"/>
  <c r="C10" i="209"/>
  <c r="C44" i="209"/>
  <c r="C41" i="209"/>
  <c r="C18" i="209"/>
  <c r="C42" i="209"/>
  <c r="C21" i="209"/>
  <c r="C36" i="209"/>
  <c r="C45" i="209"/>
  <c r="C22" i="209"/>
  <c r="C20" i="209"/>
  <c r="C16" i="209"/>
  <c r="C37" i="209"/>
  <c r="C11" i="209"/>
</calcChain>
</file>

<file path=xl/sharedStrings.xml><?xml version="1.0" encoding="utf-8"?>
<sst xmlns="http://schemas.openxmlformats.org/spreadsheetml/2006/main" count="4974" uniqueCount="917">
  <si>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</si>
  <si>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</si>
  <si>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</si>
  <si>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</si>
  <si>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</si>
  <si>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</si>
  <si>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</si>
  <si>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</si>
  <si>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</si>
  <si>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</si>
  <si>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</si>
  <si>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</si>
  <si>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</si>
  <si>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</si>
  <si>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</si>
  <si>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</si>
  <si>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</si>
  <si>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</si>
  <si>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</si>
  <si>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</si>
  <si>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</si>
  <si>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</si>
  <si>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</si>
  <si>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</si>
  <si>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</si>
  <si>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</si>
  <si>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</si>
  <si>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</si>
  <si>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</si>
  <si>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</si>
  <si>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</si>
  <si>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</si>
  <si>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</si>
  <si>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</si>
  <si>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</si>
  <si>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</si>
  <si>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</si>
  <si>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</si>
  <si>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Bevételek</t>
  </si>
  <si>
    <t>Kiadások</t>
  </si>
  <si>
    <t>Egyéb fejlesztési célú 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</si>
  <si>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</si>
  <si>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</si>
  <si>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</si>
  <si>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</si>
  <si>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</si>
  <si>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</si>
  <si>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</si>
  <si>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</si>
  <si>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</si>
  <si>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</si>
  <si>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</si>
  <si>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</si>
  <si>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</si>
  <si>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</si>
  <si>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</si>
  <si>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</si>
  <si>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</si>
  <si>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</si>
  <si>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</si>
  <si>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</si>
  <si>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</si>
  <si>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</si>
  <si>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</si>
  <si>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</si>
  <si>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</si>
  <si>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</si>
  <si>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</si>
  <si>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</si>
  <si>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</si>
  <si>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</si>
  <si>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</si>
  <si>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</si>
  <si>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</si>
  <si>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</si>
  <si>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</si>
  <si>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</si>
  <si>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</si>
  <si>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</si>
  <si>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</si>
  <si>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</si>
  <si>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</si>
  <si>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</si>
  <si>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</si>
  <si>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</si>
  <si>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</si>
  <si>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</si>
  <si>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</si>
  <si>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</si>
  <si>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</si>
  <si>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</si>
  <si>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</si>
  <si>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</si>
  <si>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</si>
  <si>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</si>
  <si>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</si>
  <si>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</si>
  <si>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</si>
  <si>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</si>
  <si>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</si>
  <si>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</si>
  <si>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</si>
  <si>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</si>
  <si>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</si>
  <si>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</si>
  <si>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</si>
  <si>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</si>
  <si>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</si>
  <si>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</si>
  <si>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</si>
  <si>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</si>
  <si>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</si>
  <si>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</si>
  <si>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</si>
  <si>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</si>
  <si>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</si>
  <si>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</si>
  <si>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</si>
  <si>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</si>
  <si>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</si>
  <si>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</si>
  <si>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</si>
  <si>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</si>
  <si>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</si>
  <si>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</si>
  <si>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</si>
  <si>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</si>
  <si>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</si>
  <si>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</si>
  <si>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</si>
  <si>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</si>
  <si>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</si>
  <si>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</si>
  <si>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</si>
  <si>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</si>
  <si>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</si>
  <si>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</si>
  <si>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</si>
  <si>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</si>
  <si>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</si>
  <si>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</si>
  <si>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</si>
  <si>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</si>
  <si>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</si>
  <si>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</si>
  <si>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</si>
  <si>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</si>
  <si>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</si>
  <si>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</si>
  <si>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</si>
  <si>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</si>
  <si>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</si>
  <si>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</si>
  <si>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</si>
  <si>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</si>
  <si>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</si>
  <si>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</si>
  <si>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</si>
  <si>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</si>
  <si>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</si>
  <si>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</si>
  <si>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</si>
  <si>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</si>
  <si>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</si>
  <si>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</si>
  <si>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</si>
  <si>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</si>
  <si>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</si>
  <si>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</si>
  <si>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</si>
  <si>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</si>
  <si>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</si>
  <si>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</si>
  <si>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</si>
  <si>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</si>
  <si>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</si>
  <si>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</si>
  <si>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</si>
  <si>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</si>
  <si>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</si>
  <si>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</si>
  <si>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</si>
  <si>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</si>
  <si>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</si>
  <si>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</si>
  <si>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</si>
  <si>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</si>
  <si>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</si>
  <si>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</si>
  <si>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</si>
  <si>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</si>
  <si>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</si>
  <si>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</si>
  <si>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</si>
  <si>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</si>
  <si>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</si>
  <si>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</si>
  <si>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</si>
  <si>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</si>
  <si>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</si>
  <si>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</si>
  <si>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</si>
  <si>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</si>
  <si>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</si>
  <si>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</si>
  <si>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</si>
  <si>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</si>
  <si>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</si>
  <si>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</si>
  <si>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</si>
  <si>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</si>
  <si>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</si>
  <si>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</si>
  <si>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</si>
  <si>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</si>
  <si>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</si>
  <si>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</si>
  <si>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</si>
  <si>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</si>
  <si>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</si>
  <si>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</si>
  <si>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</si>
  <si>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</si>
  <si>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</si>
  <si>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</si>
  <si>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</si>
  <si>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</si>
  <si>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</si>
  <si>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</si>
  <si>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</si>
  <si>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</si>
  <si>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</si>
  <si>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</si>
  <si>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</si>
  <si>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</si>
  <si>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</si>
  <si>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</si>
  <si>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</si>
  <si>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</si>
  <si>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</si>
  <si>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</si>
  <si>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</si>
  <si>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</si>
  <si>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</si>
  <si>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</si>
  <si>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</si>
  <si>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</si>
  <si>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</si>
  <si>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</si>
  <si>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</si>
  <si>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</si>
  <si>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</si>
  <si>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</si>
  <si>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</si>
  <si>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</si>
  <si>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</si>
  <si>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</si>
  <si>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</si>
  <si>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</si>
  <si>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</si>
  <si>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</si>
  <si>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</si>
  <si>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</si>
  <si>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</si>
  <si>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</si>
  <si>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</si>
  <si>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</si>
  <si>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</si>
  <si>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</si>
  <si>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</si>
  <si>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</si>
  <si>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</si>
  <si>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</si>
  <si>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</si>
  <si>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</si>
  <si>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</si>
  <si>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</si>
  <si>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</si>
  <si>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</si>
  <si>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</si>
  <si>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</si>
  <si>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</si>
  <si>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</si>
  <si>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</si>
  <si>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</si>
  <si>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</si>
  <si>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</si>
  <si>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</si>
  <si>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</si>
  <si>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</si>
  <si>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</si>
  <si>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</si>
  <si>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</si>
  <si>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</si>
  <si>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</si>
  <si>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</si>
  <si>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</si>
  <si>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</si>
  <si>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</si>
  <si>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</si>
  <si>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</si>
  <si>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</si>
  <si>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</si>
  <si>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</si>
  <si>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</si>
  <si>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</si>
  <si>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</si>
  <si>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</si>
  <si>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</si>
  <si>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</si>
  <si>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</si>
  <si>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</si>
  <si>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</si>
  <si>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</si>
  <si>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</si>
  <si>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</si>
  <si>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</si>
  <si>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</si>
  <si>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</si>
  <si>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</si>
  <si>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</si>
  <si>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</si>
  <si>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</si>
  <si>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</si>
  <si>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</si>
  <si>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</si>
  <si>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</si>
  <si>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</si>
  <si>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</si>
  <si>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</si>
  <si>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</si>
  <si>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</si>
  <si>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</si>
  <si>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</si>
  <si>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</si>
  <si>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</si>
  <si>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</si>
  <si>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</si>
  <si>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</si>
  <si>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</si>
  <si>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</si>
  <si>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</si>
  <si>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</si>
  <si>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</si>
  <si>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</si>
  <si>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</si>
  <si>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</si>
  <si>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</si>
  <si>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</si>
  <si>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</si>
  <si>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</si>
  <si>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</si>
  <si>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</si>
  <si>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</si>
  <si>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</si>
  <si>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</si>
  <si>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</si>
  <si>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</si>
  <si>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</si>
  <si>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</si>
  <si>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</si>
  <si>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</si>
  <si>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</si>
  <si>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</si>
  <si>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</si>
  <si>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</si>
  <si>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</si>
  <si>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</si>
  <si>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</si>
  <si>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</si>
  <si>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</si>
  <si>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</si>
  <si>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</si>
  <si>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</si>
  <si>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</si>
  <si>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</si>
  <si>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</si>
  <si>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</si>
  <si>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</si>
  <si>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</si>
  <si>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</si>
  <si>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</si>
  <si>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</si>
  <si>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</si>
  <si>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</si>
  <si>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</si>
  <si>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</si>
  <si>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</si>
  <si>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</si>
  <si>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</si>
  <si>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</si>
  <si>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</si>
  <si>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</si>
  <si>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</si>
  <si>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</si>
  <si>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</si>
  <si>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</si>
  <si>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</si>
  <si>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</si>
  <si>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</si>
  <si>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</si>
  <si>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</si>
  <si>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</si>
  <si>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</si>
  <si>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</si>
  <si>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</si>
  <si>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</si>
  <si>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</si>
  <si>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</si>
  <si>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</si>
  <si>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</si>
  <si>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</si>
  <si>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</si>
  <si>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</si>
  <si>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</si>
  <si>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</si>
  <si>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</si>
  <si>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</si>
  <si>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</si>
  <si>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</si>
  <si>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</si>
  <si>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</si>
  <si>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</si>
  <si>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</si>
  <si>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</si>
  <si>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</si>
  <si>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</si>
  <si>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</si>
  <si>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</si>
  <si>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</si>
  <si>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</si>
  <si>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</si>
  <si>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</si>
  <si>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</si>
  <si>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</si>
  <si>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</si>
  <si>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</si>
  <si>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</si>
  <si>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</si>
  <si>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</si>
  <si>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</si>
  <si>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</si>
  <si>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</si>
  <si>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</si>
  <si>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</si>
  <si>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</si>
  <si>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</si>
  <si>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</si>
  <si>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</si>
  <si>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</si>
  <si>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</si>
  <si>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</si>
  <si>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</si>
  <si>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</si>
  <si>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</si>
  <si>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</si>
  <si>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</si>
  <si>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</si>
  <si>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</si>
  <si>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</si>
  <si>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</si>
  <si>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</si>
  <si>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</si>
  <si>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</si>
  <si>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</si>
  <si>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</si>
  <si>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</si>
  <si>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</si>
  <si>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</si>
  <si>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</si>
  <si>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</si>
  <si>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</si>
  <si>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</si>
  <si>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</si>
  <si>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</si>
  <si>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</si>
  <si>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</si>
  <si>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</si>
  <si>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</si>
  <si>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</si>
  <si>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</si>
  <si>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</si>
  <si>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</si>
  <si>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</si>
  <si>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</si>
  <si>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</si>
  <si>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</si>
  <si>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</si>
  <si>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</si>
  <si>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</si>
  <si>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</si>
  <si>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</si>
  <si>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</si>
  <si>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</si>
  <si>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</si>
  <si>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</si>
  <si>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</si>
  <si>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</si>
  <si>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</si>
  <si>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</si>
  <si>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</si>
  <si>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</si>
  <si>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</si>
  <si>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</si>
  <si>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</si>
  <si>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</si>
  <si>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</si>
  <si>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</si>
  <si>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</si>
  <si>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</si>
  <si>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</si>
  <si>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</si>
  <si>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</si>
  <si>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</si>
  <si>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</si>
  <si>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</si>
  <si>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</si>
  <si>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</si>
  <si>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</si>
  <si>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</si>
  <si>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</si>
  <si>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</si>
  <si>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</si>
  <si>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</si>
  <si>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</si>
  <si>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</si>
  <si>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</si>
  <si>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</si>
  <si>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</si>
  <si>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</si>
  <si>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</si>
  <si>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</si>
  <si>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</si>
  <si>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</si>
  <si>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</si>
  <si>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</si>
  <si>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</si>
  <si>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</si>
  <si>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</si>
  <si>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</si>
  <si>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</si>
  <si>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</si>
  <si>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</si>
  <si>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</si>
  <si>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</si>
  <si>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</si>
  <si>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</si>
  <si>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</si>
  <si>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</si>
  <si>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</si>
  <si>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</si>
  <si>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</si>
  <si>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</si>
  <si>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</si>
  <si>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</si>
  <si>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</si>
  <si>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</si>
  <si>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</si>
  <si>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</si>
  <si>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</si>
  <si>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</si>
  <si>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</si>
  <si>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</si>
  <si>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</si>
  <si>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</si>
  <si>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</si>
  <si>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</si>
  <si>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</si>
  <si>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</si>
  <si>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</si>
  <si>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</si>
  <si>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</si>
  <si>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</si>
  <si>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</si>
  <si>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</si>
  <si>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</si>
  <si>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</si>
  <si>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</si>
  <si>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</si>
  <si>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</si>
  <si>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</si>
  <si>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</si>
  <si>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</si>
  <si>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</si>
  <si>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</si>
  <si>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</si>
  <si>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</si>
  <si>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</si>
  <si>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</si>
  <si>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</si>
  <si>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</si>
  <si>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</si>
  <si>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</si>
  <si>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</si>
  <si>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</si>
  <si>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</si>
  <si>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</si>
  <si>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</si>
  <si>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</si>
  <si>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</si>
  <si>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</si>
  <si>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</si>
  <si>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</si>
  <si>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</si>
  <si>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</si>
  <si>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</si>
  <si>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</si>
  <si>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</si>
  <si>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</si>
  <si>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</si>
  <si>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</si>
  <si>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</si>
  <si>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</si>
  <si>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</si>
  <si>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</si>
  <si>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</si>
  <si>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</si>
  <si>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</si>
  <si>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</si>
  <si>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</si>
  <si>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</si>
  <si>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</si>
  <si>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</si>
  <si>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</si>
  <si>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</si>
  <si>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</si>
  <si>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</si>
  <si>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</si>
  <si>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</si>
  <si>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</si>
  <si>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</si>
  <si>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</si>
  <si>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</si>
  <si>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</si>
  <si>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</si>
  <si>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</si>
  <si>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</si>
  <si>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</si>
  <si>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</si>
  <si>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</si>
  <si>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</si>
  <si>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</si>
  <si>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</si>
  <si>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</si>
  <si>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</si>
  <si>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</si>
  <si>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</si>
  <si>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</si>
  <si>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</si>
  <si>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</si>
  <si>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</si>
  <si>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</si>
  <si>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</si>
  <si>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</si>
  <si>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</si>
  <si>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</si>
  <si>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</si>
  <si>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</si>
  <si>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</si>
  <si>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</si>
  <si>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</si>
  <si>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</si>
  <si>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</si>
  <si>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</si>
  <si>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</si>
  <si>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</si>
  <si>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</si>
  <si>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</si>
  <si>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</si>
  <si>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</si>
  <si>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</si>
  <si>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</si>
  <si>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</si>
  <si>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</si>
  <si>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</si>
  <si>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</si>
  <si>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</si>
  <si>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</si>
  <si>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</si>
  <si>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</si>
  <si>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</si>
  <si>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</si>
  <si>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</si>
  <si>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</si>
  <si>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</si>
  <si>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</si>
  <si>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</si>
  <si>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</si>
  <si>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</si>
  <si>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</si>
  <si>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</si>
  <si>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</si>
  <si>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</si>
  <si>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</si>
  <si>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</si>
  <si>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</si>
  <si>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</si>
  <si>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</si>
  <si>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</si>
  <si>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</si>
  <si>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</si>
  <si>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</si>
  <si>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</si>
  <si>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</si>
  <si>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</si>
  <si>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</si>
  <si>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</si>
  <si>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</si>
  <si>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</si>
  <si>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</si>
  <si>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</si>
  <si>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</si>
  <si>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</si>
  <si>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</si>
  <si>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</si>
  <si>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</si>
  <si>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</si>
  <si>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</si>
  <si>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</si>
  <si>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</si>
  <si>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</si>
  <si>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</si>
  <si>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</si>
  <si>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</si>
  <si>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</si>
  <si>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</si>
  <si>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</si>
  <si>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</si>
  <si>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</si>
  <si>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</si>
  <si>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</si>
  <si>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</si>
  <si>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</si>
  <si>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</si>
  <si>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</si>
  <si>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</si>
  <si>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</si>
  <si>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</si>
  <si>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</si>
  <si>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</si>
  <si>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</si>
  <si>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</si>
  <si>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</si>
  <si>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</si>
  <si>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</si>
  <si>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</si>
  <si>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</si>
  <si>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</si>
  <si>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</si>
  <si>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</si>
  <si>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</si>
  <si>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</si>
  <si>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</si>
  <si>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</si>
  <si>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</si>
  <si>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</si>
  <si>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</si>
  <si>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</si>
  <si>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</si>
  <si>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</si>
  <si>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</si>
  <si>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</si>
  <si>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</si>
  <si>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</si>
  <si>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</si>
  <si>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</si>
  <si>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</si>
  <si>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</si>
  <si>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</si>
  <si>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</si>
  <si>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</si>
  <si>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</si>
  <si>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</si>
  <si>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</si>
  <si>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</si>
  <si>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</si>
  <si>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</si>
  <si>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</si>
  <si>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</si>
  <si>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</si>
  <si>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</si>
  <si>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</si>
  <si>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</si>
  <si>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</si>
  <si>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</si>
  <si>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</si>
  <si>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</si>
  <si>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</si>
  <si>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</si>
  <si>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</si>
  <si>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</si>
  <si>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</si>
  <si>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</si>
  <si>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</si>
  <si>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</si>
  <si>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</si>
  <si>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</si>
  <si>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</si>
  <si>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</si>
  <si>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</si>
  <si>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</si>
  <si>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</si>
  <si>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</si>
  <si>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</si>
  <si>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</si>
  <si>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</si>
  <si>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</si>
  <si>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</si>
  <si>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</si>
  <si>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</si>
  <si>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</si>
  <si>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</si>
  <si>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</si>
  <si>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</si>
  <si>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</si>
  <si>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</si>
  <si>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</si>
  <si>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</si>
  <si>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</si>
  <si>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</si>
  <si>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</si>
  <si>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</si>
  <si>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</si>
  <si>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</si>
  <si>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</si>
  <si>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</si>
  <si>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</si>
  <si>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</si>
  <si>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</si>
  <si>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</si>
  <si>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</si>
  <si>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</si>
  <si>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</si>
  <si>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</si>
  <si>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</si>
  <si>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</si>
  <si>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</si>
  <si>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</si>
  <si>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</si>
  <si>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</si>
  <si>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</si>
  <si>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</si>
  <si>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</si>
  <si>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</si>
  <si>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</si>
  <si>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</si>
  <si>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</si>
  <si>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</si>
  <si>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</si>
  <si>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</si>
  <si>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</si>
  <si>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</si>
  <si>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</si>
  <si>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</si>
  <si>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</si>
  <si>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</si>
  <si>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</si>
  <si>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</si>
  <si>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</si>
  <si>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</si>
  <si>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</si>
  <si>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</si>
  <si>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</si>
  <si>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</si>
  <si>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</si>
  <si>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Arnót Község Önkormányzata</t>
  </si>
  <si>
    <t>Magánszemélyek jövedelemadói</t>
  </si>
  <si>
    <t>Egyéb közhatalmi bevételek</t>
  </si>
  <si>
    <t>Napközi Otthonos Óvoda és Mini Bölcsőde</t>
  </si>
  <si>
    <t>37.981.582</t>
  </si>
  <si>
    <t>95.314.574</t>
  </si>
  <si>
    <t>2020. évi zárszámadás</t>
  </si>
  <si>
    <t>Települési önkormányzatok egyes köznevelési feladatainak támogatása</t>
  </si>
  <si>
    <t>Települési önkormányzatok egyes szociális és gyermekjóléti feladatainak támogatása</t>
  </si>
  <si>
    <t>Települési önkormányzatok gyermekétkeztetési feldatainak támogatása</t>
  </si>
  <si>
    <t>Települési önkormányzatok kulturális feladatainak támogatása</t>
  </si>
  <si>
    <t>Működési célú költségvetési támogatások és kiegészítő támogatások</t>
  </si>
  <si>
    <t>2020. évi általámos működés és ágazati feladatok támogatásainak alakulása jogcímenként</t>
  </si>
  <si>
    <t>2020. évi tervezett támogatás összege</t>
  </si>
  <si>
    <t>* Magyarország 2020. évi központi költségvetéséról szóló törvény</t>
  </si>
  <si>
    <r>
      <t>2019. évi L.
törvény 2.  melléklete száma</t>
    </r>
    <r>
      <rPr>
        <b/>
        <sz val="10"/>
        <rFont val="Symbol"/>
        <family val="1"/>
        <charset val="2"/>
      </rPr>
      <t>*</t>
    </r>
  </si>
  <si>
    <t>Önkormányzatok gyermekétkeztetési feladatainak támogatása</t>
  </si>
  <si>
    <t>2020. évi zárszámadásának pénzügyi mérlege</t>
  </si>
  <si>
    <t>2020.évi</t>
  </si>
  <si>
    <t>2020. évi zérszámadás pénzügyi mérlege</t>
  </si>
  <si>
    <t>2019. évi tény</t>
  </si>
  <si>
    <t>2020. évi céljelleggel jutatott támogatások kimutatásáról</t>
  </si>
  <si>
    <t>2020. év</t>
  </si>
  <si>
    <t>Felhasználás 2019.12.31ig</t>
  </si>
  <si>
    <t>2020. évi módosított előirányzat</t>
  </si>
  <si>
    <t>Teljesítés 2020. 12.31ig</t>
  </si>
  <si>
    <t>Összes teljesítés 2020.12.31ig</t>
  </si>
  <si>
    <t>2020. módosított előirányzat</t>
  </si>
  <si>
    <t>2020. előtti forrás, kiadás</t>
  </si>
  <si>
    <t>Arnót község Önkormányzata</t>
  </si>
  <si>
    <t>Arnóti Polgármesteri Hivatal</t>
  </si>
  <si>
    <t>Arnóti Napköziotthonos Óvoda és Mini Bölcsőde</t>
  </si>
  <si>
    <t>2020. évi</t>
  </si>
  <si>
    <t>TOP Bölcsöde és Óvoda felújítás</t>
  </si>
  <si>
    <t>TOP energetika felújítás</t>
  </si>
  <si>
    <t>Könyvtár felújítása</t>
  </si>
  <si>
    <t>Alkotmány utca felújítása</t>
  </si>
  <si>
    <t>Kisértékű tárgyi eszközök beszerzése</t>
  </si>
  <si>
    <t>2020</t>
  </si>
  <si>
    <t>Pénzkészlet 2020. január 1-jén, ebből:</t>
  </si>
  <si>
    <t>Államháztartáson belüli megelőlegezések visszfizetése</t>
  </si>
  <si>
    <t>Bölcsőde tetőszerkezet felújítása</t>
  </si>
  <si>
    <t>Térfigyelő kamera beszerzése</t>
  </si>
  <si>
    <t>LED fal beszerzése</t>
  </si>
  <si>
    <t>Zöld Arnótért Egyesület</t>
  </si>
  <si>
    <t>Az Arnóti Ovisokért Alapítvány</t>
  </si>
  <si>
    <t>működési támogatás</t>
  </si>
  <si>
    <t xml:space="preserve">TOP-3.2.1-16-BO1-2017-00080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</si>
  <si>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</si>
  <si>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TOP-1.4.1-16-BO1-2017-00037 Óvpdafejlesztés és bölcsőde kialakítása Arnóton</t>
  </si>
  <si>
    <t>TOP-2.1.3-16-BO1-2019-00047 Arnót község Csapadékvíz hálózatának fejlesztése</t>
  </si>
  <si>
    <t>V.28.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</si>
</sst>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48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0" xfId="7" applyFont="1" applyFill="1" applyBorder="1" applyAlignment="1" applyProtection="1">
      <alignment horizontal="center" vertical="center" wrapText="1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4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5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6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8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49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4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6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0" xfId="0" applyNumberFormat="1" applyFont="1" applyFill="1" applyBorder="1" applyAlignment="1" applyProtection="1">
      <alignment horizontal="centerContinuous" vertical="center"/>
    </xf>
    <xf numFmtId="166" fontId="7" fillId="0" borderId="51" xfId="0" applyNumberFormat="1" applyFont="1" applyFill="1" applyBorder="1" applyAlignment="1" applyProtection="1">
      <alignment horizontal="centerContinuous" vertical="center"/>
    </xf>
    <xf numFmtId="166" fontId="7" fillId="0" borderId="38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2" xfId="0" applyNumberFormat="1" applyFont="1" applyFill="1" applyBorder="1" applyAlignment="1" applyProtection="1">
      <alignment horizontal="center" vertical="center"/>
    </xf>
    <xf numFmtId="166" fontId="7" fillId="0" borderId="53" xfId="0" applyNumberFormat="1" applyFont="1" applyFill="1" applyBorder="1" applyAlignment="1" applyProtection="1">
      <alignment horizontal="center" vertical="center"/>
    </xf>
    <xf numFmtId="166" fontId="7" fillId="0" borderId="46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47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1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0" xfId="0" applyNumberFormat="1" applyFont="1" applyFill="1" applyBorder="1" applyAlignment="1" applyProtection="1">
      <alignment vertical="center" wrapText="1"/>
    </xf>
    <xf numFmtId="166" fontId="23" fillId="0" borderId="54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6" xfId="0" applyNumberFormat="1" applyFont="1" applyFill="1" applyBorder="1" applyAlignment="1" applyProtection="1">
      <alignment vertical="center" wrapText="1"/>
    </xf>
    <xf numFmtId="1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6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1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1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5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3" xfId="0" applyNumberFormat="1" applyFont="1" applyFill="1" applyBorder="1" applyAlignment="1" applyProtection="1">
      <alignment vertical="center"/>
      <protection locked="0"/>
    </xf>
    <xf numFmtId="166" fontId="23" fillId="0" borderId="41" xfId="0" applyNumberFormat="1" applyFont="1" applyFill="1" applyBorder="1" applyAlignment="1" applyProtection="1">
      <alignment vertical="center"/>
    </xf>
    <xf numFmtId="166" fontId="23" fillId="0" borderId="46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0" xfId="0" applyNumberFormat="1" applyFont="1" applyFill="1" applyBorder="1" applyAlignment="1" applyProtection="1">
      <alignment horizontal="right" vertical="center"/>
      <protection locked="0"/>
    </xf>
    <xf numFmtId="3" fontId="24" fillId="0" borderId="57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5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57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6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6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6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58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6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59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6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41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25" fillId="0" borderId="58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6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6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6" xfId="0" applyNumberFormat="1" applyFont="1" applyFill="1" applyBorder="1" applyAlignment="1" applyProtection="1">
      <alignment horizontal="right" vertical="center"/>
      <protection locked="0"/>
    </xf>
    <xf numFmtId="179" fontId="26" fillId="0" borderId="57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 applyProtection="1">
      <alignment horizontal="center" vertical="center" wrapText="1"/>
    </xf>
    <xf numFmtId="0" fontId="20" fillId="0" borderId="62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47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2" xfId="0" applyFill="1" applyBorder="1"/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64" xfId="0" applyFont="1" applyFill="1" applyBorder="1" applyAlignment="1" applyProtection="1">
      <alignment horizontal="left" vertical="center" wrapText="1"/>
      <protection locked="0"/>
    </xf>
    <xf numFmtId="166" fontId="21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6" xfId="0" applyFill="1" applyBorder="1"/>
    <xf numFmtId="0" fontId="21" fillId="0" borderId="67" xfId="0" applyFont="1" applyFill="1" applyBorder="1" applyAlignment="1" applyProtection="1">
      <alignment horizontal="lef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47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6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4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0" xfId="6" applyNumberFormat="1" applyFont="1" applyBorder="1" applyAlignment="1" applyProtection="1">
      <alignment horizontal="right" vertical="center" wrapText="1"/>
      <protection locked="0"/>
    </xf>
    <xf numFmtId="3" fontId="24" fillId="0" borderId="71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2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3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3" xfId="6" applyNumberFormat="1" applyFont="1" applyBorder="1" applyAlignment="1">
      <alignment horizontal="center" vertical="center" wrapText="1"/>
    </xf>
    <xf numFmtId="49" fontId="24" fillId="0" borderId="74" xfId="6" applyNumberFormat="1" applyFont="1" applyBorder="1" applyAlignment="1">
      <alignment horizontal="left" vertical="center"/>
    </xf>
    <xf numFmtId="49" fontId="27" fillId="0" borderId="75" xfId="6" quotePrefix="1" applyNumberFormat="1" applyFont="1" applyBorder="1" applyAlignment="1">
      <alignment horizontal="left" vertical="center"/>
    </xf>
    <xf numFmtId="49" fontId="24" fillId="0" borderId="75" xfId="6" applyNumberFormat="1" applyFont="1" applyBorder="1" applyAlignment="1">
      <alignment horizontal="left" vertical="center"/>
    </xf>
    <xf numFmtId="49" fontId="23" fillId="0" borderId="47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2" xfId="6" applyNumberFormat="1" applyFont="1" applyBorder="1" applyAlignment="1" applyProtection="1">
      <alignment horizontal="right" vertical="center" indent="1"/>
      <protection locked="0"/>
    </xf>
    <xf numFmtId="166" fontId="24" fillId="0" borderId="6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4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4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1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0" xfId="6" applyNumberFormat="1" applyFont="1" applyBorder="1" applyAlignment="1">
      <alignment horizontal="right" vertical="center" wrapText="1" indent="1"/>
    </xf>
    <xf numFmtId="166" fontId="23" fillId="0" borderId="62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1" xfId="6" applyNumberFormat="1" applyFont="1" applyBorder="1" applyAlignment="1" applyProtection="1">
      <alignment horizontal="right" vertical="center" indent="1"/>
    </xf>
    <xf numFmtId="3" fontId="21" fillId="0" borderId="59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76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7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3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49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44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4" xfId="6" applyNumberFormat="1" applyBorder="1" applyAlignment="1" applyProtection="1">
      <alignment horizontal="left" vertical="center" wrapText="1"/>
      <protection locked="0"/>
    </xf>
    <xf numFmtId="166" fontId="14" fillId="0" borderId="51" xfId="6" applyNumberFormat="1" applyBorder="1" applyAlignment="1" applyProtection="1">
      <alignment horizontal="left" vertical="center" wrapText="1"/>
      <protection locked="0"/>
    </xf>
    <xf numFmtId="166" fontId="14" fillId="0" borderId="38" xfId="6" applyNumberFormat="1" applyBorder="1" applyAlignment="1" applyProtection="1">
      <alignment horizontal="left" vertical="center" wrapText="1"/>
      <protection locked="0"/>
    </xf>
    <xf numFmtId="166" fontId="14" fillId="0" borderId="78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44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0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1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2" xfId="6" applyNumberFormat="1" applyFont="1" applyBorder="1" applyAlignment="1">
      <alignment horizontal="center" vertical="center"/>
    </xf>
    <xf numFmtId="166" fontId="25" fillId="0" borderId="61" xfId="6" applyNumberFormat="1" applyFont="1" applyBorder="1" applyAlignment="1">
      <alignment horizontal="center" vertical="center" wrapText="1"/>
    </xf>
    <xf numFmtId="166" fontId="25" fillId="0" borderId="49" xfId="6" applyNumberFormat="1" applyFont="1" applyBorder="1" applyAlignment="1">
      <alignment horizontal="center" vertical="center" wrapText="1"/>
    </xf>
    <xf numFmtId="0" fontId="14" fillId="0" borderId="49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62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166" fontId="7" fillId="0" borderId="47" xfId="6" applyNumberFormat="1" applyFont="1" applyBorder="1" applyAlignment="1">
      <alignment horizontal="center" vertical="center" wrapText="1"/>
    </xf>
    <xf numFmtId="0" fontId="14" fillId="0" borderId="44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Border="1" applyAlignment="1">
      <alignment horizontal="center" vertical="center" wrapText="1"/>
    </xf>
    <xf numFmtId="0" fontId="81" fillId="0" borderId="73" xfId="0" applyFont="1" applyBorder="1" applyAlignment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166" fontId="16" fillId="0" borderId="44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4" xfId="6" applyBorder="1" applyAlignment="1" applyProtection="1">
      <alignment horizontal="center" vertical="center"/>
    </xf>
    <xf numFmtId="175" fontId="38" fillId="0" borderId="49" xfId="6" applyNumberFormat="1" applyFont="1" applyBorder="1" applyAlignment="1" applyProtection="1">
      <alignment horizontal="left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47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49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57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57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7" fillId="0" borderId="73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2" xfId="0" applyNumberFormat="1" applyFont="1" applyFill="1" applyBorder="1" applyAlignment="1" applyProtection="1">
      <alignment horizontal="center" vertical="center"/>
      <protection locked="0"/>
    </xf>
    <xf numFmtId="166" fontId="7" fillId="0" borderId="73" xfId="0" applyNumberFormat="1" applyFont="1" applyFill="1" applyBorder="1" applyAlignment="1" applyProtection="1">
      <alignment horizontal="center" vertical="center"/>
      <protection locked="0"/>
    </xf>
    <xf numFmtId="166" fontId="7" fillId="0" borderId="6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left" vertical="center" wrapText="1"/>
    </xf>
    <xf numFmtId="0" fontId="7" fillId="0" borderId="49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23" fillId="0" borderId="47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6" fillId="0" borderId="47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7" fillId="0" borderId="72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1" xfId="0" applyFont="1" applyFill="1" applyBorder="1" applyAlignment="1" applyProtection="1">
      <alignment horizontal="center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47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58" xfId="9" applyFont="1" applyFill="1" applyBorder="1" applyAlignment="1" applyProtection="1">
      <alignment horizontal="center" vertical="center" wrapText="1"/>
      <protection locked="0"/>
    </xf>
    <xf numFmtId="0" fontId="47" fillId="0" borderId="56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57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47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2"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57" name="Csoportba foglalás 11">
          <a:extLst>
            <a:ext uri="{FF2B5EF4-FFF2-40B4-BE49-F238E27FC236}">
              <a16:creationId xmlns:a16="http://schemas.microsoft.com/office/drawing/2014/main" id="{28C592E4-401C-42C9-85D4-C695CD85CE26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D5F5FE29-0244-4384-B226-EC5F7D0EFC0A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60" name="Kép 3">
            <a:extLst>
              <a:ext uri="{FF2B5EF4-FFF2-40B4-BE49-F238E27FC236}">
                <a16:creationId xmlns:a16="http://schemas.microsoft.com/office/drawing/2014/main" id="{DDC49589-B8BB-42A2-A495-FD376468C0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34AB85AD-59BB-47FD-A2FF-D6DD099D4788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46EE4A4C-B30E-4F48-9E42-67AA17ECB877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04">
        <v>2019</v>
      </c>
    </row>
    <row r="2" spans="1:3" ht="18.75" x14ac:dyDescent="0.2">
      <c r="A2" s="742" t="s">
        <v>774</v>
      </c>
      <c r="B2" s="742"/>
      <c r="C2" s="742"/>
    </row>
    <row r="3" spans="1:3" ht="15" x14ac:dyDescent="0.25">
      <c r="A3" s="625"/>
      <c r="B3" s="626"/>
      <c r="C3" s="625"/>
    </row>
    <row r="4" spans="1:3" ht="14.25" x14ac:dyDescent="0.2">
      <c r="A4" s="627" t="s">
        <v>775</v>
      </c>
      <c r="B4" s="628" t="s">
        <v>776</v>
      </c>
      <c r="C4" s="627" t="s">
        <v>777</v>
      </c>
    </row>
    <row r="5" spans="1:3" x14ac:dyDescent="0.2">
      <c r="A5" s="629"/>
      <c r="B5" s="629"/>
      <c r="C5" s="629"/>
    </row>
    <row r="6" spans="1:3" ht="18.75" x14ac:dyDescent="0.3">
      <c r="A6" s="743" t="s">
        <v>809</v>
      </c>
      <c r="B6" s="743"/>
      <c r="C6" s="743"/>
    </row>
    <row r="7" spans="1:3" x14ac:dyDescent="0.2">
      <c r="A7" s="629" t="s">
        <v>778</v>
      </c>
      <c r="B7" s="629" t="s">
        <v>779</v>
      </c>
      <c r="C7" s="630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29" t="s">
        <v>780</v>
      </c>
      <c r="B8" s="629" t="s">
        <v>817</v>
      </c>
      <c r="C8" s="630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29" t="s">
        <v>781</v>
      </c>
      <c r="B9" s="629" t="str">
        <f>CONCATENATE(LOWER('Z_1.1.sz.mell.'!A3))</f>
        <v>2020. évi zárszámadásának pénzügyi mérlege</v>
      </c>
      <c r="C9" s="630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29" t="s">
        <v>782</v>
      </c>
      <c r="B10" s="629" t="str">
        <f>'Z_1.2.sz.mell.'!A3</f>
        <v>2020. évi zárszámadás</v>
      </c>
      <c r="C10" s="630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29" t="s">
        <v>783</v>
      </c>
      <c r="B11" s="629" t="str">
        <f>'Z_1.3.sz.mell.'!A3</f>
        <v>2020. évi zárszámadás</v>
      </c>
      <c r="C11" s="630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29" t="s">
        <v>784</v>
      </c>
      <c r="B12" s="629" t="str">
        <f>'Z_1.4.sz.mell.'!A3</f>
        <v>2020. évi zárszámadás</v>
      </c>
      <c r="C12" s="630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29" t="s">
        <v>509</v>
      </c>
      <c r="B13" s="629" t="s">
        <v>785</v>
      </c>
      <c r="C13" s="630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29" t="s">
        <v>421</v>
      </c>
      <c r="B14" s="629" t="s">
        <v>786</v>
      </c>
      <c r="C14" s="630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29" t="s">
        <v>787</v>
      </c>
      <c r="B15" s="629" t="s">
        <v>788</v>
      </c>
      <c r="C15" s="630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29" t="s">
        <v>789</v>
      </c>
      <c r="B16" s="629" t="s">
        <v>790</v>
      </c>
      <c r="C16" s="630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29" t="s">
        <v>791</v>
      </c>
      <c r="B17" s="629" t="s">
        <v>792</v>
      </c>
      <c r="C17" s="630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29" t="s">
        <v>793</v>
      </c>
      <c r="B18" s="629" t="str">
        <f>'Z_5.sz.mell.'!A9</f>
        <v>Európai uniós támogatással megvalósuló projektek</v>
      </c>
      <c r="C18" s="630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29" t="s">
        <v>516</v>
      </c>
      <c r="B19" s="629" t="s">
        <v>794</v>
      </c>
      <c r="C19" s="630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29" t="s">
        <v>448</v>
      </c>
      <c r="B20" s="629" t="s">
        <v>795</v>
      </c>
      <c r="C20" s="630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29" t="s">
        <v>449</v>
      </c>
      <c r="B21" s="629" t="s">
        <v>321</v>
      </c>
      <c r="C21" s="630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29" t="s">
        <v>796</v>
      </c>
      <c r="B22" s="629" t="s">
        <v>797</v>
      </c>
      <c r="C22" s="630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29" t="s">
        <v>798</v>
      </c>
      <c r="B23" s="629" t="str">
        <f>Z_ALAPADATOK!A11</f>
        <v>……………………. Polgármesteri /Közös Önkormányzati Hivatal</v>
      </c>
      <c r="C23" s="630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29" t="s">
        <v>799</v>
      </c>
      <c r="B24" t="str">
        <f>Z_ALAPADATOK!B13</f>
        <v>1 kvi név</v>
      </c>
      <c r="C24" s="630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29" t="s">
        <v>800</v>
      </c>
      <c r="B25" t="str">
        <f>Z_ALAPADATOK!B15</f>
        <v>2 kvi név</v>
      </c>
      <c r="C25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629" t="s">
        <v>801</v>
      </c>
      <c r="B26" t="str">
        <f>Z_ALAPADATOK!B17</f>
        <v>3 kvi név</v>
      </c>
      <c r="C26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629" t="s">
        <v>802</v>
      </c>
      <c r="B27" t="str">
        <f>Z_ALAPADATOK!B19</f>
        <v>4 kvi név</v>
      </c>
      <c r="C27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629" t="s">
        <v>803</v>
      </c>
      <c r="B28" t="str">
        <f>Z_ALAPADATOK!B21</f>
        <v>5 kvi név</v>
      </c>
      <c r="C28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629" t="s">
        <v>804</v>
      </c>
      <c r="B29" t="str">
        <f>Z_ALAPADATOK!B23</f>
        <v>6 kvi név</v>
      </c>
      <c r="C29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629" t="s">
        <v>805</v>
      </c>
      <c r="B30" t="str">
        <f>Z_ALAPADATOK!B25</f>
        <v>7 kvi név</v>
      </c>
      <c r="C30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629" t="s">
        <v>806</v>
      </c>
      <c r="B31" t="str">
        <f>Z_ALAPADATOK!B27</f>
        <v>8 kvi név</v>
      </c>
      <c r="C31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629" t="s">
        <v>807</v>
      </c>
      <c r="B32" t="str">
        <f>Z_ALAPADATOK!B29</f>
        <v>9 kvi név</v>
      </c>
      <c r="C32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629" t="s">
        <v>808</v>
      </c>
      <c r="B33" t="str">
        <f>Z_ALAPADATOK!B31</f>
        <v>10 kvi név</v>
      </c>
      <c r="C33" s="63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629" t="s">
        <v>833</v>
      </c>
      <c r="B34" t="str">
        <f>PROPER('Z_7.sz.mell'!A3)</f>
        <v>Költségvetési Szervek Maradványának Alakulása</v>
      </c>
      <c r="C34" s="630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29" t="s">
        <v>834</v>
      </c>
      <c r="B35" t="str">
        <f>'Z_8.sz.mell'!B1</f>
        <v>2020. évi általámos működés és ágazati feladatok támogatásainak alakulása jogcímenként</v>
      </c>
      <c r="C35" s="630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29" t="s">
        <v>755</v>
      </c>
      <c r="B36" t="str">
        <f>CONCATENATE(PROPER('Z_1.tájékoztató_t.'!A2)," ",LOWER('Z_1.tájékoztató_t.'!A3))</f>
        <v>Arnót Község Önkormányzata 2020. évi zérszámadás pénzügyi mérlege</v>
      </c>
      <c r="C36" s="630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29" t="s">
        <v>757</v>
      </c>
      <c r="B37" t="str">
        <f>'Z_2.tájékoztató_t.'!A1</f>
        <v>Többéves kihatással járó döntésekből származó kötzelezettségek célok szerinti, évenkénti bontásban</v>
      </c>
      <c r="C37" s="630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29" t="s">
        <v>758</v>
      </c>
      <c r="B38" t="str">
        <f>'Z_3.tájékoztató_t.'!A1</f>
        <v>Az önkormányzat által nyújtott hitel és kölcsön alakulása lejárat és eszközök szerinti bontásban</v>
      </c>
      <c r="C38" s="630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29" t="s">
        <v>759</v>
      </c>
      <c r="B39" t="str">
        <f>'Z_4.tájékoztató_t.'!A1</f>
        <v>Adósság állomány alakulása lejárat, eszközök, bel- és külföldi hitelezők szerinti bontásban
2019. december 31-én</v>
      </c>
      <c r="C39" s="630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29" t="s">
        <v>760</v>
      </c>
      <c r="B40" t="str">
        <f>'Z_5.tájékoztató_t.'!A3</f>
        <v>Az önkormányzat által adott közvetett támogatások</v>
      </c>
      <c r="C40" s="630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29" t="s">
        <v>764</v>
      </c>
      <c r="B41" t="str">
        <f>CONCATENATE(PROPER('Z_6.tájékoztató_t.'!A3)," ",LOWER('Z_6.tájékoztató_t.'!A4))</f>
        <v>K I M U T A T Á S 2020. évi céljelleggel jutatott támogatások kimutatásáról</v>
      </c>
      <c r="C41" s="630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29" t="s">
        <v>766</v>
      </c>
      <c r="B42" t="str">
        <f>CONCATENATE(PROPER('Z_7.1.tájékoztató_t.'!A2)," ",'Z_7.1.tájékoztató_t.'!A3)</f>
        <v>Vagyonkimutatás a könyvviteli mérlegben értékkel szerplő eszközökről</v>
      </c>
      <c r="C42" s="630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29" t="s">
        <v>769</v>
      </c>
      <c r="B43" t="str">
        <f>CONCATENATE(PROPER('Z_7.2.tájékoztató_t.'!A3)," ",'Z_7.2.tájékoztató_t.'!A4)</f>
        <v>Vagyonkimutatás a könyvviteli mérlegben értékkel szereplő forrásokról</v>
      </c>
      <c r="C43" s="630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29" t="s">
        <v>770</v>
      </c>
      <c r="B44" t="str">
        <f>CONCATENATE(PROPER('Z_7.3.tájékoztató_t.'!A3)," ",'Z_7.3.tájékoztató_t.'!A4)</f>
        <v>Vagyonkimutatás az érték nélkül nyilvántartott eszkzözkről</v>
      </c>
      <c r="C44" s="630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29" t="s">
        <v>772</v>
      </c>
      <c r="B45" t="str">
        <f>CONCATENATE('Z_8.tájékoztató_t.'!A2,'Z_8.tájékoztató_t.'!A3)</f>
        <v>Arnót Község Önkormányzata tulajdonában álló gazdálkodó szervezetek működéséből származókötelezettségek és részesedések alakulása 2019. évben</v>
      </c>
      <c r="C45" s="630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29" t="s">
        <v>773</v>
      </c>
      <c r="B46" t="s">
        <v>810</v>
      </c>
      <c r="C46" s="630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8"/>
  <sheetViews>
    <sheetView zoomScale="120" zoomScaleNormal="120" workbookViewId="0">
      <selection activeCell="H29" sqref="H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1" t="s">
        <v>512</v>
      </c>
      <c r="B1" s="82"/>
      <c r="C1" s="82"/>
      <c r="D1" s="82"/>
      <c r="E1" s="262" t="s">
        <v>100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63"/>
      <c r="B3" s="264"/>
      <c r="C3" s="263"/>
      <c r="D3" s="265"/>
      <c r="E3" s="264"/>
    </row>
    <row r="4" spans="1:5" ht="15.75" x14ac:dyDescent="0.25">
      <c r="A4" s="83" t="str">
        <f>+Z_ÖSSZEFÜGGÉSEK!A6</f>
        <v>2019. évi eredeti előirányzat BEVÉTELEK</v>
      </c>
      <c r="B4" s="266"/>
      <c r="C4" s="267"/>
      <c r="D4" s="265"/>
      <c r="E4" s="264"/>
    </row>
    <row r="5" spans="1:5" x14ac:dyDescent="0.2">
      <c r="A5" s="263"/>
      <c r="B5" s="264"/>
      <c r="C5" s="263"/>
      <c r="D5" s="265"/>
      <c r="E5" s="264"/>
    </row>
    <row r="6" spans="1:5" x14ac:dyDescent="0.2">
      <c r="A6" s="263" t="s">
        <v>453</v>
      </c>
      <c r="B6" s="264">
        <f>+'Z_1.1.sz.mell.'!C68</f>
        <v>378218605</v>
      </c>
      <c r="C6" s="263" t="s">
        <v>422</v>
      </c>
      <c r="D6" s="265">
        <f>+'Z_2.1.sz.mell'!C18+'Z_2.2.sz.mell'!C17</f>
        <v>378218605</v>
      </c>
      <c r="E6" s="264">
        <f>+B6-D6</f>
        <v>0</v>
      </c>
    </row>
    <row r="7" spans="1:5" x14ac:dyDescent="0.2">
      <c r="A7" s="263" t="s">
        <v>469</v>
      </c>
      <c r="B7" s="264">
        <f>+'Z_1.1.sz.mell.'!C92</f>
        <v>237666510</v>
      </c>
      <c r="C7" s="263" t="s">
        <v>428</v>
      </c>
      <c r="D7" s="265">
        <f>+'Z_2.1.sz.mell'!C29+'Z_2.2.sz.mell'!C30</f>
        <v>237666510</v>
      </c>
      <c r="E7" s="264">
        <f>+B7-D7</f>
        <v>0</v>
      </c>
    </row>
    <row r="8" spans="1:5" x14ac:dyDescent="0.2">
      <c r="A8" s="263" t="s">
        <v>470</v>
      </c>
      <c r="B8" s="264">
        <f>+'Z_1.1.sz.mell.'!C93</f>
        <v>615885115</v>
      </c>
      <c r="C8" s="263" t="s">
        <v>429</v>
      </c>
      <c r="D8" s="265">
        <f>+'Z_2.1.sz.mell'!C30+'Z_2.2.sz.mell'!C31</f>
        <v>615885115</v>
      </c>
      <c r="E8" s="264">
        <f>+B8-D8</f>
        <v>0</v>
      </c>
    </row>
    <row r="9" spans="1:5" x14ac:dyDescent="0.2">
      <c r="A9" s="263"/>
      <c r="B9" s="264"/>
      <c r="C9" s="263"/>
      <c r="D9" s="265"/>
      <c r="E9" s="264"/>
    </row>
    <row r="10" spans="1:5" ht="15.75" x14ac:dyDescent="0.25">
      <c r="A10" s="83" t="str">
        <f>+Z_ÖSSZEFÜGGÉSEK!A13</f>
        <v>2019. évi módosított előirányzat BEVÉTELEK</v>
      </c>
      <c r="B10" s="266"/>
      <c r="C10" s="267"/>
      <c r="D10" s="265"/>
      <c r="E10" s="264"/>
    </row>
    <row r="11" spans="1:5" x14ac:dyDescent="0.2">
      <c r="A11" s="263"/>
      <c r="B11" s="264"/>
      <c r="C11" s="263"/>
      <c r="D11" s="265"/>
      <c r="E11" s="264"/>
    </row>
    <row r="12" spans="1:5" x14ac:dyDescent="0.2">
      <c r="A12" s="263" t="s">
        <v>454</v>
      </c>
      <c r="B12" s="264">
        <f>+'Z_1.1.sz.mell.'!D68</f>
        <v>505999548</v>
      </c>
      <c r="C12" s="263" t="s">
        <v>423</v>
      </c>
      <c r="D12" s="265">
        <f>+'Z_2.1.sz.mell'!D18+'Z_2.2.sz.mell'!D17</f>
        <v>505999548</v>
      </c>
      <c r="E12" s="264">
        <f>+B12-D12</f>
        <v>0</v>
      </c>
    </row>
    <row r="13" spans="1:5" x14ac:dyDescent="0.2">
      <c r="A13" s="263" t="s">
        <v>455</v>
      </c>
      <c r="B13" s="264">
        <f>+'Z_1.1.sz.mell.'!D92</f>
        <v>254256280</v>
      </c>
      <c r="C13" s="263" t="s">
        <v>430</v>
      </c>
      <c r="D13" s="265">
        <f>+'Z_2.1.sz.mell'!D29+'Z_2.2.sz.mell'!D30</f>
        <v>254256280</v>
      </c>
      <c r="E13" s="264">
        <f>+B13-D13</f>
        <v>0</v>
      </c>
    </row>
    <row r="14" spans="1:5" x14ac:dyDescent="0.2">
      <c r="A14" s="263" t="s">
        <v>456</v>
      </c>
      <c r="B14" s="264">
        <f>+'Z_1.1.sz.mell.'!D93</f>
        <v>760255828</v>
      </c>
      <c r="C14" s="263" t="s">
        <v>431</v>
      </c>
      <c r="D14" s="265">
        <f>+'Z_2.1.sz.mell'!D30+'Z_2.2.sz.mell'!D31</f>
        <v>760255828</v>
      </c>
      <c r="E14" s="264">
        <f>+B14-D14</f>
        <v>0</v>
      </c>
    </row>
    <row r="15" spans="1:5" x14ac:dyDescent="0.2">
      <c r="A15" s="263"/>
      <c r="B15" s="264"/>
      <c r="C15" s="263"/>
      <c r="D15" s="265"/>
      <c r="E15" s="264"/>
    </row>
    <row r="16" spans="1:5" x14ac:dyDescent="0.2">
      <c r="A16" s="263"/>
      <c r="B16" s="264"/>
      <c r="C16" s="263"/>
      <c r="D16" s="265"/>
      <c r="E16" s="264"/>
    </row>
    <row r="17" spans="1:5" ht="15.75" x14ac:dyDescent="0.25">
      <c r="A17" s="83" t="str">
        <f>+Z_ÖSSZEFÜGGÉSEK!A25</f>
        <v>2019. évi eredeti előirányzat KIADÁSOK</v>
      </c>
      <c r="B17" s="266"/>
      <c r="C17" s="267"/>
      <c r="D17" s="265"/>
      <c r="E17" s="264"/>
    </row>
    <row r="18" spans="1:5" x14ac:dyDescent="0.2">
      <c r="A18" s="263"/>
      <c r="B18" s="264"/>
      <c r="C18" s="263"/>
      <c r="D18" s="265"/>
      <c r="E18" s="264"/>
    </row>
    <row r="19" spans="1:5" x14ac:dyDescent="0.2">
      <c r="A19" s="263" t="s">
        <v>471</v>
      </c>
      <c r="B19" s="264">
        <f>+'Z_1.1.sz.mell.'!C135</f>
        <v>615885115</v>
      </c>
      <c r="C19" s="263" t="s">
        <v>425</v>
      </c>
      <c r="D19" s="265">
        <f>+'Z_2.1.sz.mell'!F18+'Z_2.2.sz.mell'!F17</f>
        <v>615885115</v>
      </c>
      <c r="E19" s="264">
        <f>+B19-D19</f>
        <v>0</v>
      </c>
    </row>
    <row r="20" spans="1:5" x14ac:dyDescent="0.2">
      <c r="A20" s="263" t="s">
        <v>461</v>
      </c>
      <c r="B20" s="264">
        <f>+'Z_1.1.sz.mell.'!C160</f>
        <v>0</v>
      </c>
      <c r="C20" s="263" t="s">
        <v>434</v>
      </c>
      <c r="D20" s="265">
        <f>+'Z_2.1.sz.mell'!F29+'Z_2.2.sz.mell'!F30</f>
        <v>0</v>
      </c>
      <c r="E20" s="264">
        <f>+B20-D20</f>
        <v>0</v>
      </c>
    </row>
    <row r="21" spans="1:5" x14ac:dyDescent="0.2">
      <c r="A21" s="263" t="s">
        <v>462</v>
      </c>
      <c r="B21" s="264">
        <f>+'Z_1.1.sz.mell.'!C161</f>
        <v>615885115</v>
      </c>
      <c r="C21" s="263" t="s">
        <v>435</v>
      </c>
      <c r="D21" s="265">
        <f>+'Z_2.1.sz.mell'!F30+'Z_2.2.sz.mell'!F31</f>
        <v>615885115</v>
      </c>
      <c r="E21" s="264">
        <f>+B21-D21</f>
        <v>0</v>
      </c>
    </row>
    <row r="22" spans="1:5" x14ac:dyDescent="0.2">
      <c r="A22" s="263"/>
      <c r="B22" s="264"/>
      <c r="C22" s="263"/>
      <c r="D22" s="265"/>
      <c r="E22" s="264"/>
    </row>
    <row r="23" spans="1:5" ht="15.75" x14ac:dyDescent="0.25">
      <c r="A23" s="83" t="str">
        <f>+Z_ÖSSZEFÜGGÉSEK!A31</f>
        <v>2019. évi módosított előirányzat KIADÁSOK</v>
      </c>
      <c r="B23" s="266"/>
      <c r="C23" s="267"/>
      <c r="D23" s="265"/>
      <c r="E23" s="264"/>
    </row>
    <row r="24" spans="1:5" x14ac:dyDescent="0.2">
      <c r="A24" s="263"/>
      <c r="B24" s="264"/>
      <c r="C24" s="263"/>
      <c r="D24" s="265"/>
      <c r="E24" s="264"/>
    </row>
    <row r="25" spans="1:5" x14ac:dyDescent="0.2">
      <c r="A25" s="263" t="s">
        <v>463</v>
      </c>
      <c r="B25" s="264">
        <f>+'Z_1.1.sz.mell.'!D135</f>
        <v>753635526</v>
      </c>
      <c r="C25" s="263" t="s">
        <v>426</v>
      </c>
      <c r="D25" s="265">
        <f>+'Z_2.1.sz.mell'!G18+'Z_2.2.sz.mell'!G17</f>
        <v>753635526</v>
      </c>
      <c r="E25" s="264">
        <f>+B25-D25</f>
        <v>0</v>
      </c>
    </row>
    <row r="26" spans="1:5" x14ac:dyDescent="0.2">
      <c r="A26" s="263" t="s">
        <v>464</v>
      </c>
      <c r="B26" s="264">
        <f>+'Z_1.1.sz.mell.'!D160</f>
        <v>6620302</v>
      </c>
      <c r="C26" s="263" t="s">
        <v>436</v>
      </c>
      <c r="D26" s="265">
        <f>+'Z_2.1.sz.mell'!G29+'Z_2.2.sz.mell'!G30</f>
        <v>6620302</v>
      </c>
      <c r="E26" s="264">
        <f>+B26-D26</f>
        <v>0</v>
      </c>
    </row>
    <row r="27" spans="1:5" x14ac:dyDescent="0.2">
      <c r="A27" s="263" t="s">
        <v>465</v>
      </c>
      <c r="B27" s="264">
        <f>+'Z_1.1.sz.mell.'!D161</f>
        <v>760255828</v>
      </c>
      <c r="C27" s="263" t="s">
        <v>437</v>
      </c>
      <c r="D27" s="265">
        <f>+'Z_2.1.sz.mell'!G30+'Z_2.2.sz.mell'!G31</f>
        <v>760255828</v>
      </c>
      <c r="E27" s="264">
        <f>+B27-D27</f>
        <v>0</v>
      </c>
    </row>
    <row r="28" spans="1:5" x14ac:dyDescent="0.2">
      <c r="A28" s="263"/>
      <c r="B28" s="264"/>
      <c r="C28" s="263"/>
      <c r="D28" s="265"/>
      <c r="E28" s="264"/>
    </row>
  </sheetData>
  <phoneticPr fontId="24" type="noConversion"/>
  <conditionalFormatting sqref="E3:E28">
    <cfRule type="cellIs" dxfId="0" priority="2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G4" sqref="G4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13"/>
      <c r="B1" s="772" t="str">
        <f>CONCATENATE("3. melléklet ",Z_ALAPADATOK!A7," ",Z_ALAPADATOK!B7," ",Z_ALAPADATOK!C7," ",Z_ALAPADATOK!D7," ",Z_ALAPADATOK!E7," ",Z_ALAPADATOK!F7," ",Z_ALAPADATOK!G7," ",Z_ALAPADATOK!H7)</f>
        <v>3. melléklet a 6 / 2021 ( V.28. ) önkormányzati rendelethez</v>
      </c>
      <c r="C1" s="773"/>
      <c r="D1" s="773"/>
      <c r="E1" s="773"/>
      <c r="F1" s="773"/>
      <c r="G1" s="773"/>
    </row>
    <row r="2" spans="1:7" x14ac:dyDescent="0.2">
      <c r="A2" s="313"/>
      <c r="B2" s="314"/>
      <c r="C2" s="314"/>
      <c r="D2" s="314"/>
      <c r="E2" s="314"/>
      <c r="F2" s="314"/>
      <c r="G2" s="314"/>
    </row>
    <row r="3" spans="1:7" ht="25.5" customHeight="1" x14ac:dyDescent="0.2">
      <c r="A3" s="771" t="s">
        <v>513</v>
      </c>
      <c r="B3" s="771"/>
      <c r="C3" s="771"/>
      <c r="D3" s="771"/>
      <c r="E3" s="771"/>
      <c r="F3" s="771"/>
      <c r="G3" s="771"/>
    </row>
    <row r="4" spans="1:7" ht="22.5" customHeight="1" thickBot="1" x14ac:dyDescent="0.3">
      <c r="A4" s="313"/>
      <c r="B4" s="314"/>
      <c r="C4" s="314"/>
      <c r="D4" s="314"/>
      <c r="E4" s="314"/>
      <c r="F4" s="314"/>
      <c r="G4" s="315"/>
    </row>
    <row r="5" spans="1:7" s="29" customFormat="1" ht="44.45" customHeight="1" thickBot="1" x14ac:dyDescent="0.25">
      <c r="A5" s="316" t="s">
        <v>44</v>
      </c>
      <c r="B5" s="292" t="s">
        <v>45</v>
      </c>
      <c r="C5" s="292" t="s">
        <v>46</v>
      </c>
      <c r="D5" s="292" t="s">
        <v>888</v>
      </c>
      <c r="E5" s="292" t="s">
        <v>889</v>
      </c>
      <c r="F5" s="292" t="s">
        <v>890</v>
      </c>
      <c r="G5" s="293" t="s">
        <v>891</v>
      </c>
    </row>
    <row r="6" spans="1:7" s="33" customFormat="1" ht="12" customHeight="1" thickBot="1" x14ac:dyDescent="0.25">
      <c r="A6" s="317" t="s">
        <v>382</v>
      </c>
      <c r="B6" s="318" t="s">
        <v>383</v>
      </c>
      <c r="C6" s="318" t="s">
        <v>384</v>
      </c>
      <c r="D6" s="318" t="s">
        <v>386</v>
      </c>
      <c r="E6" s="318" t="s">
        <v>385</v>
      </c>
      <c r="F6" s="318" t="s">
        <v>387</v>
      </c>
      <c r="G6" s="319" t="s">
        <v>440</v>
      </c>
    </row>
    <row r="7" spans="1:7" ht="15.95" customHeight="1" x14ac:dyDescent="0.2">
      <c r="A7" s="219" t="s">
        <v>902</v>
      </c>
      <c r="B7" s="21"/>
      <c r="C7" s="221" t="s">
        <v>903</v>
      </c>
      <c r="D7" s="21"/>
      <c r="E7" s="21"/>
      <c r="F7" s="21">
        <v>13357062</v>
      </c>
      <c r="G7" s="34">
        <f>D7+F7</f>
        <v>13357062</v>
      </c>
    </row>
    <row r="8" spans="1:7" ht="15.95" customHeight="1" x14ac:dyDescent="0.2">
      <c r="A8" s="219" t="s">
        <v>907</v>
      </c>
      <c r="B8" s="21"/>
      <c r="C8" s="221" t="s">
        <v>903</v>
      </c>
      <c r="D8" s="21"/>
      <c r="E8" s="21"/>
      <c r="F8" s="21">
        <v>2999955</v>
      </c>
      <c r="G8" s="34">
        <f t="shared" ref="G8:G24" si="0">D8+F8</f>
        <v>2999955</v>
      </c>
    </row>
    <row r="9" spans="1:7" ht="15.95" customHeight="1" x14ac:dyDescent="0.2">
      <c r="A9" s="219" t="s">
        <v>908</v>
      </c>
      <c r="B9" s="21"/>
      <c r="C9" s="221" t="s">
        <v>903</v>
      </c>
      <c r="D9" s="21"/>
      <c r="E9" s="21"/>
      <c r="F9" s="21">
        <v>742000</v>
      </c>
      <c r="G9" s="34">
        <f t="shared" si="0"/>
        <v>742000</v>
      </c>
    </row>
    <row r="10" spans="1:7" ht="15.95" customHeight="1" x14ac:dyDescent="0.2">
      <c r="A10" s="220"/>
      <c r="B10" s="21"/>
      <c r="C10" s="221"/>
      <c r="D10" s="21"/>
      <c r="E10" s="21"/>
      <c r="F10" s="21"/>
      <c r="G10" s="34">
        <f t="shared" si="0"/>
        <v>0</v>
      </c>
    </row>
    <row r="11" spans="1:7" ht="15.95" customHeight="1" x14ac:dyDescent="0.2">
      <c r="A11" s="219"/>
      <c r="B11" s="21"/>
      <c r="C11" s="221"/>
      <c r="D11" s="21"/>
      <c r="E11" s="21"/>
      <c r="F11" s="21"/>
      <c r="G11" s="34">
        <f t="shared" si="0"/>
        <v>0</v>
      </c>
    </row>
    <row r="12" spans="1:7" ht="15.95" customHeight="1" x14ac:dyDescent="0.2">
      <c r="A12" s="220"/>
      <c r="B12" s="21"/>
      <c r="C12" s="221"/>
      <c r="D12" s="21"/>
      <c r="E12" s="21"/>
      <c r="F12" s="21"/>
      <c r="G12" s="34">
        <f t="shared" si="0"/>
        <v>0</v>
      </c>
    </row>
    <row r="13" spans="1:7" ht="15.95" customHeight="1" x14ac:dyDescent="0.2">
      <c r="A13" s="219"/>
      <c r="B13" s="21"/>
      <c r="C13" s="221"/>
      <c r="D13" s="21"/>
      <c r="E13" s="21"/>
      <c r="F13" s="21"/>
      <c r="G13" s="34">
        <f t="shared" si="0"/>
        <v>0</v>
      </c>
    </row>
    <row r="14" spans="1:7" ht="15.95" customHeight="1" x14ac:dyDescent="0.2">
      <c r="A14" s="219"/>
      <c r="B14" s="21"/>
      <c r="C14" s="221"/>
      <c r="D14" s="21"/>
      <c r="E14" s="21"/>
      <c r="F14" s="21"/>
      <c r="G14" s="34">
        <f t="shared" si="0"/>
        <v>0</v>
      </c>
    </row>
    <row r="15" spans="1:7" ht="15.95" customHeight="1" x14ac:dyDescent="0.2">
      <c r="A15" s="219"/>
      <c r="B15" s="21"/>
      <c r="C15" s="221"/>
      <c r="D15" s="21"/>
      <c r="E15" s="21"/>
      <c r="F15" s="21"/>
      <c r="G15" s="34">
        <f t="shared" si="0"/>
        <v>0</v>
      </c>
    </row>
    <row r="16" spans="1:7" ht="15.95" customHeight="1" x14ac:dyDescent="0.2">
      <c r="A16" s="219"/>
      <c r="B16" s="21"/>
      <c r="C16" s="221"/>
      <c r="D16" s="21"/>
      <c r="E16" s="21"/>
      <c r="F16" s="21"/>
      <c r="G16" s="34">
        <f t="shared" si="0"/>
        <v>0</v>
      </c>
    </row>
    <row r="17" spans="1:7" ht="15.95" customHeight="1" x14ac:dyDescent="0.2">
      <c r="A17" s="219"/>
      <c r="B17" s="21"/>
      <c r="C17" s="221"/>
      <c r="D17" s="21"/>
      <c r="E17" s="21"/>
      <c r="F17" s="21"/>
      <c r="G17" s="34">
        <f t="shared" si="0"/>
        <v>0</v>
      </c>
    </row>
    <row r="18" spans="1:7" ht="15.95" customHeight="1" x14ac:dyDescent="0.2">
      <c r="A18" s="219"/>
      <c r="B18" s="21"/>
      <c r="C18" s="221"/>
      <c r="D18" s="21"/>
      <c r="E18" s="21"/>
      <c r="F18" s="21"/>
      <c r="G18" s="34">
        <f t="shared" si="0"/>
        <v>0</v>
      </c>
    </row>
    <row r="19" spans="1:7" ht="15.95" customHeight="1" x14ac:dyDescent="0.2">
      <c r="A19" s="219"/>
      <c r="B19" s="21"/>
      <c r="C19" s="221"/>
      <c r="D19" s="21"/>
      <c r="E19" s="21"/>
      <c r="F19" s="21"/>
      <c r="G19" s="34">
        <f t="shared" si="0"/>
        <v>0</v>
      </c>
    </row>
    <row r="20" spans="1:7" ht="15.95" customHeight="1" x14ac:dyDescent="0.2">
      <c r="A20" s="219"/>
      <c r="B20" s="21"/>
      <c r="C20" s="221"/>
      <c r="D20" s="21"/>
      <c r="E20" s="21"/>
      <c r="F20" s="21"/>
      <c r="G20" s="34">
        <f t="shared" si="0"/>
        <v>0</v>
      </c>
    </row>
    <row r="21" spans="1:7" ht="15.95" customHeight="1" x14ac:dyDescent="0.2">
      <c r="A21" s="219"/>
      <c r="B21" s="21"/>
      <c r="C21" s="221"/>
      <c r="D21" s="21"/>
      <c r="E21" s="21"/>
      <c r="F21" s="21"/>
      <c r="G21" s="34">
        <f t="shared" si="0"/>
        <v>0</v>
      </c>
    </row>
    <row r="22" spans="1:7" ht="15.95" customHeight="1" x14ac:dyDescent="0.2">
      <c r="A22" s="219"/>
      <c r="B22" s="21"/>
      <c r="C22" s="221"/>
      <c r="D22" s="21"/>
      <c r="E22" s="21"/>
      <c r="F22" s="21"/>
      <c r="G22" s="34">
        <f t="shared" si="0"/>
        <v>0</v>
      </c>
    </row>
    <row r="23" spans="1:7" ht="15.95" customHeight="1" x14ac:dyDescent="0.2">
      <c r="A23" s="219"/>
      <c r="B23" s="21"/>
      <c r="C23" s="221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22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43</v>
      </c>
      <c r="B25" s="37">
        <f>SUM(B7:B24)</f>
        <v>0</v>
      </c>
      <c r="C25" s="56"/>
      <c r="D25" s="37">
        <f>SUM(D7:D24)</f>
        <v>0</v>
      </c>
      <c r="E25" s="37"/>
      <c r="F25" s="37">
        <f>SUM(F7:F24)</f>
        <v>17099017</v>
      </c>
      <c r="G25" s="38">
        <f>SUM(G7:G24)</f>
        <v>17099017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G9" sqref="G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13"/>
      <c r="B1" s="772" t="str">
        <f>CONCATENATE("4. melléklet ",Z_ALAPADATOK!A7," ",Z_ALAPADATOK!B7," ",Z_ALAPADATOK!C7," ",Z_ALAPADATOK!D7," ",Z_ALAPADATOK!E7," ",Z_ALAPADATOK!F7," ",Z_ALAPADATOK!G7," ",Z_ALAPADATOK!H7)</f>
        <v>4. melléklet a 6 / 2021 ( V.28. ) önkormányzati rendelethez</v>
      </c>
      <c r="C1" s="772"/>
      <c r="D1" s="772"/>
      <c r="E1" s="772"/>
      <c r="F1" s="772"/>
      <c r="G1" s="772"/>
    </row>
    <row r="2" spans="1:7" x14ac:dyDescent="0.2">
      <c r="A2" s="313"/>
      <c r="B2" s="314"/>
      <c r="C2" s="314"/>
      <c r="D2" s="314"/>
      <c r="E2" s="314"/>
      <c r="F2" s="314"/>
      <c r="G2" s="314"/>
    </row>
    <row r="3" spans="1:7" ht="24.75" customHeight="1" x14ac:dyDescent="0.2">
      <c r="A3" s="771" t="s">
        <v>514</v>
      </c>
      <c r="B3" s="771"/>
      <c r="C3" s="771"/>
      <c r="D3" s="771"/>
      <c r="E3" s="771"/>
      <c r="F3" s="771"/>
      <c r="G3" s="771"/>
    </row>
    <row r="4" spans="1:7" ht="23.25" customHeight="1" thickBot="1" x14ac:dyDescent="0.3">
      <c r="A4" s="313"/>
      <c r="B4" s="314"/>
      <c r="C4" s="314"/>
      <c r="D4" s="314"/>
      <c r="E4" s="314"/>
      <c r="F4" s="314"/>
      <c r="G4" s="315">
        <f>'Z_3.sz.mell.'!G4</f>
        <v>0</v>
      </c>
    </row>
    <row r="5" spans="1:7" s="29" customFormat="1" ht="48.75" customHeight="1" thickBot="1" x14ac:dyDescent="0.25">
      <c r="A5" s="316" t="s">
        <v>47</v>
      </c>
      <c r="B5" s="292" t="s">
        <v>45</v>
      </c>
      <c r="C5" s="292" t="s">
        <v>46</v>
      </c>
      <c r="D5" s="292" t="str">
        <f>+'Z_3.sz.mell.'!D5</f>
        <v>Felhasználás 2019.12.31ig</v>
      </c>
      <c r="E5" s="292" t="s">
        <v>892</v>
      </c>
      <c r="F5" s="292" t="s">
        <v>890</v>
      </c>
      <c r="G5" s="293" t="s">
        <v>891</v>
      </c>
    </row>
    <row r="6" spans="1:7" s="33" customFormat="1" ht="15.2" customHeight="1" thickBot="1" x14ac:dyDescent="0.25">
      <c r="A6" s="317" t="s">
        <v>382</v>
      </c>
      <c r="B6" s="318" t="s">
        <v>383</v>
      </c>
      <c r="C6" s="318" t="s">
        <v>384</v>
      </c>
      <c r="D6" s="318" t="s">
        <v>386</v>
      </c>
      <c r="E6" s="318" t="s">
        <v>385</v>
      </c>
      <c r="F6" s="318" t="s">
        <v>387</v>
      </c>
      <c r="G6" s="319" t="s">
        <v>440</v>
      </c>
    </row>
    <row r="7" spans="1:7" ht="15.95" customHeight="1" x14ac:dyDescent="0.2">
      <c r="A7" s="40" t="s">
        <v>898</v>
      </c>
      <c r="B7" s="41"/>
      <c r="C7" s="223" t="s">
        <v>903</v>
      </c>
      <c r="D7" s="41"/>
      <c r="E7" s="41"/>
      <c r="F7" s="41"/>
      <c r="G7" s="42">
        <v>56370099</v>
      </c>
    </row>
    <row r="8" spans="1:7" ht="15.95" customHeight="1" x14ac:dyDescent="0.2">
      <c r="A8" s="40" t="s">
        <v>899</v>
      </c>
      <c r="B8" s="41"/>
      <c r="C8" s="223" t="s">
        <v>903</v>
      </c>
      <c r="D8" s="41"/>
      <c r="E8" s="41"/>
      <c r="F8" s="41"/>
      <c r="G8" s="42">
        <v>24522615</v>
      </c>
    </row>
    <row r="9" spans="1:7" ht="15.95" customHeight="1" x14ac:dyDescent="0.2">
      <c r="A9" s="40" t="s">
        <v>900</v>
      </c>
      <c r="B9" s="41">
        <v>618616</v>
      </c>
      <c r="C9" s="223" t="s">
        <v>903</v>
      </c>
      <c r="D9" s="41"/>
      <c r="E9" s="41"/>
      <c r="F9" s="41"/>
      <c r="G9" s="42">
        <v>618616</v>
      </c>
    </row>
    <row r="10" spans="1:7" ht="15.95" customHeight="1" x14ac:dyDescent="0.2">
      <c r="A10" s="40" t="s">
        <v>901</v>
      </c>
      <c r="B10" s="41"/>
      <c r="C10" s="223" t="s">
        <v>903</v>
      </c>
      <c r="D10" s="41"/>
      <c r="E10" s="41"/>
      <c r="F10" s="41"/>
      <c r="G10" s="42">
        <v>17011842</v>
      </c>
    </row>
    <row r="11" spans="1:7" ht="15.95" customHeight="1" x14ac:dyDescent="0.2">
      <c r="A11" s="40" t="s">
        <v>906</v>
      </c>
      <c r="B11" s="41">
        <v>3937000</v>
      </c>
      <c r="C11" s="223" t="s">
        <v>903</v>
      </c>
      <c r="D11" s="41"/>
      <c r="E11" s="41"/>
      <c r="F11" s="41"/>
      <c r="G11" s="42">
        <v>3937000</v>
      </c>
    </row>
    <row r="12" spans="1:7" ht="15.95" customHeight="1" x14ac:dyDescent="0.2">
      <c r="A12" s="40"/>
      <c r="B12" s="41"/>
      <c r="C12" s="223"/>
      <c r="D12" s="41"/>
      <c r="E12" s="41"/>
      <c r="F12" s="41"/>
      <c r="G12" s="42">
        <f t="shared" ref="G12:G25" si="0">D12+F12</f>
        <v>0</v>
      </c>
    </row>
    <row r="13" spans="1:7" ht="15.95" customHeight="1" x14ac:dyDescent="0.2">
      <c r="A13" s="40"/>
      <c r="B13" s="41"/>
      <c r="C13" s="223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23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23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23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23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23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23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23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23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23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23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23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24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43</v>
      </c>
      <c r="B26" s="76">
        <f>SUM(B7:B25)</f>
        <v>4555616</v>
      </c>
      <c r="C26" s="57"/>
      <c r="D26" s="76">
        <f>SUM(D7:D25)</f>
        <v>0</v>
      </c>
      <c r="E26" s="76"/>
      <c r="F26" s="76">
        <f>SUM(F7:F25)</f>
        <v>0</v>
      </c>
      <c r="G26" s="46">
        <f>SUM(G7:G25)</f>
        <v>102460172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F65" sqref="F65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774"/>
      <c r="B1" s="774"/>
      <c r="C1" s="774"/>
      <c r="D1" s="774"/>
      <c r="E1" s="774"/>
      <c r="F1" s="774"/>
      <c r="G1" s="774"/>
      <c r="H1" s="774"/>
      <c r="I1" s="774"/>
      <c r="J1" s="775" t="str">
        <f>CONCATENATE("5. melléklet ",Z_ALAPADATOK!A7," ",Z_ALAPADATOK!B7," ",Z_ALAPADATOK!C7," ",Z_ALAPADATOK!D7," ",Z_ALAPADATOK!E7," ",Z_ALAPADATOK!F7," ",Z_ALAPADATOK!G7," ",Z_ALAPADATOK!H7)</f>
        <v>5. melléklet a 6 / 2021 ( V.28. ) önkormányzati rendelethez</v>
      </c>
    </row>
    <row r="2" spans="1:10" ht="15.75" x14ac:dyDescent="0.2">
      <c r="A2" s="778" t="s">
        <v>850</v>
      </c>
      <c r="B2" s="778"/>
      <c r="C2" s="778"/>
      <c r="D2" s="778"/>
      <c r="E2" s="778"/>
      <c r="F2" s="778"/>
      <c r="G2" s="778"/>
      <c r="H2" s="778"/>
      <c r="I2" s="778"/>
      <c r="J2" s="775"/>
    </row>
    <row r="3" spans="1:10" ht="14.25" thickBot="1" x14ac:dyDescent="0.25">
      <c r="A3" s="680"/>
      <c r="B3" s="680"/>
      <c r="C3" s="680"/>
      <c r="D3" s="680"/>
      <c r="E3" s="680"/>
      <c r="F3" s="680"/>
      <c r="G3" s="680"/>
      <c r="H3" s="779" t="str">
        <f>H13</f>
        <v>Forintban!</v>
      </c>
      <c r="I3" s="779"/>
      <c r="J3" s="775"/>
    </row>
    <row r="4" spans="1:10" ht="42.75" thickBot="1" x14ac:dyDescent="0.25">
      <c r="A4" s="780" t="s">
        <v>86</v>
      </c>
      <c r="B4" s="781"/>
      <c r="C4" s="781"/>
      <c r="D4" s="781"/>
      <c r="E4" s="781"/>
      <c r="F4" s="782"/>
      <c r="G4" s="681" t="s">
        <v>445</v>
      </c>
      <c r="H4" s="681" t="s">
        <v>444</v>
      </c>
      <c r="I4" s="681" t="str">
        <f>CONCATENATE("Összes teljesítés ",Z_TARTALOMJEGYZÉK!A1,". XII.31 -ig")</f>
        <v>Összes teljesítés 2019. XII.31 -ig</v>
      </c>
      <c r="J4" s="775"/>
    </row>
    <row r="5" spans="1:10" x14ac:dyDescent="0.2">
      <c r="A5" s="783"/>
      <c r="B5" s="784"/>
      <c r="C5" s="784"/>
      <c r="D5" s="784"/>
      <c r="E5" s="784"/>
      <c r="F5" s="785"/>
      <c r="G5" s="682"/>
      <c r="H5" s="683"/>
      <c r="I5" s="683"/>
      <c r="J5" s="775"/>
    </row>
    <row r="6" spans="1:10" ht="13.5" thickBot="1" x14ac:dyDescent="0.25">
      <c r="A6" s="786"/>
      <c r="B6" s="787"/>
      <c r="C6" s="787"/>
      <c r="D6" s="787"/>
      <c r="E6" s="787"/>
      <c r="F6" s="788"/>
      <c r="G6" s="684"/>
      <c r="H6" s="685"/>
      <c r="I6" s="685"/>
      <c r="J6" s="775"/>
    </row>
    <row r="7" spans="1:10" ht="13.5" thickBot="1" x14ac:dyDescent="0.25">
      <c r="A7" s="789" t="s">
        <v>510</v>
      </c>
      <c r="B7" s="790"/>
      <c r="C7" s="790"/>
      <c r="D7" s="790"/>
      <c r="E7" s="790"/>
      <c r="F7" s="791"/>
      <c r="G7" s="686">
        <f>SUM(G5:G6)</f>
        <v>0</v>
      </c>
      <c r="H7" s="686">
        <f>SUM(H5:H6)</f>
        <v>0</v>
      </c>
      <c r="I7" s="686">
        <f>SUM(I5:I6)</f>
        <v>0</v>
      </c>
      <c r="J7" s="775"/>
    </row>
    <row r="8" spans="1:10" x14ac:dyDescent="0.2">
      <c r="A8" s="705"/>
      <c r="B8" s="705"/>
      <c r="C8" s="705"/>
      <c r="D8" s="705"/>
      <c r="E8" s="705"/>
      <c r="F8" s="705"/>
      <c r="G8" s="706"/>
      <c r="H8" s="706"/>
      <c r="I8" s="706"/>
      <c r="J8" s="775"/>
    </row>
    <row r="9" spans="1:10" ht="15.75" x14ac:dyDescent="0.2">
      <c r="A9" s="776" t="s">
        <v>515</v>
      </c>
      <c r="B9" s="776"/>
      <c r="C9" s="776"/>
      <c r="D9" s="776"/>
      <c r="E9" s="776"/>
      <c r="F9" s="776"/>
      <c r="G9" s="776"/>
      <c r="H9" s="776"/>
      <c r="I9" s="776"/>
      <c r="J9" s="775"/>
    </row>
    <row r="10" spans="1:10" ht="15.75" x14ac:dyDescent="0.2">
      <c r="A10" s="777" t="s">
        <v>848</v>
      </c>
      <c r="B10" s="776"/>
      <c r="C10" s="776"/>
      <c r="D10" s="776"/>
      <c r="E10" s="776"/>
      <c r="F10" s="776"/>
      <c r="G10" s="776"/>
      <c r="H10" s="776"/>
      <c r="I10" s="776"/>
      <c r="J10" s="775"/>
    </row>
    <row r="11" spans="1:10" ht="15.75" x14ac:dyDescent="0.2">
      <c r="A11" s="679"/>
      <c r="B11" s="678"/>
      <c r="C11" s="678"/>
      <c r="D11" s="678"/>
      <c r="E11" s="678"/>
      <c r="F11" s="678"/>
      <c r="G11" s="678"/>
      <c r="H11" s="678"/>
      <c r="I11" s="678"/>
      <c r="J11" s="775"/>
    </row>
    <row r="12" spans="1:10" ht="14.25" x14ac:dyDescent="0.2">
      <c r="A12" s="792" t="s">
        <v>913</v>
      </c>
      <c r="B12" s="792"/>
      <c r="C12" s="793" t="s">
        <v>912</v>
      </c>
      <c r="D12" s="794"/>
      <c r="E12" s="794"/>
      <c r="F12" s="794"/>
      <c r="G12" s="794"/>
      <c r="H12" s="794"/>
      <c r="I12" s="794"/>
      <c r="J12" s="775"/>
    </row>
    <row r="13" spans="1:10" ht="15.75" thickBot="1" x14ac:dyDescent="0.25">
      <c r="A13" s="687"/>
      <c r="B13" s="687"/>
      <c r="C13" s="687"/>
      <c r="D13" s="687"/>
      <c r="E13" s="687"/>
      <c r="F13" s="687"/>
      <c r="G13" s="687"/>
      <c r="H13" s="795" t="s">
        <v>836</v>
      </c>
      <c r="I13" s="795"/>
      <c r="J13" s="775"/>
    </row>
    <row r="14" spans="1:10" ht="13.5" thickBot="1" x14ac:dyDescent="0.25">
      <c r="A14" s="796" t="s">
        <v>80</v>
      </c>
      <c r="B14" s="799" t="s">
        <v>441</v>
      </c>
      <c r="C14" s="800"/>
      <c r="D14" s="800"/>
      <c r="E14" s="800"/>
      <c r="F14" s="801"/>
      <c r="G14" s="801"/>
      <c r="H14" s="801"/>
      <c r="I14" s="802"/>
      <c r="J14" s="775"/>
    </row>
    <row r="15" spans="1:10" ht="13.5" thickBot="1" x14ac:dyDescent="0.25">
      <c r="A15" s="797"/>
      <c r="B15" s="803" t="s">
        <v>855</v>
      </c>
      <c r="C15" s="806" t="s">
        <v>849</v>
      </c>
      <c r="D15" s="807"/>
      <c r="E15" s="807"/>
      <c r="F15" s="807"/>
      <c r="G15" s="807"/>
      <c r="H15" s="807"/>
      <c r="I15" s="808"/>
      <c r="J15" s="775"/>
    </row>
    <row r="16" spans="1:10" ht="36.75" thickBot="1" x14ac:dyDescent="0.25">
      <c r="A16" s="797"/>
      <c r="B16" s="804"/>
      <c r="C16" s="809" t="s">
        <v>893</v>
      </c>
      <c r="D16" s="688" t="s">
        <v>443</v>
      </c>
      <c r="E16" s="688" t="s">
        <v>444</v>
      </c>
      <c r="F16" s="689" t="s">
        <v>891</v>
      </c>
      <c r="G16" s="689" t="s">
        <v>443</v>
      </c>
      <c r="H16" s="689" t="s">
        <v>444</v>
      </c>
      <c r="I16" s="689" t="s">
        <v>891</v>
      </c>
      <c r="J16" s="775"/>
    </row>
    <row r="17" spans="1:10" ht="11.25" customHeight="1" thickBot="1" x14ac:dyDescent="0.25">
      <c r="A17" s="798"/>
      <c r="B17" s="805"/>
      <c r="C17" s="810"/>
      <c r="D17" s="811" t="str">
        <f>CONCATENATE(Z_TARTALOMJEGYZÉK!$A$1,". évi")</f>
        <v>2019. évi</v>
      </c>
      <c r="E17" s="812"/>
      <c r="F17" s="813"/>
      <c r="G17" s="811" t="str">
        <f>CONCATENATE(Z_TARTALOMJEGYZÉK!$A$1,". után")</f>
        <v>2019. után</v>
      </c>
      <c r="H17" s="814"/>
      <c r="I17" s="813"/>
      <c r="J17" s="775"/>
    </row>
    <row r="18" spans="1:10" ht="13.5" thickBot="1" x14ac:dyDescent="0.25">
      <c r="A18" s="690" t="s">
        <v>382</v>
      </c>
      <c r="B18" s="691" t="s">
        <v>854</v>
      </c>
      <c r="C18" s="692" t="s">
        <v>384</v>
      </c>
      <c r="D18" s="693" t="s">
        <v>386</v>
      </c>
      <c r="E18" s="693" t="s">
        <v>385</v>
      </c>
      <c r="F18" s="692" t="s">
        <v>387</v>
      </c>
      <c r="G18" s="692" t="s">
        <v>388</v>
      </c>
      <c r="H18" s="692" t="s">
        <v>389</v>
      </c>
      <c r="I18" s="694" t="s">
        <v>853</v>
      </c>
      <c r="J18" s="775"/>
    </row>
    <row r="19" spans="1:10" x14ac:dyDescent="0.2">
      <c r="A19" s="695" t="s">
        <v>81</v>
      </c>
      <c r="B19" s="721">
        <f t="shared" ref="B19:B24" si="0">C19+E19+H19</f>
        <v>0</v>
      </c>
      <c r="C19" s="707"/>
      <c r="D19" s="708"/>
      <c r="E19" s="708"/>
      <c r="F19" s="718"/>
      <c r="G19" s="708"/>
      <c r="H19" s="709"/>
      <c r="I19" s="710">
        <f t="shared" ref="I19:I24" si="1">C19+F19</f>
        <v>0</v>
      </c>
      <c r="J19" s="775"/>
    </row>
    <row r="20" spans="1:10" x14ac:dyDescent="0.2">
      <c r="A20" s="696" t="s">
        <v>92</v>
      </c>
      <c r="B20" s="722">
        <f t="shared" si="0"/>
        <v>0</v>
      </c>
      <c r="C20" s="711"/>
      <c r="D20" s="711"/>
      <c r="E20" s="712"/>
      <c r="F20" s="719"/>
      <c r="G20" s="711"/>
      <c r="H20" s="712"/>
      <c r="I20" s="713">
        <f t="shared" si="1"/>
        <v>0</v>
      </c>
      <c r="J20" s="775"/>
    </row>
    <row r="21" spans="1:10" x14ac:dyDescent="0.2">
      <c r="A21" s="697" t="s">
        <v>82</v>
      </c>
      <c r="B21" s="723">
        <f t="shared" si="0"/>
        <v>0</v>
      </c>
      <c r="C21" s="712"/>
      <c r="D21" s="712">
        <v>31993849</v>
      </c>
      <c r="E21" s="712"/>
      <c r="F21" s="720">
        <v>24522615</v>
      </c>
      <c r="G21" s="712"/>
      <c r="H21" s="712"/>
      <c r="I21" s="713">
        <f t="shared" si="1"/>
        <v>24522615</v>
      </c>
      <c r="J21" s="775"/>
    </row>
    <row r="22" spans="1:10" x14ac:dyDescent="0.2">
      <c r="A22" s="697" t="s">
        <v>93</v>
      </c>
      <c r="B22" s="723">
        <f t="shared" si="0"/>
        <v>0</v>
      </c>
      <c r="C22" s="712"/>
      <c r="D22" s="712"/>
      <c r="E22" s="712"/>
      <c r="F22" s="720"/>
      <c r="G22" s="712"/>
      <c r="H22" s="712"/>
      <c r="I22" s="713">
        <f t="shared" si="1"/>
        <v>0</v>
      </c>
      <c r="J22" s="775"/>
    </row>
    <row r="23" spans="1:10" x14ac:dyDescent="0.2">
      <c r="A23" s="697" t="s">
        <v>83</v>
      </c>
      <c r="B23" s="723">
        <f t="shared" si="0"/>
        <v>0</v>
      </c>
      <c r="C23" s="712"/>
      <c r="D23" s="712"/>
      <c r="E23" s="712"/>
      <c r="F23" s="720"/>
      <c r="G23" s="712"/>
      <c r="H23" s="712"/>
      <c r="I23" s="713">
        <f t="shared" si="1"/>
        <v>0</v>
      </c>
      <c r="J23" s="775"/>
    </row>
    <row r="24" spans="1:10" ht="13.5" thickBot="1" x14ac:dyDescent="0.25">
      <c r="A24" s="697" t="s">
        <v>84</v>
      </c>
      <c r="B24" s="723">
        <f t="shared" si="0"/>
        <v>0</v>
      </c>
      <c r="C24" s="712"/>
      <c r="D24" s="712"/>
      <c r="E24" s="712"/>
      <c r="F24" s="720"/>
      <c r="G24" s="712"/>
      <c r="H24" s="712"/>
      <c r="I24" s="713">
        <f t="shared" si="1"/>
        <v>0</v>
      </c>
      <c r="J24" s="775"/>
    </row>
    <row r="25" spans="1:10" ht="13.5" thickBot="1" x14ac:dyDescent="0.25">
      <c r="A25" s="698" t="s">
        <v>85</v>
      </c>
      <c r="B25" s="724">
        <f t="shared" ref="B25:I25" si="2">B19+SUM(B21:B24)</f>
        <v>0</v>
      </c>
      <c r="C25" s="714">
        <f t="shared" si="2"/>
        <v>0</v>
      </c>
      <c r="D25" s="714">
        <f t="shared" si="2"/>
        <v>31993849</v>
      </c>
      <c r="E25" s="714">
        <f t="shared" si="2"/>
        <v>0</v>
      </c>
      <c r="F25" s="714">
        <f t="shared" si="2"/>
        <v>24522615</v>
      </c>
      <c r="G25" s="714">
        <f t="shared" si="2"/>
        <v>0</v>
      </c>
      <c r="H25" s="714">
        <f t="shared" si="2"/>
        <v>0</v>
      </c>
      <c r="I25" s="715">
        <f t="shared" si="2"/>
        <v>24522615</v>
      </c>
      <c r="J25" s="775"/>
    </row>
    <row r="26" spans="1:10" x14ac:dyDescent="0.2">
      <c r="A26" s="699" t="s">
        <v>88</v>
      </c>
      <c r="B26" s="721">
        <f>C26+E26+H26</f>
        <v>0</v>
      </c>
      <c r="C26" s="708"/>
      <c r="D26" s="708"/>
      <c r="E26" s="708"/>
      <c r="F26" s="708"/>
      <c r="G26" s="708"/>
      <c r="H26" s="708"/>
      <c r="I26" s="710">
        <f>C26+F26</f>
        <v>0</v>
      </c>
      <c r="J26" s="775"/>
    </row>
    <row r="27" spans="1:10" x14ac:dyDescent="0.2">
      <c r="A27" s="700" t="s">
        <v>89</v>
      </c>
      <c r="B27" s="723">
        <f>C27+E27+H27</f>
        <v>0</v>
      </c>
      <c r="C27" s="712"/>
      <c r="D27" s="712">
        <v>31993849</v>
      </c>
      <c r="E27" s="712"/>
      <c r="F27" s="712">
        <v>24512615</v>
      </c>
      <c r="G27" s="712"/>
      <c r="H27" s="712"/>
      <c r="I27" s="713">
        <f>C27+F27</f>
        <v>24512615</v>
      </c>
      <c r="J27" s="775"/>
    </row>
    <row r="28" spans="1:10" x14ac:dyDescent="0.2">
      <c r="A28" s="700" t="s">
        <v>90</v>
      </c>
      <c r="B28" s="723">
        <f>C28+E28+H28</f>
        <v>0</v>
      </c>
      <c r="C28" s="712"/>
      <c r="D28" s="712"/>
      <c r="E28" s="712"/>
      <c r="F28" s="712"/>
      <c r="G28" s="712"/>
      <c r="H28" s="712"/>
      <c r="I28" s="713">
        <f>C28+F28</f>
        <v>0</v>
      </c>
      <c r="J28" s="775"/>
    </row>
    <row r="29" spans="1:10" x14ac:dyDescent="0.2">
      <c r="A29" s="700" t="s">
        <v>91</v>
      </c>
      <c r="B29" s="723">
        <f>C29+E29+H29</f>
        <v>0</v>
      </c>
      <c r="C29" s="712"/>
      <c r="D29" s="712"/>
      <c r="E29" s="712"/>
      <c r="F29" s="712"/>
      <c r="G29" s="712"/>
      <c r="H29" s="712"/>
      <c r="I29" s="713">
        <f>C29+F29</f>
        <v>0</v>
      </c>
      <c r="J29" s="775"/>
    </row>
    <row r="30" spans="1:10" ht="13.5" thickBot="1" x14ac:dyDescent="0.25">
      <c r="A30" s="701"/>
      <c r="B30" s="725">
        <f>C30+E30+H30</f>
        <v>0</v>
      </c>
      <c r="C30" s="716"/>
      <c r="D30" s="716"/>
      <c r="E30" s="712"/>
      <c r="F30" s="716"/>
      <c r="G30" s="716"/>
      <c r="H30" s="712"/>
      <c r="I30" s="717">
        <f>C30+F30</f>
        <v>0</v>
      </c>
      <c r="J30" s="775"/>
    </row>
    <row r="31" spans="1:10" ht="13.5" thickBot="1" x14ac:dyDescent="0.25">
      <c r="A31" s="702" t="s">
        <v>71</v>
      </c>
      <c r="B31" s="724">
        <f t="shared" ref="B31:I31" si="3">SUM(B26:B30)</f>
        <v>0</v>
      </c>
      <c r="C31" s="714">
        <f t="shared" si="3"/>
        <v>0</v>
      </c>
      <c r="D31" s="714">
        <f t="shared" si="3"/>
        <v>31993849</v>
      </c>
      <c r="E31" s="714">
        <f t="shared" si="3"/>
        <v>0</v>
      </c>
      <c r="F31" s="714">
        <f t="shared" si="3"/>
        <v>24512615</v>
      </c>
      <c r="G31" s="714">
        <f t="shared" si="3"/>
        <v>0</v>
      </c>
      <c r="H31" s="714">
        <f t="shared" si="3"/>
        <v>0</v>
      </c>
      <c r="I31" s="715">
        <f t="shared" si="3"/>
        <v>24512615</v>
      </c>
      <c r="J31" s="775"/>
    </row>
    <row r="32" spans="1:10" x14ac:dyDescent="0.2">
      <c r="A32" s="815" t="s">
        <v>511</v>
      </c>
      <c r="B32" s="815"/>
      <c r="C32" s="815"/>
      <c r="D32" s="815"/>
      <c r="E32" s="815"/>
      <c r="F32" s="815"/>
      <c r="G32" s="815"/>
      <c r="H32" s="815"/>
      <c r="I32" s="815"/>
      <c r="J32" s="775"/>
    </row>
    <row r="33" spans="1:10" x14ac:dyDescent="0.2">
      <c r="A33" s="703"/>
      <c r="B33" s="703"/>
      <c r="C33" s="703"/>
      <c r="D33" s="703"/>
      <c r="E33" s="703"/>
      <c r="F33" s="703"/>
      <c r="G33" s="703"/>
      <c r="H33" s="703"/>
      <c r="I33" s="703"/>
      <c r="J33" s="775"/>
    </row>
    <row r="34" spans="1:10" ht="14.25" customHeight="1" x14ac:dyDescent="0.2">
      <c r="A34" s="792" t="s">
        <v>851</v>
      </c>
      <c r="B34" s="792"/>
      <c r="C34" s="793" t="s">
        <v>914</v>
      </c>
      <c r="D34" s="794"/>
      <c r="E34" s="794"/>
      <c r="F34" s="794"/>
      <c r="G34" s="794"/>
      <c r="H34" s="794"/>
      <c r="I34" s="794"/>
      <c r="J34" s="775"/>
    </row>
    <row r="35" spans="1:10" ht="15.75" thickBot="1" x14ac:dyDescent="0.25">
      <c r="A35" s="687"/>
      <c r="B35" s="687"/>
      <c r="C35" s="687"/>
      <c r="D35" s="687"/>
      <c r="E35" s="687"/>
      <c r="F35" s="687"/>
      <c r="G35" s="687"/>
      <c r="H35" s="795" t="s">
        <v>836</v>
      </c>
      <c r="I35" s="795"/>
      <c r="J35" s="775"/>
    </row>
    <row r="36" spans="1:10" ht="13.5" customHeight="1" thickBot="1" x14ac:dyDescent="0.25">
      <c r="A36" s="796" t="s">
        <v>80</v>
      </c>
      <c r="B36" s="799" t="s">
        <v>441</v>
      </c>
      <c r="C36" s="800"/>
      <c r="D36" s="800"/>
      <c r="E36" s="800"/>
      <c r="F36" s="801"/>
      <c r="G36" s="801"/>
      <c r="H36" s="801"/>
      <c r="I36" s="802"/>
      <c r="J36" s="775"/>
    </row>
    <row r="37" spans="1:10" ht="13.5" customHeight="1" thickBot="1" x14ac:dyDescent="0.25">
      <c r="A37" s="797"/>
      <c r="B37" s="803" t="str">
        <f>B15</f>
        <v>Módosítás utáni összes forrás, kiadás</v>
      </c>
      <c r="C37" s="806" t="s">
        <v>849</v>
      </c>
      <c r="D37" s="807"/>
      <c r="E37" s="807"/>
      <c r="F37" s="807"/>
      <c r="G37" s="807"/>
      <c r="H37" s="807"/>
      <c r="I37" s="808"/>
      <c r="J37" s="775"/>
    </row>
    <row r="38" spans="1:10" ht="36.75" thickBot="1" x14ac:dyDescent="0.25">
      <c r="A38" s="797"/>
      <c r="B38" s="804"/>
      <c r="C38" s="809" t="s">
        <v>893</v>
      </c>
      <c r="D38" s="688" t="s">
        <v>443</v>
      </c>
      <c r="E38" s="688" t="s">
        <v>444</v>
      </c>
      <c r="F38" s="689" t="s">
        <v>891</v>
      </c>
      <c r="G38" s="689" t="s">
        <v>443</v>
      </c>
      <c r="H38" s="689" t="s">
        <v>444</v>
      </c>
      <c r="I38" s="689" t="s">
        <v>891</v>
      </c>
      <c r="J38" s="775"/>
    </row>
    <row r="39" spans="1:10" ht="13.5" thickBot="1" x14ac:dyDescent="0.25">
      <c r="A39" s="798"/>
      <c r="B39" s="805"/>
      <c r="C39" s="810"/>
      <c r="D39" s="811" t="str">
        <f>CONCATENATE(Z_TARTALOMJEGYZÉK!$A$1,". évi")</f>
        <v>2019. évi</v>
      </c>
      <c r="E39" s="812"/>
      <c r="F39" s="813"/>
      <c r="G39" s="811" t="str">
        <f>CONCATENATE(Z_TARTALOMJEGYZÉK!$A$1,". után")</f>
        <v>2019. után</v>
      </c>
      <c r="H39" s="814"/>
      <c r="I39" s="813"/>
      <c r="J39" s="775"/>
    </row>
    <row r="40" spans="1:10" ht="13.5" thickBot="1" x14ac:dyDescent="0.25">
      <c r="A40" s="690" t="s">
        <v>382</v>
      </c>
      <c r="B40" s="691" t="s">
        <v>854</v>
      </c>
      <c r="C40" s="692" t="s">
        <v>384</v>
      </c>
      <c r="D40" s="693" t="s">
        <v>386</v>
      </c>
      <c r="E40" s="693" t="s">
        <v>385</v>
      </c>
      <c r="F40" s="692" t="s">
        <v>387</v>
      </c>
      <c r="G40" s="692" t="s">
        <v>388</v>
      </c>
      <c r="H40" s="692" t="s">
        <v>389</v>
      </c>
      <c r="I40" s="694" t="s">
        <v>853</v>
      </c>
      <c r="J40" s="775"/>
    </row>
    <row r="41" spans="1:10" x14ac:dyDescent="0.2">
      <c r="A41" s="695" t="s">
        <v>81</v>
      </c>
      <c r="B41" s="721">
        <f t="shared" ref="B41:B46" si="4">C41+E41+H41</f>
        <v>0</v>
      </c>
      <c r="C41" s="707"/>
      <c r="D41" s="708"/>
      <c r="E41" s="708"/>
      <c r="F41" s="718"/>
      <c r="G41" s="708"/>
      <c r="H41" s="709"/>
      <c r="I41" s="710">
        <f t="shared" ref="I41:I46" si="5">C41+F41</f>
        <v>0</v>
      </c>
      <c r="J41" s="775"/>
    </row>
    <row r="42" spans="1:10" x14ac:dyDescent="0.2">
      <c r="A42" s="696" t="s">
        <v>92</v>
      </c>
      <c r="B42" s="722">
        <f t="shared" si="4"/>
        <v>0</v>
      </c>
      <c r="C42" s="711"/>
      <c r="D42" s="711"/>
      <c r="E42" s="712"/>
      <c r="F42" s="719"/>
      <c r="G42" s="711"/>
      <c r="H42" s="712"/>
      <c r="I42" s="713">
        <f t="shared" si="5"/>
        <v>0</v>
      </c>
      <c r="J42" s="775"/>
    </row>
    <row r="43" spans="1:10" x14ac:dyDescent="0.2">
      <c r="A43" s="697" t="s">
        <v>82</v>
      </c>
      <c r="B43" s="723">
        <f t="shared" si="4"/>
        <v>0</v>
      </c>
      <c r="C43" s="712"/>
      <c r="D43" s="712">
        <v>79886142</v>
      </c>
      <c r="E43" s="712"/>
      <c r="F43" s="720">
        <v>56370099</v>
      </c>
      <c r="G43" s="712"/>
      <c r="H43" s="712"/>
      <c r="I43" s="713">
        <f t="shared" si="5"/>
        <v>56370099</v>
      </c>
      <c r="J43" s="775"/>
    </row>
    <row r="44" spans="1:10" x14ac:dyDescent="0.2">
      <c r="A44" s="697" t="s">
        <v>93</v>
      </c>
      <c r="B44" s="723">
        <f t="shared" si="4"/>
        <v>0</v>
      </c>
      <c r="C44" s="712"/>
      <c r="D44" s="712"/>
      <c r="E44" s="712"/>
      <c r="F44" s="720"/>
      <c r="G44" s="712"/>
      <c r="H44" s="712"/>
      <c r="I44" s="713">
        <f t="shared" si="5"/>
        <v>0</v>
      </c>
      <c r="J44" s="775"/>
    </row>
    <row r="45" spans="1:10" x14ac:dyDescent="0.2">
      <c r="A45" s="697" t="s">
        <v>83</v>
      </c>
      <c r="B45" s="723">
        <f t="shared" si="4"/>
        <v>0</v>
      </c>
      <c r="C45" s="712"/>
      <c r="D45" s="712"/>
      <c r="E45" s="712"/>
      <c r="F45" s="720"/>
      <c r="G45" s="712"/>
      <c r="H45" s="712"/>
      <c r="I45" s="713">
        <f t="shared" si="5"/>
        <v>0</v>
      </c>
      <c r="J45" s="775"/>
    </row>
    <row r="46" spans="1:10" ht="13.5" thickBot="1" x14ac:dyDescent="0.25">
      <c r="A46" s="697" t="s">
        <v>84</v>
      </c>
      <c r="B46" s="723">
        <f t="shared" si="4"/>
        <v>0</v>
      </c>
      <c r="C46" s="712"/>
      <c r="D46" s="712"/>
      <c r="E46" s="712"/>
      <c r="F46" s="720"/>
      <c r="G46" s="712"/>
      <c r="H46" s="712"/>
      <c r="I46" s="713">
        <f t="shared" si="5"/>
        <v>0</v>
      </c>
      <c r="J46" s="775"/>
    </row>
    <row r="47" spans="1:10" ht="13.5" thickBot="1" x14ac:dyDescent="0.25">
      <c r="A47" s="698" t="s">
        <v>85</v>
      </c>
      <c r="B47" s="724">
        <f t="shared" ref="B47:I47" si="6">B41+SUM(B43:B46)</f>
        <v>0</v>
      </c>
      <c r="C47" s="714">
        <f t="shared" si="6"/>
        <v>0</v>
      </c>
      <c r="D47" s="714">
        <f t="shared" si="6"/>
        <v>79886142</v>
      </c>
      <c r="E47" s="714">
        <f t="shared" si="6"/>
        <v>0</v>
      </c>
      <c r="F47" s="714">
        <f t="shared" si="6"/>
        <v>56370099</v>
      </c>
      <c r="G47" s="714">
        <f t="shared" si="6"/>
        <v>0</v>
      </c>
      <c r="H47" s="714">
        <f t="shared" si="6"/>
        <v>0</v>
      </c>
      <c r="I47" s="715">
        <f t="shared" si="6"/>
        <v>56370099</v>
      </c>
      <c r="J47" s="775"/>
    </row>
    <row r="48" spans="1:10" x14ac:dyDescent="0.2">
      <c r="A48" s="699" t="s">
        <v>88</v>
      </c>
      <c r="B48" s="721">
        <f>C48+E48+H48</f>
        <v>0</v>
      </c>
      <c r="C48" s="708"/>
      <c r="D48" s="708"/>
      <c r="E48" s="708"/>
      <c r="F48" s="708"/>
      <c r="G48" s="708"/>
      <c r="H48" s="708"/>
      <c r="I48" s="710">
        <f>C48+F48</f>
        <v>0</v>
      </c>
      <c r="J48" s="775"/>
    </row>
    <row r="49" spans="1:10" x14ac:dyDescent="0.2">
      <c r="A49" s="700" t="s">
        <v>89</v>
      </c>
      <c r="B49" s="723">
        <f>C49+E49+H49</f>
        <v>0</v>
      </c>
      <c r="C49" s="712"/>
      <c r="D49" s="712">
        <v>79886142</v>
      </c>
      <c r="E49" s="712"/>
      <c r="F49" s="712">
        <v>56370099</v>
      </c>
      <c r="G49" s="712"/>
      <c r="H49" s="712"/>
      <c r="I49" s="713">
        <f>C49+F49</f>
        <v>56370099</v>
      </c>
      <c r="J49" s="775"/>
    </row>
    <row r="50" spans="1:10" x14ac:dyDescent="0.2">
      <c r="A50" s="700" t="s">
        <v>90</v>
      </c>
      <c r="B50" s="723">
        <f>C50+E50+H50</f>
        <v>0</v>
      </c>
      <c r="C50" s="712"/>
      <c r="D50" s="712"/>
      <c r="E50" s="712"/>
      <c r="F50" s="712"/>
      <c r="G50" s="712"/>
      <c r="H50" s="712"/>
      <c r="I50" s="713">
        <f>C50+F50</f>
        <v>0</v>
      </c>
      <c r="J50" s="775"/>
    </row>
    <row r="51" spans="1:10" x14ac:dyDescent="0.2">
      <c r="A51" s="700" t="s">
        <v>91</v>
      </c>
      <c r="B51" s="723">
        <f>C51+E51+H51</f>
        <v>0</v>
      </c>
      <c r="C51" s="712"/>
      <c r="D51" s="712"/>
      <c r="E51" s="712"/>
      <c r="F51" s="712"/>
      <c r="G51" s="712"/>
      <c r="H51" s="712"/>
      <c r="I51" s="713">
        <f>C51+F51</f>
        <v>0</v>
      </c>
      <c r="J51" s="775"/>
    </row>
    <row r="52" spans="1:10" ht="13.5" thickBot="1" x14ac:dyDescent="0.25">
      <c r="A52" s="701"/>
      <c r="B52" s="725">
        <f>C52+E52+H52</f>
        <v>0</v>
      </c>
      <c r="C52" s="716"/>
      <c r="D52" s="716"/>
      <c r="E52" s="712"/>
      <c r="F52" s="716"/>
      <c r="G52" s="716"/>
      <c r="H52" s="712"/>
      <c r="I52" s="717">
        <f>C52+F52</f>
        <v>0</v>
      </c>
      <c r="J52" s="775"/>
    </row>
    <row r="53" spans="1:10" ht="13.5" thickBot="1" x14ac:dyDescent="0.25">
      <c r="A53" s="702" t="s">
        <v>71</v>
      </c>
      <c r="B53" s="724">
        <f t="shared" ref="B53:I53" si="7">SUM(B48:B52)</f>
        <v>0</v>
      </c>
      <c r="C53" s="714">
        <f t="shared" si="7"/>
        <v>0</v>
      </c>
      <c r="D53" s="714">
        <f t="shared" si="7"/>
        <v>79886142</v>
      </c>
      <c r="E53" s="714">
        <f t="shared" si="7"/>
        <v>0</v>
      </c>
      <c r="F53" s="714">
        <f t="shared" si="7"/>
        <v>56370099</v>
      </c>
      <c r="G53" s="714">
        <f t="shared" si="7"/>
        <v>0</v>
      </c>
      <c r="H53" s="714">
        <f t="shared" si="7"/>
        <v>0</v>
      </c>
      <c r="I53" s="715">
        <f t="shared" si="7"/>
        <v>56370099</v>
      </c>
      <c r="J53" s="775"/>
    </row>
    <row r="54" spans="1:10" x14ac:dyDescent="0.2">
      <c r="J54" s="775"/>
    </row>
    <row r="55" spans="1:10" x14ac:dyDescent="0.2">
      <c r="J55" s="775"/>
    </row>
    <row r="56" spans="1:10" ht="14.25" x14ac:dyDescent="0.2">
      <c r="A56" s="792" t="s">
        <v>851</v>
      </c>
      <c r="B56" s="792"/>
      <c r="C56" s="793" t="s">
        <v>915</v>
      </c>
      <c r="D56" s="794"/>
      <c r="E56" s="794"/>
      <c r="F56" s="794"/>
      <c r="G56" s="794"/>
      <c r="H56" s="794"/>
      <c r="I56" s="794"/>
      <c r="J56" s="775"/>
    </row>
    <row r="57" spans="1:10" ht="15.75" thickBot="1" x14ac:dyDescent="0.25">
      <c r="A57" s="687"/>
      <c r="B57" s="687"/>
      <c r="C57" s="687"/>
      <c r="D57" s="687"/>
      <c r="E57" s="687"/>
      <c r="F57" s="687"/>
      <c r="G57" s="687"/>
      <c r="H57" s="795" t="s">
        <v>836</v>
      </c>
      <c r="I57" s="795"/>
      <c r="J57" s="775"/>
    </row>
    <row r="58" spans="1:10" ht="13.5" customHeight="1" thickBot="1" x14ac:dyDescent="0.25">
      <c r="A58" s="796" t="s">
        <v>80</v>
      </c>
      <c r="B58" s="799" t="s">
        <v>441</v>
      </c>
      <c r="C58" s="800"/>
      <c r="D58" s="800"/>
      <c r="E58" s="800"/>
      <c r="F58" s="801"/>
      <c r="G58" s="801"/>
      <c r="H58" s="801"/>
      <c r="I58" s="802"/>
      <c r="J58" s="775"/>
    </row>
    <row r="59" spans="1:10" ht="13.5" customHeight="1" thickBot="1" x14ac:dyDescent="0.25">
      <c r="A59" s="797"/>
      <c r="B59" s="803" t="str">
        <f>B37</f>
        <v>Módosítás utáni összes forrás, kiadás</v>
      </c>
      <c r="C59" s="806" t="s">
        <v>849</v>
      </c>
      <c r="D59" s="807"/>
      <c r="E59" s="807"/>
      <c r="F59" s="807"/>
      <c r="G59" s="807"/>
      <c r="H59" s="807"/>
      <c r="I59" s="808"/>
      <c r="J59" s="775"/>
    </row>
    <row r="60" spans="1:10" ht="48.75" customHeight="1" thickBot="1" x14ac:dyDescent="0.25">
      <c r="A60" s="797"/>
      <c r="B60" s="804"/>
      <c r="C60" s="809" t="s">
        <v>893</v>
      </c>
      <c r="D60" s="688" t="s">
        <v>443</v>
      </c>
      <c r="E60" s="688" t="s">
        <v>444</v>
      </c>
      <c r="F60" s="689" t="s">
        <v>891</v>
      </c>
      <c r="G60" s="689" t="s">
        <v>443</v>
      </c>
      <c r="H60" s="689" t="s">
        <v>444</v>
      </c>
      <c r="I60" s="689" t="s">
        <v>891</v>
      </c>
      <c r="J60" s="775"/>
    </row>
    <row r="61" spans="1:10" ht="13.5" thickBot="1" x14ac:dyDescent="0.25">
      <c r="A61" s="798"/>
      <c r="B61" s="805"/>
      <c r="C61" s="810"/>
      <c r="D61" s="811" t="str">
        <f>CONCATENATE(Z_TARTALOMJEGYZÉK!$A$1,". évi")</f>
        <v>2019. évi</v>
      </c>
      <c r="E61" s="812"/>
      <c r="F61" s="813"/>
      <c r="G61" s="811" t="str">
        <f>CONCATENATE(Z_TARTALOMJEGYZÉK!$A$1,". után")</f>
        <v>2019. után</v>
      </c>
      <c r="H61" s="814"/>
      <c r="I61" s="813"/>
      <c r="J61" s="775"/>
    </row>
    <row r="62" spans="1:10" ht="13.5" thickBot="1" x14ac:dyDescent="0.25">
      <c r="A62" s="690" t="s">
        <v>382</v>
      </c>
      <c r="B62" s="691" t="s">
        <v>854</v>
      </c>
      <c r="C62" s="692" t="s">
        <v>384</v>
      </c>
      <c r="D62" s="693" t="s">
        <v>386</v>
      </c>
      <c r="E62" s="693" t="s">
        <v>385</v>
      </c>
      <c r="F62" s="692" t="s">
        <v>387</v>
      </c>
      <c r="G62" s="692" t="s">
        <v>388</v>
      </c>
      <c r="H62" s="692" t="s">
        <v>389</v>
      </c>
      <c r="I62" s="694" t="s">
        <v>853</v>
      </c>
      <c r="J62" s="775"/>
    </row>
    <row r="63" spans="1:10" x14ac:dyDescent="0.2">
      <c r="A63" s="695" t="s">
        <v>81</v>
      </c>
      <c r="B63" s="721">
        <f t="shared" ref="B63:B68" si="8">C63+E63+H63</f>
        <v>0</v>
      </c>
      <c r="C63" s="707"/>
      <c r="D63" s="708"/>
      <c r="E63" s="708"/>
      <c r="F63" s="718"/>
      <c r="G63" s="708"/>
      <c r="H63" s="709"/>
      <c r="I63" s="710">
        <f t="shared" ref="I63:I68" si="9">C63+F63</f>
        <v>0</v>
      </c>
      <c r="J63" s="775"/>
    </row>
    <row r="64" spans="1:10" x14ac:dyDescent="0.2">
      <c r="A64" s="696" t="s">
        <v>92</v>
      </c>
      <c r="B64" s="722">
        <f t="shared" si="8"/>
        <v>0</v>
      </c>
      <c r="C64" s="711"/>
      <c r="D64" s="711"/>
      <c r="E64" s="712"/>
      <c r="F64" s="719"/>
      <c r="G64" s="711"/>
      <c r="H64" s="712"/>
      <c r="I64" s="713">
        <f t="shared" si="9"/>
        <v>0</v>
      </c>
      <c r="J64" s="775"/>
    </row>
    <row r="65" spans="1:10" x14ac:dyDescent="0.2">
      <c r="A65" s="697" t="s">
        <v>82</v>
      </c>
      <c r="B65" s="723">
        <f t="shared" si="8"/>
        <v>0</v>
      </c>
      <c r="C65" s="712"/>
      <c r="D65" s="712">
        <v>121485500</v>
      </c>
      <c r="E65" s="712"/>
      <c r="F65" s="720"/>
      <c r="G65" s="712"/>
      <c r="H65" s="712"/>
      <c r="I65" s="713">
        <f t="shared" si="9"/>
        <v>0</v>
      </c>
      <c r="J65" s="775"/>
    </row>
    <row r="66" spans="1:10" x14ac:dyDescent="0.2">
      <c r="A66" s="697" t="s">
        <v>93</v>
      </c>
      <c r="B66" s="723">
        <f t="shared" si="8"/>
        <v>0</v>
      </c>
      <c r="C66" s="712"/>
      <c r="D66" s="712"/>
      <c r="E66" s="712"/>
      <c r="F66" s="720"/>
      <c r="G66" s="712"/>
      <c r="H66" s="712"/>
      <c r="I66" s="713">
        <f t="shared" si="9"/>
        <v>0</v>
      </c>
      <c r="J66" s="775"/>
    </row>
    <row r="67" spans="1:10" x14ac:dyDescent="0.2">
      <c r="A67" s="697" t="s">
        <v>83</v>
      </c>
      <c r="B67" s="723">
        <f t="shared" si="8"/>
        <v>0</v>
      </c>
      <c r="C67" s="712"/>
      <c r="D67" s="712"/>
      <c r="E67" s="712"/>
      <c r="F67" s="720"/>
      <c r="G67" s="712"/>
      <c r="H67" s="712"/>
      <c r="I67" s="713">
        <f t="shared" si="9"/>
        <v>0</v>
      </c>
      <c r="J67" s="775"/>
    </row>
    <row r="68" spans="1:10" ht="13.5" thickBot="1" x14ac:dyDescent="0.25">
      <c r="A68" s="697" t="s">
        <v>84</v>
      </c>
      <c r="B68" s="723">
        <f t="shared" si="8"/>
        <v>0</v>
      </c>
      <c r="C68" s="712"/>
      <c r="D68" s="712"/>
      <c r="E68" s="712"/>
      <c r="F68" s="720"/>
      <c r="G68" s="712"/>
      <c r="H68" s="712"/>
      <c r="I68" s="713">
        <f t="shared" si="9"/>
        <v>0</v>
      </c>
      <c r="J68" s="775"/>
    </row>
    <row r="69" spans="1:10" ht="13.5" thickBot="1" x14ac:dyDescent="0.25">
      <c r="A69" s="698" t="s">
        <v>85</v>
      </c>
      <c r="B69" s="724">
        <f t="shared" ref="B69:I69" si="10">B63+SUM(B65:B68)</f>
        <v>0</v>
      </c>
      <c r="C69" s="714">
        <f t="shared" si="10"/>
        <v>0</v>
      </c>
      <c r="D69" s="714">
        <f t="shared" si="10"/>
        <v>121485500</v>
      </c>
      <c r="E69" s="714">
        <f t="shared" si="10"/>
        <v>0</v>
      </c>
      <c r="F69" s="714">
        <f t="shared" si="10"/>
        <v>0</v>
      </c>
      <c r="G69" s="714">
        <f t="shared" si="10"/>
        <v>0</v>
      </c>
      <c r="H69" s="714">
        <f t="shared" si="10"/>
        <v>0</v>
      </c>
      <c r="I69" s="715">
        <f t="shared" si="10"/>
        <v>0</v>
      </c>
      <c r="J69" s="775"/>
    </row>
    <row r="70" spans="1:10" x14ac:dyDescent="0.2">
      <c r="A70" s="699" t="s">
        <v>88</v>
      </c>
      <c r="B70" s="721">
        <f>C70+E70+H70</f>
        <v>0</v>
      </c>
      <c r="C70" s="708"/>
      <c r="D70" s="708"/>
      <c r="E70" s="708"/>
      <c r="F70" s="708"/>
      <c r="G70" s="708"/>
      <c r="H70" s="708"/>
      <c r="I70" s="710">
        <f>C70+F70</f>
        <v>0</v>
      </c>
      <c r="J70" s="775"/>
    </row>
    <row r="71" spans="1:10" x14ac:dyDescent="0.2">
      <c r="A71" s="700" t="s">
        <v>89</v>
      </c>
      <c r="B71" s="723">
        <f>C71+E71+H71</f>
        <v>0</v>
      </c>
      <c r="C71" s="712"/>
      <c r="D71" s="712">
        <v>121485500</v>
      </c>
      <c r="E71" s="712"/>
      <c r="F71" s="712"/>
      <c r="G71" s="712"/>
      <c r="H71" s="712"/>
      <c r="I71" s="713">
        <f>C71+F71</f>
        <v>0</v>
      </c>
      <c r="J71" s="775"/>
    </row>
    <row r="72" spans="1:10" x14ac:dyDescent="0.2">
      <c r="A72" s="700" t="s">
        <v>90</v>
      </c>
      <c r="B72" s="723">
        <f>C72+E72+H72</f>
        <v>0</v>
      </c>
      <c r="C72" s="712"/>
      <c r="D72" s="712"/>
      <c r="E72" s="712"/>
      <c r="F72" s="712"/>
      <c r="G72" s="712"/>
      <c r="H72" s="712"/>
      <c r="I72" s="713">
        <f>C72+F72</f>
        <v>0</v>
      </c>
      <c r="J72" s="775"/>
    </row>
    <row r="73" spans="1:10" x14ac:dyDescent="0.2">
      <c r="A73" s="700" t="s">
        <v>91</v>
      </c>
      <c r="B73" s="723">
        <f>C73+E73+H73</f>
        <v>0</v>
      </c>
      <c r="C73" s="712"/>
      <c r="D73" s="712"/>
      <c r="E73" s="712"/>
      <c r="F73" s="712"/>
      <c r="G73" s="712"/>
      <c r="H73" s="712"/>
      <c r="I73" s="713">
        <f>C73+F73</f>
        <v>0</v>
      </c>
      <c r="J73" s="775"/>
    </row>
    <row r="74" spans="1:10" ht="13.5" thickBot="1" x14ac:dyDescent="0.25">
      <c r="A74" s="701"/>
      <c r="B74" s="725">
        <f>C74+E74+H74</f>
        <v>0</v>
      </c>
      <c r="C74" s="716"/>
      <c r="D74" s="716"/>
      <c r="E74" s="712"/>
      <c r="F74" s="716"/>
      <c r="G74" s="716"/>
      <c r="H74" s="712"/>
      <c r="I74" s="717">
        <f>C74+F74</f>
        <v>0</v>
      </c>
      <c r="J74" s="775"/>
    </row>
    <row r="75" spans="1:10" ht="13.5" thickBot="1" x14ac:dyDescent="0.25">
      <c r="A75" s="702" t="s">
        <v>71</v>
      </c>
      <c r="B75" s="724">
        <f t="shared" ref="B75:I75" si="11">SUM(B70:B74)</f>
        <v>0</v>
      </c>
      <c r="C75" s="714">
        <f t="shared" si="11"/>
        <v>0</v>
      </c>
      <c r="D75" s="714">
        <f t="shared" si="11"/>
        <v>121485500</v>
      </c>
      <c r="E75" s="714">
        <f t="shared" si="11"/>
        <v>0</v>
      </c>
      <c r="F75" s="714">
        <f t="shared" si="11"/>
        <v>0</v>
      </c>
      <c r="G75" s="714">
        <f t="shared" si="11"/>
        <v>0</v>
      </c>
      <c r="H75" s="714">
        <f t="shared" si="11"/>
        <v>0</v>
      </c>
      <c r="I75" s="715">
        <f t="shared" si="11"/>
        <v>0</v>
      </c>
      <c r="J75" s="775"/>
    </row>
    <row r="76" spans="1:10" x14ac:dyDescent="0.2">
      <c r="J76" s="775"/>
    </row>
    <row r="77" spans="1:10" x14ac:dyDescent="0.2">
      <c r="J77" s="775"/>
    </row>
    <row r="78" spans="1:10" ht="14.25" x14ac:dyDescent="0.2">
      <c r="A78" s="792" t="s">
        <v>851</v>
      </c>
      <c r="B78" s="792"/>
      <c r="C78" s="794"/>
      <c r="D78" s="794"/>
      <c r="E78" s="794"/>
      <c r="F78" s="794"/>
      <c r="G78" s="794"/>
      <c r="H78" s="794"/>
      <c r="I78" s="794"/>
      <c r="J78" s="775"/>
    </row>
    <row r="79" spans="1:10" ht="15.75" thickBot="1" x14ac:dyDescent="0.25">
      <c r="A79" s="687"/>
      <c r="B79" s="687"/>
      <c r="C79" s="687"/>
      <c r="D79" s="687"/>
      <c r="E79" s="687"/>
      <c r="F79" s="687"/>
      <c r="G79" s="687"/>
      <c r="H79" s="795" t="s">
        <v>836</v>
      </c>
      <c r="I79" s="795"/>
      <c r="J79" s="775"/>
    </row>
    <row r="80" spans="1:10" ht="13.5" customHeight="1" thickBot="1" x14ac:dyDescent="0.25">
      <c r="A80" s="796" t="s">
        <v>80</v>
      </c>
      <c r="B80" s="799" t="s">
        <v>441</v>
      </c>
      <c r="C80" s="800"/>
      <c r="D80" s="800"/>
      <c r="E80" s="800"/>
      <c r="F80" s="801"/>
      <c r="G80" s="801"/>
      <c r="H80" s="801"/>
      <c r="I80" s="802"/>
      <c r="J80" s="775"/>
    </row>
    <row r="81" spans="1:10" ht="13.5" customHeight="1" thickBot="1" x14ac:dyDescent="0.25">
      <c r="A81" s="797"/>
      <c r="B81" s="803" t="str">
        <f>B59</f>
        <v>Módosítás utáni összes forrás, kiadás</v>
      </c>
      <c r="C81" s="806" t="s">
        <v>849</v>
      </c>
      <c r="D81" s="807"/>
      <c r="E81" s="807"/>
      <c r="F81" s="807"/>
      <c r="G81" s="807"/>
      <c r="H81" s="807"/>
      <c r="I81" s="808"/>
      <c r="J81" s="775"/>
    </row>
    <row r="82" spans="1:10" ht="36.75" thickBot="1" x14ac:dyDescent="0.25">
      <c r="A82" s="797"/>
      <c r="B82" s="804"/>
      <c r="C82" s="809" t="s">
        <v>893</v>
      </c>
      <c r="D82" s="688" t="s">
        <v>443</v>
      </c>
      <c r="E82" s="688" t="s">
        <v>444</v>
      </c>
      <c r="F82" s="689" t="s">
        <v>891</v>
      </c>
      <c r="G82" s="689" t="s">
        <v>443</v>
      </c>
      <c r="H82" s="689" t="s">
        <v>444</v>
      </c>
      <c r="I82" s="689" t="s">
        <v>891</v>
      </c>
      <c r="J82" s="775"/>
    </row>
    <row r="83" spans="1:10" ht="13.5" thickBot="1" x14ac:dyDescent="0.25">
      <c r="A83" s="798"/>
      <c r="B83" s="805"/>
      <c r="C83" s="810"/>
      <c r="D83" s="811" t="str">
        <f>CONCATENATE(Z_TARTALOMJEGYZÉK!$A$1,". évi")</f>
        <v>2019. évi</v>
      </c>
      <c r="E83" s="812"/>
      <c r="F83" s="813"/>
      <c r="G83" s="811" t="str">
        <f>CONCATENATE(Z_TARTALOMJEGYZÉK!$A$1,". után")</f>
        <v>2019. után</v>
      </c>
      <c r="H83" s="814"/>
      <c r="I83" s="813"/>
      <c r="J83" s="775"/>
    </row>
    <row r="84" spans="1:10" ht="13.5" thickBot="1" x14ac:dyDescent="0.25">
      <c r="A84" s="690" t="s">
        <v>382</v>
      </c>
      <c r="B84" s="691" t="s">
        <v>854</v>
      </c>
      <c r="C84" s="692" t="s">
        <v>384</v>
      </c>
      <c r="D84" s="693" t="s">
        <v>386</v>
      </c>
      <c r="E84" s="693" t="s">
        <v>385</v>
      </c>
      <c r="F84" s="692" t="s">
        <v>387</v>
      </c>
      <c r="G84" s="692" t="s">
        <v>388</v>
      </c>
      <c r="H84" s="692" t="s">
        <v>389</v>
      </c>
      <c r="I84" s="694" t="s">
        <v>853</v>
      </c>
      <c r="J84" s="775"/>
    </row>
    <row r="85" spans="1:10" x14ac:dyDescent="0.2">
      <c r="A85" s="695" t="s">
        <v>81</v>
      </c>
      <c r="B85" s="721">
        <f t="shared" ref="B85:B90" si="12">C85+E85+H85</f>
        <v>0</v>
      </c>
      <c r="C85" s="707"/>
      <c r="D85" s="708"/>
      <c r="E85" s="708"/>
      <c r="F85" s="718"/>
      <c r="G85" s="708"/>
      <c r="H85" s="709"/>
      <c r="I85" s="710">
        <f t="shared" ref="I85:I90" si="13">C85+F85</f>
        <v>0</v>
      </c>
      <c r="J85" s="775"/>
    </row>
    <row r="86" spans="1:10" x14ac:dyDescent="0.2">
      <c r="A86" s="696" t="s">
        <v>92</v>
      </c>
      <c r="B86" s="722">
        <f t="shared" si="12"/>
        <v>0</v>
      </c>
      <c r="C86" s="711"/>
      <c r="D86" s="711"/>
      <c r="E86" s="712"/>
      <c r="F86" s="719"/>
      <c r="G86" s="711"/>
      <c r="H86" s="712"/>
      <c r="I86" s="713">
        <f t="shared" si="13"/>
        <v>0</v>
      </c>
      <c r="J86" s="775"/>
    </row>
    <row r="87" spans="1:10" x14ac:dyDescent="0.2">
      <c r="A87" s="697" t="s">
        <v>82</v>
      </c>
      <c r="B87" s="723">
        <f t="shared" si="12"/>
        <v>0</v>
      </c>
      <c r="C87" s="712"/>
      <c r="D87" s="712"/>
      <c r="E87" s="712"/>
      <c r="F87" s="720"/>
      <c r="G87" s="712"/>
      <c r="H87" s="712"/>
      <c r="I87" s="713">
        <f t="shared" si="13"/>
        <v>0</v>
      </c>
      <c r="J87" s="775"/>
    </row>
    <row r="88" spans="1:10" x14ac:dyDescent="0.2">
      <c r="A88" s="697" t="s">
        <v>93</v>
      </c>
      <c r="B88" s="723">
        <f t="shared" si="12"/>
        <v>0</v>
      </c>
      <c r="C88" s="712"/>
      <c r="D88" s="712"/>
      <c r="E88" s="712"/>
      <c r="F88" s="720"/>
      <c r="G88" s="712"/>
      <c r="H88" s="712"/>
      <c r="I88" s="713">
        <f t="shared" si="13"/>
        <v>0</v>
      </c>
      <c r="J88" s="775"/>
    </row>
    <row r="89" spans="1:10" x14ac:dyDescent="0.2">
      <c r="A89" s="697" t="s">
        <v>83</v>
      </c>
      <c r="B89" s="723">
        <f t="shared" si="12"/>
        <v>0</v>
      </c>
      <c r="C89" s="712"/>
      <c r="D89" s="712"/>
      <c r="E89" s="712"/>
      <c r="F89" s="720"/>
      <c r="G89" s="712"/>
      <c r="H89" s="712"/>
      <c r="I89" s="713">
        <f t="shared" si="13"/>
        <v>0</v>
      </c>
      <c r="J89" s="775"/>
    </row>
    <row r="90" spans="1:10" ht="13.5" thickBot="1" x14ac:dyDescent="0.25">
      <c r="A90" s="697" t="s">
        <v>84</v>
      </c>
      <c r="B90" s="723">
        <f t="shared" si="12"/>
        <v>0</v>
      </c>
      <c r="C90" s="712"/>
      <c r="D90" s="712"/>
      <c r="E90" s="712"/>
      <c r="F90" s="720"/>
      <c r="G90" s="712"/>
      <c r="H90" s="712"/>
      <c r="I90" s="713">
        <f t="shared" si="13"/>
        <v>0</v>
      </c>
      <c r="J90" s="775"/>
    </row>
    <row r="91" spans="1:10" ht="13.5" thickBot="1" x14ac:dyDescent="0.25">
      <c r="A91" s="698" t="s">
        <v>85</v>
      </c>
      <c r="B91" s="724">
        <f t="shared" ref="B91:I91" si="14">B85+SUM(B87:B90)</f>
        <v>0</v>
      </c>
      <c r="C91" s="714">
        <f t="shared" si="14"/>
        <v>0</v>
      </c>
      <c r="D91" s="714">
        <f t="shared" si="14"/>
        <v>0</v>
      </c>
      <c r="E91" s="714">
        <f t="shared" si="14"/>
        <v>0</v>
      </c>
      <c r="F91" s="714">
        <f t="shared" si="14"/>
        <v>0</v>
      </c>
      <c r="G91" s="714">
        <f t="shared" si="14"/>
        <v>0</v>
      </c>
      <c r="H91" s="714">
        <f t="shared" si="14"/>
        <v>0</v>
      </c>
      <c r="I91" s="715">
        <f t="shared" si="14"/>
        <v>0</v>
      </c>
      <c r="J91" s="775"/>
    </row>
    <row r="92" spans="1:10" x14ac:dyDescent="0.2">
      <c r="A92" s="699" t="s">
        <v>88</v>
      </c>
      <c r="B92" s="721">
        <f>C92+E92+H92</f>
        <v>0</v>
      </c>
      <c r="C92" s="708"/>
      <c r="D92" s="708"/>
      <c r="E92" s="708"/>
      <c r="F92" s="708"/>
      <c r="G92" s="708"/>
      <c r="H92" s="708"/>
      <c r="I92" s="710">
        <f>C92+F92</f>
        <v>0</v>
      </c>
      <c r="J92" s="775"/>
    </row>
    <row r="93" spans="1:10" x14ac:dyDescent="0.2">
      <c r="A93" s="700" t="s">
        <v>89</v>
      </c>
      <c r="B93" s="723">
        <f>C93+E93+H93</f>
        <v>0</v>
      </c>
      <c r="C93" s="712"/>
      <c r="D93" s="712"/>
      <c r="E93" s="712"/>
      <c r="F93" s="712"/>
      <c r="G93" s="712"/>
      <c r="H93" s="712"/>
      <c r="I93" s="713">
        <f>C93+F93</f>
        <v>0</v>
      </c>
      <c r="J93" s="775"/>
    </row>
    <row r="94" spans="1:10" x14ac:dyDescent="0.2">
      <c r="A94" s="700" t="s">
        <v>90</v>
      </c>
      <c r="B94" s="723">
        <f>C94+E94+H94</f>
        <v>0</v>
      </c>
      <c r="C94" s="712"/>
      <c r="D94" s="712"/>
      <c r="E94" s="712"/>
      <c r="F94" s="712"/>
      <c r="G94" s="712"/>
      <c r="H94" s="712"/>
      <c r="I94" s="713">
        <f>C94+F94</f>
        <v>0</v>
      </c>
      <c r="J94" s="775"/>
    </row>
    <row r="95" spans="1:10" x14ac:dyDescent="0.2">
      <c r="A95" s="700" t="s">
        <v>91</v>
      </c>
      <c r="B95" s="723">
        <f>C95+E95+H95</f>
        <v>0</v>
      </c>
      <c r="C95" s="712"/>
      <c r="D95" s="712"/>
      <c r="E95" s="712"/>
      <c r="F95" s="712"/>
      <c r="G95" s="712"/>
      <c r="H95" s="712"/>
      <c r="I95" s="713">
        <f>C95+F95</f>
        <v>0</v>
      </c>
      <c r="J95" s="775"/>
    </row>
    <row r="96" spans="1:10" ht="13.5" thickBot="1" x14ac:dyDescent="0.25">
      <c r="A96" s="701"/>
      <c r="B96" s="725">
        <f>C96+E96+H96</f>
        <v>0</v>
      </c>
      <c r="C96" s="716"/>
      <c r="D96" s="716"/>
      <c r="E96" s="712"/>
      <c r="F96" s="716"/>
      <c r="G96" s="716"/>
      <c r="H96" s="712"/>
      <c r="I96" s="717">
        <f>C96+F96</f>
        <v>0</v>
      </c>
      <c r="J96" s="775"/>
    </row>
    <row r="97" spans="1:10" ht="13.5" thickBot="1" x14ac:dyDescent="0.25">
      <c r="A97" s="702" t="s">
        <v>71</v>
      </c>
      <c r="B97" s="724">
        <f t="shared" ref="B97:I97" si="15">SUM(B92:B96)</f>
        <v>0</v>
      </c>
      <c r="C97" s="714">
        <f t="shared" si="15"/>
        <v>0</v>
      </c>
      <c r="D97" s="714">
        <f t="shared" si="15"/>
        <v>0</v>
      </c>
      <c r="E97" s="714">
        <f t="shared" si="15"/>
        <v>0</v>
      </c>
      <c r="F97" s="714">
        <f t="shared" si="15"/>
        <v>0</v>
      </c>
      <c r="G97" s="714">
        <f t="shared" si="15"/>
        <v>0</v>
      </c>
      <c r="H97" s="714">
        <f t="shared" si="15"/>
        <v>0</v>
      </c>
      <c r="I97" s="715">
        <f t="shared" si="15"/>
        <v>0</v>
      </c>
      <c r="J97" s="775"/>
    </row>
    <row r="98" spans="1:10" x14ac:dyDescent="0.2">
      <c r="J98" s="775"/>
    </row>
    <row r="99" spans="1:10" x14ac:dyDescent="0.2">
      <c r="J99" s="775"/>
    </row>
    <row r="100" spans="1:10" ht="14.25" x14ac:dyDescent="0.2">
      <c r="A100" s="792" t="s">
        <v>851</v>
      </c>
      <c r="B100" s="792"/>
      <c r="C100" s="794"/>
      <c r="D100" s="794"/>
      <c r="E100" s="794"/>
      <c r="F100" s="794"/>
      <c r="G100" s="794"/>
      <c r="H100" s="794"/>
      <c r="I100" s="794"/>
      <c r="J100" s="775"/>
    </row>
    <row r="101" spans="1:10" ht="15.75" thickBot="1" x14ac:dyDescent="0.25">
      <c r="A101" s="687"/>
      <c r="B101" s="687"/>
      <c r="C101" s="687"/>
      <c r="D101" s="687"/>
      <c r="E101" s="687"/>
      <c r="F101" s="687"/>
      <c r="G101" s="687"/>
      <c r="H101" s="795" t="s">
        <v>836</v>
      </c>
      <c r="I101" s="795"/>
      <c r="J101" s="775"/>
    </row>
    <row r="102" spans="1:10" ht="13.5" customHeight="1" thickBot="1" x14ac:dyDescent="0.25">
      <c r="A102" s="796" t="s">
        <v>80</v>
      </c>
      <c r="B102" s="799" t="s">
        <v>441</v>
      </c>
      <c r="C102" s="800"/>
      <c r="D102" s="800"/>
      <c r="E102" s="800"/>
      <c r="F102" s="801"/>
      <c r="G102" s="801"/>
      <c r="H102" s="801"/>
      <c r="I102" s="802"/>
      <c r="J102" s="775"/>
    </row>
    <row r="103" spans="1:10" ht="13.5" customHeight="1" thickBot="1" x14ac:dyDescent="0.25">
      <c r="A103" s="797"/>
      <c r="B103" s="803" t="str">
        <f>B81</f>
        <v>Módosítás utáni összes forrás, kiadás</v>
      </c>
      <c r="C103" s="806" t="s">
        <v>849</v>
      </c>
      <c r="D103" s="807"/>
      <c r="E103" s="807"/>
      <c r="F103" s="807"/>
      <c r="G103" s="807"/>
      <c r="H103" s="807"/>
      <c r="I103" s="808"/>
      <c r="J103" s="775"/>
    </row>
    <row r="104" spans="1:10" ht="48.75" customHeight="1" thickBot="1" x14ac:dyDescent="0.25">
      <c r="A104" s="797"/>
      <c r="B104" s="804"/>
      <c r="C104" s="809" t="s">
        <v>893</v>
      </c>
      <c r="D104" s="688" t="s">
        <v>443</v>
      </c>
      <c r="E104" s="688" t="s">
        <v>444</v>
      </c>
      <c r="F104" s="689" t="s">
        <v>891</v>
      </c>
      <c r="G104" s="689" t="s">
        <v>443</v>
      </c>
      <c r="H104" s="689" t="s">
        <v>444</v>
      </c>
      <c r="I104" s="689" t="s">
        <v>891</v>
      </c>
      <c r="J104" s="775"/>
    </row>
    <row r="105" spans="1:10" ht="13.5" thickBot="1" x14ac:dyDescent="0.25">
      <c r="A105" s="798"/>
      <c r="B105" s="805"/>
      <c r="C105" s="810"/>
      <c r="D105" s="811" t="str">
        <f>CONCATENATE(Z_TARTALOMJEGYZÉK!$A$1,". évi")</f>
        <v>2019. évi</v>
      </c>
      <c r="E105" s="812"/>
      <c r="F105" s="813"/>
      <c r="G105" s="811" t="str">
        <f>CONCATENATE(Z_TARTALOMJEGYZÉK!$A$1,". után")</f>
        <v>2019. után</v>
      </c>
      <c r="H105" s="814"/>
      <c r="I105" s="813"/>
      <c r="J105" s="775"/>
    </row>
    <row r="106" spans="1:10" ht="13.5" thickBot="1" x14ac:dyDescent="0.25">
      <c r="A106" s="690" t="s">
        <v>382</v>
      </c>
      <c r="B106" s="691" t="s">
        <v>854</v>
      </c>
      <c r="C106" s="692" t="s">
        <v>384</v>
      </c>
      <c r="D106" s="693" t="s">
        <v>386</v>
      </c>
      <c r="E106" s="693" t="s">
        <v>385</v>
      </c>
      <c r="F106" s="692" t="s">
        <v>387</v>
      </c>
      <c r="G106" s="692" t="s">
        <v>388</v>
      </c>
      <c r="H106" s="692" t="s">
        <v>389</v>
      </c>
      <c r="I106" s="694" t="s">
        <v>853</v>
      </c>
      <c r="J106" s="775"/>
    </row>
    <row r="107" spans="1:10" x14ac:dyDescent="0.2">
      <c r="A107" s="695" t="s">
        <v>81</v>
      </c>
      <c r="B107" s="721">
        <f t="shared" ref="B107:B112" si="16">C107+E107+H107</f>
        <v>0</v>
      </c>
      <c r="C107" s="707"/>
      <c r="D107" s="708"/>
      <c r="E107" s="708"/>
      <c r="F107" s="718"/>
      <c r="G107" s="708"/>
      <c r="H107" s="709"/>
      <c r="I107" s="710">
        <f t="shared" ref="I107:I112" si="17">C107+F107</f>
        <v>0</v>
      </c>
      <c r="J107" s="775"/>
    </row>
    <row r="108" spans="1:10" x14ac:dyDescent="0.2">
      <c r="A108" s="696" t="s">
        <v>92</v>
      </c>
      <c r="B108" s="722">
        <f t="shared" si="16"/>
        <v>0</v>
      </c>
      <c r="C108" s="711"/>
      <c r="D108" s="711"/>
      <c r="E108" s="712"/>
      <c r="F108" s="719"/>
      <c r="G108" s="711"/>
      <c r="H108" s="712"/>
      <c r="I108" s="713">
        <f t="shared" si="17"/>
        <v>0</v>
      </c>
      <c r="J108" s="775"/>
    </row>
    <row r="109" spans="1:10" x14ac:dyDescent="0.2">
      <c r="A109" s="697" t="s">
        <v>82</v>
      </c>
      <c r="B109" s="723">
        <f t="shared" si="16"/>
        <v>0</v>
      </c>
      <c r="C109" s="712"/>
      <c r="D109" s="712"/>
      <c r="E109" s="712"/>
      <c r="F109" s="720"/>
      <c r="G109" s="712"/>
      <c r="H109" s="712"/>
      <c r="I109" s="713">
        <f t="shared" si="17"/>
        <v>0</v>
      </c>
      <c r="J109" s="775"/>
    </row>
    <row r="110" spans="1:10" x14ac:dyDescent="0.2">
      <c r="A110" s="697" t="s">
        <v>93</v>
      </c>
      <c r="B110" s="723">
        <f t="shared" si="16"/>
        <v>0</v>
      </c>
      <c r="C110" s="712"/>
      <c r="D110" s="712"/>
      <c r="E110" s="712"/>
      <c r="F110" s="720"/>
      <c r="G110" s="712"/>
      <c r="H110" s="712"/>
      <c r="I110" s="713">
        <f t="shared" si="17"/>
        <v>0</v>
      </c>
      <c r="J110" s="775"/>
    </row>
    <row r="111" spans="1:10" x14ac:dyDescent="0.2">
      <c r="A111" s="697" t="s">
        <v>83</v>
      </c>
      <c r="B111" s="723">
        <f t="shared" si="16"/>
        <v>0</v>
      </c>
      <c r="C111" s="712"/>
      <c r="D111" s="712"/>
      <c r="E111" s="712"/>
      <c r="F111" s="720"/>
      <c r="G111" s="712"/>
      <c r="H111" s="712"/>
      <c r="I111" s="713">
        <f t="shared" si="17"/>
        <v>0</v>
      </c>
      <c r="J111" s="775"/>
    </row>
    <row r="112" spans="1:10" ht="13.5" thickBot="1" x14ac:dyDescent="0.25">
      <c r="A112" s="697" t="s">
        <v>84</v>
      </c>
      <c r="B112" s="723">
        <f t="shared" si="16"/>
        <v>0</v>
      </c>
      <c r="C112" s="712"/>
      <c r="D112" s="712"/>
      <c r="E112" s="712"/>
      <c r="F112" s="720"/>
      <c r="G112" s="712"/>
      <c r="H112" s="712"/>
      <c r="I112" s="713">
        <f t="shared" si="17"/>
        <v>0</v>
      </c>
      <c r="J112" s="775"/>
    </row>
    <row r="113" spans="1:10" ht="13.5" thickBot="1" x14ac:dyDescent="0.25">
      <c r="A113" s="698" t="s">
        <v>85</v>
      </c>
      <c r="B113" s="724">
        <f t="shared" ref="B113:I113" si="18">B107+SUM(B109:B112)</f>
        <v>0</v>
      </c>
      <c r="C113" s="714">
        <f t="shared" si="18"/>
        <v>0</v>
      </c>
      <c r="D113" s="714">
        <f t="shared" si="18"/>
        <v>0</v>
      </c>
      <c r="E113" s="714">
        <f t="shared" si="18"/>
        <v>0</v>
      </c>
      <c r="F113" s="714">
        <f t="shared" si="18"/>
        <v>0</v>
      </c>
      <c r="G113" s="714">
        <f t="shared" si="18"/>
        <v>0</v>
      </c>
      <c r="H113" s="714">
        <f t="shared" si="18"/>
        <v>0</v>
      </c>
      <c r="I113" s="715">
        <f t="shared" si="18"/>
        <v>0</v>
      </c>
      <c r="J113" s="775"/>
    </row>
    <row r="114" spans="1:10" x14ac:dyDescent="0.2">
      <c r="A114" s="699" t="s">
        <v>88</v>
      </c>
      <c r="B114" s="721">
        <f>C114+E114+H114</f>
        <v>0</v>
      </c>
      <c r="C114" s="708"/>
      <c r="D114" s="708"/>
      <c r="E114" s="708"/>
      <c r="F114" s="708"/>
      <c r="G114" s="708"/>
      <c r="H114" s="708"/>
      <c r="I114" s="710">
        <f>C114+F114</f>
        <v>0</v>
      </c>
      <c r="J114" s="775"/>
    </row>
    <row r="115" spans="1:10" x14ac:dyDescent="0.2">
      <c r="A115" s="700" t="s">
        <v>89</v>
      </c>
      <c r="B115" s="723">
        <f>C115+E115+H115</f>
        <v>0</v>
      </c>
      <c r="C115" s="712"/>
      <c r="D115" s="712"/>
      <c r="E115" s="712"/>
      <c r="F115" s="712"/>
      <c r="G115" s="712"/>
      <c r="H115" s="712"/>
      <c r="I115" s="713">
        <f>C115+F115</f>
        <v>0</v>
      </c>
      <c r="J115" s="775"/>
    </row>
    <row r="116" spans="1:10" x14ac:dyDescent="0.2">
      <c r="A116" s="700" t="s">
        <v>90</v>
      </c>
      <c r="B116" s="723">
        <f>C116+E116+H116</f>
        <v>0</v>
      </c>
      <c r="C116" s="712"/>
      <c r="D116" s="712"/>
      <c r="E116" s="712"/>
      <c r="F116" s="712"/>
      <c r="G116" s="712"/>
      <c r="H116" s="712"/>
      <c r="I116" s="713">
        <f>C116+F116</f>
        <v>0</v>
      </c>
      <c r="J116" s="775"/>
    </row>
    <row r="117" spans="1:10" x14ac:dyDescent="0.2">
      <c r="A117" s="700" t="s">
        <v>91</v>
      </c>
      <c r="B117" s="723">
        <f>C117+E117+H117</f>
        <v>0</v>
      </c>
      <c r="C117" s="712"/>
      <c r="D117" s="712"/>
      <c r="E117" s="712"/>
      <c r="F117" s="712"/>
      <c r="G117" s="712"/>
      <c r="H117" s="712"/>
      <c r="I117" s="713">
        <f>C117+F117</f>
        <v>0</v>
      </c>
      <c r="J117" s="775"/>
    </row>
    <row r="118" spans="1:10" ht="13.5" thickBot="1" x14ac:dyDescent="0.25">
      <c r="A118" s="701"/>
      <c r="B118" s="725">
        <f>C118+E118+H118</f>
        <v>0</v>
      </c>
      <c r="C118" s="716"/>
      <c r="D118" s="716"/>
      <c r="E118" s="712"/>
      <c r="F118" s="716"/>
      <c r="G118" s="716"/>
      <c r="H118" s="712"/>
      <c r="I118" s="717">
        <f>C118+F118</f>
        <v>0</v>
      </c>
      <c r="J118" s="775"/>
    </row>
    <row r="119" spans="1:10" ht="13.5" thickBot="1" x14ac:dyDescent="0.25">
      <c r="A119" s="702" t="s">
        <v>71</v>
      </c>
      <c r="B119" s="724">
        <f t="shared" ref="B119:I119" si="19">SUM(B114:B118)</f>
        <v>0</v>
      </c>
      <c r="C119" s="714">
        <f t="shared" si="19"/>
        <v>0</v>
      </c>
      <c r="D119" s="714">
        <f t="shared" si="19"/>
        <v>0</v>
      </c>
      <c r="E119" s="714">
        <f t="shared" si="19"/>
        <v>0</v>
      </c>
      <c r="F119" s="714">
        <f t="shared" si="19"/>
        <v>0</v>
      </c>
      <c r="G119" s="714">
        <f t="shared" si="19"/>
        <v>0</v>
      </c>
      <c r="H119" s="714">
        <f t="shared" si="19"/>
        <v>0</v>
      </c>
      <c r="I119" s="715">
        <f t="shared" si="19"/>
        <v>0</v>
      </c>
      <c r="J119" s="775"/>
    </row>
    <row r="120" spans="1:10" x14ac:dyDescent="0.2">
      <c r="J120" s="775"/>
    </row>
    <row r="121" spans="1:10" x14ac:dyDescent="0.2">
      <c r="J121" s="775"/>
    </row>
    <row r="122" spans="1:10" ht="14.25" x14ac:dyDescent="0.2">
      <c r="A122" s="792" t="s">
        <v>851</v>
      </c>
      <c r="B122" s="792"/>
      <c r="C122" s="794"/>
      <c r="D122" s="794"/>
      <c r="E122" s="794"/>
      <c r="F122" s="794"/>
      <c r="G122" s="794"/>
      <c r="H122" s="794"/>
      <c r="I122" s="794"/>
      <c r="J122" s="775"/>
    </row>
    <row r="123" spans="1:10" ht="15.75" thickBot="1" x14ac:dyDescent="0.25">
      <c r="A123" s="687"/>
      <c r="B123" s="687"/>
      <c r="C123" s="687"/>
      <c r="D123" s="687"/>
      <c r="E123" s="687"/>
      <c r="F123" s="687"/>
      <c r="G123" s="687"/>
      <c r="H123" s="795" t="s">
        <v>836</v>
      </c>
      <c r="I123" s="795"/>
      <c r="J123" s="775"/>
    </row>
    <row r="124" spans="1:10" ht="13.5" customHeight="1" thickBot="1" x14ac:dyDescent="0.25">
      <c r="A124" s="796" t="s">
        <v>80</v>
      </c>
      <c r="B124" s="799" t="s">
        <v>441</v>
      </c>
      <c r="C124" s="800"/>
      <c r="D124" s="800"/>
      <c r="E124" s="800"/>
      <c r="F124" s="801"/>
      <c r="G124" s="801"/>
      <c r="H124" s="801"/>
      <c r="I124" s="802"/>
      <c r="J124" s="775"/>
    </row>
    <row r="125" spans="1:10" ht="13.5" customHeight="1" thickBot="1" x14ac:dyDescent="0.25">
      <c r="A125" s="797"/>
      <c r="B125" s="803" t="str">
        <f>B103</f>
        <v>Módosítás utáni összes forrás, kiadás</v>
      </c>
      <c r="C125" s="806" t="s">
        <v>849</v>
      </c>
      <c r="D125" s="807"/>
      <c r="E125" s="807"/>
      <c r="F125" s="807"/>
      <c r="G125" s="807"/>
      <c r="H125" s="807"/>
      <c r="I125" s="808"/>
      <c r="J125" s="775"/>
    </row>
    <row r="126" spans="1:10" ht="36.75" thickBot="1" x14ac:dyDescent="0.25">
      <c r="A126" s="797"/>
      <c r="B126" s="804"/>
      <c r="C126" s="809" t="s">
        <v>893</v>
      </c>
      <c r="D126" s="688" t="s">
        <v>443</v>
      </c>
      <c r="E126" s="688" t="s">
        <v>444</v>
      </c>
      <c r="F126" s="689" t="s">
        <v>891</v>
      </c>
      <c r="G126" s="689" t="s">
        <v>443</v>
      </c>
      <c r="H126" s="689" t="s">
        <v>444</v>
      </c>
      <c r="I126" s="689" t="s">
        <v>891</v>
      </c>
      <c r="J126" s="775"/>
    </row>
    <row r="127" spans="1:10" ht="13.5" thickBot="1" x14ac:dyDescent="0.25">
      <c r="A127" s="798"/>
      <c r="B127" s="805"/>
      <c r="C127" s="810"/>
      <c r="D127" s="811" t="str">
        <f>CONCATENATE(Z_TARTALOMJEGYZÉK!$A$1,". évi")</f>
        <v>2019. évi</v>
      </c>
      <c r="E127" s="812"/>
      <c r="F127" s="813"/>
      <c r="G127" s="811" t="str">
        <f>CONCATENATE(Z_TARTALOMJEGYZÉK!$A$1,". után")</f>
        <v>2019. után</v>
      </c>
      <c r="H127" s="814"/>
      <c r="I127" s="813"/>
      <c r="J127" s="775"/>
    </row>
    <row r="128" spans="1:10" ht="13.5" thickBot="1" x14ac:dyDescent="0.25">
      <c r="A128" s="690" t="s">
        <v>382</v>
      </c>
      <c r="B128" s="691" t="s">
        <v>854</v>
      </c>
      <c r="C128" s="692" t="s">
        <v>384</v>
      </c>
      <c r="D128" s="693" t="s">
        <v>386</v>
      </c>
      <c r="E128" s="693" t="s">
        <v>385</v>
      </c>
      <c r="F128" s="692" t="s">
        <v>387</v>
      </c>
      <c r="G128" s="692" t="s">
        <v>388</v>
      </c>
      <c r="H128" s="692" t="s">
        <v>389</v>
      </c>
      <c r="I128" s="694" t="s">
        <v>853</v>
      </c>
      <c r="J128" s="775"/>
    </row>
    <row r="129" spans="1:10" x14ac:dyDescent="0.2">
      <c r="A129" s="695" t="s">
        <v>81</v>
      </c>
      <c r="B129" s="721">
        <f t="shared" ref="B129:B134" si="20">C129+E129+H129</f>
        <v>0</v>
      </c>
      <c r="C129" s="707"/>
      <c r="D129" s="708"/>
      <c r="E129" s="708"/>
      <c r="F129" s="718"/>
      <c r="G129" s="708"/>
      <c r="H129" s="709"/>
      <c r="I129" s="710">
        <f t="shared" ref="I129:I134" si="21">C129+F129</f>
        <v>0</v>
      </c>
      <c r="J129" s="775"/>
    </row>
    <row r="130" spans="1:10" x14ac:dyDescent="0.2">
      <c r="A130" s="696" t="s">
        <v>92</v>
      </c>
      <c r="B130" s="722">
        <f t="shared" si="20"/>
        <v>0</v>
      </c>
      <c r="C130" s="711"/>
      <c r="D130" s="711"/>
      <c r="E130" s="712"/>
      <c r="F130" s="719"/>
      <c r="G130" s="711"/>
      <c r="H130" s="712"/>
      <c r="I130" s="713">
        <f t="shared" si="21"/>
        <v>0</v>
      </c>
      <c r="J130" s="775"/>
    </row>
    <row r="131" spans="1:10" x14ac:dyDescent="0.2">
      <c r="A131" s="697" t="s">
        <v>82</v>
      </c>
      <c r="B131" s="723">
        <f t="shared" si="20"/>
        <v>0</v>
      </c>
      <c r="C131" s="712"/>
      <c r="D131" s="712"/>
      <c r="E131" s="712"/>
      <c r="F131" s="720"/>
      <c r="G131" s="712"/>
      <c r="H131" s="712"/>
      <c r="I131" s="713">
        <f t="shared" si="21"/>
        <v>0</v>
      </c>
      <c r="J131" s="775"/>
    </row>
    <row r="132" spans="1:10" x14ac:dyDescent="0.2">
      <c r="A132" s="697" t="s">
        <v>93</v>
      </c>
      <c r="B132" s="723">
        <f t="shared" si="20"/>
        <v>0</v>
      </c>
      <c r="C132" s="712"/>
      <c r="D132" s="712"/>
      <c r="E132" s="712"/>
      <c r="F132" s="720"/>
      <c r="G132" s="712"/>
      <c r="H132" s="712"/>
      <c r="I132" s="713">
        <f t="shared" si="21"/>
        <v>0</v>
      </c>
      <c r="J132" s="775"/>
    </row>
    <row r="133" spans="1:10" x14ac:dyDescent="0.2">
      <c r="A133" s="697" t="s">
        <v>83</v>
      </c>
      <c r="B133" s="723">
        <f t="shared" si="20"/>
        <v>0</v>
      </c>
      <c r="C133" s="712"/>
      <c r="D133" s="712"/>
      <c r="E133" s="712"/>
      <c r="F133" s="720"/>
      <c r="G133" s="712"/>
      <c r="H133" s="712"/>
      <c r="I133" s="713">
        <f t="shared" si="21"/>
        <v>0</v>
      </c>
      <c r="J133" s="775"/>
    </row>
    <row r="134" spans="1:10" ht="13.5" thickBot="1" x14ac:dyDescent="0.25">
      <c r="A134" s="697" t="s">
        <v>84</v>
      </c>
      <c r="B134" s="723">
        <f t="shared" si="20"/>
        <v>0</v>
      </c>
      <c r="C134" s="712"/>
      <c r="D134" s="712"/>
      <c r="E134" s="712"/>
      <c r="F134" s="720"/>
      <c r="G134" s="712"/>
      <c r="H134" s="712"/>
      <c r="I134" s="713">
        <f t="shared" si="21"/>
        <v>0</v>
      </c>
      <c r="J134" s="775"/>
    </row>
    <row r="135" spans="1:10" ht="13.5" thickBot="1" x14ac:dyDescent="0.25">
      <c r="A135" s="698" t="s">
        <v>85</v>
      </c>
      <c r="B135" s="724">
        <f t="shared" ref="B135:I135" si="22">B129+SUM(B131:B134)</f>
        <v>0</v>
      </c>
      <c r="C135" s="714">
        <f t="shared" si="22"/>
        <v>0</v>
      </c>
      <c r="D135" s="714">
        <f t="shared" si="22"/>
        <v>0</v>
      </c>
      <c r="E135" s="714">
        <f t="shared" si="22"/>
        <v>0</v>
      </c>
      <c r="F135" s="714">
        <f t="shared" si="22"/>
        <v>0</v>
      </c>
      <c r="G135" s="714">
        <f t="shared" si="22"/>
        <v>0</v>
      </c>
      <c r="H135" s="714">
        <f t="shared" si="22"/>
        <v>0</v>
      </c>
      <c r="I135" s="715">
        <f t="shared" si="22"/>
        <v>0</v>
      </c>
      <c r="J135" s="775"/>
    </row>
    <row r="136" spans="1:10" x14ac:dyDescent="0.2">
      <c r="A136" s="699" t="s">
        <v>88</v>
      </c>
      <c r="B136" s="721">
        <f>C136+E136+H136</f>
        <v>0</v>
      </c>
      <c r="C136" s="708"/>
      <c r="D136" s="708"/>
      <c r="E136" s="708"/>
      <c r="F136" s="708"/>
      <c r="G136" s="708"/>
      <c r="H136" s="708"/>
      <c r="I136" s="710">
        <f>C136+F136</f>
        <v>0</v>
      </c>
      <c r="J136" s="775"/>
    </row>
    <row r="137" spans="1:10" x14ac:dyDescent="0.2">
      <c r="A137" s="700" t="s">
        <v>89</v>
      </c>
      <c r="B137" s="723">
        <f>C137+E137+H137</f>
        <v>0</v>
      </c>
      <c r="C137" s="712"/>
      <c r="D137" s="712"/>
      <c r="E137" s="712"/>
      <c r="F137" s="712"/>
      <c r="G137" s="712"/>
      <c r="H137" s="712"/>
      <c r="I137" s="713">
        <f>C137+F137</f>
        <v>0</v>
      </c>
      <c r="J137" s="775"/>
    </row>
    <row r="138" spans="1:10" x14ac:dyDescent="0.2">
      <c r="A138" s="700" t="s">
        <v>90</v>
      </c>
      <c r="B138" s="723">
        <f>C138+E138+H138</f>
        <v>0</v>
      </c>
      <c r="C138" s="712"/>
      <c r="D138" s="712"/>
      <c r="E138" s="712"/>
      <c r="F138" s="712"/>
      <c r="G138" s="712"/>
      <c r="H138" s="712"/>
      <c r="I138" s="713">
        <f>C138+F138</f>
        <v>0</v>
      </c>
      <c r="J138" s="775"/>
    </row>
    <row r="139" spans="1:10" x14ac:dyDescent="0.2">
      <c r="A139" s="700" t="s">
        <v>91</v>
      </c>
      <c r="B139" s="723">
        <f>C139+E139+H139</f>
        <v>0</v>
      </c>
      <c r="C139" s="712"/>
      <c r="D139" s="712"/>
      <c r="E139" s="712"/>
      <c r="F139" s="712"/>
      <c r="G139" s="712"/>
      <c r="H139" s="712"/>
      <c r="I139" s="713">
        <f>C139+F139</f>
        <v>0</v>
      </c>
      <c r="J139" s="775"/>
    </row>
    <row r="140" spans="1:10" ht="13.5" thickBot="1" x14ac:dyDescent="0.25">
      <c r="A140" s="701"/>
      <c r="B140" s="725">
        <f>C140+E140+H140</f>
        <v>0</v>
      </c>
      <c r="C140" s="716"/>
      <c r="D140" s="716"/>
      <c r="E140" s="712"/>
      <c r="F140" s="716"/>
      <c r="G140" s="716"/>
      <c r="H140" s="712"/>
      <c r="I140" s="717">
        <f>C140+F140</f>
        <v>0</v>
      </c>
      <c r="J140" s="775"/>
    </row>
    <row r="141" spans="1:10" ht="13.5" thickBot="1" x14ac:dyDescent="0.25">
      <c r="A141" s="702" t="s">
        <v>71</v>
      </c>
      <c r="B141" s="724">
        <f t="shared" ref="B141:I141" si="23">SUM(B136:B140)</f>
        <v>0</v>
      </c>
      <c r="C141" s="714">
        <f t="shared" si="23"/>
        <v>0</v>
      </c>
      <c r="D141" s="714">
        <f t="shared" si="23"/>
        <v>0</v>
      </c>
      <c r="E141" s="714">
        <f t="shared" si="23"/>
        <v>0</v>
      </c>
      <c r="F141" s="714">
        <f t="shared" si="23"/>
        <v>0</v>
      </c>
      <c r="G141" s="714">
        <f t="shared" si="23"/>
        <v>0</v>
      </c>
      <c r="H141" s="714">
        <f t="shared" si="23"/>
        <v>0</v>
      </c>
      <c r="I141" s="715">
        <f t="shared" si="23"/>
        <v>0</v>
      </c>
      <c r="J141" s="775"/>
    </row>
    <row r="142" spans="1:10" x14ac:dyDescent="0.2">
      <c r="J142" s="775"/>
    </row>
    <row r="143" spans="1:10" x14ac:dyDescent="0.2">
      <c r="J143" s="775"/>
    </row>
    <row r="144" spans="1:10" ht="14.25" x14ac:dyDescent="0.2">
      <c r="A144" s="792" t="s">
        <v>851</v>
      </c>
      <c r="B144" s="792"/>
      <c r="C144" s="794"/>
      <c r="D144" s="794"/>
      <c r="E144" s="794"/>
      <c r="F144" s="794"/>
      <c r="G144" s="794"/>
      <c r="H144" s="794"/>
      <c r="I144" s="794"/>
      <c r="J144" s="775"/>
    </row>
    <row r="145" spans="1:10" ht="15.75" thickBot="1" x14ac:dyDescent="0.25">
      <c r="A145" s="687"/>
      <c r="B145" s="687"/>
      <c r="C145" s="687"/>
      <c r="D145" s="687"/>
      <c r="E145" s="687"/>
      <c r="F145" s="687"/>
      <c r="G145" s="687"/>
      <c r="H145" s="795" t="s">
        <v>836</v>
      </c>
      <c r="I145" s="795"/>
      <c r="J145" s="775"/>
    </row>
    <row r="146" spans="1:10" ht="13.5" customHeight="1" thickBot="1" x14ac:dyDescent="0.25">
      <c r="A146" s="796" t="s">
        <v>80</v>
      </c>
      <c r="B146" s="799" t="s">
        <v>441</v>
      </c>
      <c r="C146" s="800"/>
      <c r="D146" s="800"/>
      <c r="E146" s="800"/>
      <c r="F146" s="801"/>
      <c r="G146" s="801"/>
      <c r="H146" s="801"/>
      <c r="I146" s="802"/>
      <c r="J146" s="775"/>
    </row>
    <row r="147" spans="1:10" ht="13.5" customHeight="1" thickBot="1" x14ac:dyDescent="0.25">
      <c r="A147" s="797"/>
      <c r="B147" s="803" t="str">
        <f>B125</f>
        <v>Módosítás utáni összes forrás, kiadás</v>
      </c>
      <c r="C147" s="806" t="s">
        <v>849</v>
      </c>
      <c r="D147" s="807"/>
      <c r="E147" s="807"/>
      <c r="F147" s="807"/>
      <c r="G147" s="807"/>
      <c r="H147" s="807"/>
      <c r="I147" s="808"/>
      <c r="J147" s="775"/>
    </row>
    <row r="148" spans="1:10" ht="36.75" thickBot="1" x14ac:dyDescent="0.25">
      <c r="A148" s="797"/>
      <c r="B148" s="804"/>
      <c r="C148" s="809" t="s">
        <v>893</v>
      </c>
      <c r="D148" s="688" t="s">
        <v>443</v>
      </c>
      <c r="E148" s="688" t="s">
        <v>444</v>
      </c>
      <c r="F148" s="689" t="s">
        <v>891</v>
      </c>
      <c r="G148" s="689" t="s">
        <v>443</v>
      </c>
      <c r="H148" s="689" t="s">
        <v>444</v>
      </c>
      <c r="I148" s="689" t="s">
        <v>891</v>
      </c>
      <c r="J148" s="775"/>
    </row>
    <row r="149" spans="1:10" ht="13.5" thickBot="1" x14ac:dyDescent="0.25">
      <c r="A149" s="798"/>
      <c r="B149" s="805"/>
      <c r="C149" s="810"/>
      <c r="D149" s="811" t="str">
        <f>CONCATENATE(Z_TARTALOMJEGYZÉK!$A$1,". évi")</f>
        <v>2019. évi</v>
      </c>
      <c r="E149" s="812"/>
      <c r="F149" s="813"/>
      <c r="G149" s="811" t="str">
        <f>CONCATENATE(Z_TARTALOMJEGYZÉK!$A$1,". után")</f>
        <v>2019. után</v>
      </c>
      <c r="H149" s="814"/>
      <c r="I149" s="813"/>
      <c r="J149" s="775"/>
    </row>
    <row r="150" spans="1:10" ht="13.5" thickBot="1" x14ac:dyDescent="0.25">
      <c r="A150" s="690" t="s">
        <v>382</v>
      </c>
      <c r="B150" s="691" t="s">
        <v>854</v>
      </c>
      <c r="C150" s="692" t="s">
        <v>384</v>
      </c>
      <c r="D150" s="693" t="s">
        <v>386</v>
      </c>
      <c r="E150" s="693" t="s">
        <v>385</v>
      </c>
      <c r="F150" s="692" t="s">
        <v>387</v>
      </c>
      <c r="G150" s="692" t="s">
        <v>388</v>
      </c>
      <c r="H150" s="692" t="s">
        <v>389</v>
      </c>
      <c r="I150" s="694" t="s">
        <v>853</v>
      </c>
      <c r="J150" s="775"/>
    </row>
    <row r="151" spans="1:10" x14ac:dyDescent="0.2">
      <c r="A151" s="695" t="s">
        <v>81</v>
      </c>
      <c r="B151" s="721">
        <f t="shared" ref="B151:B156" si="24">C151+E151+H151</f>
        <v>0</v>
      </c>
      <c r="C151" s="707"/>
      <c r="D151" s="708"/>
      <c r="E151" s="708"/>
      <c r="F151" s="718"/>
      <c r="G151" s="708"/>
      <c r="H151" s="709"/>
      <c r="I151" s="710">
        <f t="shared" ref="I151:I156" si="25">C151+F151</f>
        <v>0</v>
      </c>
      <c r="J151" s="775"/>
    </row>
    <row r="152" spans="1:10" x14ac:dyDescent="0.2">
      <c r="A152" s="696" t="s">
        <v>92</v>
      </c>
      <c r="B152" s="722">
        <f t="shared" si="24"/>
        <v>0</v>
      </c>
      <c r="C152" s="711"/>
      <c r="D152" s="711"/>
      <c r="E152" s="712"/>
      <c r="F152" s="719"/>
      <c r="G152" s="711"/>
      <c r="H152" s="712"/>
      <c r="I152" s="713">
        <f t="shared" si="25"/>
        <v>0</v>
      </c>
      <c r="J152" s="775"/>
    </row>
    <row r="153" spans="1:10" x14ac:dyDescent="0.2">
      <c r="A153" s="697" t="s">
        <v>82</v>
      </c>
      <c r="B153" s="723">
        <f t="shared" si="24"/>
        <v>0</v>
      </c>
      <c r="C153" s="712"/>
      <c r="D153" s="712"/>
      <c r="E153" s="712"/>
      <c r="F153" s="720"/>
      <c r="G153" s="712"/>
      <c r="H153" s="712"/>
      <c r="I153" s="713">
        <f t="shared" si="25"/>
        <v>0</v>
      </c>
      <c r="J153" s="775"/>
    </row>
    <row r="154" spans="1:10" x14ac:dyDescent="0.2">
      <c r="A154" s="697" t="s">
        <v>93</v>
      </c>
      <c r="B154" s="723">
        <f t="shared" si="24"/>
        <v>0</v>
      </c>
      <c r="C154" s="712"/>
      <c r="D154" s="712"/>
      <c r="E154" s="712"/>
      <c r="F154" s="720"/>
      <c r="G154" s="712"/>
      <c r="H154" s="712"/>
      <c r="I154" s="713">
        <f t="shared" si="25"/>
        <v>0</v>
      </c>
      <c r="J154" s="775"/>
    </row>
    <row r="155" spans="1:10" x14ac:dyDescent="0.2">
      <c r="A155" s="697" t="s">
        <v>83</v>
      </c>
      <c r="B155" s="723">
        <f t="shared" si="24"/>
        <v>0</v>
      </c>
      <c r="C155" s="712"/>
      <c r="D155" s="712"/>
      <c r="E155" s="712"/>
      <c r="F155" s="720"/>
      <c r="G155" s="712"/>
      <c r="H155" s="712"/>
      <c r="I155" s="713">
        <f t="shared" si="25"/>
        <v>0</v>
      </c>
      <c r="J155" s="775"/>
    </row>
    <row r="156" spans="1:10" ht="13.5" thickBot="1" x14ac:dyDescent="0.25">
      <c r="A156" s="697" t="s">
        <v>84</v>
      </c>
      <c r="B156" s="723">
        <f t="shared" si="24"/>
        <v>0</v>
      </c>
      <c r="C156" s="712"/>
      <c r="D156" s="712"/>
      <c r="E156" s="712"/>
      <c r="F156" s="720"/>
      <c r="G156" s="712"/>
      <c r="H156" s="712"/>
      <c r="I156" s="713">
        <f t="shared" si="25"/>
        <v>0</v>
      </c>
      <c r="J156" s="775"/>
    </row>
    <row r="157" spans="1:10" ht="13.5" thickBot="1" x14ac:dyDescent="0.25">
      <c r="A157" s="698" t="s">
        <v>85</v>
      </c>
      <c r="B157" s="724">
        <f t="shared" ref="B157:I157" si="26">B151+SUM(B153:B156)</f>
        <v>0</v>
      </c>
      <c r="C157" s="714">
        <f t="shared" si="26"/>
        <v>0</v>
      </c>
      <c r="D157" s="714">
        <f t="shared" si="26"/>
        <v>0</v>
      </c>
      <c r="E157" s="714">
        <f t="shared" si="26"/>
        <v>0</v>
      </c>
      <c r="F157" s="714">
        <f t="shared" si="26"/>
        <v>0</v>
      </c>
      <c r="G157" s="714">
        <f t="shared" si="26"/>
        <v>0</v>
      </c>
      <c r="H157" s="714">
        <f t="shared" si="26"/>
        <v>0</v>
      </c>
      <c r="I157" s="715">
        <f t="shared" si="26"/>
        <v>0</v>
      </c>
      <c r="J157" s="775"/>
    </row>
    <row r="158" spans="1:10" x14ac:dyDescent="0.2">
      <c r="A158" s="699" t="s">
        <v>88</v>
      </c>
      <c r="B158" s="721">
        <f>C158+E158+H158</f>
        <v>0</v>
      </c>
      <c r="C158" s="708"/>
      <c r="D158" s="708"/>
      <c r="E158" s="708"/>
      <c r="F158" s="708"/>
      <c r="G158" s="708"/>
      <c r="H158" s="708"/>
      <c r="I158" s="710">
        <f>C158+F158</f>
        <v>0</v>
      </c>
      <c r="J158" s="775"/>
    </row>
    <row r="159" spans="1:10" x14ac:dyDescent="0.2">
      <c r="A159" s="700" t="s">
        <v>89</v>
      </c>
      <c r="B159" s="723">
        <f>C159+E159+H159</f>
        <v>0</v>
      </c>
      <c r="C159" s="712"/>
      <c r="D159" s="712"/>
      <c r="E159" s="712"/>
      <c r="F159" s="712"/>
      <c r="G159" s="712"/>
      <c r="H159" s="712"/>
      <c r="I159" s="713">
        <f>C159+F159</f>
        <v>0</v>
      </c>
      <c r="J159" s="775"/>
    </row>
    <row r="160" spans="1:10" x14ac:dyDescent="0.2">
      <c r="A160" s="700" t="s">
        <v>90</v>
      </c>
      <c r="B160" s="723">
        <f>C160+E160+H160</f>
        <v>0</v>
      </c>
      <c r="C160" s="712"/>
      <c r="D160" s="712"/>
      <c r="E160" s="712"/>
      <c r="F160" s="712"/>
      <c r="G160" s="712"/>
      <c r="H160" s="712"/>
      <c r="I160" s="713">
        <f>C160+F160</f>
        <v>0</v>
      </c>
      <c r="J160" s="775"/>
    </row>
    <row r="161" spans="1:10" x14ac:dyDescent="0.2">
      <c r="A161" s="700" t="s">
        <v>91</v>
      </c>
      <c r="B161" s="723">
        <f>C161+E161+H161</f>
        <v>0</v>
      </c>
      <c r="C161" s="712"/>
      <c r="D161" s="712"/>
      <c r="E161" s="712"/>
      <c r="F161" s="712"/>
      <c r="G161" s="712"/>
      <c r="H161" s="712"/>
      <c r="I161" s="713">
        <f>C161+F161</f>
        <v>0</v>
      </c>
      <c r="J161" s="775"/>
    </row>
    <row r="162" spans="1:10" ht="13.5" thickBot="1" x14ac:dyDescent="0.25">
      <c r="A162" s="701"/>
      <c r="B162" s="725">
        <f>C162+E162+H162</f>
        <v>0</v>
      </c>
      <c r="C162" s="716"/>
      <c r="D162" s="716"/>
      <c r="E162" s="712"/>
      <c r="F162" s="716"/>
      <c r="G162" s="716"/>
      <c r="H162" s="712"/>
      <c r="I162" s="717">
        <f>C162+F162</f>
        <v>0</v>
      </c>
      <c r="J162" s="775"/>
    </row>
    <row r="163" spans="1:10" ht="13.5" thickBot="1" x14ac:dyDescent="0.25">
      <c r="A163" s="702" t="s">
        <v>71</v>
      </c>
      <c r="B163" s="724">
        <f t="shared" ref="B163:I163" si="27">SUM(B158:B162)</f>
        <v>0</v>
      </c>
      <c r="C163" s="714">
        <f t="shared" si="27"/>
        <v>0</v>
      </c>
      <c r="D163" s="714">
        <f t="shared" si="27"/>
        <v>0</v>
      </c>
      <c r="E163" s="714">
        <f t="shared" si="27"/>
        <v>0</v>
      </c>
      <c r="F163" s="714">
        <f t="shared" si="27"/>
        <v>0</v>
      </c>
      <c r="G163" s="714">
        <f t="shared" si="27"/>
        <v>0</v>
      </c>
      <c r="H163" s="714">
        <f t="shared" si="27"/>
        <v>0</v>
      </c>
      <c r="I163" s="715">
        <f t="shared" si="27"/>
        <v>0</v>
      </c>
      <c r="J163" s="775"/>
    </row>
    <row r="164" spans="1:10" x14ac:dyDescent="0.2">
      <c r="J164" s="775"/>
    </row>
    <row r="165" spans="1:10" x14ac:dyDescent="0.2">
      <c r="J165" s="775"/>
    </row>
    <row r="166" spans="1:10" ht="14.25" x14ac:dyDescent="0.2">
      <c r="A166" s="792" t="s">
        <v>851</v>
      </c>
      <c r="B166" s="792"/>
      <c r="C166" s="794"/>
      <c r="D166" s="794"/>
      <c r="E166" s="794"/>
      <c r="F166" s="794"/>
      <c r="G166" s="794"/>
      <c r="H166" s="794"/>
      <c r="I166" s="794"/>
      <c r="J166" s="775"/>
    </row>
    <row r="167" spans="1:10" ht="15.75" thickBot="1" x14ac:dyDescent="0.25">
      <c r="A167" s="687"/>
      <c r="B167" s="687"/>
      <c r="C167" s="687"/>
      <c r="D167" s="687"/>
      <c r="E167" s="687"/>
      <c r="F167" s="687"/>
      <c r="G167" s="687"/>
      <c r="H167" s="795" t="s">
        <v>836</v>
      </c>
      <c r="I167" s="795"/>
      <c r="J167" s="775"/>
    </row>
    <row r="168" spans="1:10" ht="13.5" customHeight="1" thickBot="1" x14ac:dyDescent="0.25">
      <c r="A168" s="796" t="s">
        <v>80</v>
      </c>
      <c r="B168" s="799" t="s">
        <v>441</v>
      </c>
      <c r="C168" s="800"/>
      <c r="D168" s="800"/>
      <c r="E168" s="800"/>
      <c r="F168" s="801"/>
      <c r="G168" s="801"/>
      <c r="H168" s="801"/>
      <c r="I168" s="802"/>
      <c r="J168" s="775"/>
    </row>
    <row r="169" spans="1:10" ht="13.5" customHeight="1" thickBot="1" x14ac:dyDescent="0.25">
      <c r="A169" s="797"/>
      <c r="B169" s="803" t="str">
        <f>B147</f>
        <v>Módosítás utáni összes forrás, kiadás</v>
      </c>
      <c r="C169" s="806" t="s">
        <v>849</v>
      </c>
      <c r="D169" s="807"/>
      <c r="E169" s="807"/>
      <c r="F169" s="807"/>
      <c r="G169" s="807"/>
      <c r="H169" s="807"/>
      <c r="I169" s="808"/>
      <c r="J169" s="775"/>
    </row>
    <row r="170" spans="1:10" ht="36.75" thickBot="1" x14ac:dyDescent="0.25">
      <c r="A170" s="797"/>
      <c r="B170" s="804"/>
      <c r="C170" s="809" t="s">
        <v>893</v>
      </c>
      <c r="D170" s="688" t="s">
        <v>443</v>
      </c>
      <c r="E170" s="688" t="s">
        <v>444</v>
      </c>
      <c r="F170" s="689" t="s">
        <v>891</v>
      </c>
      <c r="G170" s="689" t="s">
        <v>443</v>
      </c>
      <c r="H170" s="689" t="s">
        <v>444</v>
      </c>
      <c r="I170" s="689" t="s">
        <v>891</v>
      </c>
      <c r="J170" s="775"/>
    </row>
    <row r="171" spans="1:10" ht="13.5" thickBot="1" x14ac:dyDescent="0.25">
      <c r="A171" s="798"/>
      <c r="B171" s="805"/>
      <c r="C171" s="810"/>
      <c r="D171" s="811" t="str">
        <f>CONCATENATE(Z_TARTALOMJEGYZÉK!$A$1,". évi")</f>
        <v>2019. évi</v>
      </c>
      <c r="E171" s="812"/>
      <c r="F171" s="813"/>
      <c r="G171" s="811" t="str">
        <f>CONCATENATE(Z_TARTALOMJEGYZÉK!$A$1,". után")</f>
        <v>2019. után</v>
      </c>
      <c r="H171" s="814"/>
      <c r="I171" s="813"/>
      <c r="J171" s="775"/>
    </row>
    <row r="172" spans="1:10" ht="13.5" thickBot="1" x14ac:dyDescent="0.25">
      <c r="A172" s="690" t="s">
        <v>382</v>
      </c>
      <c r="B172" s="691" t="s">
        <v>854</v>
      </c>
      <c r="C172" s="692" t="s">
        <v>384</v>
      </c>
      <c r="D172" s="693" t="s">
        <v>386</v>
      </c>
      <c r="E172" s="693" t="s">
        <v>385</v>
      </c>
      <c r="F172" s="692" t="s">
        <v>387</v>
      </c>
      <c r="G172" s="692" t="s">
        <v>388</v>
      </c>
      <c r="H172" s="692" t="s">
        <v>389</v>
      </c>
      <c r="I172" s="694" t="s">
        <v>853</v>
      </c>
      <c r="J172" s="775"/>
    </row>
    <row r="173" spans="1:10" x14ac:dyDescent="0.2">
      <c r="A173" s="695" t="s">
        <v>81</v>
      </c>
      <c r="B173" s="721">
        <f t="shared" ref="B173:B178" si="28">C173+E173+H173</f>
        <v>0</v>
      </c>
      <c r="C173" s="707"/>
      <c r="D173" s="708"/>
      <c r="E173" s="708"/>
      <c r="F173" s="718"/>
      <c r="G173" s="708"/>
      <c r="H173" s="709"/>
      <c r="I173" s="710">
        <f t="shared" ref="I173:I178" si="29">C173+F173</f>
        <v>0</v>
      </c>
      <c r="J173" s="775"/>
    </row>
    <row r="174" spans="1:10" x14ac:dyDescent="0.2">
      <c r="A174" s="696" t="s">
        <v>92</v>
      </c>
      <c r="B174" s="722">
        <f t="shared" si="28"/>
        <v>0</v>
      </c>
      <c r="C174" s="711"/>
      <c r="D174" s="711"/>
      <c r="E174" s="712"/>
      <c r="F174" s="719"/>
      <c r="G174" s="711"/>
      <c r="H174" s="712"/>
      <c r="I174" s="713">
        <f t="shared" si="29"/>
        <v>0</v>
      </c>
      <c r="J174" s="775"/>
    </row>
    <row r="175" spans="1:10" x14ac:dyDescent="0.2">
      <c r="A175" s="697" t="s">
        <v>82</v>
      </c>
      <c r="B175" s="723">
        <f t="shared" si="28"/>
        <v>0</v>
      </c>
      <c r="C175" s="712"/>
      <c r="D175" s="712"/>
      <c r="E175" s="712"/>
      <c r="F175" s="720"/>
      <c r="G175" s="712"/>
      <c r="H175" s="712"/>
      <c r="I175" s="713">
        <f t="shared" si="29"/>
        <v>0</v>
      </c>
      <c r="J175" s="775"/>
    </row>
    <row r="176" spans="1:10" x14ac:dyDescent="0.2">
      <c r="A176" s="697" t="s">
        <v>93</v>
      </c>
      <c r="B176" s="723">
        <f t="shared" si="28"/>
        <v>0</v>
      </c>
      <c r="C176" s="712"/>
      <c r="D176" s="712"/>
      <c r="E176" s="712"/>
      <c r="F176" s="720"/>
      <c r="G176" s="712"/>
      <c r="H176" s="712"/>
      <c r="I176" s="713">
        <f t="shared" si="29"/>
        <v>0</v>
      </c>
      <c r="J176" s="775"/>
    </row>
    <row r="177" spans="1:10" x14ac:dyDescent="0.2">
      <c r="A177" s="697" t="s">
        <v>83</v>
      </c>
      <c r="B177" s="723">
        <f t="shared" si="28"/>
        <v>0</v>
      </c>
      <c r="C177" s="712"/>
      <c r="D177" s="712"/>
      <c r="E177" s="712"/>
      <c r="F177" s="720"/>
      <c r="G177" s="712"/>
      <c r="H177" s="712"/>
      <c r="I177" s="713">
        <f t="shared" si="29"/>
        <v>0</v>
      </c>
      <c r="J177" s="775"/>
    </row>
    <row r="178" spans="1:10" ht="13.5" thickBot="1" x14ac:dyDescent="0.25">
      <c r="A178" s="697" t="s">
        <v>84</v>
      </c>
      <c r="B178" s="723">
        <f t="shared" si="28"/>
        <v>0</v>
      </c>
      <c r="C178" s="712"/>
      <c r="D178" s="712"/>
      <c r="E178" s="712"/>
      <c r="F178" s="720"/>
      <c r="G178" s="712"/>
      <c r="H178" s="712"/>
      <c r="I178" s="713">
        <f t="shared" si="29"/>
        <v>0</v>
      </c>
      <c r="J178" s="775"/>
    </row>
    <row r="179" spans="1:10" ht="13.5" thickBot="1" x14ac:dyDescent="0.25">
      <c r="A179" s="698" t="s">
        <v>85</v>
      </c>
      <c r="B179" s="724">
        <f t="shared" ref="B179:I179" si="30">B173+SUM(B175:B178)</f>
        <v>0</v>
      </c>
      <c r="C179" s="714">
        <f t="shared" si="30"/>
        <v>0</v>
      </c>
      <c r="D179" s="714">
        <f t="shared" si="30"/>
        <v>0</v>
      </c>
      <c r="E179" s="714">
        <f t="shared" si="30"/>
        <v>0</v>
      </c>
      <c r="F179" s="714">
        <f t="shared" si="30"/>
        <v>0</v>
      </c>
      <c r="G179" s="714">
        <f t="shared" si="30"/>
        <v>0</v>
      </c>
      <c r="H179" s="714">
        <f t="shared" si="30"/>
        <v>0</v>
      </c>
      <c r="I179" s="715">
        <f t="shared" si="30"/>
        <v>0</v>
      </c>
      <c r="J179" s="775"/>
    </row>
    <row r="180" spans="1:10" x14ac:dyDescent="0.2">
      <c r="A180" s="699" t="s">
        <v>88</v>
      </c>
      <c r="B180" s="721">
        <f>C180+E180+H180</f>
        <v>0</v>
      </c>
      <c r="C180" s="708"/>
      <c r="D180" s="708"/>
      <c r="E180" s="708"/>
      <c r="F180" s="708"/>
      <c r="G180" s="708"/>
      <c r="H180" s="708"/>
      <c r="I180" s="710">
        <f>C180+F180</f>
        <v>0</v>
      </c>
      <c r="J180" s="775"/>
    </row>
    <row r="181" spans="1:10" x14ac:dyDescent="0.2">
      <c r="A181" s="700" t="s">
        <v>89</v>
      </c>
      <c r="B181" s="723">
        <f>C181+E181+H181</f>
        <v>0</v>
      </c>
      <c r="C181" s="712"/>
      <c r="D181" s="712"/>
      <c r="E181" s="712"/>
      <c r="F181" s="712"/>
      <c r="G181" s="712"/>
      <c r="H181" s="712"/>
      <c r="I181" s="713">
        <f>C181+F181</f>
        <v>0</v>
      </c>
      <c r="J181" s="775"/>
    </row>
    <row r="182" spans="1:10" x14ac:dyDescent="0.2">
      <c r="A182" s="700" t="s">
        <v>90</v>
      </c>
      <c r="B182" s="723">
        <f>C182+E182+H182</f>
        <v>0</v>
      </c>
      <c r="C182" s="712"/>
      <c r="D182" s="712"/>
      <c r="E182" s="712"/>
      <c r="F182" s="712"/>
      <c r="G182" s="712"/>
      <c r="H182" s="712"/>
      <c r="I182" s="713">
        <f>C182+F182</f>
        <v>0</v>
      </c>
      <c r="J182" s="775"/>
    </row>
    <row r="183" spans="1:10" x14ac:dyDescent="0.2">
      <c r="A183" s="700" t="s">
        <v>91</v>
      </c>
      <c r="B183" s="723">
        <f>C183+E183+H183</f>
        <v>0</v>
      </c>
      <c r="C183" s="712"/>
      <c r="D183" s="712"/>
      <c r="E183" s="712"/>
      <c r="F183" s="712"/>
      <c r="G183" s="712"/>
      <c r="H183" s="712"/>
      <c r="I183" s="713">
        <f>C183+F183</f>
        <v>0</v>
      </c>
      <c r="J183" s="775"/>
    </row>
    <row r="184" spans="1:10" ht="13.5" thickBot="1" x14ac:dyDescent="0.25">
      <c r="A184" s="701"/>
      <c r="B184" s="725">
        <f>C184+E184+H184</f>
        <v>0</v>
      </c>
      <c r="C184" s="716"/>
      <c r="D184" s="716"/>
      <c r="E184" s="712"/>
      <c r="F184" s="716"/>
      <c r="G184" s="716"/>
      <c r="H184" s="712"/>
      <c r="I184" s="717">
        <f>C184+F184</f>
        <v>0</v>
      </c>
      <c r="J184" s="775"/>
    </row>
    <row r="185" spans="1:10" ht="13.5" thickBot="1" x14ac:dyDescent="0.25">
      <c r="A185" s="702" t="s">
        <v>71</v>
      </c>
      <c r="B185" s="724">
        <f t="shared" ref="B185:I185" si="31">SUM(B180:B184)</f>
        <v>0</v>
      </c>
      <c r="C185" s="714">
        <f t="shared" si="31"/>
        <v>0</v>
      </c>
      <c r="D185" s="714">
        <f t="shared" si="31"/>
        <v>0</v>
      </c>
      <c r="E185" s="714">
        <f t="shared" si="31"/>
        <v>0</v>
      </c>
      <c r="F185" s="714">
        <f t="shared" si="31"/>
        <v>0</v>
      </c>
      <c r="G185" s="714">
        <f t="shared" si="31"/>
        <v>0</v>
      </c>
      <c r="H185" s="714">
        <f t="shared" si="31"/>
        <v>0</v>
      </c>
      <c r="I185" s="715">
        <f t="shared" si="31"/>
        <v>0</v>
      </c>
      <c r="J185" s="775"/>
    </row>
    <row r="186" spans="1:10" x14ac:dyDescent="0.2">
      <c r="J186" s="775"/>
    </row>
    <row r="187" spans="1:10" x14ac:dyDescent="0.2">
      <c r="J187" s="775"/>
    </row>
    <row r="188" spans="1:10" ht="14.25" x14ac:dyDescent="0.2">
      <c r="A188" s="792" t="s">
        <v>851</v>
      </c>
      <c r="B188" s="792"/>
      <c r="C188" s="794"/>
      <c r="D188" s="794"/>
      <c r="E188" s="794"/>
      <c r="F188" s="794"/>
      <c r="G188" s="794"/>
      <c r="H188" s="794"/>
      <c r="I188" s="794"/>
      <c r="J188" s="775"/>
    </row>
    <row r="189" spans="1:10" ht="15.75" thickBot="1" x14ac:dyDescent="0.25">
      <c r="A189" s="687"/>
      <c r="B189" s="687"/>
      <c r="C189" s="687"/>
      <c r="D189" s="687"/>
      <c r="E189" s="687"/>
      <c r="F189" s="687"/>
      <c r="G189" s="687"/>
      <c r="H189" s="795" t="s">
        <v>836</v>
      </c>
      <c r="I189" s="795"/>
      <c r="J189" s="775"/>
    </row>
    <row r="190" spans="1:10" ht="13.5" customHeight="1" thickBot="1" x14ac:dyDescent="0.25">
      <c r="A190" s="796" t="s">
        <v>80</v>
      </c>
      <c r="B190" s="799" t="s">
        <v>441</v>
      </c>
      <c r="C190" s="800"/>
      <c r="D190" s="800"/>
      <c r="E190" s="800"/>
      <c r="F190" s="801"/>
      <c r="G190" s="801"/>
      <c r="H190" s="801"/>
      <c r="I190" s="802"/>
      <c r="J190" s="775"/>
    </row>
    <row r="191" spans="1:10" ht="13.5" customHeight="1" thickBot="1" x14ac:dyDescent="0.25">
      <c r="A191" s="797"/>
      <c r="B191" s="803" t="str">
        <f>B169</f>
        <v>Módosítás utáni összes forrás, kiadás</v>
      </c>
      <c r="C191" s="806" t="s">
        <v>849</v>
      </c>
      <c r="D191" s="807"/>
      <c r="E191" s="807"/>
      <c r="F191" s="807"/>
      <c r="G191" s="807"/>
      <c r="H191" s="807"/>
      <c r="I191" s="808"/>
      <c r="J191" s="775"/>
    </row>
    <row r="192" spans="1:10" ht="36.75" thickBot="1" x14ac:dyDescent="0.25">
      <c r="A192" s="797"/>
      <c r="B192" s="804"/>
      <c r="C192" s="809" t="s">
        <v>893</v>
      </c>
      <c r="D192" s="688" t="s">
        <v>443</v>
      </c>
      <c r="E192" s="688" t="s">
        <v>444</v>
      </c>
      <c r="F192" s="689" t="s">
        <v>891</v>
      </c>
      <c r="G192" s="689" t="s">
        <v>443</v>
      </c>
      <c r="H192" s="689" t="s">
        <v>444</v>
      </c>
      <c r="I192" s="689" t="s">
        <v>891</v>
      </c>
      <c r="J192" s="775"/>
    </row>
    <row r="193" spans="1:10" ht="13.5" thickBot="1" x14ac:dyDescent="0.25">
      <c r="A193" s="798"/>
      <c r="B193" s="805"/>
      <c r="C193" s="810"/>
      <c r="D193" s="811" t="str">
        <f>CONCATENATE(Z_TARTALOMJEGYZÉK!$A$1,". évi")</f>
        <v>2019. évi</v>
      </c>
      <c r="E193" s="812"/>
      <c r="F193" s="813"/>
      <c r="G193" s="811" t="str">
        <f>CONCATENATE(Z_TARTALOMJEGYZÉK!$A$1,". után")</f>
        <v>2019. után</v>
      </c>
      <c r="H193" s="814"/>
      <c r="I193" s="813"/>
      <c r="J193" s="775"/>
    </row>
    <row r="194" spans="1:10" ht="13.5" thickBot="1" x14ac:dyDescent="0.25">
      <c r="A194" s="690" t="s">
        <v>382</v>
      </c>
      <c r="B194" s="691" t="s">
        <v>854</v>
      </c>
      <c r="C194" s="692" t="s">
        <v>384</v>
      </c>
      <c r="D194" s="693" t="s">
        <v>386</v>
      </c>
      <c r="E194" s="693" t="s">
        <v>385</v>
      </c>
      <c r="F194" s="692" t="s">
        <v>387</v>
      </c>
      <c r="G194" s="692" t="s">
        <v>388</v>
      </c>
      <c r="H194" s="692" t="s">
        <v>389</v>
      </c>
      <c r="I194" s="694" t="s">
        <v>853</v>
      </c>
      <c r="J194" s="775"/>
    </row>
    <row r="195" spans="1:10" x14ac:dyDescent="0.2">
      <c r="A195" s="695" t="s">
        <v>81</v>
      </c>
      <c r="B195" s="721">
        <f t="shared" ref="B195:B200" si="32">C195+E195+H195</f>
        <v>0</v>
      </c>
      <c r="C195" s="707"/>
      <c r="D195" s="708"/>
      <c r="E195" s="708"/>
      <c r="F195" s="718"/>
      <c r="G195" s="708"/>
      <c r="H195" s="709"/>
      <c r="I195" s="710">
        <f t="shared" ref="I195:I200" si="33">C195+F195</f>
        <v>0</v>
      </c>
      <c r="J195" s="775"/>
    </row>
    <row r="196" spans="1:10" x14ac:dyDescent="0.2">
      <c r="A196" s="696" t="s">
        <v>92</v>
      </c>
      <c r="B196" s="722">
        <f t="shared" si="32"/>
        <v>0</v>
      </c>
      <c r="C196" s="711"/>
      <c r="D196" s="711"/>
      <c r="E196" s="712"/>
      <c r="F196" s="719"/>
      <c r="G196" s="711"/>
      <c r="H196" s="712"/>
      <c r="I196" s="713">
        <f t="shared" si="33"/>
        <v>0</v>
      </c>
      <c r="J196" s="775"/>
    </row>
    <row r="197" spans="1:10" x14ac:dyDescent="0.2">
      <c r="A197" s="697" t="s">
        <v>82</v>
      </c>
      <c r="B197" s="723">
        <f t="shared" si="32"/>
        <v>0</v>
      </c>
      <c r="C197" s="712"/>
      <c r="D197" s="712"/>
      <c r="E197" s="712"/>
      <c r="F197" s="720"/>
      <c r="G197" s="712"/>
      <c r="H197" s="712"/>
      <c r="I197" s="713">
        <f t="shared" si="33"/>
        <v>0</v>
      </c>
      <c r="J197" s="775"/>
    </row>
    <row r="198" spans="1:10" x14ac:dyDescent="0.2">
      <c r="A198" s="697" t="s">
        <v>93</v>
      </c>
      <c r="B198" s="723">
        <f t="shared" si="32"/>
        <v>0</v>
      </c>
      <c r="C198" s="712"/>
      <c r="D198" s="712"/>
      <c r="E198" s="712"/>
      <c r="F198" s="720"/>
      <c r="G198" s="712"/>
      <c r="H198" s="712"/>
      <c r="I198" s="713">
        <f t="shared" si="33"/>
        <v>0</v>
      </c>
      <c r="J198" s="775"/>
    </row>
    <row r="199" spans="1:10" x14ac:dyDescent="0.2">
      <c r="A199" s="697" t="s">
        <v>83</v>
      </c>
      <c r="B199" s="723">
        <f t="shared" si="32"/>
        <v>0</v>
      </c>
      <c r="C199" s="712"/>
      <c r="D199" s="712"/>
      <c r="E199" s="712"/>
      <c r="F199" s="720"/>
      <c r="G199" s="712"/>
      <c r="H199" s="712"/>
      <c r="I199" s="713">
        <f t="shared" si="33"/>
        <v>0</v>
      </c>
      <c r="J199" s="775"/>
    </row>
    <row r="200" spans="1:10" ht="13.5" thickBot="1" x14ac:dyDescent="0.25">
      <c r="A200" s="697" t="s">
        <v>84</v>
      </c>
      <c r="B200" s="723">
        <f t="shared" si="32"/>
        <v>0</v>
      </c>
      <c r="C200" s="712"/>
      <c r="D200" s="712"/>
      <c r="E200" s="712"/>
      <c r="F200" s="720"/>
      <c r="G200" s="712"/>
      <c r="H200" s="712"/>
      <c r="I200" s="713">
        <f t="shared" si="33"/>
        <v>0</v>
      </c>
      <c r="J200" s="775"/>
    </row>
    <row r="201" spans="1:10" ht="13.5" thickBot="1" x14ac:dyDescent="0.25">
      <c r="A201" s="698" t="s">
        <v>85</v>
      </c>
      <c r="B201" s="724">
        <f t="shared" ref="B201:I201" si="34">B195+SUM(B197:B200)</f>
        <v>0</v>
      </c>
      <c r="C201" s="714">
        <f t="shared" si="34"/>
        <v>0</v>
      </c>
      <c r="D201" s="714">
        <f t="shared" si="34"/>
        <v>0</v>
      </c>
      <c r="E201" s="714">
        <f t="shared" si="34"/>
        <v>0</v>
      </c>
      <c r="F201" s="714">
        <f t="shared" si="34"/>
        <v>0</v>
      </c>
      <c r="G201" s="714">
        <f t="shared" si="34"/>
        <v>0</v>
      </c>
      <c r="H201" s="714">
        <f t="shared" si="34"/>
        <v>0</v>
      </c>
      <c r="I201" s="715">
        <f t="shared" si="34"/>
        <v>0</v>
      </c>
      <c r="J201" s="775"/>
    </row>
    <row r="202" spans="1:10" x14ac:dyDescent="0.2">
      <c r="A202" s="699" t="s">
        <v>88</v>
      </c>
      <c r="B202" s="721">
        <f>C202+E202+H202</f>
        <v>0</v>
      </c>
      <c r="C202" s="708"/>
      <c r="D202" s="708"/>
      <c r="E202" s="708"/>
      <c r="F202" s="708"/>
      <c r="G202" s="708"/>
      <c r="H202" s="708"/>
      <c r="I202" s="710">
        <f>C202+F202</f>
        <v>0</v>
      </c>
      <c r="J202" s="775"/>
    </row>
    <row r="203" spans="1:10" x14ac:dyDescent="0.2">
      <c r="A203" s="700" t="s">
        <v>89</v>
      </c>
      <c r="B203" s="723">
        <f>C203+E203+H203</f>
        <v>0</v>
      </c>
      <c r="C203" s="712"/>
      <c r="D203" s="712"/>
      <c r="E203" s="712"/>
      <c r="F203" s="712"/>
      <c r="G203" s="712"/>
      <c r="H203" s="712"/>
      <c r="I203" s="713">
        <f>C203+F203</f>
        <v>0</v>
      </c>
      <c r="J203" s="775"/>
    </row>
    <row r="204" spans="1:10" x14ac:dyDescent="0.2">
      <c r="A204" s="700" t="s">
        <v>90</v>
      </c>
      <c r="B204" s="723">
        <f>C204+E204+H204</f>
        <v>0</v>
      </c>
      <c r="C204" s="712"/>
      <c r="D204" s="712"/>
      <c r="E204" s="712"/>
      <c r="F204" s="712"/>
      <c r="G204" s="712"/>
      <c r="H204" s="712"/>
      <c r="I204" s="713">
        <f>C204+F204</f>
        <v>0</v>
      </c>
      <c r="J204" s="775"/>
    </row>
    <row r="205" spans="1:10" x14ac:dyDescent="0.2">
      <c r="A205" s="700" t="s">
        <v>91</v>
      </c>
      <c r="B205" s="723">
        <f>C205+E205+H205</f>
        <v>0</v>
      </c>
      <c r="C205" s="712"/>
      <c r="D205" s="712"/>
      <c r="E205" s="712"/>
      <c r="F205" s="712"/>
      <c r="G205" s="712"/>
      <c r="H205" s="712"/>
      <c r="I205" s="713">
        <f>C205+F205</f>
        <v>0</v>
      </c>
      <c r="J205" s="775"/>
    </row>
    <row r="206" spans="1:10" ht="13.5" thickBot="1" x14ac:dyDescent="0.25">
      <c r="A206" s="701"/>
      <c r="B206" s="725">
        <f>C206+E206+H206</f>
        <v>0</v>
      </c>
      <c r="C206" s="716"/>
      <c r="D206" s="716"/>
      <c r="E206" s="712"/>
      <c r="F206" s="716"/>
      <c r="G206" s="716"/>
      <c r="H206" s="712"/>
      <c r="I206" s="717">
        <f>C206+F206</f>
        <v>0</v>
      </c>
      <c r="J206" s="775"/>
    </row>
    <row r="207" spans="1:10" ht="13.5" thickBot="1" x14ac:dyDescent="0.25">
      <c r="A207" s="702" t="s">
        <v>71</v>
      </c>
      <c r="B207" s="724">
        <f t="shared" ref="B207:I207" si="35">SUM(B202:B206)</f>
        <v>0</v>
      </c>
      <c r="C207" s="714">
        <f t="shared" si="35"/>
        <v>0</v>
      </c>
      <c r="D207" s="714">
        <f t="shared" si="35"/>
        <v>0</v>
      </c>
      <c r="E207" s="714">
        <f t="shared" si="35"/>
        <v>0</v>
      </c>
      <c r="F207" s="714">
        <f t="shared" si="35"/>
        <v>0</v>
      </c>
      <c r="G207" s="714">
        <f t="shared" si="35"/>
        <v>0</v>
      </c>
      <c r="H207" s="714">
        <f t="shared" si="35"/>
        <v>0</v>
      </c>
      <c r="I207" s="715">
        <f t="shared" si="35"/>
        <v>0</v>
      </c>
      <c r="J207" s="775"/>
    </row>
    <row r="208" spans="1:10" x14ac:dyDescent="0.2">
      <c r="J208" s="775"/>
    </row>
    <row r="209" spans="1:10" x14ac:dyDescent="0.2">
      <c r="J209" s="775"/>
    </row>
    <row r="210" spans="1:10" ht="14.25" x14ac:dyDescent="0.2">
      <c r="A210" s="792" t="s">
        <v>851</v>
      </c>
      <c r="B210" s="792"/>
      <c r="C210" s="794"/>
      <c r="D210" s="794"/>
      <c r="E210" s="794"/>
      <c r="F210" s="794"/>
      <c r="G210" s="794"/>
      <c r="H210" s="794"/>
      <c r="I210" s="794"/>
      <c r="J210" s="775"/>
    </row>
    <row r="211" spans="1:10" ht="15.75" thickBot="1" x14ac:dyDescent="0.25">
      <c r="A211" s="687"/>
      <c r="B211" s="687"/>
      <c r="C211" s="687"/>
      <c r="D211" s="687"/>
      <c r="E211" s="687"/>
      <c r="F211" s="687"/>
      <c r="G211" s="687"/>
      <c r="H211" s="795" t="s">
        <v>836</v>
      </c>
      <c r="I211" s="795"/>
      <c r="J211" s="775"/>
    </row>
    <row r="212" spans="1:10" ht="13.5" customHeight="1" thickBot="1" x14ac:dyDescent="0.25">
      <c r="A212" s="796" t="s">
        <v>80</v>
      </c>
      <c r="B212" s="799" t="s">
        <v>441</v>
      </c>
      <c r="C212" s="800"/>
      <c r="D212" s="800"/>
      <c r="E212" s="800"/>
      <c r="F212" s="801"/>
      <c r="G212" s="801"/>
      <c r="H212" s="801"/>
      <c r="I212" s="802"/>
      <c r="J212" s="775"/>
    </row>
    <row r="213" spans="1:10" ht="13.5" customHeight="1" thickBot="1" x14ac:dyDescent="0.25">
      <c r="A213" s="797"/>
      <c r="B213" s="803" t="str">
        <f>B191</f>
        <v>Módosítás utáni összes forrás, kiadás</v>
      </c>
      <c r="C213" s="806" t="s">
        <v>849</v>
      </c>
      <c r="D213" s="807"/>
      <c r="E213" s="807"/>
      <c r="F213" s="807"/>
      <c r="G213" s="807"/>
      <c r="H213" s="807"/>
      <c r="I213" s="808"/>
      <c r="J213" s="775"/>
    </row>
    <row r="214" spans="1:10" ht="36.75" thickBot="1" x14ac:dyDescent="0.25">
      <c r="A214" s="797"/>
      <c r="B214" s="804"/>
      <c r="C214" s="809" t="s">
        <v>893</v>
      </c>
      <c r="D214" s="688" t="s">
        <v>443</v>
      </c>
      <c r="E214" s="688" t="s">
        <v>444</v>
      </c>
      <c r="F214" s="689" t="s">
        <v>891</v>
      </c>
      <c r="G214" s="689" t="s">
        <v>443</v>
      </c>
      <c r="H214" s="689" t="s">
        <v>444</v>
      </c>
      <c r="I214" s="689" t="s">
        <v>891</v>
      </c>
      <c r="J214" s="775"/>
    </row>
    <row r="215" spans="1:10" ht="13.5" thickBot="1" x14ac:dyDescent="0.25">
      <c r="A215" s="798"/>
      <c r="B215" s="805"/>
      <c r="C215" s="810"/>
      <c r="D215" s="811" t="str">
        <f>CONCATENATE(Z_TARTALOMJEGYZÉK!$A$1,". évi")</f>
        <v>2019. évi</v>
      </c>
      <c r="E215" s="812"/>
      <c r="F215" s="813"/>
      <c r="G215" s="811" t="str">
        <f>CONCATENATE(Z_TARTALOMJEGYZÉK!$A$1,". után")</f>
        <v>2019. után</v>
      </c>
      <c r="H215" s="814"/>
      <c r="I215" s="813"/>
      <c r="J215" s="775"/>
    </row>
    <row r="216" spans="1:10" ht="13.5" thickBot="1" x14ac:dyDescent="0.25">
      <c r="A216" s="690" t="s">
        <v>382</v>
      </c>
      <c r="B216" s="691" t="s">
        <v>854</v>
      </c>
      <c r="C216" s="692" t="s">
        <v>384</v>
      </c>
      <c r="D216" s="693" t="s">
        <v>386</v>
      </c>
      <c r="E216" s="693" t="s">
        <v>385</v>
      </c>
      <c r="F216" s="692" t="s">
        <v>387</v>
      </c>
      <c r="G216" s="692" t="s">
        <v>388</v>
      </c>
      <c r="H216" s="692" t="s">
        <v>389</v>
      </c>
      <c r="I216" s="694" t="s">
        <v>853</v>
      </c>
      <c r="J216" s="775"/>
    </row>
    <row r="217" spans="1:10" x14ac:dyDescent="0.2">
      <c r="A217" s="695" t="s">
        <v>81</v>
      </c>
      <c r="B217" s="721">
        <f t="shared" ref="B217:B222" si="36">C217+E217+H217</f>
        <v>0</v>
      </c>
      <c r="C217" s="707"/>
      <c r="D217" s="708"/>
      <c r="E217" s="708"/>
      <c r="F217" s="718"/>
      <c r="G217" s="708"/>
      <c r="H217" s="709"/>
      <c r="I217" s="710">
        <f t="shared" ref="I217:I222" si="37">C217+F217</f>
        <v>0</v>
      </c>
      <c r="J217" s="775"/>
    </row>
    <row r="218" spans="1:10" x14ac:dyDescent="0.2">
      <c r="A218" s="696" t="s">
        <v>92</v>
      </c>
      <c r="B218" s="722">
        <f t="shared" si="36"/>
        <v>0</v>
      </c>
      <c r="C218" s="711"/>
      <c r="D218" s="711"/>
      <c r="E218" s="712"/>
      <c r="F218" s="719"/>
      <c r="G218" s="711"/>
      <c r="H218" s="712"/>
      <c r="I218" s="713">
        <f t="shared" si="37"/>
        <v>0</v>
      </c>
      <c r="J218" s="775"/>
    </row>
    <row r="219" spans="1:10" x14ac:dyDescent="0.2">
      <c r="A219" s="697" t="s">
        <v>82</v>
      </c>
      <c r="B219" s="723">
        <f t="shared" si="36"/>
        <v>0</v>
      </c>
      <c r="C219" s="712"/>
      <c r="D219" s="712"/>
      <c r="E219" s="712"/>
      <c r="F219" s="720"/>
      <c r="G219" s="712"/>
      <c r="H219" s="712"/>
      <c r="I219" s="713">
        <f t="shared" si="37"/>
        <v>0</v>
      </c>
      <c r="J219" s="775"/>
    </row>
    <row r="220" spans="1:10" x14ac:dyDescent="0.2">
      <c r="A220" s="697" t="s">
        <v>93</v>
      </c>
      <c r="B220" s="723">
        <f t="shared" si="36"/>
        <v>0</v>
      </c>
      <c r="C220" s="712"/>
      <c r="D220" s="712"/>
      <c r="E220" s="712"/>
      <c r="F220" s="720"/>
      <c r="G220" s="712"/>
      <c r="H220" s="712"/>
      <c r="I220" s="713">
        <f t="shared" si="37"/>
        <v>0</v>
      </c>
      <c r="J220" s="775"/>
    </row>
    <row r="221" spans="1:10" x14ac:dyDescent="0.2">
      <c r="A221" s="697" t="s">
        <v>83</v>
      </c>
      <c r="B221" s="723">
        <f t="shared" si="36"/>
        <v>0</v>
      </c>
      <c r="C221" s="712"/>
      <c r="D221" s="712"/>
      <c r="E221" s="712"/>
      <c r="F221" s="720"/>
      <c r="G221" s="712"/>
      <c r="H221" s="712"/>
      <c r="I221" s="713">
        <f t="shared" si="37"/>
        <v>0</v>
      </c>
      <c r="J221" s="775"/>
    </row>
    <row r="222" spans="1:10" ht="13.5" thickBot="1" x14ac:dyDescent="0.25">
      <c r="A222" s="697" t="s">
        <v>84</v>
      </c>
      <c r="B222" s="723">
        <f t="shared" si="36"/>
        <v>0</v>
      </c>
      <c r="C222" s="712"/>
      <c r="D222" s="712"/>
      <c r="E222" s="712"/>
      <c r="F222" s="720"/>
      <c r="G222" s="712"/>
      <c r="H222" s="712"/>
      <c r="I222" s="713">
        <f t="shared" si="37"/>
        <v>0</v>
      </c>
      <c r="J222" s="775"/>
    </row>
    <row r="223" spans="1:10" ht="13.5" thickBot="1" x14ac:dyDescent="0.25">
      <c r="A223" s="698" t="s">
        <v>85</v>
      </c>
      <c r="B223" s="724">
        <f t="shared" ref="B223:I223" si="38">B217+SUM(B219:B222)</f>
        <v>0</v>
      </c>
      <c r="C223" s="714">
        <f t="shared" si="38"/>
        <v>0</v>
      </c>
      <c r="D223" s="714">
        <f t="shared" si="38"/>
        <v>0</v>
      </c>
      <c r="E223" s="714">
        <f t="shared" si="38"/>
        <v>0</v>
      </c>
      <c r="F223" s="714">
        <f t="shared" si="38"/>
        <v>0</v>
      </c>
      <c r="G223" s="714">
        <f t="shared" si="38"/>
        <v>0</v>
      </c>
      <c r="H223" s="714">
        <f t="shared" si="38"/>
        <v>0</v>
      </c>
      <c r="I223" s="715">
        <f t="shared" si="38"/>
        <v>0</v>
      </c>
      <c r="J223" s="775"/>
    </row>
    <row r="224" spans="1:10" x14ac:dyDescent="0.2">
      <c r="A224" s="699" t="s">
        <v>88</v>
      </c>
      <c r="B224" s="721">
        <f>C224+E224+H224</f>
        <v>0</v>
      </c>
      <c r="C224" s="708"/>
      <c r="D224" s="708"/>
      <c r="E224" s="708"/>
      <c r="F224" s="708"/>
      <c r="G224" s="708"/>
      <c r="H224" s="708"/>
      <c r="I224" s="710">
        <f>C224+F224</f>
        <v>0</v>
      </c>
      <c r="J224" s="775"/>
    </row>
    <row r="225" spans="1:10" x14ac:dyDescent="0.2">
      <c r="A225" s="700" t="s">
        <v>89</v>
      </c>
      <c r="B225" s="723">
        <f>C225+E225+H225</f>
        <v>0</v>
      </c>
      <c r="C225" s="712"/>
      <c r="D225" s="712"/>
      <c r="E225" s="712"/>
      <c r="F225" s="712"/>
      <c r="G225" s="712"/>
      <c r="H225" s="712"/>
      <c r="I225" s="713">
        <f>C225+F225</f>
        <v>0</v>
      </c>
      <c r="J225" s="775"/>
    </row>
    <row r="226" spans="1:10" x14ac:dyDescent="0.2">
      <c r="A226" s="700" t="s">
        <v>90</v>
      </c>
      <c r="B226" s="723">
        <f>C226+E226+H226</f>
        <v>0</v>
      </c>
      <c r="C226" s="712"/>
      <c r="D226" s="712"/>
      <c r="E226" s="712"/>
      <c r="F226" s="712"/>
      <c r="G226" s="712"/>
      <c r="H226" s="712"/>
      <c r="I226" s="713">
        <f>C226+F226</f>
        <v>0</v>
      </c>
      <c r="J226" s="775"/>
    </row>
    <row r="227" spans="1:10" x14ac:dyDescent="0.2">
      <c r="A227" s="700" t="s">
        <v>91</v>
      </c>
      <c r="B227" s="723">
        <f>C227+E227+H227</f>
        <v>0</v>
      </c>
      <c r="C227" s="712"/>
      <c r="D227" s="712"/>
      <c r="E227" s="712"/>
      <c r="F227" s="712"/>
      <c r="G227" s="712"/>
      <c r="H227" s="712"/>
      <c r="I227" s="713">
        <f>C227+F227</f>
        <v>0</v>
      </c>
      <c r="J227" s="775"/>
    </row>
    <row r="228" spans="1:10" ht="13.5" thickBot="1" x14ac:dyDescent="0.25">
      <c r="A228" s="701"/>
      <c r="B228" s="725">
        <f>C228+E228+H228</f>
        <v>0</v>
      </c>
      <c r="C228" s="716"/>
      <c r="D228" s="716"/>
      <c r="E228" s="712"/>
      <c r="F228" s="716"/>
      <c r="G228" s="716"/>
      <c r="H228" s="712"/>
      <c r="I228" s="717">
        <f>C228+F228</f>
        <v>0</v>
      </c>
      <c r="J228" s="775"/>
    </row>
    <row r="229" spans="1:10" ht="13.5" thickBot="1" x14ac:dyDescent="0.25">
      <c r="A229" s="702" t="s">
        <v>71</v>
      </c>
      <c r="B229" s="724">
        <f t="shared" ref="B229:I229" si="39">SUM(B224:B228)</f>
        <v>0</v>
      </c>
      <c r="C229" s="714">
        <f t="shared" si="39"/>
        <v>0</v>
      </c>
      <c r="D229" s="714">
        <f t="shared" si="39"/>
        <v>0</v>
      </c>
      <c r="E229" s="714">
        <f t="shared" si="39"/>
        <v>0</v>
      </c>
      <c r="F229" s="714">
        <f t="shared" si="39"/>
        <v>0</v>
      </c>
      <c r="G229" s="714">
        <f t="shared" si="39"/>
        <v>0</v>
      </c>
      <c r="H229" s="714">
        <f t="shared" si="39"/>
        <v>0</v>
      </c>
      <c r="I229" s="715">
        <f t="shared" si="39"/>
        <v>0</v>
      </c>
      <c r="J229" s="775"/>
    </row>
    <row r="230" spans="1:10" x14ac:dyDescent="0.2">
      <c r="J230" s="775"/>
    </row>
    <row r="231" spans="1:10" x14ac:dyDescent="0.2">
      <c r="J231" s="775"/>
    </row>
  </sheetData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8"/>
  <sheetViews>
    <sheetView zoomScale="120" zoomScaleNormal="120" zoomScaleSheetLayoutView="100" workbookViewId="0">
      <selection activeCell="E2" sqref="E1:E65536"/>
    </sheetView>
  </sheetViews>
  <sheetFormatPr defaultRowHeight="12.75" x14ac:dyDescent="0.2"/>
  <cols>
    <col min="1" max="1" width="16.1640625" style="154" customWidth="1"/>
    <col min="2" max="2" width="63.83203125" style="155" customWidth="1"/>
    <col min="3" max="3" width="14.1640625" style="156" customWidth="1"/>
    <col min="4" max="4" width="14.1640625" style="2" customWidth="1"/>
    <col min="5" max="16384" width="9.33203125" style="2"/>
  </cols>
  <sheetData>
    <row r="1" spans="1:4" s="1" customFormat="1" ht="16.5" customHeight="1" thickBot="1" x14ac:dyDescent="0.3">
      <c r="A1" s="301"/>
      <c r="B1" s="819" t="str">
        <f>CONCATENATE("6.1. melléklet ",Z_ALAPADATOK!A7," ",Z_ALAPADATOK!B7," ",Z_ALAPADATOK!C7," ",Z_ALAPADATOK!D7," ",Z_ALAPADATOK!E7," ",Z_ALAPADATOK!F7," ",Z_ALAPADATOK!G7," ",Z_ALAPADATOK!H7)</f>
        <v>6.1. melléklet a 6 / 2021 ( V.28. ) önkormányzati rendelethez</v>
      </c>
      <c r="C1" s="820"/>
      <c r="D1" s="820"/>
    </row>
    <row r="2" spans="1:4" s="51" customFormat="1" ht="21.2" customHeight="1" thickBot="1" x14ac:dyDescent="0.25">
      <c r="A2" s="309" t="s">
        <v>41</v>
      </c>
      <c r="B2" s="818" t="s">
        <v>865</v>
      </c>
      <c r="C2" s="818"/>
      <c r="D2" s="818"/>
    </row>
    <row r="3" spans="1:4" s="51" customFormat="1" ht="24.75" thickBot="1" x14ac:dyDescent="0.25">
      <c r="A3" s="309" t="s">
        <v>132</v>
      </c>
      <c r="B3" s="818" t="s">
        <v>300</v>
      </c>
      <c r="C3" s="818"/>
      <c r="D3" s="818"/>
    </row>
    <row r="4" spans="1:4" s="52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47" customFormat="1" ht="12.95" customHeight="1" thickBot="1" x14ac:dyDescent="0.25">
      <c r="A6" s="77" t="s">
        <v>382</v>
      </c>
      <c r="B6" s="78" t="s">
        <v>383</v>
      </c>
      <c r="C6" s="78" t="s">
        <v>384</v>
      </c>
      <c r="D6" s="270" t="s">
        <v>386</v>
      </c>
    </row>
    <row r="7" spans="1:4" s="47" customFormat="1" ht="15.95" customHeight="1" thickBot="1" x14ac:dyDescent="0.25">
      <c r="A7" s="816" t="s">
        <v>38</v>
      </c>
      <c r="B7" s="817"/>
      <c r="C7" s="817"/>
      <c r="D7" s="817"/>
    </row>
    <row r="8" spans="1:4" s="47" customFormat="1" ht="12" customHeight="1" thickBot="1" x14ac:dyDescent="0.25">
      <c r="A8" s="25" t="s">
        <v>6</v>
      </c>
      <c r="B8" s="19" t="s">
        <v>159</v>
      </c>
      <c r="C8" s="161">
        <f>+C9+C10+C11+C12+C13+C14</f>
        <v>213507136</v>
      </c>
      <c r="D8" s="246">
        <f>+D9+D10+D11+D12+D13+D14</f>
        <v>209208681</v>
      </c>
    </row>
    <row r="9" spans="1:4" s="53" customFormat="1" ht="12" customHeight="1" x14ac:dyDescent="0.2">
      <c r="A9" s="191" t="s">
        <v>60</v>
      </c>
      <c r="B9" s="174" t="s">
        <v>160</v>
      </c>
      <c r="C9" s="163">
        <v>62706600</v>
      </c>
      <c r="D9" s="247">
        <v>69843899</v>
      </c>
    </row>
    <row r="10" spans="1:4" s="54" customFormat="1" ht="12" customHeight="1" x14ac:dyDescent="0.2">
      <c r="A10" s="192" t="s">
        <v>61</v>
      </c>
      <c r="B10" s="175" t="s">
        <v>161</v>
      </c>
      <c r="C10" s="162">
        <v>43431000</v>
      </c>
      <c r="D10" s="248">
        <v>46796480</v>
      </c>
    </row>
    <row r="11" spans="1:4" s="54" customFormat="1" ht="12" customHeight="1" x14ac:dyDescent="0.2">
      <c r="A11" s="192" t="s">
        <v>62</v>
      </c>
      <c r="B11" s="175" t="s">
        <v>162</v>
      </c>
      <c r="C11" s="162">
        <v>33859040</v>
      </c>
      <c r="D11" s="248">
        <v>30365243</v>
      </c>
    </row>
    <row r="12" spans="1:4" s="54" customFormat="1" ht="12" customHeight="1" x14ac:dyDescent="0.2">
      <c r="A12" s="192" t="s">
        <v>63</v>
      </c>
      <c r="B12" s="175" t="s">
        <v>881</v>
      </c>
      <c r="C12" s="162">
        <v>22450943</v>
      </c>
      <c r="D12" s="248">
        <v>23792746</v>
      </c>
    </row>
    <row r="13" spans="1:4" s="54" customFormat="1" ht="12" customHeight="1" x14ac:dyDescent="0.2">
      <c r="A13" s="192" t="s">
        <v>94</v>
      </c>
      <c r="B13" s="175" t="s">
        <v>163</v>
      </c>
      <c r="C13" s="162">
        <v>3059946</v>
      </c>
      <c r="D13" s="248">
        <v>4111726</v>
      </c>
    </row>
    <row r="14" spans="1:4" s="53" customFormat="1" ht="12" customHeight="1" thickBot="1" x14ac:dyDescent="0.25">
      <c r="A14" s="193" t="s">
        <v>64</v>
      </c>
      <c r="B14" s="175" t="s">
        <v>390</v>
      </c>
      <c r="C14" s="162">
        <v>47999607</v>
      </c>
      <c r="D14" s="248">
        <v>34298587</v>
      </c>
    </row>
    <row r="15" spans="1:4" s="53" customFormat="1" ht="12" customHeight="1" thickBot="1" x14ac:dyDescent="0.25">
      <c r="A15" s="25" t="s">
        <v>7</v>
      </c>
      <c r="B15" s="111" t="s">
        <v>164</v>
      </c>
      <c r="C15" s="161">
        <f>+C16+C17+C18+C19+C20</f>
        <v>43642330</v>
      </c>
      <c r="D15" s="246">
        <f>+D16+D17+D18+D19+D20</f>
        <v>97742306</v>
      </c>
    </row>
    <row r="16" spans="1:4" s="53" customFormat="1" ht="12" customHeight="1" x14ac:dyDescent="0.2">
      <c r="A16" s="191" t="s">
        <v>66</v>
      </c>
      <c r="B16" s="174" t="s">
        <v>165</v>
      </c>
      <c r="C16" s="163"/>
      <c r="D16" s="247"/>
    </row>
    <row r="17" spans="1:4" s="53" customFormat="1" ht="12" customHeight="1" x14ac:dyDescent="0.2">
      <c r="A17" s="192" t="s">
        <v>67</v>
      </c>
      <c r="B17" s="175" t="s">
        <v>166</v>
      </c>
      <c r="C17" s="162"/>
      <c r="D17" s="248"/>
    </row>
    <row r="18" spans="1:4" s="53" customFormat="1" ht="12" customHeight="1" x14ac:dyDescent="0.2">
      <c r="A18" s="192" t="s">
        <v>68</v>
      </c>
      <c r="B18" s="175" t="s">
        <v>323</v>
      </c>
      <c r="C18" s="162"/>
      <c r="D18" s="248"/>
    </row>
    <row r="19" spans="1:4" s="53" customFormat="1" ht="12" customHeight="1" x14ac:dyDescent="0.2">
      <c r="A19" s="192" t="s">
        <v>69</v>
      </c>
      <c r="B19" s="175" t="s">
        <v>324</v>
      </c>
      <c r="C19" s="162"/>
      <c r="D19" s="248"/>
    </row>
    <row r="20" spans="1:4" s="53" customFormat="1" ht="12" customHeight="1" x14ac:dyDescent="0.2">
      <c r="A20" s="192" t="s">
        <v>70</v>
      </c>
      <c r="B20" s="175" t="s">
        <v>167</v>
      </c>
      <c r="C20" s="162">
        <v>43642330</v>
      </c>
      <c r="D20" s="248">
        <v>97742306</v>
      </c>
    </row>
    <row r="21" spans="1:4" s="54" customFormat="1" ht="12" customHeight="1" thickBot="1" x14ac:dyDescent="0.25">
      <c r="A21" s="193" t="s">
        <v>77</v>
      </c>
      <c r="B21" s="176" t="s">
        <v>168</v>
      </c>
      <c r="C21" s="164"/>
      <c r="D21" s="249"/>
    </row>
    <row r="22" spans="1:4" s="54" customFormat="1" ht="12" customHeight="1" thickBot="1" x14ac:dyDescent="0.25">
      <c r="A22" s="25" t="s">
        <v>8</v>
      </c>
      <c r="B22" s="19" t="s">
        <v>169</v>
      </c>
      <c r="C22" s="161">
        <f>+C23+C24+C25+C26+C27</f>
        <v>59571686</v>
      </c>
      <c r="D22" s="246">
        <f>+D23+D24+D25+D26+D27</f>
        <v>103489288</v>
      </c>
    </row>
    <row r="23" spans="1:4" s="54" customFormat="1" ht="12" customHeight="1" x14ac:dyDescent="0.2">
      <c r="A23" s="191" t="s">
        <v>49</v>
      </c>
      <c r="B23" s="174" t="s">
        <v>170</v>
      </c>
      <c r="C23" s="163"/>
      <c r="D23" s="247">
        <v>20000000</v>
      </c>
    </row>
    <row r="24" spans="1:4" s="53" customFormat="1" ht="12" customHeight="1" x14ac:dyDescent="0.2">
      <c r="A24" s="192" t="s">
        <v>50</v>
      </c>
      <c r="B24" s="175" t="s">
        <v>171</v>
      </c>
      <c r="C24" s="162"/>
      <c r="D24" s="248"/>
    </row>
    <row r="25" spans="1:4" s="54" customFormat="1" ht="12" customHeight="1" x14ac:dyDescent="0.2">
      <c r="A25" s="192" t="s">
        <v>51</v>
      </c>
      <c r="B25" s="175" t="s">
        <v>325</v>
      </c>
      <c r="C25" s="162"/>
      <c r="D25" s="248"/>
    </row>
    <row r="26" spans="1:4" s="54" customFormat="1" ht="12" customHeight="1" x14ac:dyDescent="0.2">
      <c r="A26" s="192" t="s">
        <v>52</v>
      </c>
      <c r="B26" s="175" t="s">
        <v>326</v>
      </c>
      <c r="C26" s="162"/>
      <c r="D26" s="248"/>
    </row>
    <row r="27" spans="1:4" s="54" customFormat="1" ht="12" customHeight="1" x14ac:dyDescent="0.2">
      <c r="A27" s="192" t="s">
        <v>107</v>
      </c>
      <c r="B27" s="175" t="s">
        <v>172</v>
      </c>
      <c r="C27" s="162">
        <v>59571686</v>
      </c>
      <c r="D27" s="248">
        <v>83489288</v>
      </c>
    </row>
    <row r="28" spans="1:4" s="54" customFormat="1" ht="12" customHeight="1" thickBot="1" x14ac:dyDescent="0.25">
      <c r="A28" s="193" t="s">
        <v>108</v>
      </c>
      <c r="B28" s="176" t="s">
        <v>173</v>
      </c>
      <c r="C28" s="164"/>
      <c r="D28" s="249"/>
    </row>
    <row r="29" spans="1:4" s="54" customFormat="1" ht="12" customHeight="1" thickBot="1" x14ac:dyDescent="0.25">
      <c r="A29" s="25" t="s">
        <v>109</v>
      </c>
      <c r="B29" s="19" t="s">
        <v>472</v>
      </c>
      <c r="C29" s="167">
        <f>SUM(C30:C36)</f>
        <v>38400000</v>
      </c>
      <c r="D29" s="167">
        <f>SUM(D30:D36)</f>
        <v>38400000</v>
      </c>
    </row>
    <row r="30" spans="1:4" s="54" customFormat="1" ht="12" customHeight="1" x14ac:dyDescent="0.2">
      <c r="A30" s="191" t="s">
        <v>174</v>
      </c>
      <c r="B30" s="174" t="s">
        <v>866</v>
      </c>
      <c r="C30" s="163"/>
      <c r="D30" s="163"/>
    </row>
    <row r="31" spans="1:4" s="54" customFormat="1" ht="12" customHeight="1" x14ac:dyDescent="0.2">
      <c r="A31" s="192" t="s">
        <v>175</v>
      </c>
      <c r="B31" s="174" t="str">
        <f>'Z_1.1.sz.mell.'!B34</f>
        <v xml:space="preserve">Idegenforgalmi adó </v>
      </c>
      <c r="C31" s="162"/>
      <c r="D31" s="162"/>
    </row>
    <row r="32" spans="1:4" s="54" customFormat="1" ht="12" customHeight="1" x14ac:dyDescent="0.2">
      <c r="A32" s="192" t="s">
        <v>176</v>
      </c>
      <c r="B32" s="174" t="str">
        <f>'Z_1.1.sz.mell.'!B35</f>
        <v>Iparűzési adó</v>
      </c>
      <c r="C32" s="162">
        <v>30000000</v>
      </c>
      <c r="D32" s="162">
        <v>30000000</v>
      </c>
    </row>
    <row r="33" spans="1:4" s="54" customFormat="1" ht="12" customHeight="1" x14ac:dyDescent="0.2">
      <c r="A33" s="192" t="s">
        <v>177</v>
      </c>
      <c r="B33" s="174" t="str">
        <f>'Z_1.1.sz.mell.'!B36</f>
        <v>Talajterhelési díj</v>
      </c>
      <c r="C33" s="162">
        <v>400000</v>
      </c>
      <c r="D33" s="162">
        <v>400000</v>
      </c>
    </row>
    <row r="34" spans="1:4" s="54" customFormat="1" ht="12" customHeight="1" x14ac:dyDescent="0.2">
      <c r="A34" s="192" t="s">
        <v>476</v>
      </c>
      <c r="B34" s="174" t="str">
        <f>'Z_1.1.sz.mell.'!B37</f>
        <v>Gépjárműadó</v>
      </c>
      <c r="C34" s="162">
        <v>8000000</v>
      </c>
      <c r="D34" s="162">
        <v>8000000</v>
      </c>
    </row>
    <row r="35" spans="1:4" s="54" customFormat="1" ht="12" customHeight="1" x14ac:dyDescent="0.2">
      <c r="A35" s="192" t="s">
        <v>477</v>
      </c>
      <c r="B35" s="174" t="str">
        <f>'Z_1.1.sz.mell.'!B38</f>
        <v>Telekadó</v>
      </c>
      <c r="C35" s="162"/>
      <c r="D35" s="162"/>
    </row>
    <row r="36" spans="1:4" s="54" customFormat="1" ht="12" customHeight="1" thickBot="1" x14ac:dyDescent="0.25">
      <c r="A36" s="193" t="s">
        <v>478</v>
      </c>
      <c r="B36" s="174" t="s">
        <v>867</v>
      </c>
      <c r="C36" s="164"/>
      <c r="D36" s="164"/>
    </row>
    <row r="37" spans="1:4" s="54" customFormat="1" ht="12" customHeight="1" thickBot="1" x14ac:dyDescent="0.25">
      <c r="A37" s="25" t="s">
        <v>10</v>
      </c>
      <c r="B37" s="19" t="s">
        <v>332</v>
      </c>
      <c r="C37" s="161">
        <f>SUM(C38:C48)</f>
        <v>10612000</v>
      </c>
      <c r="D37" s="246">
        <f>SUM(D38:D48)</f>
        <v>31012000</v>
      </c>
    </row>
    <row r="38" spans="1:4" s="54" customFormat="1" ht="12" customHeight="1" x14ac:dyDescent="0.2">
      <c r="A38" s="191" t="s">
        <v>53</v>
      </c>
      <c r="B38" s="174" t="s">
        <v>181</v>
      </c>
      <c r="C38" s="163"/>
      <c r="D38" s="247"/>
    </row>
    <row r="39" spans="1:4" s="54" customFormat="1" ht="12" customHeight="1" x14ac:dyDescent="0.2">
      <c r="A39" s="192" t="s">
        <v>54</v>
      </c>
      <c r="B39" s="175" t="s">
        <v>182</v>
      </c>
      <c r="C39" s="162">
        <v>10612000</v>
      </c>
      <c r="D39" s="248">
        <v>31012000</v>
      </c>
    </row>
    <row r="40" spans="1:4" s="54" customFormat="1" ht="12" customHeight="1" x14ac:dyDescent="0.2">
      <c r="A40" s="192" t="s">
        <v>55</v>
      </c>
      <c r="B40" s="175" t="s">
        <v>183</v>
      </c>
      <c r="C40" s="162"/>
      <c r="D40" s="248"/>
    </row>
    <row r="41" spans="1:4" s="54" customFormat="1" ht="12" customHeight="1" x14ac:dyDescent="0.2">
      <c r="A41" s="192" t="s">
        <v>111</v>
      </c>
      <c r="B41" s="175" t="s">
        <v>184</v>
      </c>
      <c r="C41" s="162"/>
      <c r="D41" s="248"/>
    </row>
    <row r="42" spans="1:4" s="54" customFormat="1" ht="12" customHeight="1" x14ac:dyDescent="0.2">
      <c r="A42" s="192" t="s">
        <v>112</v>
      </c>
      <c r="B42" s="175" t="s">
        <v>185</v>
      </c>
      <c r="C42" s="162"/>
      <c r="D42" s="248"/>
    </row>
    <row r="43" spans="1:4" s="54" customFormat="1" ht="12" customHeight="1" x14ac:dyDescent="0.2">
      <c r="A43" s="192" t="s">
        <v>113</v>
      </c>
      <c r="B43" s="175" t="s">
        <v>186</v>
      </c>
      <c r="C43" s="162"/>
      <c r="D43" s="248"/>
    </row>
    <row r="44" spans="1:4" s="54" customFormat="1" ht="12" customHeight="1" x14ac:dyDescent="0.2">
      <c r="A44" s="192" t="s">
        <v>114</v>
      </c>
      <c r="B44" s="175" t="s">
        <v>187</v>
      </c>
      <c r="C44" s="162"/>
      <c r="D44" s="248"/>
    </row>
    <row r="45" spans="1:4" s="54" customFormat="1" ht="12" customHeight="1" x14ac:dyDescent="0.2">
      <c r="A45" s="192" t="s">
        <v>115</v>
      </c>
      <c r="B45" s="175" t="s">
        <v>479</v>
      </c>
      <c r="C45" s="162"/>
      <c r="D45" s="248"/>
    </row>
    <row r="46" spans="1:4" s="54" customFormat="1" ht="12" customHeight="1" x14ac:dyDescent="0.2">
      <c r="A46" s="192" t="s">
        <v>179</v>
      </c>
      <c r="B46" s="175" t="s">
        <v>189</v>
      </c>
      <c r="C46" s="165"/>
      <c r="D46" s="271"/>
    </row>
    <row r="47" spans="1:4" s="54" customFormat="1" ht="12" customHeight="1" x14ac:dyDescent="0.2">
      <c r="A47" s="193" t="s">
        <v>180</v>
      </c>
      <c r="B47" s="176" t="s">
        <v>334</v>
      </c>
      <c r="C47" s="166"/>
      <c r="D47" s="272"/>
    </row>
    <row r="48" spans="1:4" s="54" customFormat="1" ht="12" customHeight="1" thickBot="1" x14ac:dyDescent="0.25">
      <c r="A48" s="193" t="s">
        <v>333</v>
      </c>
      <c r="B48" s="176" t="s">
        <v>190</v>
      </c>
      <c r="C48" s="166"/>
      <c r="D48" s="272"/>
    </row>
    <row r="49" spans="1:4" s="54" customFormat="1" ht="12" customHeight="1" thickBot="1" x14ac:dyDescent="0.25">
      <c r="A49" s="25" t="s">
        <v>11</v>
      </c>
      <c r="B49" s="19" t="s">
        <v>191</v>
      </c>
      <c r="C49" s="161">
        <f>SUM(C50:C54)</f>
        <v>0</v>
      </c>
      <c r="D49" s="246">
        <f>SUM(D50:D54)</f>
        <v>0</v>
      </c>
    </row>
    <row r="50" spans="1:4" s="54" customFormat="1" ht="12" customHeight="1" x14ac:dyDescent="0.2">
      <c r="A50" s="191" t="s">
        <v>56</v>
      </c>
      <c r="B50" s="174" t="s">
        <v>195</v>
      </c>
      <c r="C50" s="214"/>
      <c r="D50" s="273"/>
    </row>
    <row r="51" spans="1:4" s="54" customFormat="1" ht="12" customHeight="1" x14ac:dyDescent="0.2">
      <c r="A51" s="192" t="s">
        <v>57</v>
      </c>
      <c r="B51" s="175" t="s">
        <v>196</v>
      </c>
      <c r="C51" s="165"/>
      <c r="D51" s="271"/>
    </row>
    <row r="52" spans="1:4" s="54" customFormat="1" ht="12" customHeight="1" x14ac:dyDescent="0.2">
      <c r="A52" s="192" t="s">
        <v>192</v>
      </c>
      <c r="B52" s="175" t="s">
        <v>197</v>
      </c>
      <c r="C52" s="165"/>
      <c r="D52" s="271"/>
    </row>
    <row r="53" spans="1:4" s="54" customFormat="1" ht="12" customHeight="1" x14ac:dyDescent="0.2">
      <c r="A53" s="192" t="s">
        <v>193</v>
      </c>
      <c r="B53" s="175" t="s">
        <v>198</v>
      </c>
      <c r="C53" s="165"/>
      <c r="D53" s="271"/>
    </row>
    <row r="54" spans="1:4" s="54" customFormat="1" ht="12" customHeight="1" thickBot="1" x14ac:dyDescent="0.25">
      <c r="A54" s="193" t="s">
        <v>194</v>
      </c>
      <c r="B54" s="176" t="s">
        <v>199</v>
      </c>
      <c r="C54" s="166"/>
      <c r="D54" s="272"/>
    </row>
    <row r="55" spans="1:4" s="54" customFormat="1" ht="12" customHeight="1" thickBot="1" x14ac:dyDescent="0.25">
      <c r="A55" s="25" t="s">
        <v>116</v>
      </c>
      <c r="B55" s="19" t="s">
        <v>200</v>
      </c>
      <c r="C55" s="161">
        <f>SUM(C56:C58)</f>
        <v>500000</v>
      </c>
      <c r="D55" s="246">
        <f>SUM(D56:D58)</f>
        <v>500000</v>
      </c>
    </row>
    <row r="56" spans="1:4" s="54" customFormat="1" ht="12" customHeight="1" x14ac:dyDescent="0.2">
      <c r="A56" s="191" t="s">
        <v>58</v>
      </c>
      <c r="B56" s="174" t="s">
        <v>201</v>
      </c>
      <c r="C56" s="163"/>
      <c r="D56" s="247"/>
    </row>
    <row r="57" spans="1:4" s="54" customFormat="1" ht="12" customHeight="1" x14ac:dyDescent="0.2">
      <c r="A57" s="192" t="s">
        <v>59</v>
      </c>
      <c r="B57" s="175" t="s">
        <v>327</v>
      </c>
      <c r="C57" s="162"/>
      <c r="D57" s="248"/>
    </row>
    <row r="58" spans="1:4" s="54" customFormat="1" ht="12" customHeight="1" x14ac:dyDescent="0.2">
      <c r="A58" s="192" t="s">
        <v>204</v>
      </c>
      <c r="B58" s="175" t="s">
        <v>202</v>
      </c>
      <c r="C58" s="162">
        <v>500000</v>
      </c>
      <c r="D58" s="248">
        <v>500000</v>
      </c>
    </row>
    <row r="59" spans="1:4" s="54" customFormat="1" ht="12" customHeight="1" thickBot="1" x14ac:dyDescent="0.25">
      <c r="A59" s="193" t="s">
        <v>205</v>
      </c>
      <c r="B59" s="176" t="s">
        <v>203</v>
      </c>
      <c r="C59" s="164"/>
      <c r="D59" s="249"/>
    </row>
    <row r="60" spans="1:4" s="54" customFormat="1" ht="12" customHeight="1" thickBot="1" x14ac:dyDescent="0.25">
      <c r="A60" s="25" t="s">
        <v>13</v>
      </c>
      <c r="B60" s="111" t="s">
        <v>206</v>
      </c>
      <c r="C60" s="161">
        <f>SUM(C61:C63)</f>
        <v>0</v>
      </c>
      <c r="D60" s="246">
        <f>SUM(D61:D63)</f>
        <v>0</v>
      </c>
    </row>
    <row r="61" spans="1:4" s="54" customFormat="1" ht="12" customHeight="1" x14ac:dyDescent="0.2">
      <c r="A61" s="191" t="s">
        <v>117</v>
      </c>
      <c r="B61" s="174" t="s">
        <v>208</v>
      </c>
      <c r="C61" s="165"/>
      <c r="D61" s="271"/>
    </row>
    <row r="62" spans="1:4" s="54" customFormat="1" ht="12" customHeight="1" x14ac:dyDescent="0.2">
      <c r="A62" s="192" t="s">
        <v>118</v>
      </c>
      <c r="B62" s="175" t="s">
        <v>328</v>
      </c>
      <c r="C62" s="165"/>
      <c r="D62" s="271"/>
    </row>
    <row r="63" spans="1:4" s="54" customFormat="1" ht="12" customHeight="1" x14ac:dyDescent="0.2">
      <c r="A63" s="192" t="s">
        <v>141</v>
      </c>
      <c r="B63" s="175" t="s">
        <v>209</v>
      </c>
      <c r="C63" s="165"/>
      <c r="D63" s="271"/>
    </row>
    <row r="64" spans="1:4" s="54" customFormat="1" ht="12" customHeight="1" thickBot="1" x14ac:dyDescent="0.25">
      <c r="A64" s="193" t="s">
        <v>207</v>
      </c>
      <c r="B64" s="176" t="s">
        <v>210</v>
      </c>
      <c r="C64" s="165"/>
      <c r="D64" s="271"/>
    </row>
    <row r="65" spans="1:4" s="54" customFormat="1" ht="12" customHeight="1" thickBot="1" x14ac:dyDescent="0.25">
      <c r="A65" s="25" t="s">
        <v>14</v>
      </c>
      <c r="B65" s="19" t="s">
        <v>211</v>
      </c>
      <c r="C65" s="167">
        <f>+C8+C15+C22+C29+C37+C49+C55+C60</f>
        <v>366233152</v>
      </c>
      <c r="D65" s="250">
        <f>+D8+D15+D22+D29+D37+D49+D55+D60</f>
        <v>480352275</v>
      </c>
    </row>
    <row r="66" spans="1:4" s="54" customFormat="1" ht="12" customHeight="1" thickBot="1" x14ac:dyDescent="0.2">
      <c r="A66" s="194" t="s">
        <v>296</v>
      </c>
      <c r="B66" s="111" t="s">
        <v>213</v>
      </c>
      <c r="C66" s="161">
        <f>SUM(C67:C69)</f>
        <v>0</v>
      </c>
      <c r="D66" s="246">
        <f>SUM(D67:D69)</f>
        <v>0</v>
      </c>
    </row>
    <row r="67" spans="1:4" s="54" customFormat="1" ht="12" customHeight="1" x14ac:dyDescent="0.2">
      <c r="A67" s="191" t="s">
        <v>241</v>
      </c>
      <c r="B67" s="174" t="s">
        <v>214</v>
      </c>
      <c r="C67" s="165"/>
      <c r="D67" s="271"/>
    </row>
    <row r="68" spans="1:4" s="54" customFormat="1" ht="12" customHeight="1" x14ac:dyDescent="0.2">
      <c r="A68" s="192" t="s">
        <v>250</v>
      </c>
      <c r="B68" s="175" t="s">
        <v>215</v>
      </c>
      <c r="C68" s="165"/>
      <c r="D68" s="271"/>
    </row>
    <row r="69" spans="1:4" s="54" customFormat="1" ht="12" customHeight="1" thickBot="1" x14ac:dyDescent="0.25">
      <c r="A69" s="201" t="s">
        <v>251</v>
      </c>
      <c r="B69" s="299" t="s">
        <v>359</v>
      </c>
      <c r="C69" s="300"/>
      <c r="D69" s="274"/>
    </row>
    <row r="70" spans="1:4" s="54" customFormat="1" ht="12" customHeight="1" thickBot="1" x14ac:dyDescent="0.2">
      <c r="A70" s="194" t="s">
        <v>217</v>
      </c>
      <c r="B70" s="111" t="s">
        <v>218</v>
      </c>
      <c r="C70" s="161">
        <f>SUM(C71:C74)</f>
        <v>0</v>
      </c>
      <c r="D70" s="161">
        <f>SUM(D71:D74)</f>
        <v>0</v>
      </c>
    </row>
    <row r="71" spans="1:4" s="54" customFormat="1" ht="12" customHeight="1" x14ac:dyDescent="0.2">
      <c r="A71" s="191" t="s">
        <v>95</v>
      </c>
      <c r="B71" s="288" t="s">
        <v>219</v>
      </c>
      <c r="C71" s="165"/>
      <c r="D71" s="165"/>
    </row>
    <row r="72" spans="1:4" s="54" customFormat="1" ht="12" customHeight="1" x14ac:dyDescent="0.2">
      <c r="A72" s="192" t="s">
        <v>96</v>
      </c>
      <c r="B72" s="288" t="s">
        <v>485</v>
      </c>
      <c r="C72" s="165"/>
      <c r="D72" s="165"/>
    </row>
    <row r="73" spans="1:4" s="54" customFormat="1" ht="12" customHeight="1" x14ac:dyDescent="0.2">
      <c r="A73" s="192" t="s">
        <v>242</v>
      </c>
      <c r="B73" s="288" t="s">
        <v>220</v>
      </c>
      <c r="C73" s="165"/>
      <c r="D73" s="165"/>
    </row>
    <row r="74" spans="1:4" s="54" customFormat="1" ht="12" customHeight="1" thickBot="1" x14ac:dyDescent="0.25">
      <c r="A74" s="193" t="s">
        <v>243</v>
      </c>
      <c r="B74" s="289" t="s">
        <v>486</v>
      </c>
      <c r="C74" s="165"/>
      <c r="D74" s="165"/>
    </row>
    <row r="75" spans="1:4" s="54" customFormat="1" ht="12" customHeight="1" thickBot="1" x14ac:dyDescent="0.2">
      <c r="A75" s="194" t="s">
        <v>221</v>
      </c>
      <c r="B75" s="111" t="s">
        <v>222</v>
      </c>
      <c r="C75" s="161">
        <f>SUM(C76:C77)</f>
        <v>234392318</v>
      </c>
      <c r="D75" s="161">
        <f>SUM(D76:D77)</f>
        <v>250982088</v>
      </c>
    </row>
    <row r="76" spans="1:4" s="54" customFormat="1" ht="12" customHeight="1" x14ac:dyDescent="0.2">
      <c r="A76" s="191" t="s">
        <v>244</v>
      </c>
      <c r="B76" s="174" t="s">
        <v>223</v>
      </c>
      <c r="C76" s="165">
        <v>234392318</v>
      </c>
      <c r="D76" s="165">
        <v>250982088</v>
      </c>
    </row>
    <row r="77" spans="1:4" s="54" customFormat="1" ht="12" customHeight="1" thickBot="1" x14ac:dyDescent="0.25">
      <c r="A77" s="193" t="s">
        <v>245</v>
      </c>
      <c r="B77" s="176" t="s">
        <v>224</v>
      </c>
      <c r="C77" s="165"/>
      <c r="D77" s="165"/>
    </row>
    <row r="78" spans="1:4" s="53" customFormat="1" ht="12" customHeight="1" thickBot="1" x14ac:dyDescent="0.2">
      <c r="A78" s="194" t="s">
        <v>225</v>
      </c>
      <c r="B78" s="111" t="s">
        <v>226</v>
      </c>
      <c r="C78" s="161">
        <f>SUM(C79:C81)</f>
        <v>0</v>
      </c>
      <c r="D78" s="161">
        <f>SUM(D79:D81)</f>
        <v>0</v>
      </c>
    </row>
    <row r="79" spans="1:4" s="54" customFormat="1" ht="12" customHeight="1" x14ac:dyDescent="0.2">
      <c r="A79" s="191" t="s">
        <v>246</v>
      </c>
      <c r="B79" s="174" t="s">
        <v>227</v>
      </c>
      <c r="C79" s="165"/>
      <c r="D79" s="165"/>
    </row>
    <row r="80" spans="1:4" s="54" customFormat="1" ht="12" customHeight="1" x14ac:dyDescent="0.2">
      <c r="A80" s="192" t="s">
        <v>247</v>
      </c>
      <c r="B80" s="175" t="s">
        <v>228</v>
      </c>
      <c r="C80" s="165"/>
      <c r="D80" s="165"/>
    </row>
    <row r="81" spans="1:4" s="54" customFormat="1" ht="12" customHeight="1" thickBot="1" x14ac:dyDescent="0.25">
      <c r="A81" s="193" t="s">
        <v>248</v>
      </c>
      <c r="B81" s="176" t="s">
        <v>487</v>
      </c>
      <c r="C81" s="165"/>
      <c r="D81" s="165"/>
    </row>
    <row r="82" spans="1:4" s="54" customFormat="1" ht="12" customHeight="1" thickBot="1" x14ac:dyDescent="0.2">
      <c r="A82" s="194" t="s">
        <v>229</v>
      </c>
      <c r="B82" s="111" t="s">
        <v>249</v>
      </c>
      <c r="C82" s="161">
        <f>SUM(C83:C86)</f>
        <v>0</v>
      </c>
      <c r="D82" s="161">
        <f>SUM(D83:D86)</f>
        <v>0</v>
      </c>
    </row>
    <row r="83" spans="1:4" s="54" customFormat="1" ht="12" customHeight="1" x14ac:dyDescent="0.2">
      <c r="A83" s="195" t="s">
        <v>230</v>
      </c>
      <c r="B83" s="174" t="s">
        <v>231</v>
      </c>
      <c r="C83" s="165"/>
      <c r="D83" s="165"/>
    </row>
    <row r="84" spans="1:4" s="54" customFormat="1" ht="12" customHeight="1" x14ac:dyDescent="0.2">
      <c r="A84" s="196" t="s">
        <v>232</v>
      </c>
      <c r="B84" s="175" t="s">
        <v>233</v>
      </c>
      <c r="C84" s="165"/>
      <c r="D84" s="165"/>
    </row>
    <row r="85" spans="1:4" s="54" customFormat="1" ht="12" customHeight="1" x14ac:dyDescent="0.2">
      <c r="A85" s="196" t="s">
        <v>234</v>
      </c>
      <c r="B85" s="175" t="s">
        <v>235</v>
      </c>
      <c r="C85" s="165"/>
      <c r="D85" s="165"/>
    </row>
    <row r="86" spans="1:4" s="53" customFormat="1" ht="12" customHeight="1" thickBot="1" x14ac:dyDescent="0.25">
      <c r="A86" s="197" t="s">
        <v>236</v>
      </c>
      <c r="B86" s="176" t="s">
        <v>237</v>
      </c>
      <c r="C86" s="165"/>
      <c r="D86" s="165"/>
    </row>
    <row r="87" spans="1:4" s="53" customFormat="1" ht="12" customHeight="1" thickBot="1" x14ac:dyDescent="0.2">
      <c r="A87" s="194" t="s">
        <v>238</v>
      </c>
      <c r="B87" s="111" t="s">
        <v>373</v>
      </c>
      <c r="C87" s="217"/>
      <c r="D87" s="217"/>
    </row>
    <row r="88" spans="1:4" s="53" customFormat="1" ht="12" customHeight="1" thickBot="1" x14ac:dyDescent="0.2">
      <c r="A88" s="194" t="s">
        <v>391</v>
      </c>
      <c r="B88" s="111" t="s">
        <v>239</v>
      </c>
      <c r="C88" s="217"/>
      <c r="D88" s="217"/>
    </row>
    <row r="89" spans="1:4" s="53" customFormat="1" ht="12" customHeight="1" thickBot="1" x14ac:dyDescent="0.2">
      <c r="A89" s="194" t="s">
        <v>392</v>
      </c>
      <c r="B89" s="181" t="s">
        <v>376</v>
      </c>
      <c r="C89" s="167">
        <f>+C66+C70+C75+C78+C82+C88+C87</f>
        <v>234392318</v>
      </c>
      <c r="D89" s="167">
        <f>+D66+D70+D75+D78+D82+D88+D87</f>
        <v>250982088</v>
      </c>
    </row>
    <row r="90" spans="1:4" s="53" customFormat="1" ht="12" customHeight="1" thickBot="1" x14ac:dyDescent="0.2">
      <c r="A90" s="198" t="s">
        <v>393</v>
      </c>
      <c r="B90" s="182" t="s">
        <v>394</v>
      </c>
      <c r="C90" s="167">
        <f>+C65+C89</f>
        <v>600625470</v>
      </c>
      <c r="D90" s="167">
        <f>+D65+D89</f>
        <v>731334363</v>
      </c>
    </row>
    <row r="91" spans="1:4" s="54" customFormat="1" ht="15.2" customHeight="1" thickBot="1" x14ac:dyDescent="0.25">
      <c r="A91" s="88"/>
      <c r="B91" s="89"/>
      <c r="C91" s="146"/>
    </row>
    <row r="92" spans="1:4" s="47" customFormat="1" ht="16.5" customHeight="1" thickBot="1" x14ac:dyDescent="0.25">
      <c r="A92" s="816" t="s">
        <v>39</v>
      </c>
      <c r="B92" s="817"/>
      <c r="C92" s="817"/>
      <c r="D92" s="817"/>
    </row>
    <row r="93" spans="1:4" s="55" customFormat="1" ht="12" customHeight="1" thickBot="1" x14ac:dyDescent="0.25">
      <c r="A93" s="168" t="s">
        <v>6</v>
      </c>
      <c r="B93" s="24" t="s">
        <v>398</v>
      </c>
      <c r="C93" s="160">
        <f>+C94+C95+C96+C97+C98+C111</f>
        <v>195524975</v>
      </c>
      <c r="D93" s="160">
        <f>+D94+D95+D96+D97+D98+D111</f>
        <v>284475602</v>
      </c>
    </row>
    <row r="94" spans="1:4" ht="12" customHeight="1" x14ac:dyDescent="0.2">
      <c r="A94" s="199" t="s">
        <v>60</v>
      </c>
      <c r="B94" s="8" t="s">
        <v>35</v>
      </c>
      <c r="C94" s="237">
        <v>49998442</v>
      </c>
      <c r="D94" s="237">
        <v>95653176</v>
      </c>
    </row>
    <row r="95" spans="1:4" ht="12" customHeight="1" x14ac:dyDescent="0.2">
      <c r="A95" s="192" t="s">
        <v>61</v>
      </c>
      <c r="B95" s="6" t="s">
        <v>119</v>
      </c>
      <c r="C95" s="162">
        <v>8749734</v>
      </c>
      <c r="D95" s="162">
        <v>15943847</v>
      </c>
    </row>
    <row r="96" spans="1:4" ht="12" customHeight="1" x14ac:dyDescent="0.2">
      <c r="A96" s="192" t="s">
        <v>62</v>
      </c>
      <c r="B96" s="6" t="s">
        <v>87</v>
      </c>
      <c r="C96" s="164">
        <v>74533146</v>
      </c>
      <c r="D96" s="162">
        <v>97935401</v>
      </c>
    </row>
    <row r="97" spans="1:4" ht="12" customHeight="1" x14ac:dyDescent="0.2">
      <c r="A97" s="192" t="s">
        <v>63</v>
      </c>
      <c r="B97" s="9" t="s">
        <v>120</v>
      </c>
      <c r="C97" s="164">
        <v>21658890</v>
      </c>
      <c r="D97" s="249">
        <v>25378390</v>
      </c>
    </row>
    <row r="98" spans="1:4" ht="12" customHeight="1" x14ac:dyDescent="0.2">
      <c r="A98" s="192" t="s">
        <v>72</v>
      </c>
      <c r="B98" s="17" t="s">
        <v>121</v>
      </c>
      <c r="C98" s="164">
        <v>1000000</v>
      </c>
      <c r="D98" s="249">
        <v>14808695</v>
      </c>
    </row>
    <row r="99" spans="1:4" ht="12" customHeight="1" x14ac:dyDescent="0.2">
      <c r="A99" s="192" t="s">
        <v>64</v>
      </c>
      <c r="B99" s="6" t="s">
        <v>395</v>
      </c>
      <c r="C99" s="164"/>
      <c r="D99" s="249"/>
    </row>
    <row r="100" spans="1:4" ht="12" customHeight="1" x14ac:dyDescent="0.2">
      <c r="A100" s="192" t="s">
        <v>65</v>
      </c>
      <c r="B100" s="65" t="s">
        <v>339</v>
      </c>
      <c r="C100" s="164"/>
      <c r="D100" s="249"/>
    </row>
    <row r="101" spans="1:4" ht="12" customHeight="1" x14ac:dyDescent="0.2">
      <c r="A101" s="192" t="s">
        <v>73</v>
      </c>
      <c r="B101" s="65" t="s">
        <v>338</v>
      </c>
      <c r="C101" s="164"/>
      <c r="D101" s="249">
        <v>6004695</v>
      </c>
    </row>
    <row r="102" spans="1:4" ht="12" customHeight="1" x14ac:dyDescent="0.2">
      <c r="A102" s="192" t="s">
        <v>74</v>
      </c>
      <c r="B102" s="65" t="s">
        <v>255</v>
      </c>
      <c r="C102" s="164"/>
      <c r="D102" s="249"/>
    </row>
    <row r="103" spans="1:4" ht="12" customHeight="1" x14ac:dyDescent="0.2">
      <c r="A103" s="192" t="s">
        <v>75</v>
      </c>
      <c r="B103" s="66" t="s">
        <v>256</v>
      </c>
      <c r="C103" s="164"/>
      <c r="D103" s="249"/>
    </row>
    <row r="104" spans="1:4" ht="12" customHeight="1" x14ac:dyDescent="0.2">
      <c r="A104" s="192" t="s">
        <v>76</v>
      </c>
      <c r="B104" s="66" t="s">
        <v>257</v>
      </c>
      <c r="C104" s="164"/>
      <c r="D104" s="249"/>
    </row>
    <row r="105" spans="1:4" ht="12" customHeight="1" x14ac:dyDescent="0.2">
      <c r="A105" s="192" t="s">
        <v>78</v>
      </c>
      <c r="B105" s="65" t="s">
        <v>258</v>
      </c>
      <c r="C105" s="164"/>
      <c r="D105" s="249"/>
    </row>
    <row r="106" spans="1:4" ht="12" customHeight="1" x14ac:dyDescent="0.2">
      <c r="A106" s="192" t="s">
        <v>122</v>
      </c>
      <c r="B106" s="65" t="s">
        <v>259</v>
      </c>
      <c r="C106" s="164"/>
      <c r="D106" s="249"/>
    </row>
    <row r="107" spans="1:4" ht="12" customHeight="1" x14ac:dyDescent="0.2">
      <c r="A107" s="192" t="s">
        <v>253</v>
      </c>
      <c r="B107" s="66" t="s">
        <v>260</v>
      </c>
      <c r="C107" s="162"/>
      <c r="D107" s="249"/>
    </row>
    <row r="108" spans="1:4" ht="12" customHeight="1" x14ac:dyDescent="0.2">
      <c r="A108" s="200" t="s">
        <v>254</v>
      </c>
      <c r="B108" s="67" t="s">
        <v>261</v>
      </c>
      <c r="C108" s="164"/>
      <c r="D108" s="249"/>
    </row>
    <row r="109" spans="1:4" ht="12" customHeight="1" x14ac:dyDescent="0.2">
      <c r="A109" s="192" t="s">
        <v>336</v>
      </c>
      <c r="B109" s="67" t="s">
        <v>262</v>
      </c>
      <c r="C109" s="164"/>
      <c r="D109" s="249"/>
    </row>
    <row r="110" spans="1:4" ht="12" customHeight="1" x14ac:dyDescent="0.2">
      <c r="A110" s="192" t="s">
        <v>337</v>
      </c>
      <c r="B110" s="66" t="s">
        <v>263</v>
      </c>
      <c r="C110" s="162">
        <v>1000000</v>
      </c>
      <c r="D110" s="248">
        <v>8804000</v>
      </c>
    </row>
    <row r="111" spans="1:4" ht="12" customHeight="1" x14ac:dyDescent="0.2">
      <c r="A111" s="192" t="s">
        <v>341</v>
      </c>
      <c r="B111" s="9" t="s">
        <v>36</v>
      </c>
      <c r="C111" s="162">
        <v>39584763</v>
      </c>
      <c r="D111" s="248">
        <v>34756093</v>
      </c>
    </row>
    <row r="112" spans="1:4" ht="12" customHeight="1" x14ac:dyDescent="0.2">
      <c r="A112" s="193" t="s">
        <v>342</v>
      </c>
      <c r="B112" s="6" t="s">
        <v>396</v>
      </c>
      <c r="C112" s="164"/>
      <c r="D112" s="249"/>
    </row>
    <row r="113" spans="1:4" ht="12" customHeight="1" thickBot="1" x14ac:dyDescent="0.25">
      <c r="A113" s="201" t="s">
        <v>343</v>
      </c>
      <c r="B113" s="68" t="s">
        <v>397</v>
      </c>
      <c r="C113" s="238">
        <v>39584763</v>
      </c>
      <c r="D113" s="276">
        <v>34756093</v>
      </c>
    </row>
    <row r="114" spans="1:4" ht="12" customHeight="1" thickBot="1" x14ac:dyDescent="0.25">
      <c r="A114" s="25" t="s">
        <v>7</v>
      </c>
      <c r="B114" s="23" t="s">
        <v>264</v>
      </c>
      <c r="C114" s="161">
        <f>+C115+C117+C119</f>
        <v>242956672</v>
      </c>
      <c r="D114" s="246">
        <f>+D115+D117+D119</f>
        <v>272672610</v>
      </c>
    </row>
    <row r="115" spans="1:4" ht="12" customHeight="1" x14ac:dyDescent="0.2">
      <c r="A115" s="191" t="s">
        <v>66</v>
      </c>
      <c r="B115" s="6" t="s">
        <v>140</v>
      </c>
      <c r="C115" s="163">
        <v>7305221</v>
      </c>
      <c r="D115" s="247">
        <v>18523313</v>
      </c>
    </row>
    <row r="116" spans="1:4" ht="12" customHeight="1" x14ac:dyDescent="0.2">
      <c r="A116" s="191" t="s">
        <v>67</v>
      </c>
      <c r="B116" s="10" t="s">
        <v>268</v>
      </c>
      <c r="C116" s="163"/>
      <c r="D116" s="247"/>
    </row>
    <row r="117" spans="1:4" ht="12" customHeight="1" x14ac:dyDescent="0.2">
      <c r="A117" s="191" t="s">
        <v>68</v>
      </c>
      <c r="B117" s="10" t="s">
        <v>123</v>
      </c>
      <c r="C117" s="162">
        <v>235651451</v>
      </c>
      <c r="D117" s="248">
        <v>254149297</v>
      </c>
    </row>
    <row r="118" spans="1:4" ht="12" customHeight="1" x14ac:dyDescent="0.2">
      <c r="A118" s="191" t="s">
        <v>69</v>
      </c>
      <c r="B118" s="10" t="s">
        <v>269</v>
      </c>
      <c r="C118" s="162"/>
      <c r="D118" s="248"/>
    </row>
    <row r="119" spans="1:4" ht="12" customHeight="1" x14ac:dyDescent="0.2">
      <c r="A119" s="191" t="s">
        <v>70</v>
      </c>
      <c r="B119" s="113" t="s">
        <v>142</v>
      </c>
      <c r="C119" s="162"/>
      <c r="D119" s="248"/>
    </row>
    <row r="120" spans="1:4" ht="12" customHeight="1" x14ac:dyDescent="0.2">
      <c r="A120" s="191" t="s">
        <v>77</v>
      </c>
      <c r="B120" s="112" t="s">
        <v>329</v>
      </c>
      <c r="C120" s="162"/>
      <c r="D120" s="248"/>
    </row>
    <row r="121" spans="1:4" ht="12" customHeight="1" x14ac:dyDescent="0.2">
      <c r="A121" s="191" t="s">
        <v>79</v>
      </c>
      <c r="B121" s="170" t="s">
        <v>274</v>
      </c>
      <c r="C121" s="162"/>
      <c r="D121" s="248"/>
    </row>
    <row r="122" spans="1:4" ht="12" customHeight="1" x14ac:dyDescent="0.2">
      <c r="A122" s="191" t="s">
        <v>124</v>
      </c>
      <c r="B122" s="66" t="s">
        <v>257</v>
      </c>
      <c r="C122" s="162"/>
      <c r="D122" s="248"/>
    </row>
    <row r="123" spans="1:4" ht="12" customHeight="1" x14ac:dyDescent="0.2">
      <c r="A123" s="191" t="s">
        <v>125</v>
      </c>
      <c r="B123" s="66" t="s">
        <v>273</v>
      </c>
      <c r="C123" s="162"/>
      <c r="D123" s="248"/>
    </row>
    <row r="124" spans="1:4" ht="12" customHeight="1" x14ac:dyDescent="0.2">
      <c r="A124" s="191" t="s">
        <v>126</v>
      </c>
      <c r="B124" s="66" t="s">
        <v>272</v>
      </c>
      <c r="C124" s="162"/>
      <c r="D124" s="248"/>
    </row>
    <row r="125" spans="1:4" ht="12" customHeight="1" x14ac:dyDescent="0.2">
      <c r="A125" s="191" t="s">
        <v>265</v>
      </c>
      <c r="B125" s="66" t="s">
        <v>260</v>
      </c>
      <c r="C125" s="162"/>
      <c r="D125" s="248"/>
    </row>
    <row r="126" spans="1:4" ht="12" customHeight="1" x14ac:dyDescent="0.2">
      <c r="A126" s="191" t="s">
        <v>266</v>
      </c>
      <c r="B126" s="66" t="s">
        <v>271</v>
      </c>
      <c r="C126" s="162"/>
      <c r="D126" s="248"/>
    </row>
    <row r="127" spans="1:4" ht="12" customHeight="1" thickBot="1" x14ac:dyDescent="0.25">
      <c r="A127" s="200" t="s">
        <v>267</v>
      </c>
      <c r="B127" s="66" t="s">
        <v>270</v>
      </c>
      <c r="C127" s="164"/>
      <c r="D127" s="249"/>
    </row>
    <row r="128" spans="1:4" ht="12" customHeight="1" thickBot="1" x14ac:dyDescent="0.25">
      <c r="A128" s="25" t="s">
        <v>8</v>
      </c>
      <c r="B128" s="59" t="s">
        <v>346</v>
      </c>
      <c r="C128" s="161">
        <f>+C93+C114</f>
        <v>438481647</v>
      </c>
      <c r="D128" s="246">
        <f>+D93+D114</f>
        <v>557148212</v>
      </c>
    </row>
    <row r="129" spans="1:10" ht="12" customHeight="1" thickBot="1" x14ac:dyDescent="0.25">
      <c r="A129" s="25" t="s">
        <v>9</v>
      </c>
      <c r="B129" s="59" t="s">
        <v>347</v>
      </c>
      <c r="C129" s="161">
        <f>+C130+C131+C132</f>
        <v>0</v>
      </c>
      <c r="D129" s="246">
        <f>+D130+D131+D132</f>
        <v>0</v>
      </c>
    </row>
    <row r="130" spans="1:10" s="55" customFormat="1" ht="12" customHeight="1" x14ac:dyDescent="0.2">
      <c r="A130" s="191" t="s">
        <v>174</v>
      </c>
      <c r="B130" s="7" t="s">
        <v>401</v>
      </c>
      <c r="C130" s="162"/>
      <c r="D130" s="248"/>
    </row>
    <row r="131" spans="1:10" ht="12" customHeight="1" x14ac:dyDescent="0.2">
      <c r="A131" s="191" t="s">
        <v>175</v>
      </c>
      <c r="B131" s="7" t="s">
        <v>355</v>
      </c>
      <c r="C131" s="162"/>
      <c r="D131" s="248"/>
    </row>
    <row r="132" spans="1:10" ht="12" customHeight="1" thickBot="1" x14ac:dyDescent="0.25">
      <c r="A132" s="200" t="s">
        <v>176</v>
      </c>
      <c r="B132" s="5" t="s">
        <v>400</v>
      </c>
      <c r="C132" s="162"/>
      <c r="D132" s="248"/>
    </row>
    <row r="133" spans="1:10" ht="12" customHeight="1" thickBot="1" x14ac:dyDescent="0.25">
      <c r="A133" s="25" t="s">
        <v>10</v>
      </c>
      <c r="B133" s="59" t="s">
        <v>348</v>
      </c>
      <c r="C133" s="161">
        <f>+C134+C135+C136+C137+C138+C139</f>
        <v>0</v>
      </c>
      <c r="D133" s="246">
        <f>+D134+D135+D136+D137+D138+D139</f>
        <v>0</v>
      </c>
    </row>
    <row r="134" spans="1:10" ht="12" customHeight="1" x14ac:dyDescent="0.2">
      <c r="A134" s="191" t="s">
        <v>53</v>
      </c>
      <c r="B134" s="7" t="s">
        <v>357</v>
      </c>
      <c r="C134" s="162"/>
      <c r="D134" s="248"/>
    </row>
    <row r="135" spans="1:10" ht="12" customHeight="1" x14ac:dyDescent="0.2">
      <c r="A135" s="191" t="s">
        <v>54</v>
      </c>
      <c r="B135" s="7" t="s">
        <v>349</v>
      </c>
      <c r="C135" s="162"/>
      <c r="D135" s="248"/>
    </row>
    <row r="136" spans="1:10" ht="12" customHeight="1" x14ac:dyDescent="0.2">
      <c r="A136" s="191" t="s">
        <v>55</v>
      </c>
      <c r="B136" s="7" t="s">
        <v>350</v>
      </c>
      <c r="C136" s="162"/>
      <c r="D136" s="248"/>
    </row>
    <row r="137" spans="1:10" ht="12" customHeight="1" x14ac:dyDescent="0.2">
      <c r="A137" s="191" t="s">
        <v>111</v>
      </c>
      <c r="B137" s="7" t="s">
        <v>399</v>
      </c>
      <c r="C137" s="162"/>
      <c r="D137" s="248"/>
    </row>
    <row r="138" spans="1:10" ht="12" customHeight="1" x14ac:dyDescent="0.2">
      <c r="A138" s="191" t="s">
        <v>112</v>
      </c>
      <c r="B138" s="7" t="s">
        <v>352</v>
      </c>
      <c r="C138" s="162"/>
      <c r="D138" s="248"/>
    </row>
    <row r="139" spans="1:10" s="55" customFormat="1" ht="12" customHeight="1" thickBot="1" x14ac:dyDescent="0.25">
      <c r="A139" s="200" t="s">
        <v>113</v>
      </c>
      <c r="B139" s="5" t="s">
        <v>353</v>
      </c>
      <c r="C139" s="162"/>
      <c r="D139" s="248"/>
    </row>
    <row r="140" spans="1:10" ht="12" customHeight="1" thickBot="1" x14ac:dyDescent="0.25">
      <c r="A140" s="25" t="s">
        <v>11</v>
      </c>
      <c r="B140" s="59" t="s">
        <v>414</v>
      </c>
      <c r="C140" s="167">
        <f>+C141+C142+C144+C145+C143</f>
        <v>162143823</v>
      </c>
      <c r="D140" s="250">
        <f>+D141+D142+D144+D145+D143</f>
        <v>174186151</v>
      </c>
      <c r="J140" s="97"/>
    </row>
    <row r="141" spans="1:10" x14ac:dyDescent="0.2">
      <c r="A141" s="191" t="s">
        <v>56</v>
      </c>
      <c r="B141" s="7" t="s">
        <v>275</v>
      </c>
      <c r="C141" s="162"/>
      <c r="D141" s="248"/>
    </row>
    <row r="142" spans="1:10" ht="12" customHeight="1" x14ac:dyDescent="0.2">
      <c r="A142" s="191" t="s">
        <v>57</v>
      </c>
      <c r="B142" s="7" t="s">
        <v>276</v>
      </c>
      <c r="C142" s="162"/>
      <c r="D142" s="248">
        <v>6620302</v>
      </c>
    </row>
    <row r="143" spans="1:10" ht="12" customHeight="1" x14ac:dyDescent="0.2">
      <c r="A143" s="191" t="s">
        <v>192</v>
      </c>
      <c r="B143" s="7" t="s">
        <v>413</v>
      </c>
      <c r="C143" s="162"/>
      <c r="D143" s="248"/>
    </row>
    <row r="144" spans="1:10" s="55" customFormat="1" ht="12" customHeight="1" x14ac:dyDescent="0.2">
      <c r="A144" s="191" t="s">
        <v>193</v>
      </c>
      <c r="B144" s="7" t="s">
        <v>362</v>
      </c>
      <c r="C144" s="162"/>
      <c r="D144" s="248"/>
    </row>
    <row r="145" spans="1:4" s="55" customFormat="1" ht="12" customHeight="1" thickBot="1" x14ac:dyDescent="0.25">
      <c r="A145" s="200" t="s">
        <v>194</v>
      </c>
      <c r="B145" s="5" t="s">
        <v>413</v>
      </c>
      <c r="C145" s="162">
        <v>162143823</v>
      </c>
      <c r="D145" s="248">
        <v>167565849</v>
      </c>
    </row>
    <row r="146" spans="1:4" s="55" customFormat="1" ht="12" customHeight="1" thickBot="1" x14ac:dyDescent="0.25">
      <c r="A146" s="25" t="s">
        <v>12</v>
      </c>
      <c r="B146" s="59" t="s">
        <v>363</v>
      </c>
      <c r="C146" s="240">
        <f>+C147+C148+C149+C150+C151</f>
        <v>0</v>
      </c>
      <c r="D146" s="251">
        <f>+D147+D148+D149+D150+D151</f>
        <v>0</v>
      </c>
    </row>
    <row r="147" spans="1:4" s="55" customFormat="1" ht="12" customHeight="1" x14ac:dyDescent="0.2">
      <c r="A147" s="191" t="s">
        <v>58</v>
      </c>
      <c r="B147" s="7" t="s">
        <v>358</v>
      </c>
      <c r="C147" s="162"/>
      <c r="D147" s="248"/>
    </row>
    <row r="148" spans="1:4" s="55" customFormat="1" ht="12" customHeight="1" x14ac:dyDescent="0.2">
      <c r="A148" s="191" t="s">
        <v>59</v>
      </c>
      <c r="B148" s="7" t="s">
        <v>365</v>
      </c>
      <c r="C148" s="162"/>
      <c r="D148" s="248"/>
    </row>
    <row r="149" spans="1:4" s="55" customFormat="1" ht="12" customHeight="1" x14ac:dyDescent="0.2">
      <c r="A149" s="191" t="s">
        <v>204</v>
      </c>
      <c r="B149" s="7" t="s">
        <v>360</v>
      </c>
      <c r="C149" s="162"/>
      <c r="D149" s="248"/>
    </row>
    <row r="150" spans="1:4" s="55" customFormat="1" ht="12" customHeight="1" x14ac:dyDescent="0.2">
      <c r="A150" s="191" t="s">
        <v>205</v>
      </c>
      <c r="B150" s="7" t="s">
        <v>402</v>
      </c>
      <c r="C150" s="162"/>
      <c r="D150" s="248"/>
    </row>
    <row r="151" spans="1:4" ht="12.75" customHeight="1" thickBot="1" x14ac:dyDescent="0.25">
      <c r="A151" s="200" t="s">
        <v>364</v>
      </c>
      <c r="B151" s="5" t="s">
        <v>367</v>
      </c>
      <c r="C151" s="164"/>
      <c r="D151" s="249"/>
    </row>
    <row r="152" spans="1:4" ht="12.75" customHeight="1" thickBot="1" x14ac:dyDescent="0.25">
      <c r="A152" s="231" t="s">
        <v>13</v>
      </c>
      <c r="B152" s="59" t="s">
        <v>368</v>
      </c>
      <c r="C152" s="240"/>
      <c r="D152" s="251"/>
    </row>
    <row r="153" spans="1:4" ht="12.75" customHeight="1" thickBot="1" x14ac:dyDescent="0.25">
      <c r="A153" s="231" t="s">
        <v>14</v>
      </c>
      <c r="B153" s="59" t="s">
        <v>369</v>
      </c>
      <c r="C153" s="240"/>
      <c r="D153" s="251"/>
    </row>
    <row r="154" spans="1:4" ht="12" customHeight="1" thickBot="1" x14ac:dyDescent="0.25">
      <c r="A154" s="25" t="s">
        <v>15</v>
      </c>
      <c r="B154" s="59" t="s">
        <v>371</v>
      </c>
      <c r="C154" s="242">
        <f>+C129+C133+C140+C146+C152+C153</f>
        <v>162143823</v>
      </c>
      <c r="D154" s="253">
        <f>+D129+D133+D140+D146+D152+D153</f>
        <v>174186151</v>
      </c>
    </row>
    <row r="155" spans="1:4" ht="15.2" customHeight="1" thickBot="1" x14ac:dyDescent="0.25">
      <c r="A155" s="202" t="s">
        <v>16</v>
      </c>
      <c r="B155" s="149" t="s">
        <v>370</v>
      </c>
      <c r="C155" s="242">
        <f>+C128+C154</f>
        <v>600625470</v>
      </c>
      <c r="D155" s="253">
        <f>+D128+D154</f>
        <v>731334363</v>
      </c>
    </row>
    <row r="156" spans="1:4" ht="13.5" thickBot="1" x14ac:dyDescent="0.25">
      <c r="A156" s="152"/>
      <c r="B156" s="153"/>
      <c r="C156" s="631">
        <f>C90-C155</f>
        <v>0</v>
      </c>
      <c r="D156" s="631">
        <f>D90-D155</f>
        <v>0</v>
      </c>
    </row>
    <row r="157" spans="1:4" ht="15.2" customHeight="1" thickBot="1" x14ac:dyDescent="0.25">
      <c r="A157" s="95" t="s">
        <v>481</v>
      </c>
      <c r="B157" s="96"/>
      <c r="C157" s="275"/>
      <c r="D157" s="275"/>
    </row>
    <row r="158" spans="1:4" ht="14.45" customHeight="1" thickBot="1" x14ac:dyDescent="0.25">
      <c r="A158" s="95" t="s">
        <v>482</v>
      </c>
      <c r="B158" s="96"/>
      <c r="C158" s="275"/>
      <c r="D158" s="275"/>
    </row>
  </sheetData>
  <sheetProtection formatCells="0"/>
  <mergeCells count="5">
    <mergeCell ref="A7:D7"/>
    <mergeCell ref="B2:D2"/>
    <mergeCell ref="B3:D3"/>
    <mergeCell ref="A92:D92"/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8"/>
  <sheetViews>
    <sheetView topLeftCell="A88" zoomScale="120" zoomScaleNormal="120" zoomScaleSheetLayoutView="100" workbookViewId="0">
      <selection activeCell="E88" sqref="E1:E65536"/>
    </sheetView>
  </sheetViews>
  <sheetFormatPr defaultRowHeight="12.75" x14ac:dyDescent="0.2"/>
  <cols>
    <col min="1" max="1" width="16.1640625" style="154" customWidth="1"/>
    <col min="2" max="2" width="63.83203125" style="155" customWidth="1"/>
    <col min="3" max="3" width="14.1640625" style="156" customWidth="1"/>
    <col min="4" max="4" width="14.1640625" style="2" customWidth="1"/>
    <col min="5" max="16384" width="9.33203125" style="2"/>
  </cols>
  <sheetData>
    <row r="1" spans="1:4" s="1" customFormat="1" ht="16.5" customHeight="1" thickBot="1" x14ac:dyDescent="0.3">
      <c r="A1" s="301"/>
      <c r="B1" s="819" t="str">
        <f>CONCATENATE("6.1. melléklet ",Z_ALAPADATOK!A7," ",Z_ALAPADATOK!B7," ",Z_ALAPADATOK!C7," ",Z_ALAPADATOK!D7," ",Z_ALAPADATOK!E7," ",Z_ALAPADATOK!F7," ",Z_ALAPADATOK!G7," ",Z_ALAPADATOK!H7)</f>
        <v>6.1. melléklet a 6 / 2021 ( V.28. ) önkormányzati rendelethez</v>
      </c>
      <c r="C1" s="820"/>
      <c r="D1" s="820"/>
    </row>
    <row r="2" spans="1:4" s="51" customFormat="1" ht="21.2" customHeight="1" thickBot="1" x14ac:dyDescent="0.25">
      <c r="A2" s="309" t="s">
        <v>41</v>
      </c>
      <c r="B2" s="818" t="s">
        <v>865</v>
      </c>
      <c r="C2" s="818"/>
      <c r="D2" s="818"/>
    </row>
    <row r="3" spans="1:4" s="51" customFormat="1" ht="24.75" thickBot="1" x14ac:dyDescent="0.25">
      <c r="A3" s="309" t="s">
        <v>132</v>
      </c>
      <c r="B3" s="818" t="s">
        <v>320</v>
      </c>
      <c r="C3" s="818"/>
      <c r="D3" s="818"/>
    </row>
    <row r="4" spans="1:4" s="52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47" customFormat="1" ht="12.95" customHeight="1" thickBot="1" x14ac:dyDescent="0.25">
      <c r="A6" s="77" t="s">
        <v>382</v>
      </c>
      <c r="B6" s="78" t="s">
        <v>383</v>
      </c>
      <c r="C6" s="78" t="s">
        <v>384</v>
      </c>
      <c r="D6" s="270" t="s">
        <v>386</v>
      </c>
    </row>
    <row r="7" spans="1:4" s="47" customFormat="1" ht="15.95" customHeight="1" thickBot="1" x14ac:dyDescent="0.25">
      <c r="A7" s="816" t="s">
        <v>38</v>
      </c>
      <c r="B7" s="817"/>
      <c r="C7" s="817"/>
      <c r="D7" s="817"/>
    </row>
    <row r="8" spans="1:4" s="47" customFormat="1" ht="12" customHeight="1" thickBot="1" x14ac:dyDescent="0.25">
      <c r="A8" s="25" t="s">
        <v>6</v>
      </c>
      <c r="B8" s="19" t="s">
        <v>159</v>
      </c>
      <c r="C8" s="161">
        <f>+C9+C10+C11+C12+C13+C14</f>
        <v>213507136</v>
      </c>
      <c r="D8" s="246">
        <f>+D9+D10+D11+D12+D13+D14</f>
        <v>209208681</v>
      </c>
    </row>
    <row r="9" spans="1:4" s="53" customFormat="1" ht="12" customHeight="1" x14ac:dyDescent="0.2">
      <c r="A9" s="191" t="s">
        <v>60</v>
      </c>
      <c r="B9" s="174" t="s">
        <v>160</v>
      </c>
      <c r="C9" s="163">
        <v>62706600</v>
      </c>
      <c r="D9" s="247">
        <v>69843899</v>
      </c>
    </row>
    <row r="10" spans="1:4" s="54" customFormat="1" ht="12" customHeight="1" x14ac:dyDescent="0.2">
      <c r="A10" s="192" t="s">
        <v>61</v>
      </c>
      <c r="B10" s="175" t="s">
        <v>161</v>
      </c>
      <c r="C10" s="162">
        <v>43431000</v>
      </c>
      <c r="D10" s="248">
        <v>46796480</v>
      </c>
    </row>
    <row r="11" spans="1:4" s="54" customFormat="1" ht="12" customHeight="1" x14ac:dyDescent="0.2">
      <c r="A11" s="192" t="s">
        <v>62</v>
      </c>
      <c r="B11" s="175" t="s">
        <v>162</v>
      </c>
      <c r="C11" s="162">
        <v>33859040</v>
      </c>
      <c r="D11" s="248">
        <v>30365243</v>
      </c>
    </row>
    <row r="12" spans="1:4" s="54" customFormat="1" ht="12" customHeight="1" x14ac:dyDescent="0.2">
      <c r="A12" s="192" t="s">
        <v>63</v>
      </c>
      <c r="B12" s="175" t="s">
        <v>881</v>
      </c>
      <c r="C12" s="162">
        <v>22450943</v>
      </c>
      <c r="D12" s="248">
        <v>23792746</v>
      </c>
    </row>
    <row r="13" spans="1:4" s="54" customFormat="1" ht="12" customHeight="1" x14ac:dyDescent="0.2">
      <c r="A13" s="192" t="s">
        <v>94</v>
      </c>
      <c r="B13" s="175" t="s">
        <v>163</v>
      </c>
      <c r="C13" s="162">
        <v>3059946</v>
      </c>
      <c r="D13" s="248">
        <v>4111726</v>
      </c>
    </row>
    <row r="14" spans="1:4" s="53" customFormat="1" ht="12" customHeight="1" thickBot="1" x14ac:dyDescent="0.25">
      <c r="A14" s="193" t="s">
        <v>64</v>
      </c>
      <c r="B14" s="175" t="s">
        <v>390</v>
      </c>
      <c r="C14" s="162">
        <v>47999607</v>
      </c>
      <c r="D14" s="248">
        <v>34298587</v>
      </c>
    </row>
    <row r="15" spans="1:4" s="53" customFormat="1" ht="12" customHeight="1" thickBot="1" x14ac:dyDescent="0.25">
      <c r="A15" s="25" t="s">
        <v>7</v>
      </c>
      <c r="B15" s="111" t="s">
        <v>164</v>
      </c>
      <c r="C15" s="161">
        <f>+C16+C17+C18+C19+C20</f>
        <v>43642330</v>
      </c>
      <c r="D15" s="246">
        <f>+D16+D17+D18+D19+D20</f>
        <v>97742306</v>
      </c>
    </row>
    <row r="16" spans="1:4" s="53" customFormat="1" ht="12" customHeight="1" x14ac:dyDescent="0.2">
      <c r="A16" s="191" t="s">
        <v>66</v>
      </c>
      <c r="B16" s="174" t="s">
        <v>165</v>
      </c>
      <c r="C16" s="163"/>
      <c r="D16" s="247"/>
    </row>
    <row r="17" spans="1:4" s="53" customFormat="1" ht="12" customHeight="1" x14ac:dyDescent="0.2">
      <c r="A17" s="192" t="s">
        <v>67</v>
      </c>
      <c r="B17" s="175" t="s">
        <v>166</v>
      </c>
      <c r="C17" s="162"/>
      <c r="D17" s="248"/>
    </row>
    <row r="18" spans="1:4" s="53" customFormat="1" ht="12" customHeight="1" x14ac:dyDescent="0.2">
      <c r="A18" s="192" t="s">
        <v>68</v>
      </c>
      <c r="B18" s="175" t="s">
        <v>323</v>
      </c>
      <c r="C18" s="162"/>
      <c r="D18" s="248"/>
    </row>
    <row r="19" spans="1:4" s="53" customFormat="1" ht="12" customHeight="1" x14ac:dyDescent="0.2">
      <c r="A19" s="192" t="s">
        <v>69</v>
      </c>
      <c r="B19" s="175" t="s">
        <v>324</v>
      </c>
      <c r="C19" s="162"/>
      <c r="D19" s="248"/>
    </row>
    <row r="20" spans="1:4" s="53" customFormat="1" ht="12" customHeight="1" x14ac:dyDescent="0.2">
      <c r="A20" s="192" t="s">
        <v>70</v>
      </c>
      <c r="B20" s="175" t="s">
        <v>167</v>
      </c>
      <c r="C20" s="162">
        <v>43642330</v>
      </c>
      <c r="D20" s="248">
        <v>97742306</v>
      </c>
    </row>
    <row r="21" spans="1:4" s="54" customFormat="1" ht="12" customHeight="1" thickBot="1" x14ac:dyDescent="0.25">
      <c r="A21" s="193" t="s">
        <v>77</v>
      </c>
      <c r="B21" s="176" t="s">
        <v>168</v>
      </c>
      <c r="C21" s="164"/>
      <c r="D21" s="249"/>
    </row>
    <row r="22" spans="1:4" s="54" customFormat="1" ht="12" customHeight="1" thickBot="1" x14ac:dyDescent="0.25">
      <c r="A22" s="25" t="s">
        <v>8</v>
      </c>
      <c r="B22" s="19" t="s">
        <v>169</v>
      </c>
      <c r="C22" s="161">
        <f>+C23+C24+C25+C26+C27</f>
        <v>59571686</v>
      </c>
      <c r="D22" s="246">
        <f>+D23+D24+D25+D26+D27</f>
        <v>103489288</v>
      </c>
    </row>
    <row r="23" spans="1:4" s="54" customFormat="1" ht="12" customHeight="1" x14ac:dyDescent="0.2">
      <c r="A23" s="191" t="s">
        <v>49</v>
      </c>
      <c r="B23" s="174" t="s">
        <v>170</v>
      </c>
      <c r="C23" s="163"/>
      <c r="D23" s="247">
        <v>20000000</v>
      </c>
    </row>
    <row r="24" spans="1:4" s="53" customFormat="1" ht="12" customHeight="1" x14ac:dyDescent="0.2">
      <c r="A24" s="192" t="s">
        <v>50</v>
      </c>
      <c r="B24" s="175" t="s">
        <v>171</v>
      </c>
      <c r="C24" s="162"/>
      <c r="D24" s="248"/>
    </row>
    <row r="25" spans="1:4" s="54" customFormat="1" ht="12" customHeight="1" x14ac:dyDescent="0.2">
      <c r="A25" s="192" t="s">
        <v>51</v>
      </c>
      <c r="B25" s="175" t="s">
        <v>325</v>
      </c>
      <c r="C25" s="162"/>
      <c r="D25" s="248"/>
    </row>
    <row r="26" spans="1:4" s="54" customFormat="1" ht="12" customHeight="1" x14ac:dyDescent="0.2">
      <c r="A26" s="192" t="s">
        <v>52</v>
      </c>
      <c r="B26" s="175" t="s">
        <v>326</v>
      </c>
      <c r="C26" s="162"/>
      <c r="D26" s="248"/>
    </row>
    <row r="27" spans="1:4" s="54" customFormat="1" ht="12" customHeight="1" x14ac:dyDescent="0.2">
      <c r="A27" s="192" t="s">
        <v>107</v>
      </c>
      <c r="B27" s="175" t="s">
        <v>172</v>
      </c>
      <c r="C27" s="162">
        <v>59571686</v>
      </c>
      <c r="D27" s="248">
        <v>83489288</v>
      </c>
    </row>
    <row r="28" spans="1:4" s="54" customFormat="1" ht="12" customHeight="1" thickBot="1" x14ac:dyDescent="0.25">
      <c r="A28" s="193" t="s">
        <v>108</v>
      </c>
      <c r="B28" s="176" t="s">
        <v>173</v>
      </c>
      <c r="C28" s="164"/>
      <c r="D28" s="249"/>
    </row>
    <row r="29" spans="1:4" s="54" customFormat="1" ht="12" customHeight="1" thickBot="1" x14ac:dyDescent="0.25">
      <c r="A29" s="25" t="s">
        <v>109</v>
      </c>
      <c r="B29" s="19" t="s">
        <v>472</v>
      </c>
      <c r="C29" s="167">
        <f>SUM(C30:C36)</f>
        <v>38400000</v>
      </c>
      <c r="D29" s="167">
        <f>SUM(D30:D36)</f>
        <v>38400000</v>
      </c>
    </row>
    <row r="30" spans="1:4" s="54" customFormat="1" ht="12" customHeight="1" x14ac:dyDescent="0.2">
      <c r="A30" s="191" t="s">
        <v>174</v>
      </c>
      <c r="B30" s="174" t="s">
        <v>866</v>
      </c>
      <c r="C30" s="163"/>
      <c r="D30" s="163"/>
    </row>
    <row r="31" spans="1:4" s="54" customFormat="1" ht="12" customHeight="1" x14ac:dyDescent="0.2">
      <c r="A31" s="192" t="s">
        <v>175</v>
      </c>
      <c r="B31" s="174" t="str">
        <f>'Z_1.1.sz.mell.'!B34</f>
        <v xml:space="preserve">Idegenforgalmi adó </v>
      </c>
      <c r="C31" s="162"/>
      <c r="D31" s="162"/>
    </row>
    <row r="32" spans="1:4" s="54" customFormat="1" ht="12" customHeight="1" x14ac:dyDescent="0.2">
      <c r="A32" s="192" t="s">
        <v>176</v>
      </c>
      <c r="B32" s="174" t="str">
        <f>'Z_1.1.sz.mell.'!B35</f>
        <v>Iparűzési adó</v>
      </c>
      <c r="C32" s="162">
        <v>30000000</v>
      </c>
      <c r="D32" s="162">
        <v>30000000</v>
      </c>
    </row>
    <row r="33" spans="1:4" s="54" customFormat="1" ht="12" customHeight="1" x14ac:dyDescent="0.2">
      <c r="A33" s="192" t="s">
        <v>177</v>
      </c>
      <c r="B33" s="174" t="str">
        <f>'Z_1.1.sz.mell.'!B36</f>
        <v>Talajterhelési díj</v>
      </c>
      <c r="C33" s="162">
        <v>400000</v>
      </c>
      <c r="D33" s="162">
        <v>400000</v>
      </c>
    </row>
    <row r="34" spans="1:4" s="54" customFormat="1" ht="12" customHeight="1" x14ac:dyDescent="0.2">
      <c r="A34" s="192" t="s">
        <v>476</v>
      </c>
      <c r="B34" s="174" t="str">
        <f>'Z_1.1.sz.mell.'!B37</f>
        <v>Gépjárműadó</v>
      </c>
      <c r="C34" s="162">
        <v>8000000</v>
      </c>
      <c r="D34" s="162">
        <v>8000000</v>
      </c>
    </row>
    <row r="35" spans="1:4" s="54" customFormat="1" ht="12" customHeight="1" x14ac:dyDescent="0.2">
      <c r="A35" s="192" t="s">
        <v>477</v>
      </c>
      <c r="B35" s="174" t="str">
        <f>'Z_1.1.sz.mell.'!B38</f>
        <v>Telekadó</v>
      </c>
      <c r="C35" s="162"/>
      <c r="D35" s="162"/>
    </row>
    <row r="36" spans="1:4" s="54" customFormat="1" ht="12" customHeight="1" thickBot="1" x14ac:dyDescent="0.25">
      <c r="A36" s="193" t="s">
        <v>478</v>
      </c>
      <c r="B36" s="174" t="s">
        <v>867</v>
      </c>
      <c r="C36" s="164"/>
      <c r="D36" s="164"/>
    </row>
    <row r="37" spans="1:4" s="54" customFormat="1" ht="12" customHeight="1" thickBot="1" x14ac:dyDescent="0.25">
      <c r="A37" s="25" t="s">
        <v>10</v>
      </c>
      <c r="B37" s="19" t="s">
        <v>332</v>
      </c>
      <c r="C37" s="161">
        <f>SUM(C38:C48)</f>
        <v>10612000</v>
      </c>
      <c r="D37" s="246">
        <f>SUM(D38:D48)</f>
        <v>31012000</v>
      </c>
    </row>
    <row r="38" spans="1:4" s="54" customFormat="1" ht="12" customHeight="1" x14ac:dyDescent="0.2">
      <c r="A38" s="191" t="s">
        <v>53</v>
      </c>
      <c r="B38" s="174" t="s">
        <v>181</v>
      </c>
      <c r="C38" s="163"/>
      <c r="D38" s="247"/>
    </row>
    <row r="39" spans="1:4" s="54" customFormat="1" ht="12" customHeight="1" x14ac:dyDescent="0.2">
      <c r="A39" s="192" t="s">
        <v>54</v>
      </c>
      <c r="B39" s="175" t="s">
        <v>182</v>
      </c>
      <c r="C39" s="162">
        <v>10612000</v>
      </c>
      <c r="D39" s="248">
        <v>31012000</v>
      </c>
    </row>
    <row r="40" spans="1:4" s="54" customFormat="1" ht="12" customHeight="1" x14ac:dyDescent="0.2">
      <c r="A40" s="192" t="s">
        <v>55</v>
      </c>
      <c r="B40" s="175" t="s">
        <v>183</v>
      </c>
      <c r="C40" s="162"/>
      <c r="D40" s="248"/>
    </row>
    <row r="41" spans="1:4" s="54" customFormat="1" ht="12" customHeight="1" x14ac:dyDescent="0.2">
      <c r="A41" s="192" t="s">
        <v>111</v>
      </c>
      <c r="B41" s="175" t="s">
        <v>184</v>
      </c>
      <c r="C41" s="162"/>
      <c r="D41" s="248"/>
    </row>
    <row r="42" spans="1:4" s="54" customFormat="1" ht="12" customHeight="1" x14ac:dyDescent="0.2">
      <c r="A42" s="192" t="s">
        <v>112</v>
      </c>
      <c r="B42" s="175" t="s">
        <v>185</v>
      </c>
      <c r="C42" s="162"/>
      <c r="D42" s="248"/>
    </row>
    <row r="43" spans="1:4" s="54" customFormat="1" ht="12" customHeight="1" x14ac:dyDescent="0.2">
      <c r="A43" s="192" t="s">
        <v>113</v>
      </c>
      <c r="B43" s="175" t="s">
        <v>186</v>
      </c>
      <c r="C43" s="162"/>
      <c r="D43" s="248"/>
    </row>
    <row r="44" spans="1:4" s="54" customFormat="1" ht="12" customHeight="1" x14ac:dyDescent="0.2">
      <c r="A44" s="192" t="s">
        <v>114</v>
      </c>
      <c r="B44" s="175" t="s">
        <v>187</v>
      </c>
      <c r="C44" s="162"/>
      <c r="D44" s="248"/>
    </row>
    <row r="45" spans="1:4" s="54" customFormat="1" ht="12" customHeight="1" x14ac:dyDescent="0.2">
      <c r="A45" s="192" t="s">
        <v>115</v>
      </c>
      <c r="B45" s="175" t="s">
        <v>479</v>
      </c>
      <c r="C45" s="162"/>
      <c r="D45" s="248"/>
    </row>
    <row r="46" spans="1:4" s="54" customFormat="1" ht="12" customHeight="1" x14ac:dyDescent="0.2">
      <c r="A46" s="192" t="s">
        <v>179</v>
      </c>
      <c r="B46" s="175" t="s">
        <v>189</v>
      </c>
      <c r="C46" s="165"/>
      <c r="D46" s="271"/>
    </row>
    <row r="47" spans="1:4" s="54" customFormat="1" ht="12" customHeight="1" x14ac:dyDescent="0.2">
      <c r="A47" s="193" t="s">
        <v>180</v>
      </c>
      <c r="B47" s="176" t="s">
        <v>334</v>
      </c>
      <c r="C47" s="166"/>
      <c r="D47" s="272"/>
    </row>
    <row r="48" spans="1:4" s="54" customFormat="1" ht="12" customHeight="1" thickBot="1" x14ac:dyDescent="0.25">
      <c r="A48" s="193" t="s">
        <v>333</v>
      </c>
      <c r="B48" s="176" t="s">
        <v>190</v>
      </c>
      <c r="C48" s="166"/>
      <c r="D48" s="272"/>
    </row>
    <row r="49" spans="1:4" s="54" customFormat="1" ht="12" customHeight="1" thickBot="1" x14ac:dyDescent="0.25">
      <c r="A49" s="25" t="s">
        <v>11</v>
      </c>
      <c r="B49" s="19" t="s">
        <v>191</v>
      </c>
      <c r="C49" s="161">
        <f>SUM(C50:C54)</f>
        <v>0</v>
      </c>
      <c r="D49" s="246">
        <f>SUM(D50:D54)</f>
        <v>0</v>
      </c>
    </row>
    <row r="50" spans="1:4" s="54" customFormat="1" ht="12" customHeight="1" x14ac:dyDescent="0.2">
      <c r="A50" s="191" t="s">
        <v>56</v>
      </c>
      <c r="B50" s="174" t="s">
        <v>195</v>
      </c>
      <c r="C50" s="214"/>
      <c r="D50" s="273"/>
    </row>
    <row r="51" spans="1:4" s="54" customFormat="1" ht="12" customHeight="1" x14ac:dyDescent="0.2">
      <c r="A51" s="192" t="s">
        <v>57</v>
      </c>
      <c r="B51" s="175" t="s">
        <v>196</v>
      </c>
      <c r="C51" s="165"/>
      <c r="D51" s="271"/>
    </row>
    <row r="52" spans="1:4" s="54" customFormat="1" ht="12" customHeight="1" x14ac:dyDescent="0.2">
      <c r="A52" s="192" t="s">
        <v>192</v>
      </c>
      <c r="B52" s="175" t="s">
        <v>197</v>
      </c>
      <c r="C52" s="165"/>
      <c r="D52" s="271"/>
    </row>
    <row r="53" spans="1:4" s="54" customFormat="1" ht="12" customHeight="1" x14ac:dyDescent="0.2">
      <c r="A53" s="192" t="s">
        <v>193</v>
      </c>
      <c r="B53" s="175" t="s">
        <v>198</v>
      </c>
      <c r="C53" s="165"/>
      <c r="D53" s="271"/>
    </row>
    <row r="54" spans="1:4" s="54" customFormat="1" ht="12" customHeight="1" thickBot="1" x14ac:dyDescent="0.25">
      <c r="A54" s="193" t="s">
        <v>194</v>
      </c>
      <c r="B54" s="176" t="s">
        <v>199</v>
      </c>
      <c r="C54" s="166"/>
      <c r="D54" s="272"/>
    </row>
    <row r="55" spans="1:4" s="54" customFormat="1" ht="12" customHeight="1" thickBot="1" x14ac:dyDescent="0.25">
      <c r="A55" s="25" t="s">
        <v>116</v>
      </c>
      <c r="B55" s="19" t="s">
        <v>200</v>
      </c>
      <c r="C55" s="161">
        <f>SUM(C56:C58)</f>
        <v>500000</v>
      </c>
      <c r="D55" s="246">
        <f>SUM(D56:D58)</f>
        <v>500000</v>
      </c>
    </row>
    <row r="56" spans="1:4" s="54" customFormat="1" ht="12" customHeight="1" x14ac:dyDescent="0.2">
      <c r="A56" s="191" t="s">
        <v>58</v>
      </c>
      <c r="B56" s="174" t="s">
        <v>201</v>
      </c>
      <c r="C56" s="163"/>
      <c r="D56" s="247"/>
    </row>
    <row r="57" spans="1:4" s="54" customFormat="1" ht="12" customHeight="1" x14ac:dyDescent="0.2">
      <c r="A57" s="192" t="s">
        <v>59</v>
      </c>
      <c r="B57" s="175" t="s">
        <v>327</v>
      </c>
      <c r="C57" s="162"/>
      <c r="D57" s="248"/>
    </row>
    <row r="58" spans="1:4" s="54" customFormat="1" ht="12" customHeight="1" x14ac:dyDescent="0.2">
      <c r="A58" s="192" t="s">
        <v>204</v>
      </c>
      <c r="B58" s="175" t="s">
        <v>202</v>
      </c>
      <c r="C58" s="162">
        <v>500000</v>
      </c>
      <c r="D58" s="248">
        <v>500000</v>
      </c>
    </row>
    <row r="59" spans="1:4" s="54" customFormat="1" ht="12" customHeight="1" thickBot="1" x14ac:dyDescent="0.25">
      <c r="A59" s="193" t="s">
        <v>205</v>
      </c>
      <c r="B59" s="176" t="s">
        <v>203</v>
      </c>
      <c r="C59" s="164"/>
      <c r="D59" s="249"/>
    </row>
    <row r="60" spans="1:4" s="54" customFormat="1" ht="12" customHeight="1" thickBot="1" x14ac:dyDescent="0.25">
      <c r="A60" s="25" t="s">
        <v>13</v>
      </c>
      <c r="B60" s="111" t="s">
        <v>206</v>
      </c>
      <c r="C60" s="161">
        <f>SUM(C61:C63)</f>
        <v>0</v>
      </c>
      <c r="D60" s="246">
        <f>SUM(D61:D63)</f>
        <v>0</v>
      </c>
    </row>
    <row r="61" spans="1:4" s="54" customFormat="1" ht="12" customHeight="1" x14ac:dyDescent="0.2">
      <c r="A61" s="191" t="s">
        <v>117</v>
      </c>
      <c r="B61" s="174" t="s">
        <v>208</v>
      </c>
      <c r="C61" s="165"/>
      <c r="D61" s="271"/>
    </row>
    <row r="62" spans="1:4" s="54" customFormat="1" ht="12" customHeight="1" x14ac:dyDescent="0.2">
      <c r="A62" s="192" t="s">
        <v>118</v>
      </c>
      <c r="B62" s="175" t="s">
        <v>328</v>
      </c>
      <c r="C62" s="165"/>
      <c r="D62" s="271"/>
    </row>
    <row r="63" spans="1:4" s="54" customFormat="1" ht="12" customHeight="1" x14ac:dyDescent="0.2">
      <c r="A63" s="192" t="s">
        <v>141</v>
      </c>
      <c r="B63" s="175" t="s">
        <v>209</v>
      </c>
      <c r="C63" s="165"/>
      <c r="D63" s="271"/>
    </row>
    <row r="64" spans="1:4" s="54" customFormat="1" ht="12" customHeight="1" thickBot="1" x14ac:dyDescent="0.25">
      <c r="A64" s="193" t="s">
        <v>207</v>
      </c>
      <c r="B64" s="176" t="s">
        <v>210</v>
      </c>
      <c r="C64" s="165"/>
      <c r="D64" s="271"/>
    </row>
    <row r="65" spans="1:4" s="54" customFormat="1" ht="12" customHeight="1" thickBot="1" x14ac:dyDescent="0.25">
      <c r="A65" s="25" t="s">
        <v>14</v>
      </c>
      <c r="B65" s="19" t="s">
        <v>211</v>
      </c>
      <c r="C65" s="167">
        <f>+C8+C15+C22+C29+C37+C49+C55+C60</f>
        <v>366233152</v>
      </c>
      <c r="D65" s="250">
        <f>+D8+D15+D22+D29+D37+D49+D55+D60</f>
        <v>480352275</v>
      </c>
    </row>
    <row r="66" spans="1:4" s="54" customFormat="1" ht="12" customHeight="1" thickBot="1" x14ac:dyDescent="0.2">
      <c r="A66" s="194" t="s">
        <v>296</v>
      </c>
      <c r="B66" s="111" t="s">
        <v>213</v>
      </c>
      <c r="C66" s="161">
        <f>SUM(C67:C69)</f>
        <v>0</v>
      </c>
      <c r="D66" s="246">
        <f>SUM(D67:D69)</f>
        <v>0</v>
      </c>
    </row>
    <row r="67" spans="1:4" s="54" customFormat="1" ht="12" customHeight="1" x14ac:dyDescent="0.2">
      <c r="A67" s="191" t="s">
        <v>241</v>
      </c>
      <c r="B67" s="174" t="s">
        <v>214</v>
      </c>
      <c r="C67" s="165"/>
      <c r="D67" s="271"/>
    </row>
    <row r="68" spans="1:4" s="54" customFormat="1" ht="12" customHeight="1" x14ac:dyDescent="0.2">
      <c r="A68" s="192" t="s">
        <v>250</v>
      </c>
      <c r="B68" s="175" t="s">
        <v>215</v>
      </c>
      <c r="C68" s="165"/>
      <c r="D68" s="271"/>
    </row>
    <row r="69" spans="1:4" s="54" customFormat="1" ht="12" customHeight="1" thickBot="1" x14ac:dyDescent="0.25">
      <c r="A69" s="201" t="s">
        <v>251</v>
      </c>
      <c r="B69" s="299" t="s">
        <v>359</v>
      </c>
      <c r="C69" s="300"/>
      <c r="D69" s="274"/>
    </row>
    <row r="70" spans="1:4" s="54" customFormat="1" ht="12" customHeight="1" thickBot="1" x14ac:dyDescent="0.2">
      <c r="A70" s="194" t="s">
        <v>217</v>
      </c>
      <c r="B70" s="111" t="s">
        <v>218</v>
      </c>
      <c r="C70" s="161">
        <f>SUM(C71:C74)</f>
        <v>0</v>
      </c>
      <c r="D70" s="161">
        <f>SUM(D71:D74)</f>
        <v>0</v>
      </c>
    </row>
    <row r="71" spans="1:4" s="54" customFormat="1" ht="12" customHeight="1" x14ac:dyDescent="0.2">
      <c r="A71" s="191" t="s">
        <v>95</v>
      </c>
      <c r="B71" s="288" t="s">
        <v>219</v>
      </c>
      <c r="C71" s="165"/>
      <c r="D71" s="165"/>
    </row>
    <row r="72" spans="1:4" s="54" customFormat="1" ht="12" customHeight="1" x14ac:dyDescent="0.2">
      <c r="A72" s="192" t="s">
        <v>96</v>
      </c>
      <c r="B72" s="288" t="s">
        <v>485</v>
      </c>
      <c r="C72" s="165"/>
      <c r="D72" s="165"/>
    </row>
    <row r="73" spans="1:4" s="54" customFormat="1" ht="12" customHeight="1" x14ac:dyDescent="0.2">
      <c r="A73" s="192" t="s">
        <v>242</v>
      </c>
      <c r="B73" s="288" t="s">
        <v>220</v>
      </c>
      <c r="C73" s="165"/>
      <c r="D73" s="165"/>
    </row>
    <row r="74" spans="1:4" s="54" customFormat="1" ht="12" customHeight="1" thickBot="1" x14ac:dyDescent="0.25">
      <c r="A74" s="193" t="s">
        <v>243</v>
      </c>
      <c r="B74" s="289" t="s">
        <v>486</v>
      </c>
      <c r="C74" s="165"/>
      <c r="D74" s="165"/>
    </row>
    <row r="75" spans="1:4" s="54" customFormat="1" ht="12" customHeight="1" thickBot="1" x14ac:dyDescent="0.2">
      <c r="A75" s="194" t="s">
        <v>221</v>
      </c>
      <c r="B75" s="111" t="s">
        <v>222</v>
      </c>
      <c r="C75" s="161">
        <f>SUM(C76:C77)</f>
        <v>234392318</v>
      </c>
      <c r="D75" s="161">
        <f>SUM(D76:D77)</f>
        <v>250982088</v>
      </c>
    </row>
    <row r="76" spans="1:4" s="54" customFormat="1" ht="12" customHeight="1" x14ac:dyDescent="0.2">
      <c r="A76" s="191" t="s">
        <v>244</v>
      </c>
      <c r="B76" s="174" t="s">
        <v>223</v>
      </c>
      <c r="C76" s="165">
        <v>234392318</v>
      </c>
      <c r="D76" s="165">
        <v>250982088</v>
      </c>
    </row>
    <row r="77" spans="1:4" s="54" customFormat="1" ht="12" customHeight="1" thickBot="1" x14ac:dyDescent="0.25">
      <c r="A77" s="193" t="s">
        <v>245</v>
      </c>
      <c r="B77" s="176" t="s">
        <v>224</v>
      </c>
      <c r="C77" s="165"/>
      <c r="D77" s="165"/>
    </row>
    <row r="78" spans="1:4" s="53" customFormat="1" ht="12" customHeight="1" thickBot="1" x14ac:dyDescent="0.2">
      <c r="A78" s="194" t="s">
        <v>225</v>
      </c>
      <c r="B78" s="111" t="s">
        <v>226</v>
      </c>
      <c r="C78" s="161">
        <f>SUM(C79:C81)</f>
        <v>0</v>
      </c>
      <c r="D78" s="161">
        <f>SUM(D79:D81)</f>
        <v>0</v>
      </c>
    </row>
    <row r="79" spans="1:4" s="54" customFormat="1" ht="12" customHeight="1" x14ac:dyDescent="0.2">
      <c r="A79" s="191" t="s">
        <v>246</v>
      </c>
      <c r="B79" s="174" t="s">
        <v>227</v>
      </c>
      <c r="C79" s="165"/>
      <c r="D79" s="165"/>
    </row>
    <row r="80" spans="1:4" s="54" customFormat="1" ht="12" customHeight="1" x14ac:dyDescent="0.2">
      <c r="A80" s="192" t="s">
        <v>247</v>
      </c>
      <c r="B80" s="175" t="s">
        <v>228</v>
      </c>
      <c r="C80" s="165"/>
      <c r="D80" s="165"/>
    </row>
    <row r="81" spans="1:4" s="54" customFormat="1" ht="12" customHeight="1" thickBot="1" x14ac:dyDescent="0.25">
      <c r="A81" s="193" t="s">
        <v>248</v>
      </c>
      <c r="B81" s="176" t="s">
        <v>487</v>
      </c>
      <c r="C81" s="165"/>
      <c r="D81" s="165"/>
    </row>
    <row r="82" spans="1:4" s="54" customFormat="1" ht="12" customHeight="1" thickBot="1" x14ac:dyDescent="0.2">
      <c r="A82" s="194" t="s">
        <v>229</v>
      </c>
      <c r="B82" s="111" t="s">
        <v>249</v>
      </c>
      <c r="C82" s="161">
        <f>SUM(C83:C86)</f>
        <v>0</v>
      </c>
      <c r="D82" s="161">
        <f>SUM(D83:D86)</f>
        <v>0</v>
      </c>
    </row>
    <row r="83" spans="1:4" s="54" customFormat="1" ht="12" customHeight="1" x14ac:dyDescent="0.2">
      <c r="A83" s="195" t="s">
        <v>230</v>
      </c>
      <c r="B83" s="174" t="s">
        <v>231</v>
      </c>
      <c r="C83" s="165"/>
      <c r="D83" s="165"/>
    </row>
    <row r="84" spans="1:4" s="54" customFormat="1" ht="12" customHeight="1" x14ac:dyDescent="0.2">
      <c r="A84" s="196" t="s">
        <v>232</v>
      </c>
      <c r="B84" s="175" t="s">
        <v>233</v>
      </c>
      <c r="C84" s="165"/>
      <c r="D84" s="165"/>
    </row>
    <row r="85" spans="1:4" s="54" customFormat="1" ht="12" customHeight="1" x14ac:dyDescent="0.2">
      <c r="A85" s="196" t="s">
        <v>234</v>
      </c>
      <c r="B85" s="175" t="s">
        <v>235</v>
      </c>
      <c r="C85" s="165"/>
      <c r="D85" s="165"/>
    </row>
    <row r="86" spans="1:4" s="53" customFormat="1" ht="12" customHeight="1" thickBot="1" x14ac:dyDescent="0.25">
      <c r="A86" s="197" t="s">
        <v>236</v>
      </c>
      <c r="B86" s="176" t="s">
        <v>237</v>
      </c>
      <c r="C86" s="165"/>
      <c r="D86" s="165"/>
    </row>
    <row r="87" spans="1:4" s="53" customFormat="1" ht="12" customHeight="1" thickBot="1" x14ac:dyDescent="0.2">
      <c r="A87" s="194" t="s">
        <v>238</v>
      </c>
      <c r="B87" s="111" t="s">
        <v>373</v>
      </c>
      <c r="C87" s="217"/>
      <c r="D87" s="217"/>
    </row>
    <row r="88" spans="1:4" s="53" customFormat="1" ht="12" customHeight="1" thickBot="1" x14ac:dyDescent="0.2">
      <c r="A88" s="194" t="s">
        <v>391</v>
      </c>
      <c r="B88" s="111" t="s">
        <v>239</v>
      </c>
      <c r="C88" s="217"/>
      <c r="D88" s="217"/>
    </row>
    <row r="89" spans="1:4" s="53" customFormat="1" ht="12" customHeight="1" thickBot="1" x14ac:dyDescent="0.2">
      <c r="A89" s="194" t="s">
        <v>392</v>
      </c>
      <c r="B89" s="181" t="s">
        <v>376</v>
      </c>
      <c r="C89" s="167">
        <f>+C66+C70+C75+C78+C82+C88+C87</f>
        <v>234392318</v>
      </c>
      <c r="D89" s="167">
        <f>+D66+D70+D75+D78+D82+D88+D87</f>
        <v>250982088</v>
      </c>
    </row>
    <row r="90" spans="1:4" s="53" customFormat="1" ht="12" customHeight="1" thickBot="1" x14ac:dyDescent="0.2">
      <c r="A90" s="198" t="s">
        <v>393</v>
      </c>
      <c r="B90" s="182" t="s">
        <v>394</v>
      </c>
      <c r="C90" s="167">
        <f>+C65+C89</f>
        <v>600625470</v>
      </c>
      <c r="D90" s="167">
        <f>+D65+D89</f>
        <v>731334363</v>
      </c>
    </row>
    <row r="91" spans="1:4" s="54" customFormat="1" ht="15.2" customHeight="1" thickBot="1" x14ac:dyDescent="0.25">
      <c r="A91" s="88"/>
      <c r="B91" s="89"/>
      <c r="C91" s="146"/>
    </row>
    <row r="92" spans="1:4" s="47" customFormat="1" ht="16.5" customHeight="1" thickBot="1" x14ac:dyDescent="0.25">
      <c r="A92" s="816" t="s">
        <v>39</v>
      </c>
      <c r="B92" s="817"/>
      <c r="C92" s="817"/>
      <c r="D92" s="817"/>
    </row>
    <row r="93" spans="1:4" s="55" customFormat="1" ht="12" customHeight="1" thickBot="1" x14ac:dyDescent="0.25">
      <c r="A93" s="168" t="s">
        <v>6</v>
      </c>
      <c r="B93" s="24" t="s">
        <v>398</v>
      </c>
      <c r="C93" s="160">
        <f>+C94+C95+C96+C97+C98+C111</f>
        <v>195524975</v>
      </c>
      <c r="D93" s="160">
        <f>+D94+D95+D96+D97+D98+D111</f>
        <v>284475602</v>
      </c>
    </row>
    <row r="94" spans="1:4" ht="12" customHeight="1" x14ac:dyDescent="0.2">
      <c r="A94" s="199" t="s">
        <v>60</v>
      </c>
      <c r="B94" s="8" t="s">
        <v>35</v>
      </c>
      <c r="C94" s="237">
        <v>49998442</v>
      </c>
      <c r="D94" s="237">
        <v>95653176</v>
      </c>
    </row>
    <row r="95" spans="1:4" ht="12" customHeight="1" x14ac:dyDescent="0.2">
      <c r="A95" s="192" t="s">
        <v>61</v>
      </c>
      <c r="B95" s="6" t="s">
        <v>119</v>
      </c>
      <c r="C95" s="162">
        <v>8749734</v>
      </c>
      <c r="D95" s="162">
        <v>15943847</v>
      </c>
    </row>
    <row r="96" spans="1:4" ht="12" customHeight="1" x14ac:dyDescent="0.2">
      <c r="A96" s="192" t="s">
        <v>62</v>
      </c>
      <c r="B96" s="6" t="s">
        <v>87</v>
      </c>
      <c r="C96" s="164">
        <v>74533146</v>
      </c>
      <c r="D96" s="162">
        <v>97935401</v>
      </c>
    </row>
    <row r="97" spans="1:4" ht="12" customHeight="1" x14ac:dyDescent="0.2">
      <c r="A97" s="192" t="s">
        <v>63</v>
      </c>
      <c r="B97" s="9" t="s">
        <v>120</v>
      </c>
      <c r="C97" s="164">
        <v>21658890</v>
      </c>
      <c r="D97" s="249">
        <v>25378390</v>
      </c>
    </row>
    <row r="98" spans="1:4" ht="12" customHeight="1" x14ac:dyDescent="0.2">
      <c r="A98" s="192" t="s">
        <v>72</v>
      </c>
      <c r="B98" s="17" t="s">
        <v>121</v>
      </c>
      <c r="C98" s="164">
        <v>1000000</v>
      </c>
      <c r="D98" s="249">
        <v>14808695</v>
      </c>
    </row>
    <row r="99" spans="1:4" ht="12" customHeight="1" x14ac:dyDescent="0.2">
      <c r="A99" s="192" t="s">
        <v>64</v>
      </c>
      <c r="B99" s="6" t="s">
        <v>395</v>
      </c>
      <c r="C99" s="164"/>
      <c r="D99" s="249"/>
    </row>
    <row r="100" spans="1:4" ht="12" customHeight="1" x14ac:dyDescent="0.2">
      <c r="A100" s="192" t="s">
        <v>65</v>
      </c>
      <c r="B100" s="65" t="s">
        <v>339</v>
      </c>
      <c r="C100" s="164"/>
      <c r="D100" s="249"/>
    </row>
    <row r="101" spans="1:4" ht="12" customHeight="1" x14ac:dyDescent="0.2">
      <c r="A101" s="192" t="s">
        <v>73</v>
      </c>
      <c r="B101" s="65" t="s">
        <v>338</v>
      </c>
      <c r="C101" s="164"/>
      <c r="D101" s="249">
        <v>6004695</v>
      </c>
    </row>
    <row r="102" spans="1:4" ht="12" customHeight="1" x14ac:dyDescent="0.2">
      <c r="A102" s="192" t="s">
        <v>74</v>
      </c>
      <c r="B102" s="65" t="s">
        <v>255</v>
      </c>
      <c r="C102" s="164"/>
      <c r="D102" s="249"/>
    </row>
    <row r="103" spans="1:4" ht="12" customHeight="1" x14ac:dyDescent="0.2">
      <c r="A103" s="192" t="s">
        <v>75</v>
      </c>
      <c r="B103" s="66" t="s">
        <v>256</v>
      </c>
      <c r="C103" s="164"/>
      <c r="D103" s="249"/>
    </row>
    <row r="104" spans="1:4" ht="12" customHeight="1" x14ac:dyDescent="0.2">
      <c r="A104" s="192" t="s">
        <v>76</v>
      </c>
      <c r="B104" s="66" t="s">
        <v>257</v>
      </c>
      <c r="C104" s="164"/>
      <c r="D104" s="249"/>
    </row>
    <row r="105" spans="1:4" ht="12" customHeight="1" x14ac:dyDescent="0.2">
      <c r="A105" s="192" t="s">
        <v>78</v>
      </c>
      <c r="B105" s="65" t="s">
        <v>258</v>
      </c>
      <c r="C105" s="164"/>
      <c r="D105" s="249"/>
    </row>
    <row r="106" spans="1:4" ht="12" customHeight="1" x14ac:dyDescent="0.2">
      <c r="A106" s="192" t="s">
        <v>122</v>
      </c>
      <c r="B106" s="65" t="s">
        <v>259</v>
      </c>
      <c r="C106" s="164"/>
      <c r="D106" s="249"/>
    </row>
    <row r="107" spans="1:4" ht="12" customHeight="1" x14ac:dyDescent="0.2">
      <c r="A107" s="192" t="s">
        <v>253</v>
      </c>
      <c r="B107" s="66" t="s">
        <v>260</v>
      </c>
      <c r="C107" s="162"/>
      <c r="D107" s="249"/>
    </row>
    <row r="108" spans="1:4" ht="12" customHeight="1" x14ac:dyDescent="0.2">
      <c r="A108" s="200" t="s">
        <v>254</v>
      </c>
      <c r="B108" s="67" t="s">
        <v>261</v>
      </c>
      <c r="C108" s="164"/>
      <c r="D108" s="249"/>
    </row>
    <row r="109" spans="1:4" ht="12" customHeight="1" x14ac:dyDescent="0.2">
      <c r="A109" s="192" t="s">
        <v>336</v>
      </c>
      <c r="B109" s="67" t="s">
        <v>262</v>
      </c>
      <c r="C109" s="164"/>
      <c r="D109" s="249"/>
    </row>
    <row r="110" spans="1:4" ht="12" customHeight="1" x14ac:dyDescent="0.2">
      <c r="A110" s="192" t="s">
        <v>337</v>
      </c>
      <c r="B110" s="66" t="s">
        <v>263</v>
      </c>
      <c r="C110" s="162">
        <v>1000000</v>
      </c>
      <c r="D110" s="248">
        <v>8804000</v>
      </c>
    </row>
    <row r="111" spans="1:4" ht="12" customHeight="1" x14ac:dyDescent="0.2">
      <c r="A111" s="192" t="s">
        <v>341</v>
      </c>
      <c r="B111" s="9" t="s">
        <v>36</v>
      </c>
      <c r="C111" s="162">
        <v>39584763</v>
      </c>
      <c r="D111" s="248">
        <v>34756093</v>
      </c>
    </row>
    <row r="112" spans="1:4" ht="12" customHeight="1" x14ac:dyDescent="0.2">
      <c r="A112" s="193" t="s">
        <v>342</v>
      </c>
      <c r="B112" s="6" t="s">
        <v>396</v>
      </c>
      <c r="C112" s="164"/>
      <c r="D112" s="249"/>
    </row>
    <row r="113" spans="1:4" ht="12" customHeight="1" thickBot="1" x14ac:dyDescent="0.25">
      <c r="A113" s="201" t="s">
        <v>343</v>
      </c>
      <c r="B113" s="68" t="s">
        <v>397</v>
      </c>
      <c r="C113" s="238">
        <v>39584763</v>
      </c>
      <c r="D113" s="276">
        <v>34756093</v>
      </c>
    </row>
    <row r="114" spans="1:4" ht="12" customHeight="1" thickBot="1" x14ac:dyDescent="0.25">
      <c r="A114" s="25" t="s">
        <v>7</v>
      </c>
      <c r="B114" s="23" t="s">
        <v>264</v>
      </c>
      <c r="C114" s="161">
        <f>+C115+C117+C119</f>
        <v>242956672</v>
      </c>
      <c r="D114" s="246">
        <f>+D115+D117+D119</f>
        <v>272672610</v>
      </c>
    </row>
    <row r="115" spans="1:4" ht="12" customHeight="1" x14ac:dyDescent="0.2">
      <c r="A115" s="191" t="s">
        <v>66</v>
      </c>
      <c r="B115" s="6" t="s">
        <v>140</v>
      </c>
      <c r="C115" s="163">
        <v>7305221</v>
      </c>
      <c r="D115" s="247">
        <v>18523313</v>
      </c>
    </row>
    <row r="116" spans="1:4" ht="12" customHeight="1" x14ac:dyDescent="0.2">
      <c r="A116" s="191" t="s">
        <v>67</v>
      </c>
      <c r="B116" s="10" t="s">
        <v>268</v>
      </c>
      <c r="C116" s="163"/>
      <c r="D116" s="247"/>
    </row>
    <row r="117" spans="1:4" ht="12" customHeight="1" x14ac:dyDescent="0.2">
      <c r="A117" s="191" t="s">
        <v>68</v>
      </c>
      <c r="B117" s="10" t="s">
        <v>123</v>
      </c>
      <c r="C117" s="162">
        <v>235651451</v>
      </c>
      <c r="D117" s="248">
        <v>254149297</v>
      </c>
    </row>
    <row r="118" spans="1:4" ht="12" customHeight="1" x14ac:dyDescent="0.2">
      <c r="A118" s="191" t="s">
        <v>69</v>
      </c>
      <c r="B118" s="10" t="s">
        <v>269</v>
      </c>
      <c r="C118" s="162"/>
      <c r="D118" s="248"/>
    </row>
    <row r="119" spans="1:4" ht="12" customHeight="1" x14ac:dyDescent="0.2">
      <c r="A119" s="191" t="s">
        <v>70</v>
      </c>
      <c r="B119" s="113" t="s">
        <v>142</v>
      </c>
      <c r="C119" s="162"/>
      <c r="D119" s="248"/>
    </row>
    <row r="120" spans="1:4" ht="12" customHeight="1" x14ac:dyDescent="0.2">
      <c r="A120" s="191" t="s">
        <v>77</v>
      </c>
      <c r="B120" s="112" t="s">
        <v>329</v>
      </c>
      <c r="C120" s="162"/>
      <c r="D120" s="248"/>
    </row>
    <row r="121" spans="1:4" ht="12" customHeight="1" x14ac:dyDescent="0.2">
      <c r="A121" s="191" t="s">
        <v>79</v>
      </c>
      <c r="B121" s="170" t="s">
        <v>274</v>
      </c>
      <c r="C121" s="162"/>
      <c r="D121" s="248"/>
    </row>
    <row r="122" spans="1:4" ht="12" customHeight="1" x14ac:dyDescent="0.2">
      <c r="A122" s="191" t="s">
        <v>124</v>
      </c>
      <c r="B122" s="66" t="s">
        <v>257</v>
      </c>
      <c r="C122" s="162"/>
      <c r="D122" s="248"/>
    </row>
    <row r="123" spans="1:4" ht="12" customHeight="1" x14ac:dyDescent="0.2">
      <c r="A123" s="191" t="s">
        <v>125</v>
      </c>
      <c r="B123" s="66" t="s">
        <v>273</v>
      </c>
      <c r="C123" s="162"/>
      <c r="D123" s="248"/>
    </row>
    <row r="124" spans="1:4" ht="12" customHeight="1" x14ac:dyDescent="0.2">
      <c r="A124" s="191" t="s">
        <v>126</v>
      </c>
      <c r="B124" s="66" t="s">
        <v>272</v>
      </c>
      <c r="C124" s="162"/>
      <c r="D124" s="248"/>
    </row>
    <row r="125" spans="1:4" ht="12" customHeight="1" x14ac:dyDescent="0.2">
      <c r="A125" s="191" t="s">
        <v>265</v>
      </c>
      <c r="B125" s="66" t="s">
        <v>260</v>
      </c>
      <c r="C125" s="162"/>
      <c r="D125" s="248"/>
    </row>
    <row r="126" spans="1:4" ht="12" customHeight="1" x14ac:dyDescent="0.2">
      <c r="A126" s="191" t="s">
        <v>266</v>
      </c>
      <c r="B126" s="66" t="s">
        <v>271</v>
      </c>
      <c r="C126" s="162"/>
      <c r="D126" s="248"/>
    </row>
    <row r="127" spans="1:4" ht="12" customHeight="1" thickBot="1" x14ac:dyDescent="0.25">
      <c r="A127" s="200" t="s">
        <v>267</v>
      </c>
      <c r="B127" s="66" t="s">
        <v>270</v>
      </c>
      <c r="C127" s="164"/>
      <c r="D127" s="249"/>
    </row>
    <row r="128" spans="1:4" ht="12" customHeight="1" thickBot="1" x14ac:dyDescent="0.25">
      <c r="A128" s="25" t="s">
        <v>8</v>
      </c>
      <c r="B128" s="59" t="s">
        <v>346</v>
      </c>
      <c r="C128" s="161">
        <f>+C93+C114</f>
        <v>438481647</v>
      </c>
      <c r="D128" s="246">
        <f>+D93+D114</f>
        <v>557148212</v>
      </c>
    </row>
    <row r="129" spans="1:10" ht="12" customHeight="1" thickBot="1" x14ac:dyDescent="0.25">
      <c r="A129" s="25" t="s">
        <v>9</v>
      </c>
      <c r="B129" s="59" t="s">
        <v>347</v>
      </c>
      <c r="C129" s="161">
        <f>+C130+C131+C132</f>
        <v>0</v>
      </c>
      <c r="D129" s="246">
        <f>+D130+D131+D132</f>
        <v>0</v>
      </c>
    </row>
    <row r="130" spans="1:10" s="55" customFormat="1" ht="12" customHeight="1" x14ac:dyDescent="0.2">
      <c r="A130" s="191" t="s">
        <v>174</v>
      </c>
      <c r="B130" s="7" t="s">
        <v>401</v>
      </c>
      <c r="C130" s="162"/>
      <c r="D130" s="248"/>
    </row>
    <row r="131" spans="1:10" ht="12" customHeight="1" x14ac:dyDescent="0.2">
      <c r="A131" s="191" t="s">
        <v>175</v>
      </c>
      <c r="B131" s="7" t="s">
        <v>355</v>
      </c>
      <c r="C131" s="162"/>
      <c r="D131" s="248"/>
    </row>
    <row r="132" spans="1:10" ht="12" customHeight="1" thickBot="1" x14ac:dyDescent="0.25">
      <c r="A132" s="200" t="s">
        <v>176</v>
      </c>
      <c r="B132" s="5" t="s">
        <v>400</v>
      </c>
      <c r="C132" s="162"/>
      <c r="D132" s="248"/>
    </row>
    <row r="133" spans="1:10" ht="12" customHeight="1" thickBot="1" x14ac:dyDescent="0.25">
      <c r="A133" s="25" t="s">
        <v>10</v>
      </c>
      <c r="B133" s="59" t="s">
        <v>348</v>
      </c>
      <c r="C133" s="161">
        <f>+C134+C135+C136+C137+C138+C139</f>
        <v>0</v>
      </c>
      <c r="D133" s="246">
        <f>+D134+D135+D136+D137+D138+D139</f>
        <v>0</v>
      </c>
    </row>
    <row r="134" spans="1:10" ht="12" customHeight="1" x14ac:dyDescent="0.2">
      <c r="A134" s="191" t="s">
        <v>53</v>
      </c>
      <c r="B134" s="7" t="s">
        <v>357</v>
      </c>
      <c r="C134" s="162"/>
      <c r="D134" s="248"/>
    </row>
    <row r="135" spans="1:10" ht="12" customHeight="1" x14ac:dyDescent="0.2">
      <c r="A135" s="191" t="s">
        <v>54</v>
      </c>
      <c r="B135" s="7" t="s">
        <v>349</v>
      </c>
      <c r="C135" s="162"/>
      <c r="D135" s="248"/>
    </row>
    <row r="136" spans="1:10" ht="12" customHeight="1" x14ac:dyDescent="0.2">
      <c r="A136" s="191" t="s">
        <v>55</v>
      </c>
      <c r="B136" s="7" t="s">
        <v>350</v>
      </c>
      <c r="C136" s="162"/>
      <c r="D136" s="248"/>
    </row>
    <row r="137" spans="1:10" ht="12" customHeight="1" x14ac:dyDescent="0.2">
      <c r="A137" s="191" t="s">
        <v>111</v>
      </c>
      <c r="B137" s="7" t="s">
        <v>399</v>
      </c>
      <c r="C137" s="162"/>
      <c r="D137" s="248"/>
    </row>
    <row r="138" spans="1:10" ht="12" customHeight="1" x14ac:dyDescent="0.2">
      <c r="A138" s="191" t="s">
        <v>112</v>
      </c>
      <c r="B138" s="7" t="s">
        <v>352</v>
      </c>
      <c r="C138" s="162"/>
      <c r="D138" s="248"/>
    </row>
    <row r="139" spans="1:10" s="55" customFormat="1" ht="12" customHeight="1" thickBot="1" x14ac:dyDescent="0.25">
      <c r="A139" s="200" t="s">
        <v>113</v>
      </c>
      <c r="B139" s="5" t="s">
        <v>353</v>
      </c>
      <c r="C139" s="162"/>
      <c r="D139" s="248"/>
    </row>
    <row r="140" spans="1:10" ht="12" customHeight="1" thickBot="1" x14ac:dyDescent="0.25">
      <c r="A140" s="25" t="s">
        <v>11</v>
      </c>
      <c r="B140" s="59" t="s">
        <v>414</v>
      </c>
      <c r="C140" s="167">
        <f>+C141+C142+C144+C145+C143</f>
        <v>162143823</v>
      </c>
      <c r="D140" s="250">
        <f>+D141+D142+D144+D145+D143</f>
        <v>174186151</v>
      </c>
      <c r="J140" s="97"/>
    </row>
    <row r="141" spans="1:10" x14ac:dyDescent="0.2">
      <c r="A141" s="191" t="s">
        <v>56</v>
      </c>
      <c r="B141" s="7" t="s">
        <v>275</v>
      </c>
      <c r="C141" s="162"/>
      <c r="D141" s="248"/>
    </row>
    <row r="142" spans="1:10" ht="12" customHeight="1" x14ac:dyDescent="0.2">
      <c r="A142" s="191" t="s">
        <v>57</v>
      </c>
      <c r="B142" s="7" t="s">
        <v>276</v>
      </c>
      <c r="C142" s="162"/>
      <c r="D142" s="248">
        <v>6620302</v>
      </c>
    </row>
    <row r="143" spans="1:10" ht="12" customHeight="1" x14ac:dyDescent="0.2">
      <c r="A143" s="191" t="s">
        <v>192</v>
      </c>
      <c r="B143" s="7" t="s">
        <v>413</v>
      </c>
      <c r="C143" s="162"/>
      <c r="D143" s="248"/>
    </row>
    <row r="144" spans="1:10" s="55" customFormat="1" ht="12" customHeight="1" x14ac:dyDescent="0.2">
      <c r="A144" s="191" t="s">
        <v>193</v>
      </c>
      <c r="B144" s="7" t="s">
        <v>362</v>
      </c>
      <c r="C144" s="162"/>
      <c r="D144" s="248"/>
    </row>
    <row r="145" spans="1:4" s="55" customFormat="1" ht="12" customHeight="1" thickBot="1" x14ac:dyDescent="0.25">
      <c r="A145" s="200" t="s">
        <v>194</v>
      </c>
      <c r="B145" s="5" t="s">
        <v>413</v>
      </c>
      <c r="C145" s="162">
        <v>162143823</v>
      </c>
      <c r="D145" s="248">
        <v>167565849</v>
      </c>
    </row>
    <row r="146" spans="1:4" s="55" customFormat="1" ht="12" customHeight="1" thickBot="1" x14ac:dyDescent="0.25">
      <c r="A146" s="25" t="s">
        <v>12</v>
      </c>
      <c r="B146" s="59" t="s">
        <v>363</v>
      </c>
      <c r="C146" s="240">
        <f>+C147+C148+C149+C150+C151</f>
        <v>0</v>
      </c>
      <c r="D146" s="251">
        <f>+D147+D148+D149+D150+D151</f>
        <v>0</v>
      </c>
    </row>
    <row r="147" spans="1:4" s="55" customFormat="1" ht="12" customHeight="1" x14ac:dyDescent="0.2">
      <c r="A147" s="191" t="s">
        <v>58</v>
      </c>
      <c r="B147" s="7" t="s">
        <v>358</v>
      </c>
      <c r="C147" s="162"/>
      <c r="D147" s="248"/>
    </row>
    <row r="148" spans="1:4" s="55" customFormat="1" ht="12" customHeight="1" x14ac:dyDescent="0.2">
      <c r="A148" s="191" t="s">
        <v>59</v>
      </c>
      <c r="B148" s="7" t="s">
        <v>365</v>
      </c>
      <c r="C148" s="162"/>
      <c r="D148" s="248"/>
    </row>
    <row r="149" spans="1:4" s="55" customFormat="1" ht="12" customHeight="1" x14ac:dyDescent="0.2">
      <c r="A149" s="191" t="s">
        <v>204</v>
      </c>
      <c r="B149" s="7" t="s">
        <v>360</v>
      </c>
      <c r="C149" s="162"/>
      <c r="D149" s="248"/>
    </row>
    <row r="150" spans="1:4" s="55" customFormat="1" ht="12" customHeight="1" x14ac:dyDescent="0.2">
      <c r="A150" s="191" t="s">
        <v>205</v>
      </c>
      <c r="B150" s="7" t="s">
        <v>402</v>
      </c>
      <c r="C150" s="162"/>
      <c r="D150" s="248"/>
    </row>
    <row r="151" spans="1:4" ht="12.75" customHeight="1" thickBot="1" x14ac:dyDescent="0.25">
      <c r="A151" s="200" t="s">
        <v>364</v>
      </c>
      <c r="B151" s="5" t="s">
        <v>367</v>
      </c>
      <c r="C151" s="164"/>
      <c r="D151" s="249"/>
    </row>
    <row r="152" spans="1:4" ht="12.75" customHeight="1" thickBot="1" x14ac:dyDescent="0.25">
      <c r="A152" s="231" t="s">
        <v>13</v>
      </c>
      <c r="B152" s="59" t="s">
        <v>368</v>
      </c>
      <c r="C152" s="240"/>
      <c r="D152" s="251"/>
    </row>
    <row r="153" spans="1:4" ht="12.75" customHeight="1" thickBot="1" x14ac:dyDescent="0.25">
      <c r="A153" s="231" t="s">
        <v>14</v>
      </c>
      <c r="B153" s="59" t="s">
        <v>369</v>
      </c>
      <c r="C153" s="240"/>
      <c r="D153" s="251"/>
    </row>
    <row r="154" spans="1:4" ht="12" customHeight="1" thickBot="1" x14ac:dyDescent="0.25">
      <c r="A154" s="25" t="s">
        <v>15</v>
      </c>
      <c r="B154" s="59" t="s">
        <v>371</v>
      </c>
      <c r="C154" s="242">
        <f>+C129+C133+C140+C146+C152+C153</f>
        <v>162143823</v>
      </c>
      <c r="D154" s="253">
        <f>+D129+D133+D140+D146+D152+D153</f>
        <v>174186151</v>
      </c>
    </row>
    <row r="155" spans="1:4" ht="15.2" customHeight="1" thickBot="1" x14ac:dyDescent="0.25">
      <c r="A155" s="202" t="s">
        <v>16</v>
      </c>
      <c r="B155" s="149" t="s">
        <v>370</v>
      </c>
      <c r="C155" s="242">
        <f>+C128+C154</f>
        <v>600625470</v>
      </c>
      <c r="D155" s="253">
        <f>+D128+D154</f>
        <v>731334363</v>
      </c>
    </row>
    <row r="156" spans="1:4" ht="13.5" thickBot="1" x14ac:dyDescent="0.25">
      <c r="A156" s="152"/>
      <c r="B156" s="153"/>
      <c r="C156" s="631">
        <f>C90-C155</f>
        <v>0</v>
      </c>
      <c r="D156" s="631">
        <f>D90-D155</f>
        <v>0</v>
      </c>
    </row>
    <row r="157" spans="1:4" ht="15.2" customHeight="1" thickBot="1" x14ac:dyDescent="0.25">
      <c r="A157" s="95" t="s">
        <v>481</v>
      </c>
      <c r="B157" s="96"/>
      <c r="C157" s="275"/>
      <c r="D157" s="275"/>
    </row>
    <row r="158" spans="1:4" ht="14.45" customHeight="1" thickBot="1" x14ac:dyDescent="0.25">
      <c r="A158" s="95" t="s">
        <v>482</v>
      </c>
      <c r="B158" s="96"/>
      <c r="C158" s="275"/>
      <c r="D158" s="275"/>
    </row>
  </sheetData>
  <sheetProtection formatCells="0"/>
  <mergeCells count="5">
    <mergeCell ref="B2:D2"/>
    <mergeCell ref="B3:D3"/>
    <mergeCell ref="A7:D7"/>
    <mergeCell ref="A92:D92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8"/>
  <sheetViews>
    <sheetView zoomScale="120" zoomScaleNormal="120" zoomScaleSheetLayoutView="100" workbookViewId="0">
      <selection activeCell="E145" sqref="E1:E65536"/>
    </sheetView>
  </sheetViews>
  <sheetFormatPr defaultRowHeight="12.75" x14ac:dyDescent="0.2"/>
  <cols>
    <col min="1" max="1" width="16.1640625" style="154" customWidth="1"/>
    <col min="2" max="2" width="62" style="155" customWidth="1"/>
    <col min="3" max="3" width="14.1640625" style="156" customWidth="1"/>
    <col min="4" max="4" width="14.1640625" style="2" customWidth="1"/>
    <col min="5" max="16384" width="9.33203125" style="2"/>
  </cols>
  <sheetData>
    <row r="1" spans="1:4" s="1" customFormat="1" ht="16.5" customHeight="1" thickBot="1" x14ac:dyDescent="0.25">
      <c r="A1" s="301"/>
      <c r="B1" s="310"/>
      <c r="C1" s="311"/>
      <c r="D1" s="311"/>
    </row>
    <row r="2" spans="1:4" s="51" customFormat="1" ht="21.2" customHeight="1" thickBot="1" x14ac:dyDescent="0.25">
      <c r="A2" s="309" t="s">
        <v>41</v>
      </c>
      <c r="B2" s="818" t="s">
        <v>894</v>
      </c>
      <c r="C2" s="818"/>
      <c r="D2" s="818"/>
    </row>
    <row r="3" spans="1:4" s="51" customFormat="1" ht="24.75" thickBot="1" x14ac:dyDescent="0.25">
      <c r="A3" s="309" t="s">
        <v>132</v>
      </c>
      <c r="B3" s="818" t="s">
        <v>321</v>
      </c>
      <c r="C3" s="818"/>
      <c r="D3" s="818"/>
    </row>
    <row r="4" spans="1:4" s="52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47" customFormat="1" ht="12.95" customHeight="1" thickBot="1" x14ac:dyDescent="0.25">
      <c r="A6" s="77" t="s">
        <v>382</v>
      </c>
      <c r="B6" s="78" t="s">
        <v>383</v>
      </c>
      <c r="C6" s="78" t="s">
        <v>384</v>
      </c>
      <c r="D6" s="270" t="s">
        <v>386</v>
      </c>
    </row>
    <row r="7" spans="1:4" s="47" customFormat="1" ht="15.95" customHeight="1" thickBot="1" x14ac:dyDescent="0.25">
      <c r="A7" s="816" t="s">
        <v>38</v>
      </c>
      <c r="B7" s="817"/>
      <c r="C7" s="817"/>
      <c r="D7" s="817"/>
    </row>
    <row r="8" spans="1:4" s="47" customFormat="1" ht="12" customHeight="1" thickBot="1" x14ac:dyDescent="0.25">
      <c r="A8" s="25" t="s">
        <v>6</v>
      </c>
      <c r="B8" s="19" t="s">
        <v>159</v>
      </c>
      <c r="C8" s="161">
        <f>+C9+C10+C11+C12+C13+C14</f>
        <v>14100162</v>
      </c>
      <c r="D8" s="246">
        <f>+D9+D10+D11+D12+D13+D14</f>
        <v>27226330</v>
      </c>
    </row>
    <row r="9" spans="1:4" s="53" customFormat="1" ht="12" customHeight="1" x14ac:dyDescent="0.2">
      <c r="A9" s="191" t="s">
        <v>60</v>
      </c>
      <c r="B9" s="174" t="s">
        <v>160</v>
      </c>
      <c r="C9" s="163"/>
      <c r="D9" s="247"/>
    </row>
    <row r="10" spans="1:4" s="54" customFormat="1" ht="12" customHeight="1" x14ac:dyDescent="0.2">
      <c r="A10" s="192" t="s">
        <v>61</v>
      </c>
      <c r="B10" s="175" t="s">
        <v>161</v>
      </c>
      <c r="C10" s="162"/>
      <c r="D10" s="248"/>
    </row>
    <row r="11" spans="1:4" s="54" customFormat="1" ht="12" customHeight="1" x14ac:dyDescent="0.2">
      <c r="A11" s="192" t="s">
        <v>62</v>
      </c>
      <c r="B11" s="175" t="s">
        <v>162</v>
      </c>
      <c r="C11" s="162"/>
      <c r="D11" s="248"/>
    </row>
    <row r="12" spans="1:4" s="54" customFormat="1" ht="12" customHeight="1" x14ac:dyDescent="0.2">
      <c r="A12" s="192" t="s">
        <v>63</v>
      </c>
      <c r="B12" s="175" t="s">
        <v>163</v>
      </c>
      <c r="C12" s="162"/>
      <c r="D12" s="248"/>
    </row>
    <row r="13" spans="1:4" s="54" customFormat="1" ht="12" customHeight="1" x14ac:dyDescent="0.2">
      <c r="A13" s="192" t="s">
        <v>94</v>
      </c>
      <c r="B13" s="175" t="s">
        <v>390</v>
      </c>
      <c r="C13" s="162">
        <v>14100162</v>
      </c>
      <c r="D13" s="248">
        <v>27226330</v>
      </c>
    </row>
    <row r="14" spans="1:4" s="53" customFormat="1" ht="12" customHeight="1" thickBot="1" x14ac:dyDescent="0.25">
      <c r="A14" s="193" t="s">
        <v>64</v>
      </c>
      <c r="B14" s="176" t="s">
        <v>331</v>
      </c>
      <c r="C14" s="162"/>
      <c r="D14" s="248"/>
    </row>
    <row r="15" spans="1:4" s="53" customFormat="1" ht="12" customHeight="1" thickBot="1" x14ac:dyDescent="0.25">
      <c r="A15" s="25" t="s">
        <v>7</v>
      </c>
      <c r="B15" s="111" t="s">
        <v>164</v>
      </c>
      <c r="C15" s="161">
        <f>+C16+C17+C18+C19+C20</f>
        <v>0</v>
      </c>
      <c r="D15" s="246">
        <f>+D16+D17+D18+D19+D20</f>
        <v>0</v>
      </c>
    </row>
    <row r="16" spans="1:4" s="53" customFormat="1" ht="12" customHeight="1" x14ac:dyDescent="0.2">
      <c r="A16" s="191" t="s">
        <v>66</v>
      </c>
      <c r="B16" s="174" t="s">
        <v>165</v>
      </c>
      <c r="C16" s="163"/>
      <c r="D16" s="247"/>
    </row>
    <row r="17" spans="1:4" s="53" customFormat="1" ht="12" customHeight="1" x14ac:dyDescent="0.2">
      <c r="A17" s="192" t="s">
        <v>67</v>
      </c>
      <c r="B17" s="175" t="s">
        <v>166</v>
      </c>
      <c r="C17" s="162"/>
      <c r="D17" s="248"/>
    </row>
    <row r="18" spans="1:4" s="53" customFormat="1" ht="12" customHeight="1" x14ac:dyDescent="0.2">
      <c r="A18" s="192" t="s">
        <v>68</v>
      </c>
      <c r="B18" s="175" t="s">
        <v>323</v>
      </c>
      <c r="C18" s="162"/>
      <c r="D18" s="248"/>
    </row>
    <row r="19" spans="1:4" s="53" customFormat="1" ht="12" customHeight="1" x14ac:dyDescent="0.2">
      <c r="A19" s="192" t="s">
        <v>69</v>
      </c>
      <c r="B19" s="175" t="s">
        <v>324</v>
      </c>
      <c r="C19" s="162"/>
      <c r="D19" s="248"/>
    </row>
    <row r="20" spans="1:4" s="53" customFormat="1" ht="12" customHeight="1" x14ac:dyDescent="0.2">
      <c r="A20" s="192" t="s">
        <v>70</v>
      </c>
      <c r="B20" s="175" t="s">
        <v>167</v>
      </c>
      <c r="C20" s="162"/>
      <c r="D20" s="248"/>
    </row>
    <row r="21" spans="1:4" s="54" customFormat="1" ht="12" customHeight="1" thickBot="1" x14ac:dyDescent="0.25">
      <c r="A21" s="193" t="s">
        <v>77</v>
      </c>
      <c r="B21" s="176" t="s">
        <v>168</v>
      </c>
      <c r="C21" s="164"/>
      <c r="D21" s="249"/>
    </row>
    <row r="22" spans="1:4" s="54" customFormat="1" ht="12" customHeight="1" thickBot="1" x14ac:dyDescent="0.25">
      <c r="A22" s="25" t="s">
        <v>8</v>
      </c>
      <c r="B22" s="19" t="s">
        <v>169</v>
      </c>
      <c r="C22" s="161">
        <f>+C23+C24+C25+C26+C27</f>
        <v>0</v>
      </c>
      <c r="D22" s="246">
        <f>+D23+D24+D25+D26+D27</f>
        <v>0</v>
      </c>
    </row>
    <row r="23" spans="1:4" s="54" customFormat="1" ht="12" customHeight="1" x14ac:dyDescent="0.2">
      <c r="A23" s="191" t="s">
        <v>49</v>
      </c>
      <c r="B23" s="174" t="s">
        <v>170</v>
      </c>
      <c r="C23" s="163"/>
      <c r="D23" s="247"/>
    </row>
    <row r="24" spans="1:4" s="53" customFormat="1" ht="12" customHeight="1" x14ac:dyDescent="0.2">
      <c r="A24" s="192" t="s">
        <v>50</v>
      </c>
      <c r="B24" s="175" t="s">
        <v>171</v>
      </c>
      <c r="C24" s="162"/>
      <c r="D24" s="248"/>
    </row>
    <row r="25" spans="1:4" s="54" customFormat="1" ht="12" customHeight="1" x14ac:dyDescent="0.2">
      <c r="A25" s="192" t="s">
        <v>51</v>
      </c>
      <c r="B25" s="175" t="s">
        <v>325</v>
      </c>
      <c r="C25" s="162"/>
      <c r="D25" s="248"/>
    </row>
    <row r="26" spans="1:4" s="54" customFormat="1" ht="12" customHeight="1" x14ac:dyDescent="0.2">
      <c r="A26" s="192" t="s">
        <v>52</v>
      </c>
      <c r="B26" s="175" t="s">
        <v>326</v>
      </c>
      <c r="C26" s="162"/>
      <c r="D26" s="248"/>
    </row>
    <row r="27" spans="1:4" s="54" customFormat="1" ht="12" customHeight="1" x14ac:dyDescent="0.2">
      <c r="A27" s="192" t="s">
        <v>107</v>
      </c>
      <c r="B27" s="175" t="s">
        <v>172</v>
      </c>
      <c r="C27" s="162"/>
      <c r="D27" s="248"/>
    </row>
    <row r="28" spans="1:4" s="54" customFormat="1" ht="12" customHeight="1" thickBot="1" x14ac:dyDescent="0.25">
      <c r="A28" s="193" t="s">
        <v>108</v>
      </c>
      <c r="B28" s="176" t="s">
        <v>173</v>
      </c>
      <c r="C28" s="164"/>
      <c r="D28" s="249"/>
    </row>
    <row r="29" spans="1:4" s="54" customFormat="1" ht="12" customHeight="1" thickBot="1" x14ac:dyDescent="0.25">
      <c r="A29" s="25" t="s">
        <v>109</v>
      </c>
      <c r="B29" s="19" t="s">
        <v>472</v>
      </c>
      <c r="C29" s="167">
        <f>SUM(C30:C36)</f>
        <v>0</v>
      </c>
      <c r="D29" s="167">
        <f>SUM(D30:D36)</f>
        <v>0</v>
      </c>
    </row>
    <row r="30" spans="1:4" s="54" customFormat="1" ht="12" customHeight="1" x14ac:dyDescent="0.2">
      <c r="A30" s="191" t="s">
        <v>174</v>
      </c>
      <c r="B30" s="174" t="str">
        <f>'Z_1.1.sz.mell.'!B33</f>
        <v>Építményadó</v>
      </c>
      <c r="C30" s="163"/>
      <c r="D30" s="163"/>
    </row>
    <row r="31" spans="1:4" s="54" customFormat="1" ht="12" customHeight="1" x14ac:dyDescent="0.2">
      <c r="A31" s="192" t="s">
        <v>175</v>
      </c>
      <c r="B31" s="174" t="str">
        <f>'Z_1.1.sz.mell.'!B34</f>
        <v xml:space="preserve">Idegenforgalmi adó </v>
      </c>
      <c r="C31" s="162"/>
      <c r="D31" s="162"/>
    </row>
    <row r="32" spans="1:4" s="54" customFormat="1" ht="12" customHeight="1" x14ac:dyDescent="0.2">
      <c r="A32" s="192" t="s">
        <v>176</v>
      </c>
      <c r="B32" s="174" t="str">
        <f>'Z_1.1.sz.mell.'!B35</f>
        <v>Iparűzési adó</v>
      </c>
      <c r="C32" s="162"/>
      <c r="D32" s="162"/>
    </row>
    <row r="33" spans="1:4" s="54" customFormat="1" ht="12" customHeight="1" x14ac:dyDescent="0.2">
      <c r="A33" s="192" t="s">
        <v>177</v>
      </c>
      <c r="B33" s="174" t="str">
        <f>'Z_1.1.sz.mell.'!B36</f>
        <v>Talajterhelési díj</v>
      </c>
      <c r="C33" s="162"/>
      <c r="D33" s="162"/>
    </row>
    <row r="34" spans="1:4" s="54" customFormat="1" ht="12" customHeight="1" x14ac:dyDescent="0.2">
      <c r="A34" s="192" t="s">
        <v>476</v>
      </c>
      <c r="B34" s="174" t="str">
        <f>'Z_1.1.sz.mell.'!B37</f>
        <v>Gépjárműadó</v>
      </c>
      <c r="C34" s="162"/>
      <c r="D34" s="162"/>
    </row>
    <row r="35" spans="1:4" s="54" customFormat="1" ht="12" customHeight="1" x14ac:dyDescent="0.2">
      <c r="A35" s="192" t="s">
        <v>477</v>
      </c>
      <c r="B35" s="174" t="str">
        <f>'Z_1.1.sz.mell.'!B38</f>
        <v>Telekadó</v>
      </c>
      <c r="C35" s="162"/>
      <c r="D35" s="162"/>
    </row>
    <row r="36" spans="1:4" s="54" customFormat="1" ht="12" customHeight="1" thickBot="1" x14ac:dyDescent="0.25">
      <c r="A36" s="193" t="s">
        <v>478</v>
      </c>
      <c r="B36" s="174" t="str">
        <f>'Z_1.1.sz.mell.'!B39</f>
        <v>Kommunális adó</v>
      </c>
      <c r="C36" s="164"/>
      <c r="D36" s="164"/>
    </row>
    <row r="37" spans="1:4" s="54" customFormat="1" ht="12" customHeight="1" thickBot="1" x14ac:dyDescent="0.25">
      <c r="A37" s="25" t="s">
        <v>10</v>
      </c>
      <c r="B37" s="19" t="s">
        <v>332</v>
      </c>
      <c r="C37" s="161">
        <f>SUM(C38:C48)</f>
        <v>0</v>
      </c>
      <c r="D37" s="246">
        <f>SUM(D38:D48)</f>
        <v>0</v>
      </c>
    </row>
    <row r="38" spans="1:4" s="54" customFormat="1" ht="12" customHeight="1" x14ac:dyDescent="0.2">
      <c r="A38" s="191" t="s">
        <v>53</v>
      </c>
      <c r="B38" s="174" t="s">
        <v>181</v>
      </c>
      <c r="C38" s="163"/>
      <c r="D38" s="247"/>
    </row>
    <row r="39" spans="1:4" s="54" customFormat="1" ht="12" customHeight="1" x14ac:dyDescent="0.2">
      <c r="A39" s="192" t="s">
        <v>54</v>
      </c>
      <c r="B39" s="175" t="s">
        <v>182</v>
      </c>
      <c r="C39" s="162"/>
      <c r="D39" s="248"/>
    </row>
    <row r="40" spans="1:4" s="54" customFormat="1" ht="12" customHeight="1" x14ac:dyDescent="0.2">
      <c r="A40" s="192" t="s">
        <v>55</v>
      </c>
      <c r="B40" s="175" t="s">
        <v>183</v>
      </c>
      <c r="C40" s="162"/>
      <c r="D40" s="248"/>
    </row>
    <row r="41" spans="1:4" s="54" customFormat="1" ht="12" customHeight="1" x14ac:dyDescent="0.2">
      <c r="A41" s="192" t="s">
        <v>111</v>
      </c>
      <c r="B41" s="175" t="s">
        <v>184</v>
      </c>
      <c r="C41" s="162"/>
      <c r="D41" s="248"/>
    </row>
    <row r="42" spans="1:4" s="54" customFormat="1" ht="12" customHeight="1" x14ac:dyDescent="0.2">
      <c r="A42" s="192" t="s">
        <v>112</v>
      </c>
      <c r="B42" s="175" t="s">
        <v>185</v>
      </c>
      <c r="C42" s="162"/>
      <c r="D42" s="248"/>
    </row>
    <row r="43" spans="1:4" s="54" customFormat="1" ht="12" customHeight="1" x14ac:dyDescent="0.2">
      <c r="A43" s="192" t="s">
        <v>113</v>
      </c>
      <c r="B43" s="175" t="s">
        <v>186</v>
      </c>
      <c r="C43" s="162"/>
      <c r="D43" s="248"/>
    </row>
    <row r="44" spans="1:4" s="54" customFormat="1" ht="12" customHeight="1" x14ac:dyDescent="0.2">
      <c r="A44" s="192" t="s">
        <v>114</v>
      </c>
      <c r="B44" s="175" t="s">
        <v>187</v>
      </c>
      <c r="C44" s="162"/>
      <c r="D44" s="248"/>
    </row>
    <row r="45" spans="1:4" s="54" customFormat="1" ht="12" customHeight="1" x14ac:dyDescent="0.2">
      <c r="A45" s="192" t="s">
        <v>115</v>
      </c>
      <c r="B45" s="175" t="s">
        <v>479</v>
      </c>
      <c r="C45" s="162"/>
      <c r="D45" s="248"/>
    </row>
    <row r="46" spans="1:4" s="54" customFormat="1" ht="12" customHeight="1" x14ac:dyDescent="0.2">
      <c r="A46" s="192" t="s">
        <v>179</v>
      </c>
      <c r="B46" s="175" t="s">
        <v>189</v>
      </c>
      <c r="C46" s="165"/>
      <c r="D46" s="271"/>
    </row>
    <row r="47" spans="1:4" s="54" customFormat="1" ht="12" customHeight="1" x14ac:dyDescent="0.2">
      <c r="A47" s="193" t="s">
        <v>180</v>
      </c>
      <c r="B47" s="176" t="s">
        <v>334</v>
      </c>
      <c r="C47" s="166"/>
      <c r="D47" s="272"/>
    </row>
    <row r="48" spans="1:4" s="54" customFormat="1" ht="12" customHeight="1" thickBot="1" x14ac:dyDescent="0.25">
      <c r="A48" s="193" t="s">
        <v>333</v>
      </c>
      <c r="B48" s="176" t="s">
        <v>190</v>
      </c>
      <c r="C48" s="166"/>
      <c r="D48" s="272"/>
    </row>
    <row r="49" spans="1:4" s="54" customFormat="1" ht="12" customHeight="1" thickBot="1" x14ac:dyDescent="0.25">
      <c r="A49" s="25" t="s">
        <v>11</v>
      </c>
      <c r="B49" s="19" t="s">
        <v>191</v>
      </c>
      <c r="C49" s="161">
        <f>SUM(C50:C54)</f>
        <v>0</v>
      </c>
      <c r="D49" s="246">
        <f>SUM(D50:D54)</f>
        <v>0</v>
      </c>
    </row>
    <row r="50" spans="1:4" s="54" customFormat="1" ht="12" customHeight="1" x14ac:dyDescent="0.2">
      <c r="A50" s="191" t="s">
        <v>56</v>
      </c>
      <c r="B50" s="174" t="s">
        <v>195</v>
      </c>
      <c r="C50" s="214"/>
      <c r="D50" s="273"/>
    </row>
    <row r="51" spans="1:4" s="54" customFormat="1" ht="12" customHeight="1" x14ac:dyDescent="0.2">
      <c r="A51" s="192" t="s">
        <v>57</v>
      </c>
      <c r="B51" s="175" t="s">
        <v>196</v>
      </c>
      <c r="C51" s="165"/>
      <c r="D51" s="271"/>
    </row>
    <row r="52" spans="1:4" s="54" customFormat="1" ht="12" customHeight="1" x14ac:dyDescent="0.2">
      <c r="A52" s="192" t="s">
        <v>192</v>
      </c>
      <c r="B52" s="175" t="s">
        <v>197</v>
      </c>
      <c r="C52" s="165"/>
      <c r="D52" s="271"/>
    </row>
    <row r="53" spans="1:4" s="54" customFormat="1" ht="12" customHeight="1" x14ac:dyDescent="0.2">
      <c r="A53" s="192" t="s">
        <v>193</v>
      </c>
      <c r="B53" s="175" t="s">
        <v>198</v>
      </c>
      <c r="C53" s="165"/>
      <c r="D53" s="271"/>
    </row>
    <row r="54" spans="1:4" s="54" customFormat="1" ht="12" customHeight="1" thickBot="1" x14ac:dyDescent="0.25">
      <c r="A54" s="193" t="s">
        <v>194</v>
      </c>
      <c r="B54" s="176" t="s">
        <v>199</v>
      </c>
      <c r="C54" s="166"/>
      <c r="D54" s="272"/>
    </row>
    <row r="55" spans="1:4" s="54" customFormat="1" ht="12" customHeight="1" thickBot="1" x14ac:dyDescent="0.25">
      <c r="A55" s="25" t="s">
        <v>116</v>
      </c>
      <c r="B55" s="19" t="s">
        <v>200</v>
      </c>
      <c r="C55" s="161">
        <f>SUM(C56:C58)</f>
        <v>0</v>
      </c>
      <c r="D55" s="246">
        <f>SUM(D56:D58)</f>
        <v>0</v>
      </c>
    </row>
    <row r="56" spans="1:4" s="54" customFormat="1" ht="12" customHeight="1" x14ac:dyDescent="0.2">
      <c r="A56" s="191" t="s">
        <v>58</v>
      </c>
      <c r="B56" s="174" t="s">
        <v>201</v>
      </c>
      <c r="C56" s="163"/>
      <c r="D56" s="247"/>
    </row>
    <row r="57" spans="1:4" s="54" customFormat="1" ht="12" customHeight="1" x14ac:dyDescent="0.2">
      <c r="A57" s="192" t="s">
        <v>59</v>
      </c>
      <c r="B57" s="175" t="s">
        <v>327</v>
      </c>
      <c r="C57" s="162"/>
      <c r="D57" s="248"/>
    </row>
    <row r="58" spans="1:4" s="54" customFormat="1" ht="12" customHeight="1" x14ac:dyDescent="0.2">
      <c r="A58" s="192" t="s">
        <v>204</v>
      </c>
      <c r="B58" s="175" t="s">
        <v>202</v>
      </c>
      <c r="C58" s="162"/>
      <c r="D58" s="248"/>
    </row>
    <row r="59" spans="1:4" s="54" customFormat="1" ht="12" customHeight="1" thickBot="1" x14ac:dyDescent="0.25">
      <c r="A59" s="193" t="s">
        <v>205</v>
      </c>
      <c r="B59" s="176" t="s">
        <v>203</v>
      </c>
      <c r="C59" s="164"/>
      <c r="D59" s="249"/>
    </row>
    <row r="60" spans="1:4" s="54" customFormat="1" ht="12" customHeight="1" thickBot="1" x14ac:dyDescent="0.25">
      <c r="A60" s="25" t="s">
        <v>13</v>
      </c>
      <c r="B60" s="111" t="s">
        <v>206</v>
      </c>
      <c r="C60" s="161">
        <f>SUM(C61:C63)</f>
        <v>0</v>
      </c>
      <c r="D60" s="246">
        <f>SUM(D61:D63)</f>
        <v>0</v>
      </c>
    </row>
    <row r="61" spans="1:4" s="54" customFormat="1" ht="12" customHeight="1" x14ac:dyDescent="0.2">
      <c r="A61" s="191" t="s">
        <v>117</v>
      </c>
      <c r="B61" s="174" t="s">
        <v>208</v>
      </c>
      <c r="C61" s="165"/>
      <c r="D61" s="271"/>
    </row>
    <row r="62" spans="1:4" s="54" customFormat="1" ht="12" customHeight="1" x14ac:dyDescent="0.2">
      <c r="A62" s="192" t="s">
        <v>118</v>
      </c>
      <c r="B62" s="175" t="s">
        <v>328</v>
      </c>
      <c r="C62" s="165"/>
      <c r="D62" s="271"/>
    </row>
    <row r="63" spans="1:4" s="54" customFormat="1" ht="12" customHeight="1" x14ac:dyDescent="0.2">
      <c r="A63" s="192" t="s">
        <v>141</v>
      </c>
      <c r="B63" s="175" t="s">
        <v>209</v>
      </c>
      <c r="C63" s="165"/>
      <c r="D63" s="271"/>
    </row>
    <row r="64" spans="1:4" s="54" customFormat="1" ht="12" customHeight="1" thickBot="1" x14ac:dyDescent="0.25">
      <c r="A64" s="193" t="s">
        <v>207</v>
      </c>
      <c r="B64" s="176" t="s">
        <v>210</v>
      </c>
      <c r="C64" s="165"/>
      <c r="D64" s="271"/>
    </row>
    <row r="65" spans="1:4" s="54" customFormat="1" ht="12" customHeight="1" thickBot="1" x14ac:dyDescent="0.25">
      <c r="A65" s="25" t="s">
        <v>14</v>
      </c>
      <c r="B65" s="19" t="s">
        <v>211</v>
      </c>
      <c r="C65" s="167">
        <f>+C8+C15+C22+C29+C37+C49+C55+C60</f>
        <v>14100162</v>
      </c>
      <c r="D65" s="250">
        <f>+D8+D15+D22+D29+D37+D49+D55+D60</f>
        <v>27226330</v>
      </c>
    </row>
    <row r="66" spans="1:4" s="54" customFormat="1" ht="12" customHeight="1" thickBot="1" x14ac:dyDescent="0.2">
      <c r="A66" s="194" t="s">
        <v>296</v>
      </c>
      <c r="B66" s="111" t="s">
        <v>213</v>
      </c>
      <c r="C66" s="161">
        <f>SUM(C67:C69)</f>
        <v>0</v>
      </c>
      <c r="D66" s="246">
        <f>SUM(D67:D69)</f>
        <v>0</v>
      </c>
    </row>
    <row r="67" spans="1:4" s="54" customFormat="1" ht="12" customHeight="1" x14ac:dyDescent="0.2">
      <c r="A67" s="191" t="s">
        <v>241</v>
      </c>
      <c r="B67" s="174" t="s">
        <v>214</v>
      </c>
      <c r="C67" s="165"/>
      <c r="D67" s="271"/>
    </row>
    <row r="68" spans="1:4" s="54" customFormat="1" ht="12" customHeight="1" x14ac:dyDescent="0.2">
      <c r="A68" s="192" t="s">
        <v>250</v>
      </c>
      <c r="B68" s="175" t="s">
        <v>215</v>
      </c>
      <c r="C68" s="165"/>
      <c r="D68" s="271"/>
    </row>
    <row r="69" spans="1:4" s="54" customFormat="1" ht="12" customHeight="1" thickBot="1" x14ac:dyDescent="0.25">
      <c r="A69" s="193" t="s">
        <v>251</v>
      </c>
      <c r="B69" s="177" t="s">
        <v>216</v>
      </c>
      <c r="C69" s="165"/>
      <c r="D69" s="274"/>
    </row>
    <row r="70" spans="1:4" s="54" customFormat="1" ht="12" customHeight="1" thickBot="1" x14ac:dyDescent="0.2">
      <c r="A70" s="194" t="s">
        <v>217</v>
      </c>
      <c r="B70" s="111" t="s">
        <v>218</v>
      </c>
      <c r="C70" s="161">
        <f>SUM(C71:C74)</f>
        <v>0</v>
      </c>
      <c r="D70" s="161">
        <f>SUM(D71:D74)</f>
        <v>0</v>
      </c>
    </row>
    <row r="71" spans="1:4" s="54" customFormat="1" ht="12" customHeight="1" x14ac:dyDescent="0.2">
      <c r="A71" s="191" t="s">
        <v>95</v>
      </c>
      <c r="B71" s="288" t="s">
        <v>219</v>
      </c>
      <c r="C71" s="165"/>
      <c r="D71" s="165"/>
    </row>
    <row r="72" spans="1:4" s="54" customFormat="1" ht="12" customHeight="1" x14ac:dyDescent="0.2">
      <c r="A72" s="192" t="s">
        <v>96</v>
      </c>
      <c r="B72" s="288" t="s">
        <v>485</v>
      </c>
      <c r="C72" s="165"/>
      <c r="D72" s="165"/>
    </row>
    <row r="73" spans="1:4" s="54" customFormat="1" ht="12" customHeight="1" x14ac:dyDescent="0.2">
      <c r="A73" s="192" t="s">
        <v>242</v>
      </c>
      <c r="B73" s="288" t="s">
        <v>220</v>
      </c>
      <c r="C73" s="165"/>
      <c r="D73" s="165"/>
    </row>
    <row r="74" spans="1:4" s="54" customFormat="1" ht="12" customHeight="1" thickBot="1" x14ac:dyDescent="0.25">
      <c r="A74" s="193" t="s">
        <v>243</v>
      </c>
      <c r="B74" s="289" t="s">
        <v>486</v>
      </c>
      <c r="C74" s="165"/>
      <c r="D74" s="165"/>
    </row>
    <row r="75" spans="1:4" s="54" customFormat="1" ht="12" customHeight="1" thickBot="1" x14ac:dyDescent="0.2">
      <c r="A75" s="194" t="s">
        <v>221</v>
      </c>
      <c r="B75" s="111" t="s">
        <v>222</v>
      </c>
      <c r="C75" s="161">
        <f>SUM(C76:C77)</f>
        <v>237666510</v>
      </c>
      <c r="D75" s="161">
        <f>SUM(D76:D77)</f>
        <v>254256280</v>
      </c>
    </row>
    <row r="76" spans="1:4" s="54" customFormat="1" ht="12" customHeight="1" x14ac:dyDescent="0.2">
      <c r="A76" s="191" t="s">
        <v>244</v>
      </c>
      <c r="B76" s="174" t="s">
        <v>223</v>
      </c>
      <c r="C76" s="165">
        <v>237666510</v>
      </c>
      <c r="D76" s="165">
        <v>254256280</v>
      </c>
    </row>
    <row r="77" spans="1:4" s="54" customFormat="1" ht="12" customHeight="1" thickBot="1" x14ac:dyDescent="0.25">
      <c r="A77" s="193" t="s">
        <v>245</v>
      </c>
      <c r="B77" s="176" t="s">
        <v>224</v>
      </c>
      <c r="C77" s="165"/>
      <c r="D77" s="165"/>
    </row>
    <row r="78" spans="1:4" s="53" customFormat="1" ht="12" customHeight="1" thickBot="1" x14ac:dyDescent="0.2">
      <c r="A78" s="194" t="s">
        <v>225</v>
      </c>
      <c r="B78" s="111" t="s">
        <v>226</v>
      </c>
      <c r="C78" s="161">
        <f>SUM(C79:C81)</f>
        <v>0</v>
      </c>
      <c r="D78" s="161">
        <f>SUM(D79:D81)</f>
        <v>0</v>
      </c>
    </row>
    <row r="79" spans="1:4" s="54" customFormat="1" ht="12" customHeight="1" x14ac:dyDescent="0.2">
      <c r="A79" s="191" t="s">
        <v>246</v>
      </c>
      <c r="B79" s="174" t="s">
        <v>227</v>
      </c>
      <c r="C79" s="165"/>
      <c r="D79" s="165"/>
    </row>
    <row r="80" spans="1:4" s="54" customFormat="1" ht="12" customHeight="1" x14ac:dyDescent="0.2">
      <c r="A80" s="192" t="s">
        <v>247</v>
      </c>
      <c r="B80" s="175" t="s">
        <v>228</v>
      </c>
      <c r="C80" s="165"/>
      <c r="D80" s="165"/>
    </row>
    <row r="81" spans="1:4" s="54" customFormat="1" ht="12" customHeight="1" thickBot="1" x14ac:dyDescent="0.25">
      <c r="A81" s="193" t="s">
        <v>248</v>
      </c>
      <c r="B81" s="176" t="s">
        <v>487</v>
      </c>
      <c r="C81" s="165"/>
      <c r="D81" s="165"/>
    </row>
    <row r="82" spans="1:4" s="54" customFormat="1" ht="12" customHeight="1" thickBot="1" x14ac:dyDescent="0.2">
      <c r="A82" s="194" t="s">
        <v>229</v>
      </c>
      <c r="B82" s="111" t="s">
        <v>249</v>
      </c>
      <c r="C82" s="161">
        <f>SUM(C83:C86)</f>
        <v>0</v>
      </c>
      <c r="D82" s="161">
        <f>SUM(D83:D86)</f>
        <v>0</v>
      </c>
    </row>
    <row r="83" spans="1:4" s="54" customFormat="1" ht="12" customHeight="1" x14ac:dyDescent="0.2">
      <c r="A83" s="195" t="s">
        <v>230</v>
      </c>
      <c r="B83" s="174" t="s">
        <v>231</v>
      </c>
      <c r="C83" s="165"/>
      <c r="D83" s="165"/>
    </row>
    <row r="84" spans="1:4" s="54" customFormat="1" ht="12" customHeight="1" x14ac:dyDescent="0.2">
      <c r="A84" s="196" t="s">
        <v>232</v>
      </c>
      <c r="B84" s="175" t="s">
        <v>233</v>
      </c>
      <c r="C84" s="165"/>
      <c r="D84" s="165"/>
    </row>
    <row r="85" spans="1:4" s="54" customFormat="1" ht="12" customHeight="1" x14ac:dyDescent="0.2">
      <c r="A85" s="196" t="s">
        <v>234</v>
      </c>
      <c r="B85" s="175" t="s">
        <v>235</v>
      </c>
      <c r="C85" s="165"/>
      <c r="D85" s="165"/>
    </row>
    <row r="86" spans="1:4" s="53" customFormat="1" ht="12" customHeight="1" thickBot="1" x14ac:dyDescent="0.25">
      <c r="A86" s="197" t="s">
        <v>236</v>
      </c>
      <c r="B86" s="176" t="s">
        <v>237</v>
      </c>
      <c r="C86" s="165"/>
      <c r="D86" s="165"/>
    </row>
    <row r="87" spans="1:4" s="53" customFormat="1" ht="12" customHeight="1" thickBot="1" x14ac:dyDescent="0.2">
      <c r="A87" s="194" t="s">
        <v>238</v>
      </c>
      <c r="B87" s="111" t="s">
        <v>373</v>
      </c>
      <c r="C87" s="217"/>
      <c r="D87" s="217"/>
    </row>
    <row r="88" spans="1:4" s="53" customFormat="1" ht="12" customHeight="1" thickBot="1" x14ac:dyDescent="0.2">
      <c r="A88" s="194" t="s">
        <v>391</v>
      </c>
      <c r="B88" s="111" t="s">
        <v>239</v>
      </c>
      <c r="C88" s="217"/>
      <c r="D88" s="217"/>
    </row>
    <row r="89" spans="1:4" s="53" customFormat="1" ht="12" customHeight="1" thickBot="1" x14ac:dyDescent="0.2">
      <c r="A89" s="194" t="s">
        <v>392</v>
      </c>
      <c r="B89" s="181" t="s">
        <v>376</v>
      </c>
      <c r="C89" s="167">
        <f>+C66+C70+C75+C78+C82+C88+C87</f>
        <v>237666510</v>
      </c>
      <c r="D89" s="167">
        <f>+D66+D70+D75+D78+D82+D88+D87</f>
        <v>254256280</v>
      </c>
    </row>
    <row r="90" spans="1:4" s="53" customFormat="1" ht="12" customHeight="1" thickBot="1" x14ac:dyDescent="0.2">
      <c r="A90" s="198" t="s">
        <v>393</v>
      </c>
      <c r="B90" s="182" t="s">
        <v>394</v>
      </c>
      <c r="C90" s="167">
        <f>+C65+C89</f>
        <v>251766672</v>
      </c>
      <c r="D90" s="167">
        <f>+D65+D89</f>
        <v>281482610</v>
      </c>
    </row>
    <row r="91" spans="1:4" s="54" customFormat="1" ht="15.2" customHeight="1" thickBot="1" x14ac:dyDescent="0.25">
      <c r="A91" s="88"/>
      <c r="B91" s="89"/>
      <c r="C91" s="146"/>
    </row>
    <row r="92" spans="1:4" s="47" customFormat="1" ht="16.5" customHeight="1" thickBot="1" x14ac:dyDescent="0.25">
      <c r="A92" s="816" t="s">
        <v>39</v>
      </c>
      <c r="B92" s="817"/>
      <c r="C92" s="817"/>
      <c r="D92" s="817"/>
    </row>
    <row r="93" spans="1:4" s="55" customFormat="1" ht="12" customHeight="1" thickBot="1" x14ac:dyDescent="0.25">
      <c r="A93" s="168" t="s">
        <v>6</v>
      </c>
      <c r="B93" s="24" t="s">
        <v>398</v>
      </c>
      <c r="C93" s="160">
        <f>+C94+C95+C96+C97+C98+C111</f>
        <v>0</v>
      </c>
      <c r="D93" s="160">
        <f>+D94+D95+D96+D97+D98+D111</f>
        <v>0</v>
      </c>
    </row>
    <row r="94" spans="1:4" ht="12" customHeight="1" x14ac:dyDescent="0.2">
      <c r="A94" s="199" t="s">
        <v>60</v>
      </c>
      <c r="B94" s="8" t="s">
        <v>35</v>
      </c>
      <c r="C94" s="237"/>
      <c r="D94" s="237"/>
    </row>
    <row r="95" spans="1:4" ht="12" customHeight="1" x14ac:dyDescent="0.2">
      <c r="A95" s="192" t="s">
        <v>61</v>
      </c>
      <c r="B95" s="6" t="s">
        <v>119</v>
      </c>
      <c r="C95" s="162"/>
      <c r="D95" s="162"/>
    </row>
    <row r="96" spans="1:4" ht="12" customHeight="1" x14ac:dyDescent="0.2">
      <c r="A96" s="192" t="s">
        <v>62</v>
      </c>
      <c r="B96" s="6" t="s">
        <v>87</v>
      </c>
      <c r="C96" s="164"/>
      <c r="D96" s="162"/>
    </row>
    <row r="97" spans="1:4" ht="12" customHeight="1" x14ac:dyDescent="0.2">
      <c r="A97" s="192" t="s">
        <v>63</v>
      </c>
      <c r="B97" s="9" t="s">
        <v>120</v>
      </c>
      <c r="C97" s="164"/>
      <c r="D97" s="249"/>
    </row>
    <row r="98" spans="1:4" ht="12" customHeight="1" x14ac:dyDescent="0.2">
      <c r="A98" s="192" t="s">
        <v>72</v>
      </c>
      <c r="B98" s="17" t="s">
        <v>121</v>
      </c>
      <c r="C98" s="164"/>
      <c r="D98" s="249"/>
    </row>
    <row r="99" spans="1:4" ht="12" customHeight="1" x14ac:dyDescent="0.2">
      <c r="A99" s="192" t="s">
        <v>64</v>
      </c>
      <c r="B99" s="6" t="s">
        <v>395</v>
      </c>
      <c r="C99" s="164"/>
      <c r="D99" s="249"/>
    </row>
    <row r="100" spans="1:4" ht="12" customHeight="1" x14ac:dyDescent="0.2">
      <c r="A100" s="192" t="s">
        <v>65</v>
      </c>
      <c r="B100" s="65" t="s">
        <v>339</v>
      </c>
      <c r="C100" s="164"/>
      <c r="D100" s="249"/>
    </row>
    <row r="101" spans="1:4" ht="12" customHeight="1" x14ac:dyDescent="0.2">
      <c r="A101" s="192" t="s">
        <v>73</v>
      </c>
      <c r="B101" s="65" t="s">
        <v>338</v>
      </c>
      <c r="C101" s="164"/>
      <c r="D101" s="249"/>
    </row>
    <row r="102" spans="1:4" ht="12" customHeight="1" x14ac:dyDescent="0.2">
      <c r="A102" s="192" t="s">
        <v>74</v>
      </c>
      <c r="B102" s="65" t="s">
        <v>255</v>
      </c>
      <c r="C102" s="164"/>
      <c r="D102" s="249"/>
    </row>
    <row r="103" spans="1:4" ht="12" customHeight="1" x14ac:dyDescent="0.2">
      <c r="A103" s="192" t="s">
        <v>75</v>
      </c>
      <c r="B103" s="66" t="s">
        <v>256</v>
      </c>
      <c r="C103" s="164"/>
      <c r="D103" s="249"/>
    </row>
    <row r="104" spans="1:4" ht="12" customHeight="1" x14ac:dyDescent="0.2">
      <c r="A104" s="192" t="s">
        <v>76</v>
      </c>
      <c r="B104" s="66" t="s">
        <v>257</v>
      </c>
      <c r="C104" s="164"/>
      <c r="D104" s="249"/>
    </row>
    <row r="105" spans="1:4" ht="12" customHeight="1" x14ac:dyDescent="0.2">
      <c r="A105" s="192" t="s">
        <v>78</v>
      </c>
      <c r="B105" s="65" t="s">
        <v>258</v>
      </c>
      <c r="C105" s="164"/>
      <c r="D105" s="249"/>
    </row>
    <row r="106" spans="1:4" ht="12" customHeight="1" x14ac:dyDescent="0.2">
      <c r="A106" s="192" t="s">
        <v>122</v>
      </c>
      <c r="B106" s="65" t="s">
        <v>259</v>
      </c>
      <c r="C106" s="164"/>
      <c r="D106" s="249"/>
    </row>
    <row r="107" spans="1:4" ht="12" customHeight="1" x14ac:dyDescent="0.2">
      <c r="A107" s="192" t="s">
        <v>253</v>
      </c>
      <c r="B107" s="66" t="s">
        <v>260</v>
      </c>
      <c r="C107" s="162"/>
      <c r="D107" s="249"/>
    </row>
    <row r="108" spans="1:4" ht="12" customHeight="1" x14ac:dyDescent="0.2">
      <c r="A108" s="200" t="s">
        <v>254</v>
      </c>
      <c r="B108" s="67" t="s">
        <v>261</v>
      </c>
      <c r="C108" s="164"/>
      <c r="D108" s="249"/>
    </row>
    <row r="109" spans="1:4" ht="12" customHeight="1" x14ac:dyDescent="0.2">
      <c r="A109" s="192" t="s">
        <v>336</v>
      </c>
      <c r="B109" s="67" t="s">
        <v>262</v>
      </c>
      <c r="C109" s="164"/>
      <c r="D109" s="249"/>
    </row>
    <row r="110" spans="1:4" ht="12" customHeight="1" x14ac:dyDescent="0.2">
      <c r="A110" s="192" t="s">
        <v>337</v>
      </c>
      <c r="B110" s="66" t="s">
        <v>263</v>
      </c>
      <c r="C110" s="162"/>
      <c r="D110" s="248"/>
    </row>
    <row r="111" spans="1:4" ht="12" customHeight="1" x14ac:dyDescent="0.2">
      <c r="A111" s="192" t="s">
        <v>341</v>
      </c>
      <c r="B111" s="9" t="s">
        <v>36</v>
      </c>
      <c r="C111" s="162"/>
      <c r="D111" s="248"/>
    </row>
    <row r="112" spans="1:4" ht="12" customHeight="1" x14ac:dyDescent="0.2">
      <c r="A112" s="193" t="s">
        <v>342</v>
      </c>
      <c r="B112" s="6" t="s">
        <v>396</v>
      </c>
      <c r="C112" s="164"/>
      <c r="D112" s="249"/>
    </row>
    <row r="113" spans="1:4" ht="12" customHeight="1" thickBot="1" x14ac:dyDescent="0.25">
      <c r="A113" s="201" t="s">
        <v>343</v>
      </c>
      <c r="B113" s="68" t="s">
        <v>397</v>
      </c>
      <c r="C113" s="238"/>
      <c r="D113" s="276"/>
    </row>
    <row r="114" spans="1:4" ht="12" customHeight="1" thickBot="1" x14ac:dyDescent="0.25">
      <c r="A114" s="25" t="s">
        <v>7</v>
      </c>
      <c r="B114" s="23" t="s">
        <v>264</v>
      </c>
      <c r="C114" s="161">
        <f>+C115+C117+C119</f>
        <v>251766672</v>
      </c>
      <c r="D114" s="246">
        <f>+D115+D117+D119</f>
        <v>281482610</v>
      </c>
    </row>
    <row r="115" spans="1:4" ht="12" customHeight="1" x14ac:dyDescent="0.2">
      <c r="A115" s="191" t="s">
        <v>66</v>
      </c>
      <c r="B115" s="6" t="s">
        <v>140</v>
      </c>
      <c r="C115" s="163">
        <v>16115221</v>
      </c>
      <c r="D115" s="247">
        <v>27333313</v>
      </c>
    </row>
    <row r="116" spans="1:4" ht="12" customHeight="1" x14ac:dyDescent="0.2">
      <c r="A116" s="191" t="s">
        <v>67</v>
      </c>
      <c r="B116" s="10" t="s">
        <v>268</v>
      </c>
      <c r="C116" s="163"/>
      <c r="D116" s="247"/>
    </row>
    <row r="117" spans="1:4" ht="12" customHeight="1" x14ac:dyDescent="0.2">
      <c r="A117" s="191" t="s">
        <v>68</v>
      </c>
      <c r="B117" s="10" t="s">
        <v>123</v>
      </c>
      <c r="C117" s="162">
        <v>235651451</v>
      </c>
      <c r="D117" s="248">
        <v>254149297</v>
      </c>
    </row>
    <row r="118" spans="1:4" ht="12" customHeight="1" x14ac:dyDescent="0.2">
      <c r="A118" s="191" t="s">
        <v>69</v>
      </c>
      <c r="B118" s="10" t="s">
        <v>269</v>
      </c>
      <c r="C118" s="162"/>
      <c r="D118" s="248"/>
    </row>
    <row r="119" spans="1:4" ht="12" customHeight="1" x14ac:dyDescent="0.2">
      <c r="A119" s="191" t="s">
        <v>70</v>
      </c>
      <c r="B119" s="113" t="s">
        <v>142</v>
      </c>
      <c r="C119" s="162"/>
      <c r="D119" s="248"/>
    </row>
    <row r="120" spans="1:4" ht="12" customHeight="1" x14ac:dyDescent="0.2">
      <c r="A120" s="191" t="s">
        <v>77</v>
      </c>
      <c r="B120" s="112" t="s">
        <v>329</v>
      </c>
      <c r="C120" s="162"/>
      <c r="D120" s="248"/>
    </row>
    <row r="121" spans="1:4" ht="12" customHeight="1" x14ac:dyDescent="0.2">
      <c r="A121" s="191" t="s">
        <v>79</v>
      </c>
      <c r="B121" s="170" t="s">
        <v>274</v>
      </c>
      <c r="C121" s="162"/>
      <c r="D121" s="248"/>
    </row>
    <row r="122" spans="1:4" ht="12" customHeight="1" x14ac:dyDescent="0.2">
      <c r="A122" s="191" t="s">
        <v>124</v>
      </c>
      <c r="B122" s="66" t="s">
        <v>257</v>
      </c>
      <c r="C122" s="162"/>
      <c r="D122" s="248"/>
    </row>
    <row r="123" spans="1:4" ht="12" customHeight="1" x14ac:dyDescent="0.2">
      <c r="A123" s="191" t="s">
        <v>125</v>
      </c>
      <c r="B123" s="66" t="s">
        <v>273</v>
      </c>
      <c r="C123" s="162"/>
      <c r="D123" s="248"/>
    </row>
    <row r="124" spans="1:4" ht="12" customHeight="1" x14ac:dyDescent="0.2">
      <c r="A124" s="191" t="s">
        <v>126</v>
      </c>
      <c r="B124" s="66" t="s">
        <v>272</v>
      </c>
      <c r="C124" s="162"/>
      <c r="D124" s="248"/>
    </row>
    <row r="125" spans="1:4" ht="12" customHeight="1" x14ac:dyDescent="0.2">
      <c r="A125" s="191" t="s">
        <v>265</v>
      </c>
      <c r="B125" s="66" t="s">
        <v>260</v>
      </c>
      <c r="C125" s="162"/>
      <c r="D125" s="248"/>
    </row>
    <row r="126" spans="1:4" ht="12" customHeight="1" x14ac:dyDescent="0.2">
      <c r="A126" s="191" t="s">
        <v>266</v>
      </c>
      <c r="B126" s="66" t="s">
        <v>271</v>
      </c>
      <c r="C126" s="162"/>
      <c r="D126" s="248"/>
    </row>
    <row r="127" spans="1:4" ht="12" customHeight="1" thickBot="1" x14ac:dyDescent="0.25">
      <c r="A127" s="200" t="s">
        <v>267</v>
      </c>
      <c r="B127" s="66" t="s">
        <v>270</v>
      </c>
      <c r="C127" s="164"/>
      <c r="D127" s="249"/>
    </row>
    <row r="128" spans="1:4" ht="12" customHeight="1" thickBot="1" x14ac:dyDescent="0.25">
      <c r="A128" s="25" t="s">
        <v>8</v>
      </c>
      <c r="B128" s="59" t="s">
        <v>346</v>
      </c>
      <c r="C128" s="161">
        <f>+C93+C114</f>
        <v>251766672</v>
      </c>
      <c r="D128" s="246">
        <f>+D93+D114</f>
        <v>281482610</v>
      </c>
    </row>
    <row r="129" spans="1:10" ht="12" customHeight="1" thickBot="1" x14ac:dyDescent="0.25">
      <c r="A129" s="25" t="s">
        <v>9</v>
      </c>
      <c r="B129" s="59" t="s">
        <v>347</v>
      </c>
      <c r="C129" s="161">
        <f>+C130+C131+C132</f>
        <v>0</v>
      </c>
      <c r="D129" s="246">
        <f>+D130+D131+D132</f>
        <v>0</v>
      </c>
    </row>
    <row r="130" spans="1:10" s="55" customFormat="1" ht="12" customHeight="1" x14ac:dyDescent="0.2">
      <c r="A130" s="191" t="s">
        <v>174</v>
      </c>
      <c r="B130" s="7" t="s">
        <v>401</v>
      </c>
      <c r="C130" s="162"/>
      <c r="D130" s="248"/>
    </row>
    <row r="131" spans="1:10" ht="12" customHeight="1" x14ac:dyDescent="0.2">
      <c r="A131" s="191" t="s">
        <v>175</v>
      </c>
      <c r="B131" s="7" t="s">
        <v>355</v>
      </c>
      <c r="C131" s="162"/>
      <c r="D131" s="248"/>
    </row>
    <row r="132" spans="1:10" ht="12" customHeight="1" thickBot="1" x14ac:dyDescent="0.25">
      <c r="A132" s="200" t="s">
        <v>176</v>
      </c>
      <c r="B132" s="5" t="s">
        <v>400</v>
      </c>
      <c r="C132" s="162"/>
      <c r="D132" s="248"/>
    </row>
    <row r="133" spans="1:10" ht="12" customHeight="1" thickBot="1" x14ac:dyDescent="0.25">
      <c r="A133" s="25" t="s">
        <v>10</v>
      </c>
      <c r="B133" s="59" t="s">
        <v>348</v>
      </c>
      <c r="C133" s="161">
        <f>+C134+C135+C136+C137+C138+C139</f>
        <v>0</v>
      </c>
      <c r="D133" s="246">
        <f>+D134+D135+D136+D137+D138+D139</f>
        <v>0</v>
      </c>
    </row>
    <row r="134" spans="1:10" ht="12" customHeight="1" x14ac:dyDescent="0.2">
      <c r="A134" s="191" t="s">
        <v>53</v>
      </c>
      <c r="B134" s="7" t="s">
        <v>357</v>
      </c>
      <c r="C134" s="162"/>
      <c r="D134" s="248"/>
    </row>
    <row r="135" spans="1:10" ht="12" customHeight="1" x14ac:dyDescent="0.2">
      <c r="A135" s="191" t="s">
        <v>54</v>
      </c>
      <c r="B135" s="7" t="s">
        <v>349</v>
      </c>
      <c r="C135" s="162"/>
      <c r="D135" s="248"/>
    </row>
    <row r="136" spans="1:10" ht="12" customHeight="1" x14ac:dyDescent="0.2">
      <c r="A136" s="191" t="s">
        <v>55</v>
      </c>
      <c r="B136" s="7" t="s">
        <v>350</v>
      </c>
      <c r="C136" s="162"/>
      <c r="D136" s="248"/>
    </row>
    <row r="137" spans="1:10" ht="12" customHeight="1" x14ac:dyDescent="0.2">
      <c r="A137" s="191" t="s">
        <v>111</v>
      </c>
      <c r="B137" s="7" t="s">
        <v>399</v>
      </c>
      <c r="C137" s="162"/>
      <c r="D137" s="248"/>
    </row>
    <row r="138" spans="1:10" ht="12" customHeight="1" x14ac:dyDescent="0.2">
      <c r="A138" s="191" t="s">
        <v>112</v>
      </c>
      <c r="B138" s="7" t="s">
        <v>352</v>
      </c>
      <c r="C138" s="162"/>
      <c r="D138" s="248"/>
    </row>
    <row r="139" spans="1:10" s="55" customFormat="1" ht="12" customHeight="1" thickBot="1" x14ac:dyDescent="0.25">
      <c r="A139" s="200" t="s">
        <v>113</v>
      </c>
      <c r="B139" s="5" t="s">
        <v>353</v>
      </c>
      <c r="C139" s="162"/>
      <c r="D139" s="248"/>
    </row>
    <row r="140" spans="1:10" ht="12" customHeight="1" thickBot="1" x14ac:dyDescent="0.25">
      <c r="A140" s="25" t="s">
        <v>11</v>
      </c>
      <c r="B140" s="59" t="s">
        <v>414</v>
      </c>
      <c r="C140" s="167">
        <f>+C141+C142+C144+C145+C143</f>
        <v>0</v>
      </c>
      <c r="D140" s="250">
        <f>+D141+D142+D144+D145+D143</f>
        <v>0</v>
      </c>
      <c r="J140" s="97"/>
    </row>
    <row r="141" spans="1:10" x14ac:dyDescent="0.2">
      <c r="A141" s="191" t="s">
        <v>56</v>
      </c>
      <c r="B141" s="7" t="s">
        <v>275</v>
      </c>
      <c r="C141" s="162"/>
      <c r="D141" s="248"/>
    </row>
    <row r="142" spans="1:10" ht="12" customHeight="1" x14ac:dyDescent="0.2">
      <c r="A142" s="191" t="s">
        <v>57</v>
      </c>
      <c r="B142" s="7" t="s">
        <v>276</v>
      </c>
      <c r="C142" s="162"/>
      <c r="D142" s="248"/>
    </row>
    <row r="143" spans="1:10" ht="12" customHeight="1" x14ac:dyDescent="0.2">
      <c r="A143" s="191" t="s">
        <v>192</v>
      </c>
      <c r="B143" s="7" t="s">
        <v>413</v>
      </c>
      <c r="C143" s="162"/>
      <c r="D143" s="248"/>
    </row>
    <row r="144" spans="1:10" s="55" customFormat="1" ht="12" customHeight="1" x14ac:dyDescent="0.2">
      <c r="A144" s="191" t="s">
        <v>193</v>
      </c>
      <c r="B144" s="7" t="s">
        <v>362</v>
      </c>
      <c r="C144" s="162"/>
      <c r="D144" s="248"/>
    </row>
    <row r="145" spans="1:4" s="55" customFormat="1" ht="12" customHeight="1" thickBot="1" x14ac:dyDescent="0.25">
      <c r="A145" s="200" t="s">
        <v>194</v>
      </c>
      <c r="B145" s="5" t="s">
        <v>292</v>
      </c>
      <c r="C145" s="162"/>
      <c r="D145" s="248"/>
    </row>
    <row r="146" spans="1:4" s="55" customFormat="1" ht="12" customHeight="1" thickBot="1" x14ac:dyDescent="0.25">
      <c r="A146" s="25" t="s">
        <v>12</v>
      </c>
      <c r="B146" s="59" t="s">
        <v>363</v>
      </c>
      <c r="C146" s="240">
        <f>+C147+C148+C149+C150+C151</f>
        <v>0</v>
      </c>
      <c r="D146" s="251">
        <f>+D147+D148+D149+D150+D151</f>
        <v>0</v>
      </c>
    </row>
    <row r="147" spans="1:4" s="55" customFormat="1" ht="12" customHeight="1" x14ac:dyDescent="0.2">
      <c r="A147" s="191" t="s">
        <v>58</v>
      </c>
      <c r="B147" s="7" t="s">
        <v>358</v>
      </c>
      <c r="C147" s="162"/>
      <c r="D147" s="248"/>
    </row>
    <row r="148" spans="1:4" s="55" customFormat="1" ht="12" customHeight="1" x14ac:dyDescent="0.2">
      <c r="A148" s="191" t="s">
        <v>59</v>
      </c>
      <c r="B148" s="7" t="s">
        <v>365</v>
      </c>
      <c r="C148" s="162"/>
      <c r="D148" s="248"/>
    </row>
    <row r="149" spans="1:4" s="55" customFormat="1" ht="12" customHeight="1" x14ac:dyDescent="0.2">
      <c r="A149" s="191" t="s">
        <v>204</v>
      </c>
      <c r="B149" s="7" t="s">
        <v>360</v>
      </c>
      <c r="C149" s="162"/>
      <c r="D149" s="248"/>
    </row>
    <row r="150" spans="1:4" s="55" customFormat="1" ht="12" customHeight="1" x14ac:dyDescent="0.2">
      <c r="A150" s="191" t="s">
        <v>205</v>
      </c>
      <c r="B150" s="7" t="s">
        <v>402</v>
      </c>
      <c r="C150" s="162"/>
      <c r="D150" s="248"/>
    </row>
    <row r="151" spans="1:4" ht="12.75" customHeight="1" thickBot="1" x14ac:dyDescent="0.25">
      <c r="A151" s="200" t="s">
        <v>364</v>
      </c>
      <c r="B151" s="5" t="s">
        <v>367</v>
      </c>
      <c r="C151" s="164"/>
      <c r="D151" s="249"/>
    </row>
    <row r="152" spans="1:4" ht="12.75" customHeight="1" thickBot="1" x14ac:dyDescent="0.25">
      <c r="A152" s="231" t="s">
        <v>13</v>
      </c>
      <c r="B152" s="59" t="s">
        <v>368</v>
      </c>
      <c r="C152" s="240"/>
      <c r="D152" s="251"/>
    </row>
    <row r="153" spans="1:4" ht="12.75" customHeight="1" thickBot="1" x14ac:dyDescent="0.25">
      <c r="A153" s="231" t="s">
        <v>14</v>
      </c>
      <c r="B153" s="59" t="s">
        <v>369</v>
      </c>
      <c r="C153" s="240"/>
      <c r="D153" s="251"/>
    </row>
    <row r="154" spans="1:4" ht="12" customHeight="1" thickBot="1" x14ac:dyDescent="0.25">
      <c r="A154" s="25" t="s">
        <v>15</v>
      </c>
      <c r="B154" s="59" t="s">
        <v>371</v>
      </c>
      <c r="C154" s="242">
        <f>+C129+C133+C140+C146+C152+C153</f>
        <v>0</v>
      </c>
      <c r="D154" s="253">
        <f>+D129+D133+D140+D146+D152+D153</f>
        <v>0</v>
      </c>
    </row>
    <row r="155" spans="1:4" ht="15.2" customHeight="1" thickBot="1" x14ac:dyDescent="0.25">
      <c r="A155" s="202" t="s">
        <v>16</v>
      </c>
      <c r="B155" s="149" t="s">
        <v>370</v>
      </c>
      <c r="C155" s="242">
        <f>+C128+C154</f>
        <v>251766672</v>
      </c>
      <c r="D155" s="253">
        <f>+D128+D154</f>
        <v>281482610</v>
      </c>
    </row>
    <row r="156" spans="1:4" ht="13.5" thickBot="1" x14ac:dyDescent="0.25">
      <c r="A156" s="152"/>
      <c r="B156" s="153"/>
      <c r="C156" s="631">
        <f>C90-C155</f>
        <v>0</v>
      </c>
      <c r="D156" s="631">
        <f>D90-D155</f>
        <v>0</v>
      </c>
    </row>
    <row r="157" spans="1:4" ht="15.2" customHeight="1" thickBot="1" x14ac:dyDescent="0.25">
      <c r="A157" s="283" t="s">
        <v>481</v>
      </c>
      <c r="B157" s="284"/>
      <c r="C157" s="275"/>
      <c r="D157" s="275"/>
    </row>
    <row r="158" spans="1:4" ht="14.45" customHeight="1" thickBot="1" x14ac:dyDescent="0.25">
      <c r="A158" s="285" t="s">
        <v>482</v>
      </c>
      <c r="B158" s="286"/>
      <c r="C158" s="275"/>
      <c r="D158" s="275"/>
    </row>
  </sheetData>
  <sheetProtection formatCells="0"/>
  <mergeCells count="4">
    <mergeCell ref="B2:D2"/>
    <mergeCell ref="B3:D3"/>
    <mergeCell ref="A7:D7"/>
    <mergeCell ref="A92:D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8"/>
  <sheetViews>
    <sheetView topLeftCell="A85" zoomScale="120" zoomScaleNormal="120" zoomScaleSheetLayoutView="100" workbookViewId="0">
      <selection activeCell="I100" sqref="I100"/>
    </sheetView>
  </sheetViews>
  <sheetFormatPr defaultRowHeight="12.75" x14ac:dyDescent="0.2"/>
  <cols>
    <col min="1" max="1" width="16.1640625" style="154" customWidth="1"/>
    <col min="2" max="2" width="62" style="155" customWidth="1"/>
    <col min="3" max="3" width="14.1640625" style="156" customWidth="1"/>
    <col min="4" max="4" width="14.1640625" style="2" customWidth="1"/>
    <col min="5" max="16384" width="9.33203125" style="2"/>
  </cols>
  <sheetData>
    <row r="1" spans="1:4" s="1" customFormat="1" ht="16.5" customHeight="1" thickBot="1" x14ac:dyDescent="0.3">
      <c r="A1" s="301"/>
      <c r="B1" s="819" t="str">
        <f>CONCATENATE("6.1.3. melléklet ",Z_ALAPADATOK!A7," ",Z_ALAPADATOK!B7," ",Z_ALAPADATOK!C7," ",Z_ALAPADATOK!D7," ",Z_ALAPADATOK!E7," ",Z_ALAPADATOK!F7," ",Z_ALAPADATOK!G7," ",Z_ALAPADATOK!H7)</f>
        <v>6.1.3. melléklet a 6 / 2021 ( V.28. ) önkormányzati rendelethez</v>
      </c>
      <c r="C1" s="820"/>
      <c r="D1" s="820"/>
    </row>
    <row r="2" spans="1:4" s="51" customFormat="1" ht="21.2" customHeight="1" thickBot="1" x14ac:dyDescent="0.25">
      <c r="A2" s="309" t="s">
        <v>41</v>
      </c>
      <c r="B2" s="818" t="s">
        <v>865</v>
      </c>
      <c r="C2" s="818"/>
      <c r="D2" s="818"/>
    </row>
    <row r="3" spans="1:4" s="51" customFormat="1" ht="24.75" thickBot="1" x14ac:dyDescent="0.25">
      <c r="A3" s="309" t="s">
        <v>132</v>
      </c>
      <c r="B3" s="818" t="s">
        <v>412</v>
      </c>
      <c r="C3" s="818"/>
      <c r="D3" s="818"/>
    </row>
    <row r="4" spans="1:4" s="52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47" customFormat="1" ht="12.95" customHeight="1" thickBot="1" x14ac:dyDescent="0.25">
      <c r="A6" s="77" t="s">
        <v>382</v>
      </c>
      <c r="B6" s="78" t="s">
        <v>383</v>
      </c>
      <c r="C6" s="78" t="s">
        <v>384</v>
      </c>
      <c r="D6" s="270" t="s">
        <v>386</v>
      </c>
    </row>
    <row r="7" spans="1:4" s="47" customFormat="1" ht="15.95" customHeight="1" thickBot="1" x14ac:dyDescent="0.25">
      <c r="A7" s="816" t="s">
        <v>38</v>
      </c>
      <c r="B7" s="817"/>
      <c r="C7" s="817"/>
      <c r="D7" s="817"/>
    </row>
    <row r="8" spans="1:4" s="47" customFormat="1" ht="12" customHeight="1" thickBot="1" x14ac:dyDescent="0.25">
      <c r="A8" s="25" t="s">
        <v>6</v>
      </c>
      <c r="B8" s="19" t="s">
        <v>159</v>
      </c>
      <c r="C8" s="161">
        <f>+C9+C10+C11+C12+C13+C14</f>
        <v>13298038</v>
      </c>
      <c r="D8" s="246">
        <f>+D9+D10+D11+D12+D13+D14</f>
        <v>13298038</v>
      </c>
    </row>
    <row r="9" spans="1:4" s="53" customFormat="1" ht="12" customHeight="1" x14ac:dyDescent="0.2">
      <c r="A9" s="191" t="s">
        <v>60</v>
      </c>
      <c r="B9" s="174" t="s">
        <v>160</v>
      </c>
      <c r="C9" s="163">
        <v>13298038</v>
      </c>
      <c r="D9" s="247">
        <v>13298038</v>
      </c>
    </row>
    <row r="10" spans="1:4" s="54" customFormat="1" ht="12" customHeight="1" x14ac:dyDescent="0.2">
      <c r="A10" s="192" t="s">
        <v>61</v>
      </c>
      <c r="B10" s="175" t="s">
        <v>161</v>
      </c>
      <c r="C10" s="162"/>
      <c r="D10" s="248"/>
    </row>
    <row r="11" spans="1:4" s="54" customFormat="1" ht="12" customHeight="1" x14ac:dyDescent="0.2">
      <c r="A11" s="192" t="s">
        <v>62</v>
      </c>
      <c r="B11" s="175" t="s">
        <v>162</v>
      </c>
      <c r="C11" s="162"/>
      <c r="D11" s="248"/>
    </row>
    <row r="12" spans="1:4" s="54" customFormat="1" ht="12" customHeight="1" x14ac:dyDescent="0.2">
      <c r="A12" s="192" t="s">
        <v>63</v>
      </c>
      <c r="B12" s="175" t="s">
        <v>163</v>
      </c>
      <c r="C12" s="162"/>
      <c r="D12" s="248"/>
    </row>
    <row r="13" spans="1:4" s="54" customFormat="1" ht="12" customHeight="1" x14ac:dyDescent="0.2">
      <c r="A13" s="192" t="s">
        <v>94</v>
      </c>
      <c r="B13" s="175" t="s">
        <v>390</v>
      </c>
      <c r="C13" s="162"/>
      <c r="D13" s="248"/>
    </row>
    <row r="14" spans="1:4" s="53" customFormat="1" ht="12" customHeight="1" thickBot="1" x14ac:dyDescent="0.25">
      <c r="A14" s="193" t="s">
        <v>64</v>
      </c>
      <c r="B14" s="176" t="s">
        <v>331</v>
      </c>
      <c r="C14" s="162"/>
      <c r="D14" s="248"/>
    </row>
    <row r="15" spans="1:4" s="53" customFormat="1" ht="12" customHeight="1" thickBot="1" x14ac:dyDescent="0.25">
      <c r="A15" s="25" t="s">
        <v>7</v>
      </c>
      <c r="B15" s="111" t="s">
        <v>164</v>
      </c>
      <c r="C15" s="161">
        <f>+C16+C17+C18+C19+C20</f>
        <v>0</v>
      </c>
      <c r="D15" s="246">
        <f>+D16+D17+D18+D19+D20</f>
        <v>0</v>
      </c>
    </row>
    <row r="16" spans="1:4" s="53" customFormat="1" ht="12" customHeight="1" x14ac:dyDescent="0.2">
      <c r="A16" s="191" t="s">
        <v>66</v>
      </c>
      <c r="B16" s="174" t="s">
        <v>165</v>
      </c>
      <c r="C16" s="163"/>
      <c r="D16" s="247"/>
    </row>
    <row r="17" spans="1:4" s="53" customFormat="1" ht="12" customHeight="1" x14ac:dyDescent="0.2">
      <c r="A17" s="192" t="s">
        <v>67</v>
      </c>
      <c r="B17" s="175" t="s">
        <v>166</v>
      </c>
      <c r="C17" s="162"/>
      <c r="D17" s="248"/>
    </row>
    <row r="18" spans="1:4" s="53" customFormat="1" ht="12" customHeight="1" x14ac:dyDescent="0.2">
      <c r="A18" s="192" t="s">
        <v>68</v>
      </c>
      <c r="B18" s="175" t="s">
        <v>323</v>
      </c>
      <c r="C18" s="162"/>
      <c r="D18" s="248"/>
    </row>
    <row r="19" spans="1:4" s="53" customFormat="1" ht="12" customHeight="1" x14ac:dyDescent="0.2">
      <c r="A19" s="192" t="s">
        <v>69</v>
      </c>
      <c r="B19" s="175" t="s">
        <v>324</v>
      </c>
      <c r="C19" s="162"/>
      <c r="D19" s="248"/>
    </row>
    <row r="20" spans="1:4" s="53" customFormat="1" ht="12" customHeight="1" x14ac:dyDescent="0.2">
      <c r="A20" s="192" t="s">
        <v>70</v>
      </c>
      <c r="B20" s="175" t="s">
        <v>167</v>
      </c>
      <c r="C20" s="162"/>
      <c r="D20" s="248"/>
    </row>
    <row r="21" spans="1:4" s="54" customFormat="1" ht="12" customHeight="1" thickBot="1" x14ac:dyDescent="0.25">
      <c r="A21" s="193" t="s">
        <v>77</v>
      </c>
      <c r="B21" s="176" t="s">
        <v>168</v>
      </c>
      <c r="C21" s="164"/>
      <c r="D21" s="249"/>
    </row>
    <row r="22" spans="1:4" s="54" customFormat="1" ht="12" customHeight="1" thickBot="1" x14ac:dyDescent="0.25">
      <c r="A22" s="25" t="s">
        <v>8</v>
      </c>
      <c r="B22" s="19" t="s">
        <v>169</v>
      </c>
      <c r="C22" s="161">
        <f>+C23+C24+C25+C26+C27</f>
        <v>0</v>
      </c>
      <c r="D22" s="246">
        <f>+D23+D24+D25+D26+D27</f>
        <v>0</v>
      </c>
    </row>
    <row r="23" spans="1:4" s="54" customFormat="1" ht="12" customHeight="1" x14ac:dyDescent="0.2">
      <c r="A23" s="191" t="s">
        <v>49</v>
      </c>
      <c r="B23" s="174" t="s">
        <v>170</v>
      </c>
      <c r="C23" s="163"/>
      <c r="D23" s="247"/>
    </row>
    <row r="24" spans="1:4" s="53" customFormat="1" ht="12" customHeight="1" x14ac:dyDescent="0.2">
      <c r="A24" s="192" t="s">
        <v>50</v>
      </c>
      <c r="B24" s="175" t="s">
        <v>171</v>
      </c>
      <c r="C24" s="162"/>
      <c r="D24" s="248"/>
    </row>
    <row r="25" spans="1:4" s="54" customFormat="1" ht="12" customHeight="1" x14ac:dyDescent="0.2">
      <c r="A25" s="192" t="s">
        <v>51</v>
      </c>
      <c r="B25" s="175" t="s">
        <v>325</v>
      </c>
      <c r="C25" s="162"/>
      <c r="D25" s="248"/>
    </row>
    <row r="26" spans="1:4" s="54" customFormat="1" ht="12" customHeight="1" x14ac:dyDescent="0.2">
      <c r="A26" s="192" t="s">
        <v>52</v>
      </c>
      <c r="B26" s="175" t="s">
        <v>326</v>
      </c>
      <c r="C26" s="162"/>
      <c r="D26" s="248"/>
    </row>
    <row r="27" spans="1:4" s="54" customFormat="1" ht="12" customHeight="1" x14ac:dyDescent="0.2">
      <c r="A27" s="192" t="s">
        <v>107</v>
      </c>
      <c r="B27" s="175" t="s">
        <v>172</v>
      </c>
      <c r="C27" s="162"/>
      <c r="D27" s="248"/>
    </row>
    <row r="28" spans="1:4" s="54" customFormat="1" ht="12" customHeight="1" thickBot="1" x14ac:dyDescent="0.25">
      <c r="A28" s="193" t="s">
        <v>108</v>
      </c>
      <c r="B28" s="176" t="s">
        <v>173</v>
      </c>
      <c r="C28" s="164"/>
      <c r="D28" s="249"/>
    </row>
    <row r="29" spans="1:4" s="54" customFormat="1" ht="12" customHeight="1" thickBot="1" x14ac:dyDescent="0.25">
      <c r="A29" s="25" t="s">
        <v>109</v>
      </c>
      <c r="B29" s="19" t="s">
        <v>472</v>
      </c>
      <c r="C29" s="167">
        <f>SUM(C30:C36)</f>
        <v>0</v>
      </c>
      <c r="D29" s="167">
        <f>SUM(D30:D36)</f>
        <v>0</v>
      </c>
    </row>
    <row r="30" spans="1:4" s="54" customFormat="1" ht="12" customHeight="1" x14ac:dyDescent="0.2">
      <c r="A30" s="191" t="s">
        <v>174</v>
      </c>
      <c r="B30" s="174" t="str">
        <f>'Z_1.1.sz.mell.'!B33</f>
        <v>Építményadó</v>
      </c>
      <c r="C30" s="163"/>
      <c r="D30" s="163"/>
    </row>
    <row r="31" spans="1:4" s="54" customFormat="1" ht="12" customHeight="1" x14ac:dyDescent="0.2">
      <c r="A31" s="192" t="s">
        <v>175</v>
      </c>
      <c r="B31" s="174" t="str">
        <f>'Z_1.1.sz.mell.'!B34</f>
        <v xml:space="preserve">Idegenforgalmi adó </v>
      </c>
      <c r="C31" s="162"/>
      <c r="D31" s="162"/>
    </row>
    <row r="32" spans="1:4" s="54" customFormat="1" ht="12" customHeight="1" x14ac:dyDescent="0.2">
      <c r="A32" s="192" t="s">
        <v>176</v>
      </c>
      <c r="B32" s="174" t="str">
        <f>'Z_1.1.sz.mell.'!B35</f>
        <v>Iparűzési adó</v>
      </c>
      <c r="C32" s="162"/>
      <c r="D32" s="162"/>
    </row>
    <row r="33" spans="1:4" s="54" customFormat="1" ht="12" customHeight="1" x14ac:dyDescent="0.2">
      <c r="A33" s="192" t="s">
        <v>177</v>
      </c>
      <c r="B33" s="174" t="str">
        <f>'Z_1.1.sz.mell.'!B36</f>
        <v>Talajterhelési díj</v>
      </c>
      <c r="C33" s="162"/>
      <c r="D33" s="162"/>
    </row>
    <row r="34" spans="1:4" s="54" customFormat="1" ht="12" customHeight="1" x14ac:dyDescent="0.2">
      <c r="A34" s="192" t="s">
        <v>476</v>
      </c>
      <c r="B34" s="174" t="str">
        <f>'Z_1.1.sz.mell.'!B37</f>
        <v>Gépjárműadó</v>
      </c>
      <c r="C34" s="162"/>
      <c r="D34" s="162"/>
    </row>
    <row r="35" spans="1:4" s="54" customFormat="1" ht="12" customHeight="1" x14ac:dyDescent="0.2">
      <c r="A35" s="192" t="s">
        <v>477</v>
      </c>
      <c r="B35" s="174" t="str">
        <f>'Z_1.1.sz.mell.'!B38</f>
        <v>Telekadó</v>
      </c>
      <c r="C35" s="162"/>
      <c r="D35" s="162"/>
    </row>
    <row r="36" spans="1:4" s="54" customFormat="1" ht="12" customHeight="1" thickBot="1" x14ac:dyDescent="0.25">
      <c r="A36" s="193" t="s">
        <v>478</v>
      </c>
      <c r="B36" s="174" t="str">
        <f>'Z_1.1.sz.mell.'!B39</f>
        <v>Kommunális adó</v>
      </c>
      <c r="C36" s="164"/>
      <c r="D36" s="164"/>
    </row>
    <row r="37" spans="1:4" s="54" customFormat="1" ht="12" customHeight="1" thickBot="1" x14ac:dyDescent="0.25">
      <c r="A37" s="25" t="s">
        <v>10</v>
      </c>
      <c r="B37" s="19" t="s">
        <v>332</v>
      </c>
      <c r="C37" s="161">
        <f>SUM(C38:C48)</f>
        <v>0</v>
      </c>
      <c r="D37" s="246">
        <f>SUM(D38:D48)</f>
        <v>0</v>
      </c>
    </row>
    <row r="38" spans="1:4" s="54" customFormat="1" ht="12" customHeight="1" x14ac:dyDescent="0.2">
      <c r="A38" s="191" t="s">
        <v>53</v>
      </c>
      <c r="B38" s="174" t="s">
        <v>181</v>
      </c>
      <c r="C38" s="163"/>
      <c r="D38" s="247"/>
    </row>
    <row r="39" spans="1:4" s="54" customFormat="1" ht="12" customHeight="1" x14ac:dyDescent="0.2">
      <c r="A39" s="192" t="s">
        <v>54</v>
      </c>
      <c r="B39" s="175" t="s">
        <v>182</v>
      </c>
      <c r="C39" s="162"/>
      <c r="D39" s="248"/>
    </row>
    <row r="40" spans="1:4" s="54" customFormat="1" ht="12" customHeight="1" x14ac:dyDescent="0.2">
      <c r="A40" s="192" t="s">
        <v>55</v>
      </c>
      <c r="B40" s="175" t="s">
        <v>183</v>
      </c>
      <c r="C40" s="162"/>
      <c r="D40" s="248"/>
    </row>
    <row r="41" spans="1:4" s="54" customFormat="1" ht="12" customHeight="1" x14ac:dyDescent="0.2">
      <c r="A41" s="192" t="s">
        <v>111</v>
      </c>
      <c r="B41" s="175" t="s">
        <v>184</v>
      </c>
      <c r="C41" s="162"/>
      <c r="D41" s="248"/>
    </row>
    <row r="42" spans="1:4" s="54" customFormat="1" ht="12" customHeight="1" x14ac:dyDescent="0.2">
      <c r="A42" s="192" t="s">
        <v>112</v>
      </c>
      <c r="B42" s="175" t="s">
        <v>185</v>
      </c>
      <c r="C42" s="162"/>
      <c r="D42" s="248"/>
    </row>
    <row r="43" spans="1:4" s="54" customFormat="1" ht="12" customHeight="1" x14ac:dyDescent="0.2">
      <c r="A43" s="192" t="s">
        <v>113</v>
      </c>
      <c r="B43" s="175" t="s">
        <v>186</v>
      </c>
      <c r="C43" s="162"/>
      <c r="D43" s="248"/>
    </row>
    <row r="44" spans="1:4" s="54" customFormat="1" ht="12" customHeight="1" x14ac:dyDescent="0.2">
      <c r="A44" s="192" t="s">
        <v>114</v>
      </c>
      <c r="B44" s="175" t="s">
        <v>187</v>
      </c>
      <c r="C44" s="162"/>
      <c r="D44" s="248"/>
    </row>
    <row r="45" spans="1:4" s="54" customFormat="1" ht="12" customHeight="1" x14ac:dyDescent="0.2">
      <c r="A45" s="192" t="s">
        <v>115</v>
      </c>
      <c r="B45" s="175" t="s">
        <v>479</v>
      </c>
      <c r="C45" s="162"/>
      <c r="D45" s="248"/>
    </row>
    <row r="46" spans="1:4" s="54" customFormat="1" ht="12" customHeight="1" x14ac:dyDescent="0.2">
      <c r="A46" s="192" t="s">
        <v>179</v>
      </c>
      <c r="B46" s="175" t="s">
        <v>189</v>
      </c>
      <c r="C46" s="165"/>
      <c r="D46" s="271"/>
    </row>
    <row r="47" spans="1:4" s="54" customFormat="1" ht="12" customHeight="1" x14ac:dyDescent="0.2">
      <c r="A47" s="193" t="s">
        <v>180</v>
      </c>
      <c r="B47" s="176" t="s">
        <v>334</v>
      </c>
      <c r="C47" s="166"/>
      <c r="D47" s="272"/>
    </row>
    <row r="48" spans="1:4" s="54" customFormat="1" ht="12" customHeight="1" thickBot="1" x14ac:dyDescent="0.25">
      <c r="A48" s="193" t="s">
        <v>333</v>
      </c>
      <c r="B48" s="176" t="s">
        <v>190</v>
      </c>
      <c r="C48" s="166"/>
      <c r="D48" s="272"/>
    </row>
    <row r="49" spans="1:4" s="54" customFormat="1" ht="12" customHeight="1" thickBot="1" x14ac:dyDescent="0.25">
      <c r="A49" s="25" t="s">
        <v>11</v>
      </c>
      <c r="B49" s="19" t="s">
        <v>191</v>
      </c>
      <c r="C49" s="161">
        <f>SUM(C50:C54)</f>
        <v>0</v>
      </c>
      <c r="D49" s="246">
        <f>SUM(D50:D54)</f>
        <v>0</v>
      </c>
    </row>
    <row r="50" spans="1:4" s="54" customFormat="1" ht="12" customHeight="1" x14ac:dyDescent="0.2">
      <c r="A50" s="191" t="s">
        <v>56</v>
      </c>
      <c r="B50" s="174" t="s">
        <v>195</v>
      </c>
      <c r="C50" s="214"/>
      <c r="D50" s="273"/>
    </row>
    <row r="51" spans="1:4" s="54" customFormat="1" ht="12" customHeight="1" x14ac:dyDescent="0.2">
      <c r="A51" s="192" t="s">
        <v>57</v>
      </c>
      <c r="B51" s="175" t="s">
        <v>196</v>
      </c>
      <c r="C51" s="165"/>
      <c r="D51" s="271"/>
    </row>
    <row r="52" spans="1:4" s="54" customFormat="1" ht="12" customHeight="1" x14ac:dyDescent="0.2">
      <c r="A52" s="192" t="s">
        <v>192</v>
      </c>
      <c r="B52" s="175" t="s">
        <v>197</v>
      </c>
      <c r="C52" s="165"/>
      <c r="D52" s="271"/>
    </row>
    <row r="53" spans="1:4" s="54" customFormat="1" ht="12" customHeight="1" x14ac:dyDescent="0.2">
      <c r="A53" s="192" t="s">
        <v>193</v>
      </c>
      <c r="B53" s="175" t="s">
        <v>198</v>
      </c>
      <c r="C53" s="165"/>
      <c r="D53" s="271"/>
    </row>
    <row r="54" spans="1:4" s="54" customFormat="1" ht="12" customHeight="1" thickBot="1" x14ac:dyDescent="0.25">
      <c r="A54" s="193" t="s">
        <v>194</v>
      </c>
      <c r="B54" s="176" t="s">
        <v>199</v>
      </c>
      <c r="C54" s="166"/>
      <c r="D54" s="272"/>
    </row>
    <row r="55" spans="1:4" s="54" customFormat="1" ht="12" customHeight="1" thickBot="1" x14ac:dyDescent="0.25">
      <c r="A55" s="25" t="s">
        <v>116</v>
      </c>
      <c r="B55" s="19" t="s">
        <v>200</v>
      </c>
      <c r="C55" s="161">
        <f>SUM(C56:C58)</f>
        <v>0</v>
      </c>
      <c r="D55" s="246">
        <f>SUM(D56:D58)</f>
        <v>0</v>
      </c>
    </row>
    <row r="56" spans="1:4" s="54" customFormat="1" ht="12" customHeight="1" x14ac:dyDescent="0.2">
      <c r="A56" s="191" t="s">
        <v>58</v>
      </c>
      <c r="B56" s="174" t="s">
        <v>201</v>
      </c>
      <c r="C56" s="163"/>
      <c r="D56" s="247"/>
    </row>
    <row r="57" spans="1:4" s="54" customFormat="1" ht="12" customHeight="1" x14ac:dyDescent="0.2">
      <c r="A57" s="192" t="s">
        <v>59</v>
      </c>
      <c r="B57" s="175" t="s">
        <v>327</v>
      </c>
      <c r="C57" s="162"/>
      <c r="D57" s="248"/>
    </row>
    <row r="58" spans="1:4" s="54" customFormat="1" ht="12" customHeight="1" x14ac:dyDescent="0.2">
      <c r="A58" s="192" t="s">
        <v>204</v>
      </c>
      <c r="B58" s="175" t="s">
        <v>202</v>
      </c>
      <c r="C58" s="162"/>
      <c r="D58" s="248"/>
    </row>
    <row r="59" spans="1:4" s="54" customFormat="1" ht="12" customHeight="1" thickBot="1" x14ac:dyDescent="0.25">
      <c r="A59" s="193" t="s">
        <v>205</v>
      </c>
      <c r="B59" s="176" t="s">
        <v>203</v>
      </c>
      <c r="C59" s="164"/>
      <c r="D59" s="249"/>
    </row>
    <row r="60" spans="1:4" s="54" customFormat="1" ht="12" customHeight="1" thickBot="1" x14ac:dyDescent="0.25">
      <c r="A60" s="25" t="s">
        <v>13</v>
      </c>
      <c r="B60" s="111" t="s">
        <v>206</v>
      </c>
      <c r="C60" s="161">
        <f>SUM(C61:C63)</f>
        <v>0</v>
      </c>
      <c r="D60" s="246">
        <f>SUM(D61:D63)</f>
        <v>0</v>
      </c>
    </row>
    <row r="61" spans="1:4" s="54" customFormat="1" ht="12" customHeight="1" x14ac:dyDescent="0.2">
      <c r="A61" s="191" t="s">
        <v>117</v>
      </c>
      <c r="B61" s="174" t="s">
        <v>208</v>
      </c>
      <c r="C61" s="165"/>
      <c r="D61" s="271"/>
    </row>
    <row r="62" spans="1:4" s="54" customFormat="1" ht="12" customHeight="1" x14ac:dyDescent="0.2">
      <c r="A62" s="192" t="s">
        <v>118</v>
      </c>
      <c r="B62" s="175" t="s">
        <v>328</v>
      </c>
      <c r="C62" s="165"/>
      <c r="D62" s="271"/>
    </row>
    <row r="63" spans="1:4" s="54" customFormat="1" ht="12" customHeight="1" x14ac:dyDescent="0.2">
      <c r="A63" s="192" t="s">
        <v>141</v>
      </c>
      <c r="B63" s="175" t="s">
        <v>209</v>
      </c>
      <c r="C63" s="165"/>
      <c r="D63" s="271"/>
    </row>
    <row r="64" spans="1:4" s="54" customFormat="1" ht="12" customHeight="1" thickBot="1" x14ac:dyDescent="0.25">
      <c r="A64" s="193" t="s">
        <v>207</v>
      </c>
      <c r="B64" s="176" t="s">
        <v>210</v>
      </c>
      <c r="C64" s="165"/>
      <c r="D64" s="271"/>
    </row>
    <row r="65" spans="1:4" s="54" customFormat="1" ht="12" customHeight="1" thickBot="1" x14ac:dyDescent="0.25">
      <c r="A65" s="25" t="s">
        <v>14</v>
      </c>
      <c r="B65" s="19" t="s">
        <v>211</v>
      </c>
      <c r="C65" s="167">
        <f>+C8+C15+C22+C29+C37+C49+C55+C60</f>
        <v>13298038</v>
      </c>
      <c r="D65" s="250">
        <f>+D8+D15+D22+D29+D37+D49+D55+D60</f>
        <v>13298038</v>
      </c>
    </row>
    <row r="66" spans="1:4" s="54" customFormat="1" ht="12" customHeight="1" thickBot="1" x14ac:dyDescent="0.2">
      <c r="A66" s="194" t="s">
        <v>296</v>
      </c>
      <c r="B66" s="111" t="s">
        <v>213</v>
      </c>
      <c r="C66" s="161">
        <f>SUM(C67:C69)</f>
        <v>0</v>
      </c>
      <c r="D66" s="246">
        <f>SUM(D67:D69)</f>
        <v>0</v>
      </c>
    </row>
    <row r="67" spans="1:4" s="54" customFormat="1" ht="12" customHeight="1" x14ac:dyDescent="0.2">
      <c r="A67" s="191" t="s">
        <v>241</v>
      </c>
      <c r="B67" s="174" t="s">
        <v>214</v>
      </c>
      <c r="C67" s="165"/>
      <c r="D67" s="271"/>
    </row>
    <row r="68" spans="1:4" s="54" customFormat="1" ht="12" customHeight="1" x14ac:dyDescent="0.2">
      <c r="A68" s="192" t="s">
        <v>250</v>
      </c>
      <c r="B68" s="175" t="s">
        <v>215</v>
      </c>
      <c r="C68" s="165"/>
      <c r="D68" s="271"/>
    </row>
    <row r="69" spans="1:4" s="54" customFormat="1" ht="12" customHeight="1" thickBot="1" x14ac:dyDescent="0.25">
      <c r="A69" s="193" t="s">
        <v>251</v>
      </c>
      <c r="B69" s="177" t="s">
        <v>216</v>
      </c>
      <c r="C69" s="165"/>
      <c r="D69" s="274"/>
    </row>
    <row r="70" spans="1:4" s="54" customFormat="1" ht="12" customHeight="1" thickBot="1" x14ac:dyDescent="0.2">
      <c r="A70" s="194" t="s">
        <v>217</v>
      </c>
      <c r="B70" s="111" t="s">
        <v>218</v>
      </c>
      <c r="C70" s="161">
        <f>SUM(C71:C74)</f>
        <v>0</v>
      </c>
      <c r="D70" s="161">
        <f>SUM(D71:D74)</f>
        <v>0</v>
      </c>
    </row>
    <row r="71" spans="1:4" s="54" customFormat="1" ht="12" customHeight="1" x14ac:dyDescent="0.2">
      <c r="A71" s="191" t="s">
        <v>95</v>
      </c>
      <c r="B71" s="288" t="s">
        <v>219</v>
      </c>
      <c r="C71" s="165"/>
      <c r="D71" s="165"/>
    </row>
    <row r="72" spans="1:4" s="54" customFormat="1" ht="12" customHeight="1" x14ac:dyDescent="0.2">
      <c r="A72" s="192" t="s">
        <v>96</v>
      </c>
      <c r="B72" s="288" t="s">
        <v>485</v>
      </c>
      <c r="C72" s="165"/>
      <c r="D72" s="165"/>
    </row>
    <row r="73" spans="1:4" s="54" customFormat="1" ht="12" customHeight="1" x14ac:dyDescent="0.2">
      <c r="A73" s="192" t="s">
        <v>242</v>
      </c>
      <c r="B73" s="288" t="s">
        <v>220</v>
      </c>
      <c r="C73" s="165"/>
      <c r="D73" s="165"/>
    </row>
    <row r="74" spans="1:4" s="54" customFormat="1" ht="12" customHeight="1" thickBot="1" x14ac:dyDescent="0.25">
      <c r="A74" s="193" t="s">
        <v>243</v>
      </c>
      <c r="B74" s="289" t="s">
        <v>486</v>
      </c>
      <c r="C74" s="165"/>
      <c r="D74" s="165"/>
    </row>
    <row r="75" spans="1:4" s="54" customFormat="1" ht="12" customHeight="1" thickBot="1" x14ac:dyDescent="0.2">
      <c r="A75" s="194" t="s">
        <v>221</v>
      </c>
      <c r="B75" s="111" t="s">
        <v>222</v>
      </c>
      <c r="C75" s="161">
        <f>SUM(C76:C77)</f>
        <v>0</v>
      </c>
      <c r="D75" s="161">
        <f>SUM(D76:D77)</f>
        <v>0</v>
      </c>
    </row>
    <row r="76" spans="1:4" s="54" customFormat="1" ht="12" customHeight="1" x14ac:dyDescent="0.2">
      <c r="A76" s="191" t="s">
        <v>244</v>
      </c>
      <c r="B76" s="174" t="s">
        <v>223</v>
      </c>
      <c r="C76" s="165"/>
      <c r="D76" s="165"/>
    </row>
    <row r="77" spans="1:4" s="54" customFormat="1" ht="12" customHeight="1" thickBot="1" x14ac:dyDescent="0.25">
      <c r="A77" s="193" t="s">
        <v>245</v>
      </c>
      <c r="B77" s="176" t="s">
        <v>224</v>
      </c>
      <c r="C77" s="165"/>
      <c r="D77" s="165"/>
    </row>
    <row r="78" spans="1:4" s="53" customFormat="1" ht="12" customHeight="1" thickBot="1" x14ac:dyDescent="0.2">
      <c r="A78" s="194" t="s">
        <v>225</v>
      </c>
      <c r="B78" s="111" t="s">
        <v>226</v>
      </c>
      <c r="C78" s="161">
        <f>SUM(C79:C81)</f>
        <v>0</v>
      </c>
      <c r="D78" s="161">
        <f>SUM(D79:D81)</f>
        <v>0</v>
      </c>
    </row>
    <row r="79" spans="1:4" s="54" customFormat="1" ht="12" customHeight="1" x14ac:dyDescent="0.2">
      <c r="A79" s="191" t="s">
        <v>246</v>
      </c>
      <c r="B79" s="174" t="s">
        <v>227</v>
      </c>
      <c r="C79" s="165"/>
      <c r="D79" s="165"/>
    </row>
    <row r="80" spans="1:4" s="54" customFormat="1" ht="12" customHeight="1" x14ac:dyDescent="0.2">
      <c r="A80" s="192" t="s">
        <v>247</v>
      </c>
      <c r="B80" s="175" t="s">
        <v>228</v>
      </c>
      <c r="C80" s="165"/>
      <c r="D80" s="165"/>
    </row>
    <row r="81" spans="1:4" s="54" customFormat="1" ht="12" customHeight="1" thickBot="1" x14ac:dyDescent="0.25">
      <c r="A81" s="193" t="s">
        <v>248</v>
      </c>
      <c r="B81" s="176" t="s">
        <v>487</v>
      </c>
      <c r="C81" s="165"/>
      <c r="D81" s="165"/>
    </row>
    <row r="82" spans="1:4" s="54" customFormat="1" ht="12" customHeight="1" thickBot="1" x14ac:dyDescent="0.2">
      <c r="A82" s="194" t="s">
        <v>229</v>
      </c>
      <c r="B82" s="111" t="s">
        <v>249</v>
      </c>
      <c r="C82" s="161">
        <f>SUM(C83:C86)</f>
        <v>0</v>
      </c>
      <c r="D82" s="161">
        <f>SUM(D83:D86)</f>
        <v>0</v>
      </c>
    </row>
    <row r="83" spans="1:4" s="54" customFormat="1" ht="12" customHeight="1" x14ac:dyDescent="0.2">
      <c r="A83" s="195" t="s">
        <v>230</v>
      </c>
      <c r="B83" s="174" t="s">
        <v>231</v>
      </c>
      <c r="C83" s="165"/>
      <c r="D83" s="165"/>
    </row>
    <row r="84" spans="1:4" s="54" customFormat="1" ht="12" customHeight="1" x14ac:dyDescent="0.2">
      <c r="A84" s="196" t="s">
        <v>232</v>
      </c>
      <c r="B84" s="175" t="s">
        <v>233</v>
      </c>
      <c r="C84" s="165"/>
      <c r="D84" s="165"/>
    </row>
    <row r="85" spans="1:4" s="54" customFormat="1" ht="12" customHeight="1" x14ac:dyDescent="0.2">
      <c r="A85" s="196" t="s">
        <v>234</v>
      </c>
      <c r="B85" s="175" t="s">
        <v>235</v>
      </c>
      <c r="C85" s="165"/>
      <c r="D85" s="165"/>
    </row>
    <row r="86" spans="1:4" s="53" customFormat="1" ht="12" customHeight="1" thickBot="1" x14ac:dyDescent="0.25">
      <c r="A86" s="197" t="s">
        <v>236</v>
      </c>
      <c r="B86" s="176" t="s">
        <v>237</v>
      </c>
      <c r="C86" s="165"/>
      <c r="D86" s="165"/>
    </row>
    <row r="87" spans="1:4" s="53" customFormat="1" ht="12" customHeight="1" thickBot="1" x14ac:dyDescent="0.2">
      <c r="A87" s="194" t="s">
        <v>238</v>
      </c>
      <c r="B87" s="111" t="s">
        <v>373</v>
      </c>
      <c r="C87" s="217"/>
      <c r="D87" s="217"/>
    </row>
    <row r="88" spans="1:4" s="53" customFormat="1" ht="12" customHeight="1" thickBot="1" x14ac:dyDescent="0.2">
      <c r="A88" s="194" t="s">
        <v>391</v>
      </c>
      <c r="B88" s="111" t="s">
        <v>239</v>
      </c>
      <c r="C88" s="217"/>
      <c r="D88" s="217"/>
    </row>
    <row r="89" spans="1:4" s="53" customFormat="1" ht="12" customHeight="1" thickBot="1" x14ac:dyDescent="0.2">
      <c r="A89" s="194" t="s">
        <v>392</v>
      </c>
      <c r="B89" s="181" t="s">
        <v>376</v>
      </c>
      <c r="C89" s="167">
        <f>+C66+C70+C75+C78+C82+C88+C87</f>
        <v>0</v>
      </c>
      <c r="D89" s="167">
        <f>+D66+D70+D75+D78+D82+D88+D87</f>
        <v>0</v>
      </c>
    </row>
    <row r="90" spans="1:4" s="53" customFormat="1" ht="12" customHeight="1" thickBot="1" x14ac:dyDescent="0.2">
      <c r="A90" s="198" t="s">
        <v>393</v>
      </c>
      <c r="B90" s="182" t="s">
        <v>394</v>
      </c>
      <c r="C90" s="167">
        <f>+C65+C89</f>
        <v>13298038</v>
      </c>
      <c r="D90" s="167">
        <f>+D65+D89</f>
        <v>13298038</v>
      </c>
    </row>
    <row r="91" spans="1:4" s="54" customFormat="1" ht="15.2" customHeight="1" thickBot="1" x14ac:dyDescent="0.25">
      <c r="A91" s="88"/>
      <c r="B91" s="89"/>
      <c r="C91" s="146"/>
    </row>
    <row r="92" spans="1:4" s="47" customFormat="1" ht="16.5" customHeight="1" thickBot="1" x14ac:dyDescent="0.25">
      <c r="A92" s="816" t="s">
        <v>39</v>
      </c>
      <c r="B92" s="817"/>
      <c r="C92" s="817"/>
      <c r="D92" s="817"/>
    </row>
    <row r="93" spans="1:4" s="55" customFormat="1" ht="12" customHeight="1" thickBot="1" x14ac:dyDescent="0.25">
      <c r="A93" s="168" t="s">
        <v>6</v>
      </c>
      <c r="B93" s="24" t="s">
        <v>398</v>
      </c>
      <c r="C93" s="160">
        <f>+C94+C95+C96+C97+C98+C111</f>
        <v>13298038</v>
      </c>
      <c r="D93" s="160">
        <f>+D94+D95+D96+D97+D98+D111</f>
        <v>13298038</v>
      </c>
    </row>
    <row r="94" spans="1:4" ht="12" customHeight="1" x14ac:dyDescent="0.2">
      <c r="A94" s="199" t="s">
        <v>60</v>
      </c>
      <c r="B94" s="8" t="s">
        <v>35</v>
      </c>
      <c r="C94" s="237">
        <v>11318038</v>
      </c>
      <c r="D94" s="237">
        <v>11318038</v>
      </c>
    </row>
    <row r="95" spans="1:4" ht="12" customHeight="1" x14ac:dyDescent="0.2">
      <c r="A95" s="192" t="s">
        <v>61</v>
      </c>
      <c r="B95" s="6" t="s">
        <v>119</v>
      </c>
      <c r="C95" s="162">
        <v>1980000</v>
      </c>
      <c r="D95" s="162">
        <v>1980000</v>
      </c>
    </row>
    <row r="96" spans="1:4" ht="12" customHeight="1" x14ac:dyDescent="0.2">
      <c r="A96" s="192" t="s">
        <v>62</v>
      </c>
      <c r="B96" s="6" t="s">
        <v>87</v>
      </c>
      <c r="C96" s="164"/>
      <c r="D96" s="162"/>
    </row>
    <row r="97" spans="1:4" ht="12" customHeight="1" x14ac:dyDescent="0.2">
      <c r="A97" s="192" t="s">
        <v>63</v>
      </c>
      <c r="B97" s="9" t="s">
        <v>120</v>
      </c>
      <c r="C97" s="164"/>
      <c r="D97" s="249"/>
    </row>
    <row r="98" spans="1:4" ht="12" customHeight="1" x14ac:dyDescent="0.2">
      <c r="A98" s="192" t="s">
        <v>72</v>
      </c>
      <c r="B98" s="17" t="s">
        <v>121</v>
      </c>
      <c r="C98" s="164"/>
      <c r="D98" s="249"/>
    </row>
    <row r="99" spans="1:4" ht="12" customHeight="1" x14ac:dyDescent="0.2">
      <c r="A99" s="192" t="s">
        <v>64</v>
      </c>
      <c r="B99" s="6" t="s">
        <v>395</v>
      </c>
      <c r="C99" s="164"/>
      <c r="D99" s="249"/>
    </row>
    <row r="100" spans="1:4" ht="12" customHeight="1" x14ac:dyDescent="0.2">
      <c r="A100" s="192" t="s">
        <v>65</v>
      </c>
      <c r="B100" s="65" t="s">
        <v>339</v>
      </c>
      <c r="C100" s="164"/>
      <c r="D100" s="249"/>
    </row>
    <row r="101" spans="1:4" ht="12" customHeight="1" x14ac:dyDescent="0.2">
      <c r="A101" s="192" t="s">
        <v>73</v>
      </c>
      <c r="B101" s="65" t="s">
        <v>338</v>
      </c>
      <c r="C101" s="164"/>
      <c r="D101" s="249"/>
    </row>
    <row r="102" spans="1:4" ht="12" customHeight="1" x14ac:dyDescent="0.2">
      <c r="A102" s="192" t="s">
        <v>74</v>
      </c>
      <c r="B102" s="65" t="s">
        <v>255</v>
      </c>
      <c r="C102" s="164"/>
      <c r="D102" s="249"/>
    </row>
    <row r="103" spans="1:4" ht="12" customHeight="1" x14ac:dyDescent="0.2">
      <c r="A103" s="192" t="s">
        <v>75</v>
      </c>
      <c r="B103" s="66" t="s">
        <v>256</v>
      </c>
      <c r="C103" s="164"/>
      <c r="D103" s="249"/>
    </row>
    <row r="104" spans="1:4" ht="12" customHeight="1" x14ac:dyDescent="0.2">
      <c r="A104" s="192" t="s">
        <v>76</v>
      </c>
      <c r="B104" s="66" t="s">
        <v>257</v>
      </c>
      <c r="C104" s="164"/>
      <c r="D104" s="249"/>
    </row>
    <row r="105" spans="1:4" ht="12" customHeight="1" x14ac:dyDescent="0.2">
      <c r="A105" s="192" t="s">
        <v>78</v>
      </c>
      <c r="B105" s="65" t="s">
        <v>258</v>
      </c>
      <c r="C105" s="164"/>
      <c r="D105" s="249"/>
    </row>
    <row r="106" spans="1:4" ht="12" customHeight="1" x14ac:dyDescent="0.2">
      <c r="A106" s="192" t="s">
        <v>122</v>
      </c>
      <c r="B106" s="65" t="s">
        <v>259</v>
      </c>
      <c r="C106" s="164"/>
      <c r="D106" s="249"/>
    </row>
    <row r="107" spans="1:4" ht="12" customHeight="1" x14ac:dyDescent="0.2">
      <c r="A107" s="192" t="s">
        <v>253</v>
      </c>
      <c r="B107" s="66" t="s">
        <v>260</v>
      </c>
      <c r="C107" s="162"/>
      <c r="D107" s="249"/>
    </row>
    <row r="108" spans="1:4" ht="12" customHeight="1" x14ac:dyDescent="0.2">
      <c r="A108" s="200" t="s">
        <v>254</v>
      </c>
      <c r="B108" s="67" t="s">
        <v>261</v>
      </c>
      <c r="C108" s="164"/>
      <c r="D108" s="249"/>
    </row>
    <row r="109" spans="1:4" ht="12" customHeight="1" x14ac:dyDescent="0.2">
      <c r="A109" s="192" t="s">
        <v>336</v>
      </c>
      <c r="B109" s="67" t="s">
        <v>262</v>
      </c>
      <c r="C109" s="164"/>
      <c r="D109" s="249"/>
    </row>
    <row r="110" spans="1:4" ht="12" customHeight="1" x14ac:dyDescent="0.2">
      <c r="A110" s="192" t="s">
        <v>337</v>
      </c>
      <c r="B110" s="66" t="s">
        <v>263</v>
      </c>
      <c r="C110" s="162"/>
      <c r="D110" s="248"/>
    </row>
    <row r="111" spans="1:4" ht="12" customHeight="1" x14ac:dyDescent="0.2">
      <c r="A111" s="192" t="s">
        <v>341</v>
      </c>
      <c r="B111" s="9" t="s">
        <v>36</v>
      </c>
      <c r="C111" s="162"/>
      <c r="D111" s="248"/>
    </row>
    <row r="112" spans="1:4" ht="12" customHeight="1" x14ac:dyDescent="0.2">
      <c r="A112" s="193" t="s">
        <v>342</v>
      </c>
      <c r="B112" s="6" t="s">
        <v>396</v>
      </c>
      <c r="C112" s="164"/>
      <c r="D112" s="249"/>
    </row>
    <row r="113" spans="1:4" ht="12" customHeight="1" thickBot="1" x14ac:dyDescent="0.25">
      <c r="A113" s="201" t="s">
        <v>343</v>
      </c>
      <c r="B113" s="68" t="s">
        <v>397</v>
      </c>
      <c r="C113" s="238"/>
      <c r="D113" s="276"/>
    </row>
    <row r="114" spans="1:4" ht="12" customHeight="1" thickBot="1" x14ac:dyDescent="0.25">
      <c r="A114" s="25" t="s">
        <v>7</v>
      </c>
      <c r="B114" s="23" t="s">
        <v>264</v>
      </c>
      <c r="C114" s="161">
        <f>+C115+C117+C119</f>
        <v>0</v>
      </c>
      <c r="D114" s="246">
        <f>+D115+D117+D119</f>
        <v>0</v>
      </c>
    </row>
    <row r="115" spans="1:4" ht="12" customHeight="1" x14ac:dyDescent="0.2">
      <c r="A115" s="191" t="s">
        <v>66</v>
      </c>
      <c r="B115" s="6" t="s">
        <v>140</v>
      </c>
      <c r="C115" s="163"/>
      <c r="D115" s="247"/>
    </row>
    <row r="116" spans="1:4" ht="12" customHeight="1" x14ac:dyDescent="0.2">
      <c r="A116" s="191" t="s">
        <v>67</v>
      </c>
      <c r="B116" s="10" t="s">
        <v>268</v>
      </c>
      <c r="C116" s="163"/>
      <c r="D116" s="247"/>
    </row>
    <row r="117" spans="1:4" ht="12" customHeight="1" x14ac:dyDescent="0.2">
      <c r="A117" s="191" t="s">
        <v>68</v>
      </c>
      <c r="B117" s="10" t="s">
        <v>123</v>
      </c>
      <c r="C117" s="162"/>
      <c r="D117" s="248"/>
    </row>
    <row r="118" spans="1:4" ht="12" customHeight="1" x14ac:dyDescent="0.2">
      <c r="A118" s="191" t="s">
        <v>69</v>
      </c>
      <c r="B118" s="10" t="s">
        <v>269</v>
      </c>
      <c r="C118" s="162"/>
      <c r="D118" s="248"/>
    </row>
    <row r="119" spans="1:4" ht="12" customHeight="1" x14ac:dyDescent="0.2">
      <c r="A119" s="191" t="s">
        <v>70</v>
      </c>
      <c r="B119" s="113" t="s">
        <v>142</v>
      </c>
      <c r="C119" s="162"/>
      <c r="D119" s="248"/>
    </row>
    <row r="120" spans="1:4" ht="12" customHeight="1" x14ac:dyDescent="0.2">
      <c r="A120" s="191" t="s">
        <v>77</v>
      </c>
      <c r="B120" s="112" t="s">
        <v>329</v>
      </c>
      <c r="C120" s="162"/>
      <c r="D120" s="248"/>
    </row>
    <row r="121" spans="1:4" ht="12" customHeight="1" x14ac:dyDescent="0.2">
      <c r="A121" s="191" t="s">
        <v>79</v>
      </c>
      <c r="B121" s="170" t="s">
        <v>274</v>
      </c>
      <c r="C121" s="162"/>
      <c r="D121" s="248"/>
    </row>
    <row r="122" spans="1:4" ht="12" customHeight="1" x14ac:dyDescent="0.2">
      <c r="A122" s="191" t="s">
        <v>124</v>
      </c>
      <c r="B122" s="66" t="s">
        <v>257</v>
      </c>
      <c r="C122" s="162"/>
      <c r="D122" s="248"/>
    </row>
    <row r="123" spans="1:4" ht="12" customHeight="1" x14ac:dyDescent="0.2">
      <c r="A123" s="191" t="s">
        <v>125</v>
      </c>
      <c r="B123" s="66" t="s">
        <v>273</v>
      </c>
      <c r="C123" s="162"/>
      <c r="D123" s="248"/>
    </row>
    <row r="124" spans="1:4" ht="12" customHeight="1" x14ac:dyDescent="0.2">
      <c r="A124" s="191" t="s">
        <v>126</v>
      </c>
      <c r="B124" s="66" t="s">
        <v>272</v>
      </c>
      <c r="C124" s="162"/>
      <c r="D124" s="248"/>
    </row>
    <row r="125" spans="1:4" ht="12" customHeight="1" x14ac:dyDescent="0.2">
      <c r="A125" s="191" t="s">
        <v>265</v>
      </c>
      <c r="B125" s="66" t="s">
        <v>260</v>
      </c>
      <c r="C125" s="162"/>
      <c r="D125" s="248"/>
    </row>
    <row r="126" spans="1:4" ht="12" customHeight="1" x14ac:dyDescent="0.2">
      <c r="A126" s="191" t="s">
        <v>266</v>
      </c>
      <c r="B126" s="66" t="s">
        <v>271</v>
      </c>
      <c r="C126" s="162"/>
      <c r="D126" s="248"/>
    </row>
    <row r="127" spans="1:4" ht="12" customHeight="1" thickBot="1" x14ac:dyDescent="0.25">
      <c r="A127" s="200" t="s">
        <v>267</v>
      </c>
      <c r="B127" s="66" t="s">
        <v>270</v>
      </c>
      <c r="C127" s="164"/>
      <c r="D127" s="249"/>
    </row>
    <row r="128" spans="1:4" ht="12" customHeight="1" thickBot="1" x14ac:dyDescent="0.25">
      <c r="A128" s="25" t="s">
        <v>8</v>
      </c>
      <c r="B128" s="59" t="s">
        <v>346</v>
      </c>
      <c r="C128" s="161">
        <f>+C93+C114</f>
        <v>13298038</v>
      </c>
      <c r="D128" s="246">
        <f>+D93+D114</f>
        <v>13298038</v>
      </c>
    </row>
    <row r="129" spans="1:10" ht="12" customHeight="1" thickBot="1" x14ac:dyDescent="0.25">
      <c r="A129" s="25" t="s">
        <v>9</v>
      </c>
      <c r="B129" s="59" t="s">
        <v>347</v>
      </c>
      <c r="C129" s="161">
        <f>+C130+C131+C132</f>
        <v>0</v>
      </c>
      <c r="D129" s="246">
        <f>+D130+D131+D132</f>
        <v>0</v>
      </c>
    </row>
    <row r="130" spans="1:10" s="55" customFormat="1" ht="12" customHeight="1" x14ac:dyDescent="0.2">
      <c r="A130" s="191" t="s">
        <v>174</v>
      </c>
      <c r="B130" s="7" t="s">
        <v>401</v>
      </c>
      <c r="C130" s="162"/>
      <c r="D130" s="248"/>
    </row>
    <row r="131" spans="1:10" ht="12" customHeight="1" x14ac:dyDescent="0.2">
      <c r="A131" s="191" t="s">
        <v>175</v>
      </c>
      <c r="B131" s="7" t="s">
        <v>355</v>
      </c>
      <c r="C131" s="162"/>
      <c r="D131" s="248"/>
    </row>
    <row r="132" spans="1:10" ht="12" customHeight="1" thickBot="1" x14ac:dyDescent="0.25">
      <c r="A132" s="200" t="s">
        <v>176</v>
      </c>
      <c r="B132" s="5" t="s">
        <v>400</v>
      </c>
      <c r="C132" s="162"/>
      <c r="D132" s="248"/>
    </row>
    <row r="133" spans="1:10" ht="12" customHeight="1" thickBot="1" x14ac:dyDescent="0.25">
      <c r="A133" s="25" t="s">
        <v>10</v>
      </c>
      <c r="B133" s="59" t="s">
        <v>348</v>
      </c>
      <c r="C133" s="161">
        <f>+C134+C135+C136+C137+C138+C139</f>
        <v>0</v>
      </c>
      <c r="D133" s="246">
        <f>+D134+D135+D136+D137+D138+D139</f>
        <v>0</v>
      </c>
    </row>
    <row r="134" spans="1:10" ht="12" customHeight="1" x14ac:dyDescent="0.2">
      <c r="A134" s="191" t="s">
        <v>53</v>
      </c>
      <c r="B134" s="7" t="s">
        <v>357</v>
      </c>
      <c r="C134" s="162"/>
      <c r="D134" s="248"/>
    </row>
    <row r="135" spans="1:10" ht="12" customHeight="1" x14ac:dyDescent="0.2">
      <c r="A135" s="191" t="s">
        <v>54</v>
      </c>
      <c r="B135" s="7" t="s">
        <v>349</v>
      </c>
      <c r="C135" s="162"/>
      <c r="D135" s="248"/>
    </row>
    <row r="136" spans="1:10" ht="12" customHeight="1" x14ac:dyDescent="0.2">
      <c r="A136" s="191" t="s">
        <v>55</v>
      </c>
      <c r="B136" s="7" t="s">
        <v>350</v>
      </c>
      <c r="C136" s="162"/>
      <c r="D136" s="248"/>
    </row>
    <row r="137" spans="1:10" ht="12" customHeight="1" x14ac:dyDescent="0.2">
      <c r="A137" s="191" t="s">
        <v>111</v>
      </c>
      <c r="B137" s="7" t="s">
        <v>399</v>
      </c>
      <c r="C137" s="162"/>
      <c r="D137" s="248"/>
    </row>
    <row r="138" spans="1:10" ht="12" customHeight="1" x14ac:dyDescent="0.2">
      <c r="A138" s="191" t="s">
        <v>112</v>
      </c>
      <c r="B138" s="7" t="s">
        <v>352</v>
      </c>
      <c r="C138" s="162"/>
      <c r="D138" s="248"/>
    </row>
    <row r="139" spans="1:10" s="55" customFormat="1" ht="12" customHeight="1" thickBot="1" x14ac:dyDescent="0.25">
      <c r="A139" s="200" t="s">
        <v>113</v>
      </c>
      <c r="B139" s="5" t="s">
        <v>353</v>
      </c>
      <c r="C139" s="162"/>
      <c r="D139" s="248"/>
    </row>
    <row r="140" spans="1:10" ht="12" customHeight="1" thickBot="1" x14ac:dyDescent="0.25">
      <c r="A140" s="25" t="s">
        <v>11</v>
      </c>
      <c r="B140" s="59" t="s">
        <v>414</v>
      </c>
      <c r="C140" s="167">
        <f>+C141+C142+C144+C145+C143</f>
        <v>0</v>
      </c>
      <c r="D140" s="250">
        <f>+D141+D142+D144+D145+D143</f>
        <v>0</v>
      </c>
      <c r="J140" s="97"/>
    </row>
    <row r="141" spans="1:10" x14ac:dyDescent="0.2">
      <c r="A141" s="191" t="s">
        <v>56</v>
      </c>
      <c r="B141" s="7" t="s">
        <v>275</v>
      </c>
      <c r="C141" s="162"/>
      <c r="D141" s="248"/>
    </row>
    <row r="142" spans="1:10" ht="12" customHeight="1" x14ac:dyDescent="0.2">
      <c r="A142" s="191" t="s">
        <v>57</v>
      </c>
      <c r="B142" s="7" t="s">
        <v>276</v>
      </c>
      <c r="C142" s="162"/>
      <c r="D142" s="248"/>
    </row>
    <row r="143" spans="1:10" ht="12" customHeight="1" x14ac:dyDescent="0.2">
      <c r="A143" s="191" t="s">
        <v>192</v>
      </c>
      <c r="B143" s="7" t="s">
        <v>413</v>
      </c>
      <c r="C143" s="162"/>
      <c r="D143" s="248"/>
    </row>
    <row r="144" spans="1:10" s="55" customFormat="1" ht="12" customHeight="1" x14ac:dyDescent="0.2">
      <c r="A144" s="191" t="s">
        <v>193</v>
      </c>
      <c r="B144" s="7" t="s">
        <v>362</v>
      </c>
      <c r="C144" s="162"/>
      <c r="D144" s="248"/>
    </row>
    <row r="145" spans="1:4" s="55" customFormat="1" ht="12" customHeight="1" thickBot="1" x14ac:dyDescent="0.25">
      <c r="A145" s="200" t="s">
        <v>194</v>
      </c>
      <c r="B145" s="5" t="s">
        <v>292</v>
      </c>
      <c r="C145" s="162"/>
      <c r="D145" s="248"/>
    </row>
    <row r="146" spans="1:4" s="55" customFormat="1" ht="12" customHeight="1" thickBot="1" x14ac:dyDescent="0.25">
      <c r="A146" s="25" t="s">
        <v>12</v>
      </c>
      <c r="B146" s="59" t="s">
        <v>363</v>
      </c>
      <c r="C146" s="240">
        <f>+C147+C148+C149+C150+C151</f>
        <v>0</v>
      </c>
      <c r="D146" s="251">
        <f>+D147+D148+D149+D150+D151</f>
        <v>0</v>
      </c>
    </row>
    <row r="147" spans="1:4" s="55" customFormat="1" ht="12" customHeight="1" x14ac:dyDescent="0.2">
      <c r="A147" s="191" t="s">
        <v>58</v>
      </c>
      <c r="B147" s="7" t="s">
        <v>358</v>
      </c>
      <c r="C147" s="162"/>
      <c r="D147" s="248"/>
    </row>
    <row r="148" spans="1:4" s="55" customFormat="1" ht="12" customHeight="1" x14ac:dyDescent="0.2">
      <c r="A148" s="191" t="s">
        <v>59</v>
      </c>
      <c r="B148" s="7" t="s">
        <v>365</v>
      </c>
      <c r="C148" s="162"/>
      <c r="D148" s="248"/>
    </row>
    <row r="149" spans="1:4" s="55" customFormat="1" ht="12" customHeight="1" x14ac:dyDescent="0.2">
      <c r="A149" s="191" t="s">
        <v>204</v>
      </c>
      <c r="B149" s="7" t="s">
        <v>360</v>
      </c>
      <c r="C149" s="162"/>
      <c r="D149" s="248"/>
    </row>
    <row r="150" spans="1:4" s="55" customFormat="1" ht="12" customHeight="1" x14ac:dyDescent="0.2">
      <c r="A150" s="191" t="s">
        <v>205</v>
      </c>
      <c r="B150" s="7" t="s">
        <v>402</v>
      </c>
      <c r="C150" s="162"/>
      <c r="D150" s="248"/>
    </row>
    <row r="151" spans="1:4" ht="12.75" customHeight="1" thickBot="1" x14ac:dyDescent="0.25">
      <c r="A151" s="200" t="s">
        <v>364</v>
      </c>
      <c r="B151" s="5" t="s">
        <v>367</v>
      </c>
      <c r="C151" s="164"/>
      <c r="D151" s="249"/>
    </row>
    <row r="152" spans="1:4" ht="12.75" customHeight="1" thickBot="1" x14ac:dyDescent="0.25">
      <c r="A152" s="231" t="s">
        <v>13</v>
      </c>
      <c r="B152" s="59" t="s">
        <v>368</v>
      </c>
      <c r="C152" s="240"/>
      <c r="D152" s="251"/>
    </row>
    <row r="153" spans="1:4" ht="12.75" customHeight="1" thickBot="1" x14ac:dyDescent="0.25">
      <c r="A153" s="231" t="s">
        <v>14</v>
      </c>
      <c r="B153" s="59" t="s">
        <v>369</v>
      </c>
      <c r="C153" s="240"/>
      <c r="D153" s="251"/>
    </row>
    <row r="154" spans="1:4" ht="12" customHeight="1" thickBot="1" x14ac:dyDescent="0.25">
      <c r="A154" s="25" t="s">
        <v>15</v>
      </c>
      <c r="B154" s="59" t="s">
        <v>371</v>
      </c>
      <c r="C154" s="242">
        <f>+C129+C133+C140+C146+C152+C153</f>
        <v>0</v>
      </c>
      <c r="D154" s="253">
        <f>+D129+D133+D140+D146+D152+D153</f>
        <v>0</v>
      </c>
    </row>
    <row r="155" spans="1:4" ht="15.2" customHeight="1" thickBot="1" x14ac:dyDescent="0.25">
      <c r="A155" s="202" t="s">
        <v>16</v>
      </c>
      <c r="B155" s="149" t="s">
        <v>370</v>
      </c>
      <c r="C155" s="242">
        <f>+C128+C154</f>
        <v>13298038</v>
      </c>
      <c r="D155" s="253">
        <f>+D128+D154</f>
        <v>13298038</v>
      </c>
    </row>
    <row r="156" spans="1:4" ht="13.5" thickBot="1" x14ac:dyDescent="0.25">
      <c r="A156" s="152"/>
      <c r="B156" s="153"/>
      <c r="C156" s="631">
        <f>C90-C155</f>
        <v>0</v>
      </c>
      <c r="D156" s="631">
        <f>D90-D155</f>
        <v>0</v>
      </c>
    </row>
    <row r="157" spans="1:4" ht="15.2" customHeight="1" thickBot="1" x14ac:dyDescent="0.25">
      <c r="A157" s="283" t="s">
        <v>481</v>
      </c>
      <c r="B157" s="284"/>
      <c r="C157" s="275"/>
      <c r="D157" s="275"/>
    </row>
    <row r="158" spans="1:4" ht="14.45" customHeight="1" thickBot="1" x14ac:dyDescent="0.25">
      <c r="A158" s="285" t="s">
        <v>482</v>
      </c>
      <c r="B158" s="286"/>
      <c r="C158" s="275"/>
      <c r="D158" s="275"/>
    </row>
  </sheetData>
  <sheetProtection formatCells="0"/>
  <mergeCells count="5">
    <mergeCell ref="B2:D2"/>
    <mergeCell ref="B3:D3"/>
    <mergeCell ref="A7:D7"/>
    <mergeCell ref="A92:D92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" style="93" customWidth="1"/>
    <col min="2" max="2" width="59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19" t="str">
        <f>CONCATENATE("6.2. melléklet ",Z_ALAPADATOK!A7," ",Z_ALAPADATOK!B7," ",Z_ALAPADATOK!C7," ",Z_ALAPADATOK!D7," ",Z_ALAPADATOK!E7," ",Z_ALAPADATOK!F7," ",Z_ALAPADATOK!G7," ",Z_ALAPADATOK!H7)</f>
        <v>6.2. melléklet a 6 / 2021 ( V.28. ) önkormányzati rendelethez</v>
      </c>
      <c r="C1" s="820"/>
      <c r="D1" s="820"/>
    </row>
    <row r="2" spans="1:4" s="209" customFormat="1" ht="24.75" thickBot="1" x14ac:dyDescent="0.25">
      <c r="A2" s="302" t="s">
        <v>450</v>
      </c>
      <c r="B2" s="821" t="s">
        <v>301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300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9510903</v>
      </c>
      <c r="D8" s="121">
        <f>SUM(D9:D19)</f>
        <v>16510903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118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118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118"/>
    </row>
    <row r="13" spans="1:4" s="148" customFormat="1" ht="12" customHeight="1" x14ac:dyDescent="0.2">
      <c r="A13" s="205" t="s">
        <v>94</v>
      </c>
      <c r="B13" s="6" t="s">
        <v>185</v>
      </c>
      <c r="C13" s="118">
        <v>7488900</v>
      </c>
      <c r="D13" s="118">
        <v>13425900</v>
      </c>
    </row>
    <row r="14" spans="1:4" s="148" customFormat="1" ht="12" customHeight="1" x14ac:dyDescent="0.2">
      <c r="A14" s="205" t="s">
        <v>64</v>
      </c>
      <c r="B14" s="6" t="s">
        <v>302</v>
      </c>
      <c r="C14" s="118">
        <v>2022003</v>
      </c>
      <c r="D14" s="118">
        <v>3085003</v>
      </c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118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58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118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120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120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121">
        <f>SUM(D21:D23)</f>
        <v>6661820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118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118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118">
        <v>6661820</v>
      </c>
    </row>
    <row r="24" spans="1:4" s="212" customFormat="1" ht="12" customHeight="1" thickBot="1" x14ac:dyDescent="0.25">
      <c r="A24" s="205" t="s">
        <v>69</v>
      </c>
      <c r="B24" s="6" t="s">
        <v>404</v>
      </c>
      <c r="C24" s="118"/>
      <c r="D24" s="118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78"/>
    </row>
    <row r="26" spans="1:4" s="212" customFormat="1" ht="12" customHeight="1" thickBot="1" x14ac:dyDescent="0.25">
      <c r="A26" s="81" t="s">
        <v>9</v>
      </c>
      <c r="B26" s="59" t="s">
        <v>405</v>
      </c>
      <c r="C26" s="121">
        <f>+C27+C28+C29</f>
        <v>0</v>
      </c>
      <c r="D26" s="121">
        <f>+D27+D28+D29</f>
        <v>0</v>
      </c>
    </row>
    <row r="27" spans="1:4" s="212" customFormat="1" ht="12" customHeight="1" x14ac:dyDescent="0.2">
      <c r="A27" s="206" t="s">
        <v>174</v>
      </c>
      <c r="B27" s="207" t="s">
        <v>170</v>
      </c>
      <c r="C27" s="259"/>
      <c r="D27" s="259"/>
    </row>
    <row r="28" spans="1:4" s="212" customFormat="1" ht="12" customHeight="1" x14ac:dyDescent="0.2">
      <c r="A28" s="206" t="s">
        <v>175</v>
      </c>
      <c r="B28" s="207" t="s">
        <v>305</v>
      </c>
      <c r="C28" s="118"/>
      <c r="D28" s="118"/>
    </row>
    <row r="29" spans="1:4" s="212" customFormat="1" ht="12" customHeight="1" x14ac:dyDescent="0.2">
      <c r="A29" s="206" t="s">
        <v>176</v>
      </c>
      <c r="B29" s="208" t="s">
        <v>308</v>
      </c>
      <c r="C29" s="118"/>
      <c r="D29" s="118"/>
    </row>
    <row r="30" spans="1:4" s="212" customFormat="1" ht="12" customHeight="1" thickBot="1" x14ac:dyDescent="0.25">
      <c r="A30" s="205" t="s">
        <v>177</v>
      </c>
      <c r="B30" s="64" t="s">
        <v>406</v>
      </c>
      <c r="C30" s="50"/>
      <c r="D30" s="50"/>
    </row>
    <row r="31" spans="1:4" s="212" customFormat="1" ht="12" customHeight="1" thickBot="1" x14ac:dyDescent="0.25">
      <c r="A31" s="81" t="s">
        <v>10</v>
      </c>
      <c r="B31" s="59" t="s">
        <v>309</v>
      </c>
      <c r="C31" s="121">
        <f>+C32+C33+C34</f>
        <v>0</v>
      </c>
      <c r="D31" s="121">
        <f>+D32+D33+D34</f>
        <v>0</v>
      </c>
    </row>
    <row r="32" spans="1:4" s="212" customFormat="1" ht="12" customHeight="1" x14ac:dyDescent="0.2">
      <c r="A32" s="206" t="s">
        <v>53</v>
      </c>
      <c r="B32" s="207" t="s">
        <v>195</v>
      </c>
      <c r="C32" s="259"/>
      <c r="D32" s="259"/>
    </row>
    <row r="33" spans="1:4" s="212" customFormat="1" ht="12" customHeight="1" x14ac:dyDescent="0.2">
      <c r="A33" s="206" t="s">
        <v>54</v>
      </c>
      <c r="B33" s="208" t="s">
        <v>196</v>
      </c>
      <c r="C33" s="122"/>
      <c r="D33" s="122"/>
    </row>
    <row r="34" spans="1:4" s="212" customFormat="1" ht="12" customHeight="1" thickBot="1" x14ac:dyDescent="0.25">
      <c r="A34" s="205" t="s">
        <v>55</v>
      </c>
      <c r="B34" s="64" t="s">
        <v>197</v>
      </c>
      <c r="C34" s="50"/>
      <c r="D34" s="50"/>
    </row>
    <row r="35" spans="1:4" s="148" customFormat="1" ht="12" customHeight="1" thickBot="1" x14ac:dyDescent="0.25">
      <c r="A35" s="81" t="s">
        <v>11</v>
      </c>
      <c r="B35" s="59" t="s">
        <v>280</v>
      </c>
      <c r="C35" s="278"/>
      <c r="D35" s="278"/>
    </row>
    <row r="36" spans="1:4" s="148" customFormat="1" ht="12" customHeight="1" thickBot="1" x14ac:dyDescent="0.25">
      <c r="A36" s="81" t="s">
        <v>12</v>
      </c>
      <c r="B36" s="59" t="s">
        <v>310</v>
      </c>
      <c r="C36" s="278"/>
      <c r="D36" s="278"/>
    </row>
    <row r="37" spans="1:4" s="148" customFormat="1" ht="12" customHeight="1" thickBot="1" x14ac:dyDescent="0.25">
      <c r="A37" s="77" t="s">
        <v>13</v>
      </c>
      <c r="B37" s="59" t="s">
        <v>311</v>
      </c>
      <c r="C37" s="121">
        <f>+C8+C20+C25+C26+C31+C35+C36</f>
        <v>9510903</v>
      </c>
      <c r="D37" s="121">
        <f>+D8+D20+D25+D26+D31+D35+D36</f>
        <v>23172723</v>
      </c>
    </row>
    <row r="38" spans="1:4" s="148" customFormat="1" ht="12" customHeight="1" thickBot="1" x14ac:dyDescent="0.25">
      <c r="A38" s="86" t="s">
        <v>14</v>
      </c>
      <c r="B38" s="59" t="s">
        <v>312</v>
      </c>
      <c r="C38" s="121">
        <f>+C39+C40+C41</f>
        <v>90206373</v>
      </c>
      <c r="D38" s="121">
        <f>+D39+D40+D41</f>
        <v>92331099</v>
      </c>
    </row>
    <row r="39" spans="1:4" s="148" customFormat="1" ht="12" customHeight="1" x14ac:dyDescent="0.2">
      <c r="A39" s="206" t="s">
        <v>313</v>
      </c>
      <c r="B39" s="207" t="s">
        <v>147</v>
      </c>
      <c r="C39" s="259">
        <v>1648366</v>
      </c>
      <c r="D39" s="259">
        <v>1648366</v>
      </c>
    </row>
    <row r="40" spans="1:4" s="148" customFormat="1" ht="12" customHeight="1" x14ac:dyDescent="0.2">
      <c r="A40" s="206" t="s">
        <v>314</v>
      </c>
      <c r="B40" s="208" t="s">
        <v>0</v>
      </c>
      <c r="C40" s="122"/>
      <c r="D40" s="122"/>
    </row>
    <row r="41" spans="1:4" s="212" customFormat="1" ht="12" customHeight="1" thickBot="1" x14ac:dyDescent="0.25">
      <c r="A41" s="205" t="s">
        <v>315</v>
      </c>
      <c r="B41" s="64" t="s">
        <v>316</v>
      </c>
      <c r="C41" s="50">
        <v>88558007</v>
      </c>
      <c r="D41" s="50">
        <v>90682733</v>
      </c>
    </row>
    <row r="42" spans="1:4" s="212" customFormat="1" ht="15.2" customHeight="1" thickBot="1" x14ac:dyDescent="0.25">
      <c r="A42" s="86" t="s">
        <v>15</v>
      </c>
      <c r="B42" s="87" t="s">
        <v>317</v>
      </c>
      <c r="C42" s="279">
        <f>+C37+C38</f>
        <v>99717276</v>
      </c>
      <c r="D42" s="279">
        <f>+D37+D38</f>
        <v>115503822</v>
      </c>
    </row>
    <row r="43" spans="1:4" s="212" customFormat="1" ht="15.2" customHeight="1" x14ac:dyDescent="0.2">
      <c r="A43" s="88"/>
      <c r="B43" s="89"/>
      <c r="C43" s="146"/>
    </row>
    <row r="44" spans="1:4" ht="13.5" thickBot="1" x14ac:dyDescent="0.25">
      <c r="A44" s="90"/>
      <c r="B44" s="91"/>
      <c r="C44" s="147"/>
    </row>
    <row r="45" spans="1:4" s="211" customFormat="1" ht="16.5" customHeight="1" thickBot="1" x14ac:dyDescent="0.25">
      <c r="A45" s="816" t="s">
        <v>39</v>
      </c>
      <c r="B45" s="817"/>
      <c r="C45" s="817"/>
      <c r="D45" s="817"/>
    </row>
    <row r="46" spans="1:4" s="213" customFormat="1" ht="12" customHeight="1" thickBot="1" x14ac:dyDescent="0.25">
      <c r="A46" s="81" t="s">
        <v>6</v>
      </c>
      <c r="B46" s="59" t="s">
        <v>318</v>
      </c>
      <c r="C46" s="121">
        <f>SUM(C47:C51)</f>
        <v>95907276</v>
      </c>
      <c r="D46" s="121">
        <f>SUM(D47:D51)</f>
        <v>111693822</v>
      </c>
    </row>
    <row r="47" spans="1:4" ht="12" customHeight="1" x14ac:dyDescent="0.2">
      <c r="A47" s="205" t="s">
        <v>60</v>
      </c>
      <c r="B47" s="7" t="s">
        <v>35</v>
      </c>
      <c r="C47" s="259">
        <v>50657256</v>
      </c>
      <c r="D47" s="259">
        <v>62369596</v>
      </c>
    </row>
    <row r="48" spans="1:4" ht="12" customHeight="1" x14ac:dyDescent="0.2">
      <c r="A48" s="205" t="s">
        <v>61</v>
      </c>
      <c r="B48" s="6" t="s">
        <v>119</v>
      </c>
      <c r="C48" s="49">
        <v>8865020</v>
      </c>
      <c r="D48" s="49">
        <v>10918335</v>
      </c>
    </row>
    <row r="49" spans="1:4" ht="12" customHeight="1" x14ac:dyDescent="0.2">
      <c r="A49" s="205" t="s">
        <v>62</v>
      </c>
      <c r="B49" s="6" t="s">
        <v>87</v>
      </c>
      <c r="C49" s="49">
        <v>36385000</v>
      </c>
      <c r="D49" s="49">
        <v>38405891</v>
      </c>
    </row>
    <row r="50" spans="1:4" ht="12" customHeight="1" x14ac:dyDescent="0.2">
      <c r="A50" s="205" t="s">
        <v>63</v>
      </c>
      <c r="B50" s="6" t="s">
        <v>120</v>
      </c>
      <c r="C50" s="49"/>
      <c r="D50" s="49"/>
    </row>
    <row r="51" spans="1:4" ht="12" customHeight="1" thickBot="1" x14ac:dyDescent="0.25">
      <c r="A51" s="205" t="s">
        <v>94</v>
      </c>
      <c r="B51" s="6" t="s">
        <v>121</v>
      </c>
      <c r="C51" s="49"/>
      <c r="D51" s="49"/>
    </row>
    <row r="52" spans="1:4" ht="12" customHeight="1" thickBot="1" x14ac:dyDescent="0.25">
      <c r="A52" s="81" t="s">
        <v>7</v>
      </c>
      <c r="B52" s="59" t="s">
        <v>319</v>
      </c>
      <c r="C52" s="121">
        <f>SUM(C53:C55)</f>
        <v>3810000</v>
      </c>
      <c r="D52" s="121">
        <f>SUM(D53:D55)</f>
        <v>3810000</v>
      </c>
    </row>
    <row r="53" spans="1:4" s="213" customFormat="1" ht="12" customHeight="1" x14ac:dyDescent="0.2">
      <c r="A53" s="205" t="s">
        <v>66</v>
      </c>
      <c r="B53" s="7" t="s">
        <v>140</v>
      </c>
      <c r="C53" s="259">
        <v>3810000</v>
      </c>
      <c r="D53" s="259">
        <v>3810000</v>
      </c>
    </row>
    <row r="54" spans="1:4" ht="12" customHeight="1" x14ac:dyDescent="0.2">
      <c r="A54" s="205" t="s">
        <v>67</v>
      </c>
      <c r="B54" s="6" t="s">
        <v>123</v>
      </c>
      <c r="C54" s="49"/>
      <c r="D54" s="49"/>
    </row>
    <row r="55" spans="1:4" ht="12" customHeight="1" x14ac:dyDescent="0.2">
      <c r="A55" s="205" t="s">
        <v>68</v>
      </c>
      <c r="B55" s="6" t="s">
        <v>40</v>
      </c>
      <c r="C55" s="49"/>
      <c r="D55" s="49"/>
    </row>
    <row r="56" spans="1:4" ht="12" customHeight="1" thickBot="1" x14ac:dyDescent="0.25">
      <c r="A56" s="205" t="s">
        <v>69</v>
      </c>
      <c r="B56" s="6" t="s">
        <v>407</v>
      </c>
      <c r="C56" s="49"/>
      <c r="D56" s="49"/>
    </row>
    <row r="57" spans="1:4" ht="12" customHeight="1" thickBot="1" x14ac:dyDescent="0.25">
      <c r="A57" s="81" t="s">
        <v>8</v>
      </c>
      <c r="B57" s="59" t="s">
        <v>2</v>
      </c>
      <c r="C57" s="278"/>
      <c r="D57" s="278"/>
    </row>
    <row r="58" spans="1:4" ht="15.2" customHeight="1" thickBot="1" x14ac:dyDescent="0.25">
      <c r="A58" s="81" t="s">
        <v>9</v>
      </c>
      <c r="B58" s="92" t="s">
        <v>411</v>
      </c>
      <c r="C58" s="279">
        <f>+C46+C52+C57</f>
        <v>99717276</v>
      </c>
      <c r="D58" s="279">
        <f>+D46+D52+D57</f>
        <v>115503822</v>
      </c>
    </row>
    <row r="59" spans="1:4" ht="13.5" thickBot="1" x14ac:dyDescent="0.25">
      <c r="C59" s="631">
        <f>C42-C58</f>
        <v>0</v>
      </c>
      <c r="D59" s="631">
        <f>D42-D58</f>
        <v>0</v>
      </c>
    </row>
    <row r="60" spans="1:4" ht="15.2" customHeight="1" thickBot="1" x14ac:dyDescent="0.25">
      <c r="A60" s="283" t="s">
        <v>481</v>
      </c>
      <c r="B60" s="284"/>
      <c r="C60" s="275">
        <v>6</v>
      </c>
      <c r="D60" s="275">
        <v>6</v>
      </c>
    </row>
    <row r="61" spans="1:4" ht="14.45" customHeight="1" thickBot="1" x14ac:dyDescent="0.25">
      <c r="A61" s="285" t="s">
        <v>482</v>
      </c>
      <c r="B61" s="286"/>
      <c r="C61" s="275">
        <v>0</v>
      </c>
      <c r="D61" s="275">
        <v>0</v>
      </c>
    </row>
  </sheetData>
  <sheetProtection formatCells="0"/>
  <mergeCells count="5">
    <mergeCell ref="B2:D2"/>
    <mergeCell ref="B3:D3"/>
    <mergeCell ref="A7:D7"/>
    <mergeCell ref="A45:D45"/>
    <mergeCell ref="B1:D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" style="93" customWidth="1"/>
    <col min="2" max="2" width="59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19" t="str">
        <f>CONCATENATE("6.2.1. melléklet ",Z_ALAPADATOK!A7," ",Z_ALAPADATOK!B7," ",Z_ALAPADATOK!C7," ",Z_ALAPADATOK!D7," ",Z_ALAPADATOK!E7," ",Z_ALAPADATOK!F7," ",Z_ALAPADATOK!G7," ",Z_ALAPADATOK!H7)</f>
        <v>6.2.1. melléklet a 6 / 2021 ( V.28. ) önkormányzati rendelethez</v>
      </c>
      <c r="C1" s="820"/>
      <c r="D1" s="820"/>
    </row>
    <row r="2" spans="1:4" s="209" customFormat="1" ht="24.75" thickBot="1" x14ac:dyDescent="0.25">
      <c r="A2" s="302" t="s">
        <v>450</v>
      </c>
      <c r="B2" s="821" t="str">
        <f>CONCATENATE('Z_6.2.sz.mell'!B2:D2)</f>
        <v>Polgármesteri /közös/ hivatal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320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118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118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118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118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118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118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58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118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120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120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121">
        <f>SUM(D21:D23)</f>
        <v>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118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118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118"/>
    </row>
    <row r="24" spans="1:4" s="212" customFormat="1" ht="12" customHeight="1" thickBot="1" x14ac:dyDescent="0.25">
      <c r="A24" s="205" t="s">
        <v>69</v>
      </c>
      <c r="B24" s="6" t="s">
        <v>404</v>
      </c>
      <c r="C24" s="118"/>
      <c r="D24" s="118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78"/>
    </row>
    <row r="26" spans="1:4" s="212" customFormat="1" ht="12" customHeight="1" thickBot="1" x14ac:dyDescent="0.25">
      <c r="A26" s="81" t="s">
        <v>9</v>
      </c>
      <c r="B26" s="59" t="s">
        <v>405</v>
      </c>
      <c r="C26" s="121">
        <f>+C27+C28+C29</f>
        <v>0</v>
      </c>
      <c r="D26" s="121">
        <f>+D27+D28+D29</f>
        <v>0</v>
      </c>
    </row>
    <row r="27" spans="1:4" s="212" customFormat="1" ht="12" customHeight="1" x14ac:dyDescent="0.2">
      <c r="A27" s="206" t="s">
        <v>174</v>
      </c>
      <c r="B27" s="207" t="s">
        <v>170</v>
      </c>
      <c r="C27" s="259"/>
      <c r="D27" s="259"/>
    </row>
    <row r="28" spans="1:4" s="212" customFormat="1" ht="12" customHeight="1" x14ac:dyDescent="0.2">
      <c r="A28" s="206" t="s">
        <v>175</v>
      </c>
      <c r="B28" s="207" t="s">
        <v>305</v>
      </c>
      <c r="C28" s="118"/>
      <c r="D28" s="118"/>
    </row>
    <row r="29" spans="1:4" s="212" customFormat="1" ht="12" customHeight="1" x14ac:dyDescent="0.2">
      <c r="A29" s="206" t="s">
        <v>176</v>
      </c>
      <c r="B29" s="208" t="s">
        <v>308</v>
      </c>
      <c r="C29" s="118"/>
      <c r="D29" s="118"/>
    </row>
    <row r="30" spans="1:4" s="212" customFormat="1" ht="12" customHeight="1" thickBot="1" x14ac:dyDescent="0.25">
      <c r="A30" s="205" t="s">
        <v>177</v>
      </c>
      <c r="B30" s="64" t="s">
        <v>406</v>
      </c>
      <c r="C30" s="50"/>
      <c r="D30" s="50"/>
    </row>
    <row r="31" spans="1:4" s="212" customFormat="1" ht="12" customHeight="1" thickBot="1" x14ac:dyDescent="0.25">
      <c r="A31" s="81" t="s">
        <v>10</v>
      </c>
      <c r="B31" s="59" t="s">
        <v>309</v>
      </c>
      <c r="C31" s="121">
        <f>+C32+C33+C34</f>
        <v>0</v>
      </c>
      <c r="D31" s="121">
        <f>+D32+D33+D34</f>
        <v>0</v>
      </c>
    </row>
    <row r="32" spans="1:4" s="212" customFormat="1" ht="12" customHeight="1" x14ac:dyDescent="0.2">
      <c r="A32" s="206" t="s">
        <v>53</v>
      </c>
      <c r="B32" s="207" t="s">
        <v>195</v>
      </c>
      <c r="C32" s="259"/>
      <c r="D32" s="259"/>
    </row>
    <row r="33" spans="1:4" s="212" customFormat="1" ht="12" customHeight="1" x14ac:dyDescent="0.2">
      <c r="A33" s="206" t="s">
        <v>54</v>
      </c>
      <c r="B33" s="208" t="s">
        <v>196</v>
      </c>
      <c r="C33" s="122"/>
      <c r="D33" s="122"/>
    </row>
    <row r="34" spans="1:4" s="212" customFormat="1" ht="12" customHeight="1" thickBot="1" x14ac:dyDescent="0.25">
      <c r="A34" s="205" t="s">
        <v>55</v>
      </c>
      <c r="B34" s="64" t="s">
        <v>197</v>
      </c>
      <c r="C34" s="50"/>
      <c r="D34" s="50"/>
    </row>
    <row r="35" spans="1:4" s="148" customFormat="1" ht="12" customHeight="1" thickBot="1" x14ac:dyDescent="0.25">
      <c r="A35" s="81" t="s">
        <v>11</v>
      </c>
      <c r="B35" s="59" t="s">
        <v>280</v>
      </c>
      <c r="C35" s="278"/>
      <c r="D35" s="278"/>
    </row>
    <row r="36" spans="1:4" s="148" customFormat="1" ht="12" customHeight="1" thickBot="1" x14ac:dyDescent="0.25">
      <c r="A36" s="81" t="s">
        <v>12</v>
      </c>
      <c r="B36" s="59" t="s">
        <v>310</v>
      </c>
      <c r="C36" s="278"/>
      <c r="D36" s="278"/>
    </row>
    <row r="37" spans="1:4" s="148" customFormat="1" ht="12" customHeight="1" thickBot="1" x14ac:dyDescent="0.25">
      <c r="A37" s="77" t="s">
        <v>13</v>
      </c>
      <c r="B37" s="59" t="s">
        <v>311</v>
      </c>
      <c r="C37" s="121">
        <f>+C8+C20+C25+C26+C31+C35+C36</f>
        <v>0</v>
      </c>
      <c r="D37" s="121">
        <f>+D8+D20+D25+D26+D31+D35+D36</f>
        <v>0</v>
      </c>
    </row>
    <row r="38" spans="1:4" s="148" customFormat="1" ht="12" customHeight="1" thickBot="1" x14ac:dyDescent="0.25">
      <c r="A38" s="86" t="s">
        <v>14</v>
      </c>
      <c r="B38" s="59" t="s">
        <v>312</v>
      </c>
      <c r="C38" s="121">
        <f>+C39+C40+C41</f>
        <v>0</v>
      </c>
      <c r="D38" s="121">
        <f>+D39+D40+D41</f>
        <v>0</v>
      </c>
    </row>
    <row r="39" spans="1:4" s="148" customFormat="1" ht="12" customHeight="1" x14ac:dyDescent="0.2">
      <c r="A39" s="206" t="s">
        <v>313</v>
      </c>
      <c r="B39" s="207" t="s">
        <v>147</v>
      </c>
      <c r="C39" s="259"/>
      <c r="D39" s="259"/>
    </row>
    <row r="40" spans="1:4" s="148" customFormat="1" ht="12" customHeight="1" x14ac:dyDescent="0.2">
      <c r="A40" s="206" t="s">
        <v>314</v>
      </c>
      <c r="B40" s="208" t="s">
        <v>0</v>
      </c>
      <c r="C40" s="122"/>
      <c r="D40" s="122"/>
    </row>
    <row r="41" spans="1:4" s="212" customFormat="1" ht="12" customHeight="1" thickBot="1" x14ac:dyDescent="0.25">
      <c r="A41" s="205" t="s">
        <v>315</v>
      </c>
      <c r="B41" s="64" t="s">
        <v>316</v>
      </c>
      <c r="C41" s="50"/>
      <c r="D41" s="50"/>
    </row>
    <row r="42" spans="1:4" s="212" customFormat="1" ht="15.2" customHeight="1" thickBot="1" x14ac:dyDescent="0.25">
      <c r="A42" s="86" t="s">
        <v>15</v>
      </c>
      <c r="B42" s="87" t="s">
        <v>317</v>
      </c>
      <c r="C42" s="279">
        <f>+C37+C38</f>
        <v>0</v>
      </c>
      <c r="D42" s="279">
        <f>+D37+D38</f>
        <v>0</v>
      </c>
    </row>
    <row r="43" spans="1:4" s="212" customFormat="1" ht="15.2" customHeight="1" x14ac:dyDescent="0.2">
      <c r="A43" s="88"/>
      <c r="B43" s="89"/>
      <c r="C43" s="146"/>
    </row>
    <row r="44" spans="1:4" ht="13.5" thickBot="1" x14ac:dyDescent="0.25">
      <c r="A44" s="90"/>
      <c r="B44" s="91"/>
      <c r="C44" s="147"/>
    </row>
    <row r="45" spans="1:4" s="211" customFormat="1" ht="16.5" customHeight="1" thickBot="1" x14ac:dyDescent="0.25">
      <c r="A45" s="816" t="s">
        <v>39</v>
      </c>
      <c r="B45" s="817"/>
      <c r="C45" s="817"/>
      <c r="D45" s="817"/>
    </row>
    <row r="46" spans="1:4" s="213" customFormat="1" ht="12" customHeight="1" thickBot="1" x14ac:dyDescent="0.25">
      <c r="A46" s="81" t="s">
        <v>6</v>
      </c>
      <c r="B46" s="59" t="s">
        <v>318</v>
      </c>
      <c r="C46" s="121">
        <f>SUM(C47:C51)</f>
        <v>0</v>
      </c>
      <c r="D46" s="121">
        <f>SUM(D47:D51)</f>
        <v>0</v>
      </c>
    </row>
    <row r="47" spans="1:4" ht="12" customHeight="1" x14ac:dyDescent="0.2">
      <c r="A47" s="205" t="s">
        <v>60</v>
      </c>
      <c r="B47" s="7" t="s">
        <v>35</v>
      </c>
      <c r="C47" s="259"/>
      <c r="D47" s="259"/>
    </row>
    <row r="48" spans="1:4" ht="12" customHeight="1" x14ac:dyDescent="0.2">
      <c r="A48" s="205" t="s">
        <v>61</v>
      </c>
      <c r="B48" s="6" t="s">
        <v>119</v>
      </c>
      <c r="C48" s="49"/>
      <c r="D48" s="49"/>
    </row>
    <row r="49" spans="1:4" ht="12" customHeight="1" x14ac:dyDescent="0.2">
      <c r="A49" s="205" t="s">
        <v>62</v>
      </c>
      <c r="B49" s="6" t="s">
        <v>87</v>
      </c>
      <c r="C49" s="49"/>
      <c r="D49" s="49"/>
    </row>
    <row r="50" spans="1:4" ht="12" customHeight="1" x14ac:dyDescent="0.2">
      <c r="A50" s="205" t="s">
        <v>63</v>
      </c>
      <c r="B50" s="6" t="s">
        <v>120</v>
      </c>
      <c r="C50" s="49"/>
      <c r="D50" s="49"/>
    </row>
    <row r="51" spans="1:4" ht="12" customHeight="1" thickBot="1" x14ac:dyDescent="0.25">
      <c r="A51" s="205" t="s">
        <v>94</v>
      </c>
      <c r="B51" s="6" t="s">
        <v>121</v>
      </c>
      <c r="C51" s="49"/>
      <c r="D51" s="49"/>
    </row>
    <row r="52" spans="1:4" ht="12" customHeight="1" thickBot="1" x14ac:dyDescent="0.25">
      <c r="A52" s="81" t="s">
        <v>7</v>
      </c>
      <c r="B52" s="59" t="s">
        <v>319</v>
      </c>
      <c r="C52" s="121">
        <f>SUM(C53:C55)</f>
        <v>0</v>
      </c>
      <c r="D52" s="121">
        <f>SUM(D53:D55)</f>
        <v>0</v>
      </c>
    </row>
    <row r="53" spans="1:4" s="213" customFormat="1" ht="12" customHeight="1" x14ac:dyDescent="0.2">
      <c r="A53" s="205" t="s">
        <v>66</v>
      </c>
      <c r="B53" s="7" t="s">
        <v>140</v>
      </c>
      <c r="C53" s="259"/>
      <c r="D53" s="259"/>
    </row>
    <row r="54" spans="1:4" ht="12" customHeight="1" x14ac:dyDescent="0.2">
      <c r="A54" s="205" t="s">
        <v>67</v>
      </c>
      <c r="B54" s="6" t="s">
        <v>123</v>
      </c>
      <c r="C54" s="49"/>
      <c r="D54" s="49"/>
    </row>
    <row r="55" spans="1:4" ht="12" customHeight="1" x14ac:dyDescent="0.2">
      <c r="A55" s="205" t="s">
        <v>68</v>
      </c>
      <c r="B55" s="6" t="s">
        <v>40</v>
      </c>
      <c r="C55" s="49"/>
      <c r="D55" s="49"/>
    </row>
    <row r="56" spans="1:4" ht="12" customHeight="1" thickBot="1" x14ac:dyDescent="0.25">
      <c r="A56" s="205" t="s">
        <v>69</v>
      </c>
      <c r="B56" s="6" t="s">
        <v>407</v>
      </c>
      <c r="C56" s="49"/>
      <c r="D56" s="49"/>
    </row>
    <row r="57" spans="1:4" ht="12" customHeight="1" thickBot="1" x14ac:dyDescent="0.25">
      <c r="A57" s="81" t="s">
        <v>8</v>
      </c>
      <c r="B57" s="59" t="s">
        <v>2</v>
      </c>
      <c r="C57" s="278"/>
      <c r="D57" s="278"/>
    </row>
    <row r="58" spans="1:4" ht="15.2" customHeight="1" thickBot="1" x14ac:dyDescent="0.25">
      <c r="A58" s="81" t="s">
        <v>9</v>
      </c>
      <c r="B58" s="92" t="s">
        <v>411</v>
      </c>
      <c r="C58" s="279">
        <f>+C46+C52+C57</f>
        <v>0</v>
      </c>
      <c r="D58" s="279">
        <f>+D46+D52+D57</f>
        <v>0</v>
      </c>
    </row>
    <row r="59" spans="1:4" ht="13.5" thickBot="1" x14ac:dyDescent="0.25">
      <c r="C59" s="631">
        <f>C42-C58</f>
        <v>0</v>
      </c>
      <c r="D59" s="631">
        <f>D42-D58</f>
        <v>0</v>
      </c>
    </row>
    <row r="60" spans="1:4" ht="15.2" customHeight="1" thickBot="1" x14ac:dyDescent="0.25">
      <c r="A60" s="283" t="s">
        <v>481</v>
      </c>
      <c r="B60" s="284"/>
      <c r="C60" s="275"/>
      <c r="D60" s="275"/>
    </row>
    <row r="61" spans="1:4" ht="14.45" customHeight="1" thickBot="1" x14ac:dyDescent="0.25">
      <c r="A61" s="285" t="s">
        <v>482</v>
      </c>
      <c r="B61" s="286"/>
      <c r="C61" s="275"/>
      <c r="D61" s="275"/>
    </row>
  </sheetData>
  <sheetProtection formatCells="0"/>
  <mergeCells count="5">
    <mergeCell ref="B2:D2"/>
    <mergeCell ref="B3:D3"/>
    <mergeCell ref="A7:D7"/>
    <mergeCell ref="A45:D45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120" zoomScaleNormal="120" workbookViewId="0">
      <selection activeCell="O30" sqref="O30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16"/>
      <c r="B1" s="730">
        <f>Z_TARTALOMJEGYZÉK!A1</f>
        <v>2019</v>
      </c>
      <c r="C1" s="730" t="s">
        <v>835</v>
      </c>
      <c r="D1" s="730"/>
      <c r="E1" s="616"/>
      <c r="F1" s="616"/>
      <c r="G1" s="616"/>
      <c r="H1" s="616"/>
      <c r="I1" s="616"/>
    </row>
    <row r="2" spans="1:13" ht="15.75" x14ac:dyDescent="0.25">
      <c r="A2" s="746" t="s">
        <v>488</v>
      </c>
      <c r="B2" s="746"/>
      <c r="C2" s="746"/>
      <c r="D2" s="746"/>
      <c r="E2" s="746"/>
      <c r="F2" s="746"/>
      <c r="G2" s="616"/>
      <c r="H2" s="616"/>
      <c r="I2" s="616"/>
    </row>
    <row r="3" spans="1:13" ht="15.75" x14ac:dyDescent="0.25">
      <c r="A3" s="749" t="s">
        <v>865</v>
      </c>
      <c r="B3" s="749"/>
      <c r="C3" s="749"/>
      <c r="D3" s="749"/>
      <c r="E3" s="749"/>
      <c r="F3" s="749"/>
      <c r="G3" s="749"/>
      <c r="H3" s="616"/>
      <c r="I3" s="616"/>
    </row>
    <row r="4" spans="1:13" x14ac:dyDescent="0.2">
      <c r="A4" s="616"/>
      <c r="B4" s="616"/>
      <c r="C4" s="616"/>
      <c r="D4" s="616"/>
      <c r="E4" s="616"/>
      <c r="F4" s="616"/>
      <c r="G4" s="616"/>
      <c r="H4" s="616"/>
      <c r="I4" s="616"/>
    </row>
    <row r="5" spans="1:13" x14ac:dyDescent="0.2">
      <c r="A5" s="616"/>
      <c r="B5" s="616"/>
      <c r="C5" s="616"/>
      <c r="D5" s="616"/>
      <c r="E5" s="616"/>
      <c r="F5" s="616"/>
      <c r="G5" s="616"/>
      <c r="H5" s="616"/>
      <c r="I5" s="616"/>
    </row>
    <row r="6" spans="1:13" ht="15" x14ac:dyDescent="0.25">
      <c r="A6" s="731" t="s">
        <v>818</v>
      </c>
      <c r="B6" s="616"/>
      <c r="C6" s="616"/>
      <c r="D6" s="616"/>
      <c r="E6" s="616"/>
      <c r="F6" s="616"/>
      <c r="G6" s="616"/>
      <c r="H6" s="616"/>
      <c r="I6" s="616"/>
    </row>
    <row r="7" spans="1:13" x14ac:dyDescent="0.2">
      <c r="A7" s="732" t="s">
        <v>812</v>
      </c>
      <c r="B7" s="673">
        <v>6</v>
      </c>
      <c r="C7" s="616" t="s">
        <v>813</v>
      </c>
      <c r="D7" s="616">
        <v>2021</v>
      </c>
      <c r="E7" s="616" t="s">
        <v>814</v>
      </c>
      <c r="F7" s="673" t="s">
        <v>916</v>
      </c>
      <c r="G7" s="616" t="s">
        <v>815</v>
      </c>
      <c r="H7" s="616" t="s">
        <v>816</v>
      </c>
      <c r="I7" s="616"/>
    </row>
    <row r="8" spans="1:13" x14ac:dyDescent="0.2">
      <c r="A8" s="732"/>
      <c r="B8" s="733"/>
      <c r="C8" s="616"/>
      <c r="D8" s="616"/>
      <c r="E8" s="616"/>
      <c r="F8" s="733"/>
      <c r="G8" s="616"/>
      <c r="H8" s="616"/>
      <c r="I8" s="616"/>
    </row>
    <row r="9" spans="1:13" x14ac:dyDescent="0.2">
      <c r="A9" s="732"/>
      <c r="B9" s="733"/>
      <c r="C9" s="616"/>
      <c r="D9" s="616"/>
      <c r="E9" s="616"/>
      <c r="F9" s="733"/>
      <c r="G9" s="616"/>
      <c r="H9" s="616"/>
      <c r="I9" s="616"/>
    </row>
    <row r="10" spans="1:13" ht="13.5" thickBot="1" x14ac:dyDescent="0.25">
      <c r="A10" s="616"/>
      <c r="B10" s="616"/>
      <c r="C10" s="616"/>
      <c r="D10" s="616"/>
      <c r="E10" s="616"/>
      <c r="F10" s="616"/>
      <c r="G10" s="616"/>
      <c r="H10" s="676" t="s">
        <v>846</v>
      </c>
      <c r="I10" s="616"/>
    </row>
    <row r="11" spans="1:13" ht="17.25" thickTop="1" thickBot="1" x14ac:dyDescent="0.3">
      <c r="A11" s="747" t="s">
        <v>489</v>
      </c>
      <c r="B11" s="748"/>
      <c r="C11" s="748"/>
      <c r="D11" s="748"/>
      <c r="E11" s="748"/>
      <c r="F11" s="748"/>
      <c r="G11" s="748"/>
      <c r="H11" s="734" t="s">
        <v>852</v>
      </c>
      <c r="I11" s="616"/>
      <c r="J11" s="677" t="s">
        <v>11</v>
      </c>
      <c r="K11">
        <f>IF($H$11="Nem","",2)</f>
        <v>2</v>
      </c>
      <c r="L11" t="s">
        <v>847</v>
      </c>
      <c r="M11" t="str">
        <f>CONCATENATE(J11,K11,L11)</f>
        <v>6.2.</v>
      </c>
    </row>
    <row r="12" spans="1:13" ht="13.5" thickTop="1" x14ac:dyDescent="0.2">
      <c r="A12" s="616"/>
      <c r="B12" s="616"/>
      <c r="C12" s="616"/>
      <c r="D12" s="616"/>
      <c r="E12" s="616"/>
      <c r="F12" s="616"/>
      <c r="G12" s="616"/>
      <c r="H12" s="616"/>
      <c r="I12" s="616"/>
    </row>
    <row r="13" spans="1:13" ht="14.25" x14ac:dyDescent="0.2">
      <c r="A13" s="735" t="s">
        <v>490</v>
      </c>
      <c r="B13" s="744" t="s">
        <v>491</v>
      </c>
      <c r="C13" s="745"/>
      <c r="D13" s="745"/>
      <c r="E13" s="745"/>
      <c r="F13" s="745"/>
      <c r="G13" s="745"/>
      <c r="H13" s="616"/>
      <c r="I13" s="616"/>
      <c r="J13" s="677" t="s">
        <v>11</v>
      </c>
      <c r="K13">
        <f>IF(H11="Nem",2,3)</f>
        <v>3</v>
      </c>
      <c r="L13" t="s">
        <v>847</v>
      </c>
      <c r="M13" t="str">
        <f>CONCATENATE(J13,K13,L13)</f>
        <v>6.3.</v>
      </c>
    </row>
    <row r="14" spans="1:13" ht="14.25" x14ac:dyDescent="0.2">
      <c r="A14" s="616"/>
      <c r="B14" s="674"/>
      <c r="C14" s="616"/>
      <c r="D14" s="616"/>
      <c r="E14" s="616"/>
      <c r="F14" s="616"/>
      <c r="G14" s="616"/>
      <c r="H14" s="616"/>
      <c r="I14" s="616"/>
    </row>
    <row r="15" spans="1:13" ht="14.25" x14ac:dyDescent="0.2">
      <c r="A15" s="735" t="s">
        <v>492</v>
      </c>
      <c r="B15" s="744" t="s">
        <v>493</v>
      </c>
      <c r="C15" s="745"/>
      <c r="D15" s="745"/>
      <c r="E15" s="745"/>
      <c r="F15" s="745"/>
      <c r="G15" s="745"/>
      <c r="H15" s="616"/>
      <c r="I15" s="616"/>
      <c r="J15" s="677" t="s">
        <v>11</v>
      </c>
      <c r="K15">
        <f>K13+1</f>
        <v>4</v>
      </c>
      <c r="L15" t="s">
        <v>847</v>
      </c>
      <c r="M15" t="str">
        <f>CONCATENATE(J15,K15,L15)</f>
        <v>6.4.</v>
      </c>
    </row>
    <row r="16" spans="1:13" ht="14.25" x14ac:dyDescent="0.2">
      <c r="A16" s="616"/>
      <c r="B16" s="674"/>
      <c r="C16" s="616"/>
      <c r="D16" s="616"/>
      <c r="E16" s="616"/>
      <c r="F16" s="616"/>
      <c r="G16" s="616"/>
      <c r="H16" s="616"/>
      <c r="I16" s="616"/>
    </row>
    <row r="17" spans="1:13" ht="14.25" x14ac:dyDescent="0.2">
      <c r="A17" s="735" t="s">
        <v>494</v>
      </c>
      <c r="B17" s="744" t="s">
        <v>495</v>
      </c>
      <c r="C17" s="745"/>
      <c r="D17" s="745"/>
      <c r="E17" s="745"/>
      <c r="F17" s="745"/>
      <c r="G17" s="745"/>
      <c r="H17" s="616"/>
      <c r="I17" s="616"/>
      <c r="J17" s="677" t="s">
        <v>11</v>
      </c>
      <c r="K17">
        <f>K15+1</f>
        <v>5</v>
      </c>
      <c r="L17" t="s">
        <v>847</v>
      </c>
      <c r="M17" t="str">
        <f>CONCATENATE(J17,K17,L17)</f>
        <v>6.5.</v>
      </c>
    </row>
    <row r="18" spans="1:13" ht="14.25" x14ac:dyDescent="0.2">
      <c r="A18" s="616"/>
      <c r="B18" s="674"/>
      <c r="C18" s="616"/>
      <c r="D18" s="616"/>
      <c r="E18" s="616"/>
      <c r="F18" s="616"/>
      <c r="G18" s="616"/>
      <c r="H18" s="616"/>
      <c r="I18" s="616"/>
    </row>
    <row r="19" spans="1:13" ht="14.25" x14ac:dyDescent="0.2">
      <c r="A19" s="735" t="s">
        <v>496</v>
      </c>
      <c r="B19" s="744" t="s">
        <v>497</v>
      </c>
      <c r="C19" s="745"/>
      <c r="D19" s="745"/>
      <c r="E19" s="745"/>
      <c r="F19" s="745"/>
      <c r="G19" s="745"/>
      <c r="H19" s="616"/>
      <c r="I19" s="616"/>
      <c r="J19" s="677" t="s">
        <v>11</v>
      </c>
      <c r="K19">
        <f>K17+1</f>
        <v>6</v>
      </c>
      <c r="L19" t="s">
        <v>847</v>
      </c>
      <c r="M19" t="str">
        <f>CONCATENATE(J19,K19,L19)</f>
        <v>6.6.</v>
      </c>
    </row>
    <row r="20" spans="1:13" ht="14.25" x14ac:dyDescent="0.2">
      <c r="A20" s="616"/>
      <c r="B20" s="674"/>
      <c r="C20" s="616"/>
      <c r="D20" s="616"/>
      <c r="E20" s="616"/>
      <c r="F20" s="616"/>
      <c r="G20" s="616"/>
      <c r="H20" s="616"/>
      <c r="I20" s="616"/>
    </row>
    <row r="21" spans="1:13" ht="14.25" x14ac:dyDescent="0.2">
      <c r="A21" s="735" t="s">
        <v>498</v>
      </c>
      <c r="B21" s="744" t="s">
        <v>499</v>
      </c>
      <c r="C21" s="745"/>
      <c r="D21" s="745"/>
      <c r="E21" s="745"/>
      <c r="F21" s="745"/>
      <c r="G21" s="745"/>
      <c r="H21" s="616"/>
      <c r="I21" s="616"/>
      <c r="J21" s="677" t="s">
        <v>11</v>
      </c>
      <c r="K21">
        <f>K19+1</f>
        <v>7</v>
      </c>
      <c r="L21" t="s">
        <v>847</v>
      </c>
      <c r="M21" t="str">
        <f>CONCATENATE(J21,K21,L21)</f>
        <v>6.7.</v>
      </c>
    </row>
    <row r="22" spans="1:13" ht="14.25" x14ac:dyDescent="0.2">
      <c r="A22" s="616"/>
      <c r="B22" s="674"/>
      <c r="C22" s="616"/>
      <c r="D22" s="616"/>
      <c r="E22" s="616"/>
      <c r="F22" s="616"/>
      <c r="G22" s="616"/>
      <c r="H22" s="616"/>
      <c r="I22" s="616"/>
    </row>
    <row r="23" spans="1:13" ht="14.25" x14ac:dyDescent="0.2">
      <c r="A23" s="735" t="s">
        <v>500</v>
      </c>
      <c r="B23" s="744" t="s">
        <v>501</v>
      </c>
      <c r="C23" s="745"/>
      <c r="D23" s="745"/>
      <c r="E23" s="745"/>
      <c r="F23" s="745"/>
      <c r="G23" s="745"/>
      <c r="H23" s="616"/>
      <c r="I23" s="616"/>
      <c r="J23" s="677" t="s">
        <v>11</v>
      </c>
      <c r="K23">
        <f>K21+1</f>
        <v>8</v>
      </c>
      <c r="L23" t="s">
        <v>847</v>
      </c>
      <c r="M23" t="str">
        <f>CONCATENATE(J23,K23,L23)</f>
        <v>6.8.</v>
      </c>
    </row>
    <row r="24" spans="1:13" ht="14.25" x14ac:dyDescent="0.2">
      <c r="A24" s="616"/>
      <c r="B24" s="674"/>
      <c r="C24" s="616"/>
      <c r="D24" s="616"/>
      <c r="E24" s="616"/>
      <c r="F24" s="616"/>
      <c r="G24" s="616"/>
      <c r="H24" s="616"/>
      <c r="I24" s="616"/>
    </row>
    <row r="25" spans="1:13" ht="14.25" x14ac:dyDescent="0.2">
      <c r="A25" s="735" t="s">
        <v>502</v>
      </c>
      <c r="B25" s="744" t="s">
        <v>503</v>
      </c>
      <c r="C25" s="745"/>
      <c r="D25" s="745"/>
      <c r="E25" s="745"/>
      <c r="F25" s="745"/>
      <c r="G25" s="745"/>
      <c r="H25" s="616"/>
      <c r="I25" s="616"/>
      <c r="J25" s="677" t="s">
        <v>11</v>
      </c>
      <c r="K25">
        <f>K23+1</f>
        <v>9</v>
      </c>
      <c r="L25" t="s">
        <v>847</v>
      </c>
      <c r="M25" t="str">
        <f>CONCATENATE(J25,K25,L25)</f>
        <v>6.9.</v>
      </c>
    </row>
    <row r="26" spans="1:13" ht="14.25" x14ac:dyDescent="0.2">
      <c r="A26" s="616"/>
      <c r="B26" s="674"/>
      <c r="C26" s="616"/>
      <c r="D26" s="616"/>
      <c r="E26" s="616"/>
      <c r="F26" s="616"/>
      <c r="G26" s="616"/>
      <c r="H26" s="616"/>
      <c r="I26" s="616"/>
    </row>
    <row r="27" spans="1:13" ht="14.25" x14ac:dyDescent="0.2">
      <c r="A27" s="735" t="s">
        <v>504</v>
      </c>
      <c r="B27" s="744" t="s">
        <v>505</v>
      </c>
      <c r="C27" s="745"/>
      <c r="D27" s="745"/>
      <c r="E27" s="745"/>
      <c r="F27" s="745"/>
      <c r="G27" s="745"/>
      <c r="H27" s="616"/>
      <c r="I27" s="616"/>
      <c r="J27" s="677" t="s">
        <v>11</v>
      </c>
      <c r="K27">
        <f>K25+1</f>
        <v>10</v>
      </c>
      <c r="L27" t="s">
        <v>847</v>
      </c>
      <c r="M27" t="str">
        <f>CONCATENATE(J27,K27,L27)</f>
        <v>6.10.</v>
      </c>
    </row>
    <row r="28" spans="1:13" ht="14.25" x14ac:dyDescent="0.2">
      <c r="A28" s="616"/>
      <c r="B28" s="674"/>
      <c r="C28" s="616"/>
      <c r="D28" s="616"/>
      <c r="E28" s="616"/>
      <c r="F28" s="616"/>
      <c r="G28" s="616"/>
      <c r="H28" s="616"/>
      <c r="I28" s="616"/>
    </row>
    <row r="29" spans="1:13" ht="14.25" x14ac:dyDescent="0.2">
      <c r="A29" s="735" t="s">
        <v>504</v>
      </c>
      <c r="B29" s="744" t="s">
        <v>506</v>
      </c>
      <c r="C29" s="745"/>
      <c r="D29" s="745"/>
      <c r="E29" s="745"/>
      <c r="F29" s="745"/>
      <c r="G29" s="745"/>
      <c r="H29" s="616"/>
      <c r="I29" s="616"/>
      <c r="J29" s="677" t="s">
        <v>11</v>
      </c>
      <c r="K29">
        <f>K27+1</f>
        <v>11</v>
      </c>
      <c r="L29" t="s">
        <v>847</v>
      </c>
      <c r="M29" t="str">
        <f>CONCATENATE(J29,K29,L29)</f>
        <v>6.11.</v>
      </c>
    </row>
    <row r="30" spans="1:13" ht="14.25" x14ac:dyDescent="0.2">
      <c r="A30" s="616"/>
      <c r="B30" s="674"/>
      <c r="C30" s="616"/>
      <c r="D30" s="616"/>
      <c r="E30" s="616"/>
      <c r="F30" s="616"/>
      <c r="G30" s="616"/>
      <c r="H30" s="616"/>
      <c r="I30" s="616"/>
    </row>
    <row r="31" spans="1:13" ht="14.25" x14ac:dyDescent="0.2">
      <c r="A31" s="735" t="s">
        <v>507</v>
      </c>
      <c r="B31" s="744" t="s">
        <v>508</v>
      </c>
      <c r="C31" s="745"/>
      <c r="D31" s="745"/>
      <c r="E31" s="745"/>
      <c r="F31" s="745"/>
      <c r="G31" s="745"/>
      <c r="H31" s="616"/>
      <c r="I31" s="616"/>
      <c r="J31" s="677" t="s">
        <v>11</v>
      </c>
      <c r="K31">
        <f>K29+1</f>
        <v>12</v>
      </c>
      <c r="L31" t="s">
        <v>847</v>
      </c>
      <c r="M31" t="str">
        <f>CONCATENATE(J31,K31,L31)</f>
        <v>6.12.</v>
      </c>
    </row>
    <row r="32" spans="1:13" x14ac:dyDescent="0.2">
      <c r="A32" s="616"/>
      <c r="B32" s="616"/>
      <c r="C32" s="616"/>
      <c r="D32" s="616"/>
      <c r="E32" s="616"/>
      <c r="F32" s="616"/>
      <c r="G32" s="616"/>
      <c r="H32" s="616"/>
      <c r="I32" s="616"/>
    </row>
    <row r="33" spans="1:9" x14ac:dyDescent="0.2">
      <c r="A33" s="616"/>
      <c r="B33" s="616"/>
      <c r="C33" s="616"/>
      <c r="D33" s="616"/>
      <c r="E33" s="616"/>
      <c r="F33" s="616"/>
      <c r="G33" s="616"/>
      <c r="H33" s="616"/>
      <c r="I33" s="616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1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" style="93" customWidth="1"/>
    <col min="2" max="2" width="59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19" t="str">
        <f>CONCATENATE("6.2.2. melléklet ",Z_ALAPADATOK!A7," ",Z_ALAPADATOK!B7," ",Z_ALAPADATOK!C7," ",Z_ALAPADATOK!D7," ",Z_ALAPADATOK!E7," ",Z_ALAPADATOK!F7," ",Z_ALAPADATOK!G7," ",Z_ALAPADATOK!H7)</f>
        <v>6.2.2. melléklet a 6 / 2021 ( V.28. ) önkormányzati rendelethez</v>
      </c>
      <c r="C1" s="820"/>
      <c r="D1" s="820"/>
    </row>
    <row r="2" spans="1:4" s="209" customFormat="1" ht="24.75" thickBot="1" x14ac:dyDescent="0.25">
      <c r="A2" s="302" t="s">
        <v>450</v>
      </c>
      <c r="B2" s="821" t="str">
        <f>CONCATENATE('Z_6.2.1.sz.mell'!B2:D2)</f>
        <v>Polgármesteri /közös/ hivatal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321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118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118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118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118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118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118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58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118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120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120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121">
        <f>SUM(D21:D23)</f>
        <v>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118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118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118"/>
    </row>
    <row r="24" spans="1:4" s="212" customFormat="1" ht="12" customHeight="1" thickBot="1" x14ac:dyDescent="0.25">
      <c r="A24" s="205" t="s">
        <v>69</v>
      </c>
      <c r="B24" s="6" t="s">
        <v>404</v>
      </c>
      <c r="C24" s="118"/>
      <c r="D24" s="118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78"/>
    </row>
    <row r="26" spans="1:4" s="212" customFormat="1" ht="12" customHeight="1" thickBot="1" x14ac:dyDescent="0.25">
      <c r="A26" s="81" t="s">
        <v>9</v>
      </c>
      <c r="B26" s="59" t="s">
        <v>405</v>
      </c>
      <c r="C26" s="121">
        <f>+C27+C28+C29</f>
        <v>0</v>
      </c>
      <c r="D26" s="121">
        <f>+D27+D28+D29</f>
        <v>0</v>
      </c>
    </row>
    <row r="27" spans="1:4" s="212" customFormat="1" ht="12" customHeight="1" x14ac:dyDescent="0.2">
      <c r="A27" s="206" t="s">
        <v>174</v>
      </c>
      <c r="B27" s="207" t="s">
        <v>170</v>
      </c>
      <c r="C27" s="259"/>
      <c r="D27" s="259"/>
    </row>
    <row r="28" spans="1:4" s="212" customFormat="1" ht="12" customHeight="1" x14ac:dyDescent="0.2">
      <c r="A28" s="206" t="s">
        <v>175</v>
      </c>
      <c r="B28" s="207" t="s">
        <v>305</v>
      </c>
      <c r="C28" s="118"/>
      <c r="D28" s="118"/>
    </row>
    <row r="29" spans="1:4" s="212" customFormat="1" ht="12" customHeight="1" x14ac:dyDescent="0.2">
      <c r="A29" s="206" t="s">
        <v>176</v>
      </c>
      <c r="B29" s="208" t="s">
        <v>308</v>
      </c>
      <c r="C29" s="118"/>
      <c r="D29" s="118"/>
    </row>
    <row r="30" spans="1:4" s="212" customFormat="1" ht="12" customHeight="1" thickBot="1" x14ac:dyDescent="0.25">
      <c r="A30" s="205" t="s">
        <v>177</v>
      </c>
      <c r="B30" s="64" t="s">
        <v>406</v>
      </c>
      <c r="C30" s="50"/>
      <c r="D30" s="50"/>
    </row>
    <row r="31" spans="1:4" s="212" customFormat="1" ht="12" customHeight="1" thickBot="1" x14ac:dyDescent="0.25">
      <c r="A31" s="81" t="s">
        <v>10</v>
      </c>
      <c r="B31" s="59" t="s">
        <v>309</v>
      </c>
      <c r="C31" s="121">
        <f>+C32+C33+C34</f>
        <v>0</v>
      </c>
      <c r="D31" s="121">
        <f>+D32+D33+D34</f>
        <v>0</v>
      </c>
    </row>
    <row r="32" spans="1:4" s="212" customFormat="1" ht="12" customHeight="1" x14ac:dyDescent="0.2">
      <c r="A32" s="206" t="s">
        <v>53</v>
      </c>
      <c r="B32" s="207" t="s">
        <v>195</v>
      </c>
      <c r="C32" s="259"/>
      <c r="D32" s="259"/>
    </row>
    <row r="33" spans="1:4" s="212" customFormat="1" ht="12" customHeight="1" x14ac:dyDescent="0.2">
      <c r="A33" s="206" t="s">
        <v>54</v>
      </c>
      <c r="B33" s="208" t="s">
        <v>196</v>
      </c>
      <c r="C33" s="122"/>
      <c r="D33" s="122"/>
    </row>
    <row r="34" spans="1:4" s="212" customFormat="1" ht="12" customHeight="1" thickBot="1" x14ac:dyDescent="0.25">
      <c r="A34" s="205" t="s">
        <v>55</v>
      </c>
      <c r="B34" s="64" t="s">
        <v>197</v>
      </c>
      <c r="C34" s="50"/>
      <c r="D34" s="50"/>
    </row>
    <row r="35" spans="1:4" s="148" customFormat="1" ht="12" customHeight="1" thickBot="1" x14ac:dyDescent="0.25">
      <c r="A35" s="81" t="s">
        <v>11</v>
      </c>
      <c r="B35" s="59" t="s">
        <v>280</v>
      </c>
      <c r="C35" s="278"/>
      <c r="D35" s="278"/>
    </row>
    <row r="36" spans="1:4" s="148" customFormat="1" ht="12" customHeight="1" thickBot="1" x14ac:dyDescent="0.25">
      <c r="A36" s="81" t="s">
        <v>12</v>
      </c>
      <c r="B36" s="59" t="s">
        <v>310</v>
      </c>
      <c r="C36" s="278"/>
      <c r="D36" s="278"/>
    </row>
    <row r="37" spans="1:4" s="148" customFormat="1" ht="12" customHeight="1" thickBot="1" x14ac:dyDescent="0.25">
      <c r="A37" s="77" t="s">
        <v>13</v>
      </c>
      <c r="B37" s="59" t="s">
        <v>311</v>
      </c>
      <c r="C37" s="121">
        <f>+C8+C20+C25+C26+C31+C35+C36</f>
        <v>0</v>
      </c>
      <c r="D37" s="121">
        <f>+D8+D20+D25+D26+D31+D35+D36</f>
        <v>0</v>
      </c>
    </row>
    <row r="38" spans="1:4" s="148" customFormat="1" ht="12" customHeight="1" thickBot="1" x14ac:dyDescent="0.25">
      <c r="A38" s="86" t="s">
        <v>14</v>
      </c>
      <c r="B38" s="59" t="s">
        <v>312</v>
      </c>
      <c r="C38" s="121">
        <f>+C39+C40+C41</f>
        <v>0</v>
      </c>
      <c r="D38" s="121">
        <f>+D39+D40+D41</f>
        <v>0</v>
      </c>
    </row>
    <row r="39" spans="1:4" s="148" customFormat="1" ht="12" customHeight="1" x14ac:dyDescent="0.2">
      <c r="A39" s="206" t="s">
        <v>313</v>
      </c>
      <c r="B39" s="207" t="s">
        <v>147</v>
      </c>
      <c r="C39" s="259"/>
      <c r="D39" s="259"/>
    </row>
    <row r="40" spans="1:4" s="148" customFormat="1" ht="12" customHeight="1" x14ac:dyDescent="0.2">
      <c r="A40" s="206" t="s">
        <v>314</v>
      </c>
      <c r="B40" s="208" t="s">
        <v>0</v>
      </c>
      <c r="C40" s="122"/>
      <c r="D40" s="122"/>
    </row>
    <row r="41" spans="1:4" s="212" customFormat="1" ht="12" customHeight="1" thickBot="1" x14ac:dyDescent="0.25">
      <c r="A41" s="205" t="s">
        <v>315</v>
      </c>
      <c r="B41" s="64" t="s">
        <v>316</v>
      </c>
      <c r="C41" s="50"/>
      <c r="D41" s="50"/>
    </row>
    <row r="42" spans="1:4" s="212" customFormat="1" ht="15.2" customHeight="1" thickBot="1" x14ac:dyDescent="0.25">
      <c r="A42" s="86" t="s">
        <v>15</v>
      </c>
      <c r="B42" s="87" t="s">
        <v>317</v>
      </c>
      <c r="C42" s="279">
        <f>+C37+C38</f>
        <v>0</v>
      </c>
      <c r="D42" s="279">
        <f>+D37+D38</f>
        <v>0</v>
      </c>
    </row>
    <row r="43" spans="1:4" s="212" customFormat="1" ht="15.2" customHeight="1" x14ac:dyDescent="0.2">
      <c r="A43" s="88"/>
      <c r="B43" s="89"/>
      <c r="C43" s="146"/>
    </row>
    <row r="44" spans="1:4" ht="13.5" thickBot="1" x14ac:dyDescent="0.25">
      <c r="A44" s="90"/>
      <c r="B44" s="91"/>
      <c r="C44" s="147"/>
    </row>
    <row r="45" spans="1:4" s="211" customFormat="1" ht="16.5" customHeight="1" thickBot="1" x14ac:dyDescent="0.25">
      <c r="A45" s="816" t="s">
        <v>39</v>
      </c>
      <c r="B45" s="817"/>
      <c r="C45" s="817"/>
      <c r="D45" s="817"/>
    </row>
    <row r="46" spans="1:4" s="213" customFormat="1" ht="12" customHeight="1" thickBot="1" x14ac:dyDescent="0.25">
      <c r="A46" s="81" t="s">
        <v>6</v>
      </c>
      <c r="B46" s="59" t="s">
        <v>318</v>
      </c>
      <c r="C46" s="121">
        <f>SUM(C47:C51)</f>
        <v>0</v>
      </c>
      <c r="D46" s="121">
        <f>SUM(D47:D51)</f>
        <v>0</v>
      </c>
    </row>
    <row r="47" spans="1:4" ht="12" customHeight="1" x14ac:dyDescent="0.2">
      <c r="A47" s="205" t="s">
        <v>60</v>
      </c>
      <c r="B47" s="7" t="s">
        <v>35</v>
      </c>
      <c r="C47" s="259"/>
      <c r="D47" s="259"/>
    </row>
    <row r="48" spans="1:4" ht="12" customHeight="1" x14ac:dyDescent="0.2">
      <c r="A48" s="205" t="s">
        <v>61</v>
      </c>
      <c r="B48" s="6" t="s">
        <v>119</v>
      </c>
      <c r="C48" s="49"/>
      <c r="D48" s="49"/>
    </row>
    <row r="49" spans="1:4" ht="12" customHeight="1" x14ac:dyDescent="0.2">
      <c r="A49" s="205" t="s">
        <v>62</v>
      </c>
      <c r="B49" s="6" t="s">
        <v>87</v>
      </c>
      <c r="C49" s="49"/>
      <c r="D49" s="49"/>
    </row>
    <row r="50" spans="1:4" ht="12" customHeight="1" x14ac:dyDescent="0.2">
      <c r="A50" s="205" t="s">
        <v>63</v>
      </c>
      <c r="B50" s="6" t="s">
        <v>120</v>
      </c>
      <c r="C50" s="49"/>
      <c r="D50" s="49"/>
    </row>
    <row r="51" spans="1:4" ht="12" customHeight="1" thickBot="1" x14ac:dyDescent="0.25">
      <c r="A51" s="205" t="s">
        <v>94</v>
      </c>
      <c r="B51" s="6" t="s">
        <v>121</v>
      </c>
      <c r="C51" s="49"/>
      <c r="D51" s="49"/>
    </row>
    <row r="52" spans="1:4" ht="12" customHeight="1" thickBot="1" x14ac:dyDescent="0.25">
      <c r="A52" s="81" t="s">
        <v>7</v>
      </c>
      <c r="B52" s="59" t="s">
        <v>319</v>
      </c>
      <c r="C52" s="121">
        <f>SUM(C53:C55)</f>
        <v>0</v>
      </c>
      <c r="D52" s="121">
        <f>SUM(D53:D55)</f>
        <v>0</v>
      </c>
    </row>
    <row r="53" spans="1:4" s="213" customFormat="1" ht="12" customHeight="1" x14ac:dyDescent="0.2">
      <c r="A53" s="205" t="s">
        <v>66</v>
      </c>
      <c r="B53" s="7" t="s">
        <v>140</v>
      </c>
      <c r="C53" s="259"/>
      <c r="D53" s="259"/>
    </row>
    <row r="54" spans="1:4" ht="12" customHeight="1" x14ac:dyDescent="0.2">
      <c r="A54" s="205" t="s">
        <v>67</v>
      </c>
      <c r="B54" s="6" t="s">
        <v>123</v>
      </c>
      <c r="C54" s="49"/>
      <c r="D54" s="49"/>
    </row>
    <row r="55" spans="1:4" ht="12" customHeight="1" x14ac:dyDescent="0.2">
      <c r="A55" s="205" t="s">
        <v>68</v>
      </c>
      <c r="B55" s="6" t="s">
        <v>40</v>
      </c>
      <c r="C55" s="49"/>
      <c r="D55" s="49"/>
    </row>
    <row r="56" spans="1:4" ht="12" customHeight="1" thickBot="1" x14ac:dyDescent="0.25">
      <c r="A56" s="205" t="s">
        <v>69</v>
      </c>
      <c r="B56" s="6" t="s">
        <v>407</v>
      </c>
      <c r="C56" s="49"/>
      <c r="D56" s="49"/>
    </row>
    <row r="57" spans="1:4" ht="12" customHeight="1" thickBot="1" x14ac:dyDescent="0.25">
      <c r="A57" s="81" t="s">
        <v>8</v>
      </c>
      <c r="B57" s="59" t="s">
        <v>2</v>
      </c>
      <c r="C57" s="278"/>
      <c r="D57" s="278"/>
    </row>
    <row r="58" spans="1:4" ht="15.2" customHeight="1" thickBot="1" x14ac:dyDescent="0.25">
      <c r="A58" s="81" t="s">
        <v>9</v>
      </c>
      <c r="B58" s="92" t="s">
        <v>411</v>
      </c>
      <c r="C58" s="279">
        <f>+C46+C52+C57</f>
        <v>0</v>
      </c>
      <c r="D58" s="279">
        <f>+D46+D52+D57</f>
        <v>0</v>
      </c>
    </row>
    <row r="59" spans="1:4" ht="13.5" thickBot="1" x14ac:dyDescent="0.25">
      <c r="C59" s="631">
        <f>C42-C58</f>
        <v>0</v>
      </c>
      <c r="D59" s="631">
        <f>D42-D58</f>
        <v>0</v>
      </c>
    </row>
    <row r="60" spans="1:4" ht="15.2" customHeight="1" thickBot="1" x14ac:dyDescent="0.25">
      <c r="A60" s="283" t="s">
        <v>481</v>
      </c>
      <c r="B60" s="284"/>
      <c r="C60" s="275"/>
      <c r="D60" s="275"/>
    </row>
    <row r="61" spans="1:4" ht="14.45" customHeight="1" thickBot="1" x14ac:dyDescent="0.25">
      <c r="A61" s="285" t="s">
        <v>482</v>
      </c>
      <c r="B61" s="286"/>
      <c r="C61" s="275"/>
      <c r="D61" s="275"/>
    </row>
  </sheetData>
  <sheetProtection formatCells="0"/>
  <mergeCells count="5">
    <mergeCell ref="B2:D2"/>
    <mergeCell ref="B3:D3"/>
    <mergeCell ref="A7:D7"/>
    <mergeCell ref="A45:D45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" style="93" customWidth="1"/>
    <col min="2" max="2" width="59" style="94" customWidth="1"/>
    <col min="3" max="4" width="15.83203125" style="94" customWidth="1"/>
    <col min="5" max="16384" width="9.33203125" style="94"/>
  </cols>
  <sheetData>
    <row r="1" spans="1:4" s="84" customFormat="1" ht="21.2" customHeight="1" thickBot="1" x14ac:dyDescent="0.3">
      <c r="A1" s="301"/>
      <c r="B1" s="824" t="str">
        <f>CONCATENATE("6.2.3. melléklet ",Z_ALAPADATOK!A7," ",Z_ALAPADATOK!B7," ",Z_ALAPADATOK!C7," ",Z_ALAPADATOK!D7," ",Z_ALAPADATOK!E7," ",Z_ALAPADATOK!F7," ",Z_ALAPADATOK!G7," ",Z_ALAPADATOK!H7)</f>
        <v>6.2.3. melléklet a 6 / 2021 ( V.28. ) önkormányzati rendelethez</v>
      </c>
      <c r="C1" s="825"/>
      <c r="D1" s="825"/>
    </row>
    <row r="2" spans="1:4" s="209" customFormat="1" ht="24.75" thickBot="1" x14ac:dyDescent="0.25">
      <c r="A2" s="302" t="s">
        <v>450</v>
      </c>
      <c r="B2" s="821" t="str">
        <f>CONCATENATE('Z_6.2.2.sz.mell'!B2:D2)</f>
        <v>Polgármesteri /közös/ hivatal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412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9510903</v>
      </c>
      <c r="D8" s="121">
        <f>SUM(D9:D19)</f>
        <v>16510903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118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118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118"/>
    </row>
    <row r="13" spans="1:4" s="148" customFormat="1" ht="12" customHeight="1" x14ac:dyDescent="0.2">
      <c r="A13" s="205" t="s">
        <v>94</v>
      </c>
      <c r="B13" s="6" t="s">
        <v>185</v>
      </c>
      <c r="C13" s="118">
        <v>7488900</v>
      </c>
      <c r="D13" s="118">
        <v>13425900</v>
      </c>
    </row>
    <row r="14" spans="1:4" s="148" customFormat="1" ht="12" customHeight="1" x14ac:dyDescent="0.2">
      <c r="A14" s="205" t="s">
        <v>64</v>
      </c>
      <c r="B14" s="6" t="s">
        <v>302</v>
      </c>
      <c r="C14" s="118">
        <v>2022003</v>
      </c>
      <c r="D14" s="118">
        <v>3085003</v>
      </c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118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58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118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120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120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121">
        <f>SUM(D21:D23)</f>
        <v>6661820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118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118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118">
        <v>6661820</v>
      </c>
    </row>
    <row r="24" spans="1:4" s="212" customFormat="1" ht="12" customHeight="1" thickBot="1" x14ac:dyDescent="0.25">
      <c r="A24" s="205" t="s">
        <v>69</v>
      </c>
      <c r="B24" s="6" t="s">
        <v>404</v>
      </c>
      <c r="C24" s="118"/>
      <c r="D24" s="118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78"/>
    </row>
    <row r="26" spans="1:4" s="212" customFormat="1" ht="12" customHeight="1" thickBot="1" x14ac:dyDescent="0.25">
      <c r="A26" s="81" t="s">
        <v>9</v>
      </c>
      <c r="B26" s="59" t="s">
        <v>405</v>
      </c>
      <c r="C26" s="121">
        <f>+C27+C28+C29</f>
        <v>0</v>
      </c>
      <c r="D26" s="121">
        <f>+D27+D28+D29</f>
        <v>0</v>
      </c>
    </row>
    <row r="27" spans="1:4" s="212" customFormat="1" ht="12" customHeight="1" x14ac:dyDescent="0.2">
      <c r="A27" s="206" t="s">
        <v>174</v>
      </c>
      <c r="B27" s="207" t="s">
        <v>170</v>
      </c>
      <c r="C27" s="259"/>
      <c r="D27" s="259"/>
    </row>
    <row r="28" spans="1:4" s="212" customFormat="1" ht="12" customHeight="1" x14ac:dyDescent="0.2">
      <c r="A28" s="206" t="s">
        <v>175</v>
      </c>
      <c r="B28" s="207" t="s">
        <v>305</v>
      </c>
      <c r="C28" s="118"/>
      <c r="D28" s="118"/>
    </row>
    <row r="29" spans="1:4" s="212" customFormat="1" ht="12" customHeight="1" x14ac:dyDescent="0.2">
      <c r="A29" s="206" t="s">
        <v>176</v>
      </c>
      <c r="B29" s="208" t="s">
        <v>308</v>
      </c>
      <c r="C29" s="118"/>
      <c r="D29" s="118"/>
    </row>
    <row r="30" spans="1:4" s="212" customFormat="1" ht="12" customHeight="1" thickBot="1" x14ac:dyDescent="0.25">
      <c r="A30" s="205" t="s">
        <v>177</v>
      </c>
      <c r="B30" s="64" t="s">
        <v>406</v>
      </c>
      <c r="C30" s="50"/>
      <c r="D30" s="50"/>
    </row>
    <row r="31" spans="1:4" s="212" customFormat="1" ht="12" customHeight="1" thickBot="1" x14ac:dyDescent="0.25">
      <c r="A31" s="81" t="s">
        <v>10</v>
      </c>
      <c r="B31" s="59" t="s">
        <v>309</v>
      </c>
      <c r="C31" s="121">
        <f>+C32+C33+C34</f>
        <v>0</v>
      </c>
      <c r="D31" s="121">
        <f>+D32+D33+D34</f>
        <v>0</v>
      </c>
    </row>
    <row r="32" spans="1:4" s="212" customFormat="1" ht="12" customHeight="1" x14ac:dyDescent="0.2">
      <c r="A32" s="206" t="s">
        <v>53</v>
      </c>
      <c r="B32" s="207" t="s">
        <v>195</v>
      </c>
      <c r="C32" s="259"/>
      <c r="D32" s="259"/>
    </row>
    <row r="33" spans="1:4" s="212" customFormat="1" ht="12" customHeight="1" x14ac:dyDescent="0.2">
      <c r="A33" s="206" t="s">
        <v>54</v>
      </c>
      <c r="B33" s="208" t="s">
        <v>196</v>
      </c>
      <c r="C33" s="122"/>
      <c r="D33" s="122"/>
    </row>
    <row r="34" spans="1:4" s="212" customFormat="1" ht="12" customHeight="1" thickBot="1" x14ac:dyDescent="0.25">
      <c r="A34" s="205" t="s">
        <v>55</v>
      </c>
      <c r="B34" s="64" t="s">
        <v>197</v>
      </c>
      <c r="C34" s="50"/>
      <c r="D34" s="50"/>
    </row>
    <row r="35" spans="1:4" s="148" customFormat="1" ht="12" customHeight="1" thickBot="1" x14ac:dyDescent="0.25">
      <c r="A35" s="81" t="s">
        <v>11</v>
      </c>
      <c r="B35" s="59" t="s">
        <v>280</v>
      </c>
      <c r="C35" s="278"/>
      <c r="D35" s="278"/>
    </row>
    <row r="36" spans="1:4" s="148" customFormat="1" ht="12" customHeight="1" thickBot="1" x14ac:dyDescent="0.25">
      <c r="A36" s="81" t="s">
        <v>12</v>
      </c>
      <c r="B36" s="59" t="s">
        <v>310</v>
      </c>
      <c r="C36" s="278"/>
      <c r="D36" s="278"/>
    </row>
    <row r="37" spans="1:4" s="148" customFormat="1" ht="12" customHeight="1" thickBot="1" x14ac:dyDescent="0.25">
      <c r="A37" s="77" t="s">
        <v>13</v>
      </c>
      <c r="B37" s="59" t="s">
        <v>311</v>
      </c>
      <c r="C37" s="121">
        <f>+C8+C20+C25+C26+C31+C35+C36</f>
        <v>9510903</v>
      </c>
      <c r="D37" s="121">
        <f>+D8+D20+D25+D26+D31+D35+D36</f>
        <v>23172723</v>
      </c>
    </row>
    <row r="38" spans="1:4" s="148" customFormat="1" ht="12" customHeight="1" thickBot="1" x14ac:dyDescent="0.25">
      <c r="A38" s="86" t="s">
        <v>14</v>
      </c>
      <c r="B38" s="59" t="s">
        <v>312</v>
      </c>
      <c r="C38" s="121">
        <f>+C39+C40+C41</f>
        <v>90206373</v>
      </c>
      <c r="D38" s="121">
        <f>+D39+D40+D41</f>
        <v>92331099</v>
      </c>
    </row>
    <row r="39" spans="1:4" s="148" customFormat="1" ht="12" customHeight="1" x14ac:dyDescent="0.2">
      <c r="A39" s="206" t="s">
        <v>313</v>
      </c>
      <c r="B39" s="207" t="s">
        <v>147</v>
      </c>
      <c r="C39" s="259">
        <v>1648366</v>
      </c>
      <c r="D39" s="259">
        <v>1648366</v>
      </c>
    </row>
    <row r="40" spans="1:4" s="148" customFormat="1" ht="12" customHeight="1" x14ac:dyDescent="0.2">
      <c r="A40" s="206" t="s">
        <v>314</v>
      </c>
      <c r="B40" s="208" t="s">
        <v>0</v>
      </c>
      <c r="C40" s="122"/>
      <c r="D40" s="122"/>
    </row>
    <row r="41" spans="1:4" s="212" customFormat="1" ht="12" customHeight="1" thickBot="1" x14ac:dyDescent="0.25">
      <c r="A41" s="205" t="s">
        <v>315</v>
      </c>
      <c r="B41" s="64" t="s">
        <v>316</v>
      </c>
      <c r="C41" s="50">
        <v>88558007</v>
      </c>
      <c r="D41" s="50">
        <v>90682733</v>
      </c>
    </row>
    <row r="42" spans="1:4" s="212" customFormat="1" ht="15.2" customHeight="1" thickBot="1" x14ac:dyDescent="0.25">
      <c r="A42" s="86" t="s">
        <v>15</v>
      </c>
      <c r="B42" s="87" t="s">
        <v>317</v>
      </c>
      <c r="C42" s="279">
        <f>+C37+C38</f>
        <v>99717276</v>
      </c>
      <c r="D42" s="279">
        <f>+D37+D38</f>
        <v>115503822</v>
      </c>
    </row>
    <row r="43" spans="1:4" s="212" customFormat="1" ht="15.2" customHeight="1" x14ac:dyDescent="0.2">
      <c r="A43" s="88"/>
      <c r="B43" s="89"/>
      <c r="C43" s="146"/>
    </row>
    <row r="44" spans="1:4" ht="13.5" thickBot="1" x14ac:dyDescent="0.25">
      <c r="A44" s="90"/>
      <c r="B44" s="91"/>
      <c r="C44" s="147"/>
    </row>
    <row r="45" spans="1:4" s="211" customFormat="1" ht="16.5" customHeight="1" thickBot="1" x14ac:dyDescent="0.25">
      <c r="A45" s="816" t="s">
        <v>39</v>
      </c>
      <c r="B45" s="817"/>
      <c r="C45" s="817"/>
      <c r="D45" s="817"/>
    </row>
    <row r="46" spans="1:4" s="213" customFormat="1" ht="12" customHeight="1" thickBot="1" x14ac:dyDescent="0.25">
      <c r="A46" s="81" t="s">
        <v>6</v>
      </c>
      <c r="B46" s="59" t="s">
        <v>318</v>
      </c>
      <c r="C46" s="121">
        <f>SUM(C47:C51)</f>
        <v>95907276</v>
      </c>
      <c r="D46" s="121">
        <f>SUM(D47:D51)</f>
        <v>111693822</v>
      </c>
    </row>
    <row r="47" spans="1:4" ht="12" customHeight="1" x14ac:dyDescent="0.2">
      <c r="A47" s="205" t="s">
        <v>60</v>
      </c>
      <c r="B47" s="7" t="s">
        <v>35</v>
      </c>
      <c r="C47" s="259">
        <v>50657256</v>
      </c>
      <c r="D47" s="259">
        <v>62369596</v>
      </c>
    </row>
    <row r="48" spans="1:4" ht="12" customHeight="1" x14ac:dyDescent="0.2">
      <c r="A48" s="205" t="s">
        <v>61</v>
      </c>
      <c r="B48" s="6" t="s">
        <v>119</v>
      </c>
      <c r="C48" s="49">
        <v>8865020</v>
      </c>
      <c r="D48" s="49">
        <v>10918335</v>
      </c>
    </row>
    <row r="49" spans="1:4" ht="12" customHeight="1" x14ac:dyDescent="0.2">
      <c r="A49" s="205" t="s">
        <v>62</v>
      </c>
      <c r="B49" s="6" t="s">
        <v>87</v>
      </c>
      <c r="C49" s="49">
        <v>36385000</v>
      </c>
      <c r="D49" s="49">
        <v>38405891</v>
      </c>
    </row>
    <row r="50" spans="1:4" ht="12" customHeight="1" x14ac:dyDescent="0.2">
      <c r="A50" s="205" t="s">
        <v>63</v>
      </c>
      <c r="B50" s="6" t="s">
        <v>120</v>
      </c>
      <c r="C50" s="49"/>
      <c r="D50" s="49"/>
    </row>
    <row r="51" spans="1:4" ht="12" customHeight="1" thickBot="1" x14ac:dyDescent="0.25">
      <c r="A51" s="205" t="s">
        <v>94</v>
      </c>
      <c r="B51" s="6" t="s">
        <v>121</v>
      </c>
      <c r="C51" s="49"/>
      <c r="D51" s="49"/>
    </row>
    <row r="52" spans="1:4" ht="12" customHeight="1" thickBot="1" x14ac:dyDescent="0.25">
      <c r="A52" s="81" t="s">
        <v>7</v>
      </c>
      <c r="B52" s="59" t="s">
        <v>319</v>
      </c>
      <c r="C52" s="121">
        <f>SUM(C53:C55)</f>
        <v>3810000</v>
      </c>
      <c r="D52" s="121">
        <f>SUM(D53:D55)</f>
        <v>3810000</v>
      </c>
    </row>
    <row r="53" spans="1:4" s="213" customFormat="1" ht="12" customHeight="1" x14ac:dyDescent="0.2">
      <c r="A53" s="205" t="s">
        <v>66</v>
      </c>
      <c r="B53" s="7" t="s">
        <v>140</v>
      </c>
      <c r="C53" s="259">
        <v>3810000</v>
      </c>
      <c r="D53" s="259">
        <v>3810000</v>
      </c>
    </row>
    <row r="54" spans="1:4" ht="12" customHeight="1" x14ac:dyDescent="0.2">
      <c r="A54" s="205" t="s">
        <v>67</v>
      </c>
      <c r="B54" s="6" t="s">
        <v>123</v>
      </c>
      <c r="C54" s="49"/>
      <c r="D54" s="49"/>
    </row>
    <row r="55" spans="1:4" ht="12" customHeight="1" x14ac:dyDescent="0.2">
      <c r="A55" s="205" t="s">
        <v>68</v>
      </c>
      <c r="B55" s="6" t="s">
        <v>40</v>
      </c>
      <c r="C55" s="49"/>
      <c r="D55" s="49"/>
    </row>
    <row r="56" spans="1:4" ht="12" customHeight="1" thickBot="1" x14ac:dyDescent="0.25">
      <c r="A56" s="205" t="s">
        <v>69</v>
      </c>
      <c r="B56" s="6" t="s">
        <v>407</v>
      </c>
      <c r="C56" s="49"/>
      <c r="D56" s="49"/>
    </row>
    <row r="57" spans="1:4" ht="12" customHeight="1" thickBot="1" x14ac:dyDescent="0.25">
      <c r="A57" s="81" t="s">
        <v>8</v>
      </c>
      <c r="B57" s="59" t="s">
        <v>2</v>
      </c>
      <c r="C57" s="278"/>
      <c r="D57" s="278"/>
    </row>
    <row r="58" spans="1:4" ht="15.2" customHeight="1" thickBot="1" x14ac:dyDescent="0.25">
      <c r="A58" s="81" t="s">
        <v>9</v>
      </c>
      <c r="B58" s="92" t="s">
        <v>411</v>
      </c>
      <c r="C58" s="279">
        <f>+C46+C52+C57</f>
        <v>99717276</v>
      </c>
      <c r="D58" s="279">
        <f>+D46+D52+D57</f>
        <v>115503822</v>
      </c>
    </row>
    <row r="59" spans="1:4" ht="13.5" thickBot="1" x14ac:dyDescent="0.25">
      <c r="C59" s="631">
        <f>C42-C58</f>
        <v>0</v>
      </c>
      <c r="D59" s="631">
        <f>D42-D58</f>
        <v>0</v>
      </c>
    </row>
    <row r="60" spans="1:4" ht="15.2" customHeight="1" thickBot="1" x14ac:dyDescent="0.25">
      <c r="A60" s="283" t="s">
        <v>481</v>
      </c>
      <c r="B60" s="284"/>
      <c r="C60" s="275"/>
      <c r="D60" s="275"/>
    </row>
    <row r="61" spans="1:4" ht="14.45" customHeight="1" thickBot="1" x14ac:dyDescent="0.25">
      <c r="A61" s="285" t="s">
        <v>482</v>
      </c>
      <c r="B61" s="286"/>
      <c r="C61" s="275"/>
      <c r="D61" s="275"/>
    </row>
  </sheetData>
  <sheetProtection formatCells="0"/>
  <mergeCells count="5">
    <mergeCell ref="B2:D2"/>
    <mergeCell ref="B3:D3"/>
    <mergeCell ref="A7:D7"/>
    <mergeCell ref="A45:D45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.83203125" style="93" customWidth="1"/>
    <col min="2" max="2" width="54.5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19" t="str">
        <f>CONCATENATE(Z_ALAPADATOK!M13," melléklet ",Z_ALAPADATOK!A7," ",Z_ALAPADATOK!B7," ",Z_ALAPADATOK!C7," ",Z_ALAPADATOK!D7," ",Z_ALAPADATOK!E7," ",Z_ALAPADATOK!F7," ",Z_ALAPADATOK!G7," ",Z_ALAPADATOK!H7)</f>
        <v>6.3. melléklet a 6 / 2021 ( V.28. ) önkormányzati rendelethez</v>
      </c>
      <c r="C1" s="820"/>
      <c r="D1" s="820"/>
    </row>
    <row r="2" spans="1:4" s="209" customFormat="1" ht="25.5" customHeight="1" thickBot="1" x14ac:dyDescent="0.25">
      <c r="A2" s="302" t="s">
        <v>450</v>
      </c>
      <c r="B2" s="821" t="s">
        <v>868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300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254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254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254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254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254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254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81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254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255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255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2474550</v>
      </c>
      <c r="D20" s="256">
        <f>SUM(D21:D23)</f>
        <v>2474550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254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254"/>
    </row>
    <row r="23" spans="1:4" s="212" customFormat="1" ht="12" customHeight="1" x14ac:dyDescent="0.2">
      <c r="A23" s="205" t="s">
        <v>68</v>
      </c>
      <c r="B23" s="6" t="s">
        <v>306</v>
      </c>
      <c r="C23" s="118">
        <v>2474550</v>
      </c>
      <c r="D23" s="254">
        <v>2474550</v>
      </c>
    </row>
    <row r="24" spans="1:4" s="212" customFormat="1" ht="12" customHeight="1" thickBot="1" x14ac:dyDescent="0.25">
      <c r="A24" s="205" t="s">
        <v>69</v>
      </c>
      <c r="B24" s="6" t="s">
        <v>408</v>
      </c>
      <c r="C24" s="118"/>
      <c r="D24" s="254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80"/>
    </row>
    <row r="26" spans="1:4" s="212" customFormat="1" ht="12" customHeight="1" thickBot="1" x14ac:dyDescent="0.25">
      <c r="A26" s="81" t="s">
        <v>9</v>
      </c>
      <c r="B26" s="59" t="s">
        <v>307</v>
      </c>
      <c r="C26" s="121">
        <f>+C27+C28</f>
        <v>0</v>
      </c>
      <c r="D26" s="256">
        <f>+D27+D28</f>
        <v>0</v>
      </c>
    </row>
    <row r="27" spans="1:4" s="212" customFormat="1" ht="12" customHeight="1" x14ac:dyDescent="0.2">
      <c r="A27" s="206" t="s">
        <v>174</v>
      </c>
      <c r="B27" s="207" t="s">
        <v>305</v>
      </c>
      <c r="C27" s="259"/>
      <c r="D27" s="61"/>
    </row>
    <row r="28" spans="1:4" s="212" customFormat="1" ht="12" customHeight="1" x14ac:dyDescent="0.2">
      <c r="A28" s="206" t="s">
        <v>175</v>
      </c>
      <c r="B28" s="208" t="s">
        <v>308</v>
      </c>
      <c r="C28" s="122"/>
      <c r="D28" s="257"/>
    </row>
    <row r="29" spans="1:4" s="212" customFormat="1" ht="12" customHeight="1" thickBot="1" x14ac:dyDescent="0.25">
      <c r="A29" s="205" t="s">
        <v>176</v>
      </c>
      <c r="B29" s="64" t="s">
        <v>409</v>
      </c>
      <c r="C29" s="50"/>
      <c r="D29" s="282"/>
    </row>
    <row r="30" spans="1:4" s="212" customFormat="1" ht="12" customHeight="1" thickBot="1" x14ac:dyDescent="0.25">
      <c r="A30" s="81" t="s">
        <v>10</v>
      </c>
      <c r="B30" s="59" t="s">
        <v>309</v>
      </c>
      <c r="C30" s="121">
        <f>+C31+C32+C33</f>
        <v>0</v>
      </c>
      <c r="D30" s="256">
        <f>+D31+D32+D33</f>
        <v>0</v>
      </c>
    </row>
    <row r="31" spans="1:4" s="212" customFormat="1" ht="12" customHeight="1" x14ac:dyDescent="0.2">
      <c r="A31" s="206" t="s">
        <v>53</v>
      </c>
      <c r="B31" s="207" t="s">
        <v>195</v>
      </c>
      <c r="C31" s="259"/>
      <c r="D31" s="61"/>
    </row>
    <row r="32" spans="1:4" s="212" customFormat="1" ht="12" customHeight="1" x14ac:dyDescent="0.2">
      <c r="A32" s="206" t="s">
        <v>54</v>
      </c>
      <c r="B32" s="208" t="s">
        <v>196</v>
      </c>
      <c r="C32" s="122"/>
      <c r="D32" s="257"/>
    </row>
    <row r="33" spans="1:4" s="212" customFormat="1" ht="12" customHeight="1" thickBot="1" x14ac:dyDescent="0.25">
      <c r="A33" s="205" t="s">
        <v>55</v>
      </c>
      <c r="B33" s="64" t="s">
        <v>197</v>
      </c>
      <c r="C33" s="50"/>
      <c r="D33" s="282"/>
    </row>
    <row r="34" spans="1:4" s="148" customFormat="1" ht="12" customHeight="1" thickBot="1" x14ac:dyDescent="0.25">
      <c r="A34" s="81" t="s">
        <v>11</v>
      </c>
      <c r="B34" s="59" t="s">
        <v>280</v>
      </c>
      <c r="C34" s="278"/>
      <c r="D34" s="280"/>
    </row>
    <row r="35" spans="1:4" s="148" customFormat="1" ht="12" customHeight="1" thickBot="1" x14ac:dyDescent="0.25">
      <c r="A35" s="81" t="s">
        <v>12</v>
      </c>
      <c r="B35" s="59" t="s">
        <v>310</v>
      </c>
      <c r="C35" s="278"/>
      <c r="D35" s="280"/>
    </row>
    <row r="36" spans="1:4" s="148" customFormat="1" ht="12" customHeight="1" thickBot="1" x14ac:dyDescent="0.25">
      <c r="A36" s="77" t="s">
        <v>13</v>
      </c>
      <c r="B36" s="59" t="s">
        <v>410</v>
      </c>
      <c r="C36" s="121">
        <f>+C8+C20+C25+C26+C30+C34+C35</f>
        <v>2474550</v>
      </c>
      <c r="D36" s="256">
        <f>+D8+D20+D25+D26+D30+D34+D35</f>
        <v>2474550</v>
      </c>
    </row>
    <row r="37" spans="1:4" s="148" customFormat="1" ht="12" customHeight="1" thickBot="1" x14ac:dyDescent="0.25">
      <c r="A37" s="86" t="s">
        <v>14</v>
      </c>
      <c r="B37" s="59" t="s">
        <v>312</v>
      </c>
      <c r="C37" s="121">
        <f>+C38+C39+C40</f>
        <v>75211642</v>
      </c>
      <c r="D37" s="256">
        <f>+D38+D39+D40</f>
        <v>78508942</v>
      </c>
    </row>
    <row r="38" spans="1:4" s="148" customFormat="1" ht="12" customHeight="1" x14ac:dyDescent="0.2">
      <c r="A38" s="206" t="s">
        <v>313</v>
      </c>
      <c r="B38" s="207" t="s">
        <v>147</v>
      </c>
      <c r="C38" s="259">
        <v>1625826</v>
      </c>
      <c r="D38" s="61">
        <v>1625826</v>
      </c>
    </row>
    <row r="39" spans="1:4" s="148" customFormat="1" ht="12" customHeight="1" x14ac:dyDescent="0.2">
      <c r="A39" s="206" t="s">
        <v>314</v>
      </c>
      <c r="B39" s="208" t="s">
        <v>0</v>
      </c>
      <c r="C39" s="122"/>
      <c r="D39" s="257"/>
    </row>
    <row r="40" spans="1:4" s="212" customFormat="1" ht="12" customHeight="1" thickBot="1" x14ac:dyDescent="0.25">
      <c r="A40" s="205" t="s">
        <v>315</v>
      </c>
      <c r="B40" s="64" t="s">
        <v>316</v>
      </c>
      <c r="C40" s="50">
        <v>73585816</v>
      </c>
      <c r="D40" s="282">
        <v>76883116</v>
      </c>
    </row>
    <row r="41" spans="1:4" s="212" customFormat="1" ht="15.2" customHeight="1" thickBot="1" x14ac:dyDescent="0.25">
      <c r="A41" s="86" t="s">
        <v>15</v>
      </c>
      <c r="B41" s="87" t="s">
        <v>317</v>
      </c>
      <c r="C41" s="279">
        <f>+C36+C37</f>
        <v>77686192</v>
      </c>
      <c r="D41" s="277">
        <f>+D36+D37</f>
        <v>80983492</v>
      </c>
    </row>
    <row r="42" spans="1:4" s="212" customFormat="1" ht="15.2" customHeight="1" x14ac:dyDescent="0.2">
      <c r="A42" s="88"/>
      <c r="B42" s="89"/>
      <c r="C42" s="146"/>
    </row>
    <row r="43" spans="1:4" ht="13.5" thickBot="1" x14ac:dyDescent="0.25">
      <c r="A43" s="90"/>
      <c r="B43" s="91"/>
      <c r="C43" s="147"/>
    </row>
    <row r="44" spans="1:4" s="211" customFormat="1" ht="16.5" customHeight="1" thickBot="1" x14ac:dyDescent="0.25">
      <c r="A44" s="816" t="s">
        <v>39</v>
      </c>
      <c r="B44" s="817"/>
      <c r="C44" s="817"/>
      <c r="D44" s="817"/>
    </row>
    <row r="45" spans="1:4" s="213" customFormat="1" ht="12" customHeight="1" thickBot="1" x14ac:dyDescent="0.25">
      <c r="A45" s="81" t="s">
        <v>6</v>
      </c>
      <c r="B45" s="59" t="s">
        <v>318</v>
      </c>
      <c r="C45" s="121">
        <f>SUM(C46:C50)</f>
        <v>72686192</v>
      </c>
      <c r="D45" s="256">
        <f>SUM(D46:D50)</f>
        <v>75983492</v>
      </c>
    </row>
    <row r="46" spans="1:4" ht="12" customHeight="1" x14ac:dyDescent="0.2">
      <c r="A46" s="205" t="s">
        <v>60</v>
      </c>
      <c r="B46" s="7" t="s">
        <v>35</v>
      </c>
      <c r="C46" s="259">
        <v>51418223</v>
      </c>
      <c r="D46" s="61">
        <v>54104436</v>
      </c>
    </row>
    <row r="47" spans="1:4" ht="12" customHeight="1" x14ac:dyDescent="0.2">
      <c r="A47" s="205" t="s">
        <v>61</v>
      </c>
      <c r="B47" s="6" t="s">
        <v>119</v>
      </c>
      <c r="C47" s="49">
        <v>9660169</v>
      </c>
      <c r="D47" s="62">
        <v>10151256</v>
      </c>
    </row>
    <row r="48" spans="1:4" ht="12" customHeight="1" x14ac:dyDescent="0.2">
      <c r="A48" s="205" t="s">
        <v>62</v>
      </c>
      <c r="B48" s="6" t="s">
        <v>87</v>
      </c>
      <c r="C48" s="49">
        <v>11607800</v>
      </c>
      <c r="D48" s="62">
        <v>11727800</v>
      </c>
    </row>
    <row r="49" spans="1:4" ht="12" customHeight="1" x14ac:dyDescent="0.2">
      <c r="A49" s="205" t="s">
        <v>63</v>
      </c>
      <c r="B49" s="6" t="s">
        <v>120</v>
      </c>
      <c r="C49" s="49"/>
      <c r="D49" s="62"/>
    </row>
    <row r="50" spans="1:4" ht="12" customHeight="1" thickBot="1" x14ac:dyDescent="0.25">
      <c r="A50" s="205" t="s">
        <v>94</v>
      </c>
      <c r="B50" s="6" t="s">
        <v>121</v>
      </c>
      <c r="C50" s="49"/>
      <c r="D50" s="62"/>
    </row>
    <row r="51" spans="1:4" ht="12" customHeight="1" thickBot="1" x14ac:dyDescent="0.25">
      <c r="A51" s="81" t="s">
        <v>7</v>
      </c>
      <c r="B51" s="59" t="s">
        <v>319</v>
      </c>
      <c r="C51" s="121">
        <f>SUM(C52:C54)</f>
        <v>5000000</v>
      </c>
      <c r="D51" s="256">
        <f>SUM(D52:D54)</f>
        <v>5000000</v>
      </c>
    </row>
    <row r="52" spans="1:4" s="213" customFormat="1" ht="12" customHeight="1" x14ac:dyDescent="0.2">
      <c r="A52" s="205" t="s">
        <v>66</v>
      </c>
      <c r="B52" s="7" t="s">
        <v>140</v>
      </c>
      <c r="C52" s="259">
        <v>5000000</v>
      </c>
      <c r="D52" s="61">
        <v>5000000</v>
      </c>
    </row>
    <row r="53" spans="1:4" ht="12" customHeight="1" x14ac:dyDescent="0.2">
      <c r="A53" s="205" t="s">
        <v>67</v>
      </c>
      <c r="B53" s="6" t="s">
        <v>123</v>
      </c>
      <c r="C53" s="49"/>
      <c r="D53" s="62"/>
    </row>
    <row r="54" spans="1:4" ht="12" customHeight="1" x14ac:dyDescent="0.2">
      <c r="A54" s="205" t="s">
        <v>68</v>
      </c>
      <c r="B54" s="6" t="s">
        <v>40</v>
      </c>
      <c r="C54" s="49"/>
      <c r="D54" s="62"/>
    </row>
    <row r="55" spans="1:4" ht="12" customHeight="1" thickBot="1" x14ac:dyDescent="0.25">
      <c r="A55" s="205" t="s">
        <v>69</v>
      </c>
      <c r="B55" s="6" t="s">
        <v>407</v>
      </c>
      <c r="C55" s="49"/>
      <c r="D55" s="62"/>
    </row>
    <row r="56" spans="1:4" ht="15.2" customHeight="1" thickBot="1" x14ac:dyDescent="0.25">
      <c r="A56" s="81" t="s">
        <v>8</v>
      </c>
      <c r="B56" s="59" t="s">
        <v>2</v>
      </c>
      <c r="C56" s="278"/>
      <c r="D56" s="280"/>
    </row>
    <row r="57" spans="1:4" ht="13.5" thickBot="1" x14ac:dyDescent="0.25">
      <c r="A57" s="81" t="s">
        <v>9</v>
      </c>
      <c r="B57" s="92" t="s">
        <v>411</v>
      </c>
      <c r="C57" s="279">
        <f>+C45+C51+C56</f>
        <v>77686192</v>
      </c>
      <c r="D57" s="277">
        <f>+D45+D51+D56</f>
        <v>80983492</v>
      </c>
    </row>
    <row r="58" spans="1:4" ht="15.2" customHeight="1" thickBot="1" x14ac:dyDescent="0.25">
      <c r="C58" s="631">
        <f>C41-C57</f>
        <v>0</v>
      </c>
      <c r="D58" s="631">
        <f>D41-D57</f>
        <v>0</v>
      </c>
    </row>
    <row r="59" spans="1:4" ht="14.45" customHeight="1" thickBot="1" x14ac:dyDescent="0.25">
      <c r="A59" s="283" t="s">
        <v>481</v>
      </c>
      <c r="B59" s="284"/>
      <c r="C59" s="275">
        <v>10</v>
      </c>
      <c r="D59" s="275">
        <v>10</v>
      </c>
    </row>
    <row r="60" spans="1:4" ht="13.5" thickBot="1" x14ac:dyDescent="0.25">
      <c r="A60" s="285" t="s">
        <v>482</v>
      </c>
      <c r="B60" s="286"/>
      <c r="C60" s="275">
        <v>0</v>
      </c>
      <c r="D60" s="275">
        <v>0</v>
      </c>
    </row>
  </sheetData>
  <sheetProtection formatCells="0"/>
  <mergeCells count="5">
    <mergeCell ref="B2:D2"/>
    <mergeCell ref="B3:D3"/>
    <mergeCell ref="A7:D7"/>
    <mergeCell ref="A44:D44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.83203125" style="93" customWidth="1"/>
    <col min="2" max="2" width="54.5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24" t="str">
        <f>CONCATENATE(Z_ALAPADATOK!M13,"1. melléklet ",Z_ALAPADATOK!A7," ",Z_ALAPADATOK!B7," ",Z_ALAPADATOK!C7," ",Z_ALAPADATOK!D7," ",Z_ALAPADATOK!E7," ",Z_ALAPADATOK!F7," ",Z_ALAPADATOK!G7," ",Z_ALAPADATOK!H7)</f>
        <v>6.3.1. melléklet a 6 / 2021 ( V.28. ) önkormányzati rendelethez</v>
      </c>
      <c r="C1" s="825"/>
      <c r="D1" s="825"/>
    </row>
    <row r="2" spans="1:4" s="209" customFormat="1" ht="25.5" customHeight="1" thickBot="1" x14ac:dyDescent="0.25">
      <c r="A2" s="302" t="s">
        <v>450</v>
      </c>
      <c r="B2" s="821" t="str">
        <f>CONCATENATE('Z_6.3.sz.mell'!B2:D2)</f>
        <v>Napközi Otthonos Óvoda és Mini Bölcsőde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320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254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254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254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254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254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254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81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254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255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255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2474550</v>
      </c>
      <c r="D20" s="256">
        <f>SUM(D21:D23)</f>
        <v>2474550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254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254"/>
    </row>
    <row r="23" spans="1:4" s="212" customFormat="1" ht="12" customHeight="1" x14ac:dyDescent="0.2">
      <c r="A23" s="205" t="s">
        <v>68</v>
      </c>
      <c r="B23" s="6" t="s">
        <v>306</v>
      </c>
      <c r="C23" s="118">
        <v>2474550</v>
      </c>
      <c r="D23" s="254">
        <v>2474550</v>
      </c>
    </row>
    <row r="24" spans="1:4" s="212" customFormat="1" ht="12" customHeight="1" thickBot="1" x14ac:dyDescent="0.25">
      <c r="A24" s="205" t="s">
        <v>69</v>
      </c>
      <c r="B24" s="6" t="s">
        <v>408</v>
      </c>
      <c r="C24" s="118"/>
      <c r="D24" s="254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80"/>
    </row>
    <row r="26" spans="1:4" s="212" customFormat="1" ht="12" customHeight="1" thickBot="1" x14ac:dyDescent="0.25">
      <c r="A26" s="81" t="s">
        <v>9</v>
      </c>
      <c r="B26" s="59" t="s">
        <v>307</v>
      </c>
      <c r="C26" s="121">
        <f>+C27+C28</f>
        <v>0</v>
      </c>
      <c r="D26" s="256">
        <f>+D27+D28</f>
        <v>0</v>
      </c>
    </row>
    <row r="27" spans="1:4" s="212" customFormat="1" ht="12" customHeight="1" x14ac:dyDescent="0.2">
      <c r="A27" s="206" t="s">
        <v>174</v>
      </c>
      <c r="B27" s="207" t="s">
        <v>305</v>
      </c>
      <c r="C27" s="259"/>
      <c r="D27" s="61"/>
    </row>
    <row r="28" spans="1:4" s="212" customFormat="1" ht="12" customHeight="1" x14ac:dyDescent="0.2">
      <c r="A28" s="206" t="s">
        <v>175</v>
      </c>
      <c r="B28" s="208" t="s">
        <v>308</v>
      </c>
      <c r="C28" s="122"/>
      <c r="D28" s="257"/>
    </row>
    <row r="29" spans="1:4" s="212" customFormat="1" ht="12" customHeight="1" thickBot="1" x14ac:dyDescent="0.25">
      <c r="A29" s="205" t="s">
        <v>176</v>
      </c>
      <c r="B29" s="64" t="s">
        <v>409</v>
      </c>
      <c r="C29" s="50"/>
      <c r="D29" s="282"/>
    </row>
    <row r="30" spans="1:4" s="212" customFormat="1" ht="12" customHeight="1" thickBot="1" x14ac:dyDescent="0.25">
      <c r="A30" s="81" t="s">
        <v>10</v>
      </c>
      <c r="B30" s="59" t="s">
        <v>309</v>
      </c>
      <c r="C30" s="121">
        <f>+C31+C32+C33</f>
        <v>0</v>
      </c>
      <c r="D30" s="256">
        <f>+D31+D32+D33</f>
        <v>0</v>
      </c>
    </row>
    <row r="31" spans="1:4" s="212" customFormat="1" ht="12" customHeight="1" x14ac:dyDescent="0.2">
      <c r="A31" s="206" t="s">
        <v>53</v>
      </c>
      <c r="B31" s="207" t="s">
        <v>195</v>
      </c>
      <c r="C31" s="259"/>
      <c r="D31" s="61"/>
    </row>
    <row r="32" spans="1:4" s="212" customFormat="1" ht="12" customHeight="1" x14ac:dyDescent="0.2">
      <c r="A32" s="206" t="s">
        <v>54</v>
      </c>
      <c r="B32" s="208" t="s">
        <v>196</v>
      </c>
      <c r="C32" s="122"/>
      <c r="D32" s="257"/>
    </row>
    <row r="33" spans="1:4" s="212" customFormat="1" ht="12" customHeight="1" thickBot="1" x14ac:dyDescent="0.25">
      <c r="A33" s="205" t="s">
        <v>55</v>
      </c>
      <c r="B33" s="64" t="s">
        <v>197</v>
      </c>
      <c r="C33" s="50"/>
      <c r="D33" s="282"/>
    </row>
    <row r="34" spans="1:4" s="148" customFormat="1" ht="12" customHeight="1" thickBot="1" x14ac:dyDescent="0.25">
      <c r="A34" s="81" t="s">
        <v>11</v>
      </c>
      <c r="B34" s="59" t="s">
        <v>280</v>
      </c>
      <c r="C34" s="278"/>
      <c r="D34" s="280"/>
    </row>
    <row r="35" spans="1:4" s="148" customFormat="1" ht="12" customHeight="1" thickBot="1" x14ac:dyDescent="0.25">
      <c r="A35" s="81" t="s">
        <v>12</v>
      </c>
      <c r="B35" s="59" t="s">
        <v>310</v>
      </c>
      <c r="C35" s="278"/>
      <c r="D35" s="280"/>
    </row>
    <row r="36" spans="1:4" s="148" customFormat="1" ht="12" customHeight="1" thickBot="1" x14ac:dyDescent="0.25">
      <c r="A36" s="77" t="s">
        <v>13</v>
      </c>
      <c r="B36" s="59" t="s">
        <v>410</v>
      </c>
      <c r="C36" s="121">
        <f>+C8+C20+C25+C26+C30+C34+C35</f>
        <v>2474550</v>
      </c>
      <c r="D36" s="256">
        <f>+D8+D20+D25+D26+D30+D34+D35</f>
        <v>2474550</v>
      </c>
    </row>
    <row r="37" spans="1:4" s="148" customFormat="1" ht="12" customHeight="1" thickBot="1" x14ac:dyDescent="0.25">
      <c r="A37" s="86" t="s">
        <v>14</v>
      </c>
      <c r="B37" s="59" t="s">
        <v>312</v>
      </c>
      <c r="C37" s="121">
        <f>+C38+C39+C40</f>
        <v>75211642</v>
      </c>
      <c r="D37" s="256">
        <f>+D38+D39+D40</f>
        <v>78508942</v>
      </c>
    </row>
    <row r="38" spans="1:4" s="148" customFormat="1" ht="12" customHeight="1" x14ac:dyDescent="0.2">
      <c r="A38" s="206" t="s">
        <v>313</v>
      </c>
      <c r="B38" s="207" t="s">
        <v>147</v>
      </c>
      <c r="C38" s="259">
        <v>1625826</v>
      </c>
      <c r="D38" s="61">
        <v>1625826</v>
      </c>
    </row>
    <row r="39" spans="1:4" s="148" customFormat="1" ht="12" customHeight="1" x14ac:dyDescent="0.2">
      <c r="A39" s="206" t="s">
        <v>314</v>
      </c>
      <c r="B39" s="208" t="s">
        <v>0</v>
      </c>
      <c r="C39" s="122"/>
      <c r="D39" s="257"/>
    </row>
    <row r="40" spans="1:4" s="212" customFormat="1" ht="12" customHeight="1" thickBot="1" x14ac:dyDescent="0.25">
      <c r="A40" s="205" t="s">
        <v>315</v>
      </c>
      <c r="B40" s="64" t="s">
        <v>316</v>
      </c>
      <c r="C40" s="50">
        <v>73585816</v>
      </c>
      <c r="D40" s="282">
        <v>76883116</v>
      </c>
    </row>
    <row r="41" spans="1:4" s="212" customFormat="1" ht="15.2" customHeight="1" thickBot="1" x14ac:dyDescent="0.25">
      <c r="A41" s="86" t="s">
        <v>15</v>
      </c>
      <c r="B41" s="87" t="s">
        <v>317</v>
      </c>
      <c r="C41" s="279">
        <f>+C36+C37</f>
        <v>77686192</v>
      </c>
      <c r="D41" s="277">
        <f>+D36+D37</f>
        <v>80983492</v>
      </c>
    </row>
    <row r="42" spans="1:4" s="212" customFormat="1" ht="15.2" customHeight="1" x14ac:dyDescent="0.2">
      <c r="A42" s="88"/>
      <c r="B42" s="89"/>
      <c r="C42" s="146"/>
    </row>
    <row r="43" spans="1:4" ht="13.5" thickBot="1" x14ac:dyDescent="0.25">
      <c r="A43" s="90"/>
      <c r="B43" s="91"/>
      <c r="C43" s="147"/>
    </row>
    <row r="44" spans="1:4" s="211" customFormat="1" ht="16.5" customHeight="1" thickBot="1" x14ac:dyDescent="0.25">
      <c r="A44" s="816" t="s">
        <v>39</v>
      </c>
      <c r="B44" s="817"/>
      <c r="C44" s="817"/>
      <c r="D44" s="817"/>
    </row>
    <row r="45" spans="1:4" s="213" customFormat="1" ht="12" customHeight="1" thickBot="1" x14ac:dyDescent="0.25">
      <c r="A45" s="81" t="s">
        <v>6</v>
      </c>
      <c r="B45" s="59" t="s">
        <v>318</v>
      </c>
      <c r="C45" s="121">
        <f>SUM(C46:C50)</f>
        <v>72686192</v>
      </c>
      <c r="D45" s="256">
        <f>SUM(D46:D50)</f>
        <v>75983492</v>
      </c>
    </row>
    <row r="46" spans="1:4" ht="12" customHeight="1" x14ac:dyDescent="0.2">
      <c r="A46" s="205" t="s">
        <v>60</v>
      </c>
      <c r="B46" s="7" t="s">
        <v>35</v>
      </c>
      <c r="C46" s="259">
        <v>51418223</v>
      </c>
      <c r="D46" s="61">
        <v>54104436</v>
      </c>
    </row>
    <row r="47" spans="1:4" ht="12" customHeight="1" x14ac:dyDescent="0.2">
      <c r="A47" s="205" t="s">
        <v>61</v>
      </c>
      <c r="B47" s="6" t="s">
        <v>119</v>
      </c>
      <c r="C47" s="49">
        <v>9660169</v>
      </c>
      <c r="D47" s="62">
        <v>10151256</v>
      </c>
    </row>
    <row r="48" spans="1:4" ht="12" customHeight="1" x14ac:dyDescent="0.2">
      <c r="A48" s="205" t="s">
        <v>62</v>
      </c>
      <c r="B48" s="6" t="s">
        <v>87</v>
      </c>
      <c r="C48" s="49">
        <v>11607800</v>
      </c>
      <c r="D48" s="62">
        <v>11727800</v>
      </c>
    </row>
    <row r="49" spans="1:4" ht="12" customHeight="1" x14ac:dyDescent="0.2">
      <c r="A49" s="205" t="s">
        <v>63</v>
      </c>
      <c r="B49" s="6" t="s">
        <v>120</v>
      </c>
      <c r="C49" s="49"/>
      <c r="D49" s="62"/>
    </row>
    <row r="50" spans="1:4" ht="12" customHeight="1" thickBot="1" x14ac:dyDescent="0.25">
      <c r="A50" s="205" t="s">
        <v>94</v>
      </c>
      <c r="B50" s="6" t="s">
        <v>121</v>
      </c>
      <c r="C50" s="49"/>
      <c r="D50" s="62"/>
    </row>
    <row r="51" spans="1:4" ht="12" customHeight="1" thickBot="1" x14ac:dyDescent="0.25">
      <c r="A51" s="81" t="s">
        <v>7</v>
      </c>
      <c r="B51" s="59" t="s">
        <v>319</v>
      </c>
      <c r="C51" s="121">
        <f>SUM(C52:C54)</f>
        <v>5000000</v>
      </c>
      <c r="D51" s="256">
        <f>SUM(D52:D54)</f>
        <v>5000000</v>
      </c>
    </row>
    <row r="52" spans="1:4" s="213" customFormat="1" ht="12" customHeight="1" x14ac:dyDescent="0.2">
      <c r="A52" s="205" t="s">
        <v>66</v>
      </c>
      <c r="B52" s="7" t="s">
        <v>140</v>
      </c>
      <c r="C52" s="259">
        <v>5000000</v>
      </c>
      <c r="D52" s="61">
        <v>5000000</v>
      </c>
    </row>
    <row r="53" spans="1:4" ht="12" customHeight="1" x14ac:dyDescent="0.2">
      <c r="A53" s="205" t="s">
        <v>67</v>
      </c>
      <c r="B53" s="6" t="s">
        <v>123</v>
      </c>
      <c r="C53" s="49"/>
      <c r="D53" s="62"/>
    </row>
    <row r="54" spans="1:4" ht="12" customHeight="1" x14ac:dyDescent="0.2">
      <c r="A54" s="205" t="s">
        <v>68</v>
      </c>
      <c r="B54" s="6" t="s">
        <v>40</v>
      </c>
      <c r="C54" s="49"/>
      <c r="D54" s="62"/>
    </row>
    <row r="55" spans="1:4" ht="12" customHeight="1" thickBot="1" x14ac:dyDescent="0.25">
      <c r="A55" s="205" t="s">
        <v>69</v>
      </c>
      <c r="B55" s="6" t="s">
        <v>407</v>
      </c>
      <c r="C55" s="49"/>
      <c r="D55" s="62"/>
    </row>
    <row r="56" spans="1:4" ht="15.2" customHeight="1" thickBot="1" x14ac:dyDescent="0.25">
      <c r="A56" s="81" t="s">
        <v>8</v>
      </c>
      <c r="B56" s="59" t="s">
        <v>2</v>
      </c>
      <c r="C56" s="278"/>
      <c r="D56" s="280"/>
    </row>
    <row r="57" spans="1:4" ht="13.5" thickBot="1" x14ac:dyDescent="0.25">
      <c r="A57" s="81" t="s">
        <v>9</v>
      </c>
      <c r="B57" s="92" t="s">
        <v>411</v>
      </c>
      <c r="C57" s="279">
        <f>+C45+C51+C56</f>
        <v>77686192</v>
      </c>
      <c r="D57" s="277">
        <f>+D45+D51+D56</f>
        <v>80983492</v>
      </c>
    </row>
    <row r="58" spans="1:4" ht="15.2" customHeight="1" thickBot="1" x14ac:dyDescent="0.25">
      <c r="C58" s="631">
        <f>C41-C57</f>
        <v>0</v>
      </c>
      <c r="D58" s="631">
        <f>D41-D57</f>
        <v>0</v>
      </c>
    </row>
    <row r="59" spans="1:4" ht="14.45" customHeight="1" thickBot="1" x14ac:dyDescent="0.25">
      <c r="A59" s="283" t="s">
        <v>481</v>
      </c>
      <c r="B59" s="284"/>
      <c r="C59" s="275">
        <v>10</v>
      </c>
      <c r="D59" s="275">
        <v>10</v>
      </c>
    </row>
    <row r="60" spans="1:4" ht="13.5" thickBot="1" x14ac:dyDescent="0.25">
      <c r="A60" s="285" t="s">
        <v>482</v>
      </c>
      <c r="B60" s="286"/>
      <c r="C60" s="275">
        <v>0</v>
      </c>
      <c r="D60" s="275">
        <v>0</v>
      </c>
    </row>
  </sheetData>
  <sheetProtection formatCells="0"/>
  <mergeCells count="5">
    <mergeCell ref="B2:D2"/>
    <mergeCell ref="B3:D3"/>
    <mergeCell ref="A7:D7"/>
    <mergeCell ref="A44:D44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.83203125" style="93" customWidth="1"/>
    <col min="2" max="2" width="54.5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24" t="str">
        <f>CONCATENATE(Z_ALAPADATOK!M13,"2. melléklet ",Z_ALAPADATOK!A7," ",Z_ALAPADATOK!B7," ",Z_ALAPADATOK!C7," ",Z_ALAPADATOK!D7," ",Z_ALAPADATOK!E7," ",Z_ALAPADATOK!F7," ",Z_ALAPADATOK!G7," ",Z_ALAPADATOK!H7)</f>
        <v>6.3.2. melléklet a 6 / 2021 ( V.28. ) önkormányzati rendelethez</v>
      </c>
      <c r="C1" s="825"/>
      <c r="D1" s="825"/>
    </row>
    <row r="2" spans="1:4" s="209" customFormat="1" ht="25.5" customHeight="1" thickBot="1" x14ac:dyDescent="0.25">
      <c r="A2" s="302" t="s">
        <v>450</v>
      </c>
      <c r="B2" s="821" t="str">
        <f>CONCATENATE('Z_6.3.1.sz.mell'!B2:D2)</f>
        <v>Napközi Otthonos Óvoda és Mini Bölcsőde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321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254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254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254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254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254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254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81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254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255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255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256">
        <f>SUM(D21:D23)</f>
        <v>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254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254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254"/>
    </row>
    <row r="24" spans="1:4" s="212" customFormat="1" ht="12" customHeight="1" thickBot="1" x14ac:dyDescent="0.25">
      <c r="A24" s="205" t="s">
        <v>69</v>
      </c>
      <c r="B24" s="6" t="s">
        <v>408</v>
      </c>
      <c r="C24" s="118"/>
      <c r="D24" s="254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80"/>
    </row>
    <row r="26" spans="1:4" s="212" customFormat="1" ht="12" customHeight="1" thickBot="1" x14ac:dyDescent="0.25">
      <c r="A26" s="81" t="s">
        <v>9</v>
      </c>
      <c r="B26" s="59" t="s">
        <v>307</v>
      </c>
      <c r="C26" s="121">
        <f>+C27+C28</f>
        <v>0</v>
      </c>
      <c r="D26" s="256">
        <f>+D27+D28</f>
        <v>0</v>
      </c>
    </row>
    <row r="27" spans="1:4" s="212" customFormat="1" ht="12" customHeight="1" x14ac:dyDescent="0.2">
      <c r="A27" s="206" t="s">
        <v>174</v>
      </c>
      <c r="B27" s="207" t="s">
        <v>305</v>
      </c>
      <c r="C27" s="259"/>
      <c r="D27" s="61"/>
    </row>
    <row r="28" spans="1:4" s="212" customFormat="1" ht="12" customHeight="1" x14ac:dyDescent="0.2">
      <c r="A28" s="206" t="s">
        <v>175</v>
      </c>
      <c r="B28" s="208" t="s">
        <v>308</v>
      </c>
      <c r="C28" s="122"/>
      <c r="D28" s="257"/>
    </row>
    <row r="29" spans="1:4" s="212" customFormat="1" ht="12" customHeight="1" thickBot="1" x14ac:dyDescent="0.25">
      <c r="A29" s="205" t="s">
        <v>176</v>
      </c>
      <c r="B29" s="64" t="s">
        <v>409</v>
      </c>
      <c r="C29" s="50"/>
      <c r="D29" s="282"/>
    </row>
    <row r="30" spans="1:4" s="212" customFormat="1" ht="12" customHeight="1" thickBot="1" x14ac:dyDescent="0.25">
      <c r="A30" s="81" t="s">
        <v>10</v>
      </c>
      <c r="B30" s="59" t="s">
        <v>309</v>
      </c>
      <c r="C30" s="121">
        <f>+C31+C32+C33</f>
        <v>0</v>
      </c>
      <c r="D30" s="256">
        <f>+D31+D32+D33</f>
        <v>0</v>
      </c>
    </row>
    <row r="31" spans="1:4" s="212" customFormat="1" ht="12" customHeight="1" x14ac:dyDescent="0.2">
      <c r="A31" s="206" t="s">
        <v>53</v>
      </c>
      <c r="B31" s="207" t="s">
        <v>195</v>
      </c>
      <c r="C31" s="259"/>
      <c r="D31" s="61"/>
    </row>
    <row r="32" spans="1:4" s="212" customFormat="1" ht="12" customHeight="1" x14ac:dyDescent="0.2">
      <c r="A32" s="206" t="s">
        <v>54</v>
      </c>
      <c r="B32" s="208" t="s">
        <v>196</v>
      </c>
      <c r="C32" s="122"/>
      <c r="D32" s="257"/>
    </row>
    <row r="33" spans="1:4" s="212" customFormat="1" ht="12" customHeight="1" thickBot="1" x14ac:dyDescent="0.25">
      <c r="A33" s="205" t="s">
        <v>55</v>
      </c>
      <c r="B33" s="64" t="s">
        <v>197</v>
      </c>
      <c r="C33" s="50"/>
      <c r="D33" s="282"/>
    </row>
    <row r="34" spans="1:4" s="148" customFormat="1" ht="12" customHeight="1" thickBot="1" x14ac:dyDescent="0.25">
      <c r="A34" s="81" t="s">
        <v>11</v>
      </c>
      <c r="B34" s="59" t="s">
        <v>280</v>
      </c>
      <c r="C34" s="278"/>
      <c r="D34" s="280"/>
    </row>
    <row r="35" spans="1:4" s="148" customFormat="1" ht="12" customHeight="1" thickBot="1" x14ac:dyDescent="0.25">
      <c r="A35" s="81" t="s">
        <v>12</v>
      </c>
      <c r="B35" s="59" t="s">
        <v>310</v>
      </c>
      <c r="C35" s="278"/>
      <c r="D35" s="280"/>
    </row>
    <row r="36" spans="1:4" s="148" customFormat="1" ht="12" customHeight="1" thickBot="1" x14ac:dyDescent="0.25">
      <c r="A36" s="77" t="s">
        <v>13</v>
      </c>
      <c r="B36" s="59" t="s">
        <v>410</v>
      </c>
      <c r="C36" s="121">
        <f>+C8+C20+C25+C26+C30+C34+C35</f>
        <v>0</v>
      </c>
      <c r="D36" s="256">
        <f>+D8+D20+D25+D26+D30+D34+D35</f>
        <v>0</v>
      </c>
    </row>
    <row r="37" spans="1:4" s="148" customFormat="1" ht="12" customHeight="1" thickBot="1" x14ac:dyDescent="0.25">
      <c r="A37" s="86" t="s">
        <v>14</v>
      </c>
      <c r="B37" s="59" t="s">
        <v>312</v>
      </c>
      <c r="C37" s="121">
        <f>+C38+C39+C40</f>
        <v>0</v>
      </c>
      <c r="D37" s="256">
        <f>+D38+D39+D40</f>
        <v>0</v>
      </c>
    </row>
    <row r="38" spans="1:4" s="148" customFormat="1" ht="12" customHeight="1" x14ac:dyDescent="0.2">
      <c r="A38" s="206" t="s">
        <v>313</v>
      </c>
      <c r="B38" s="207" t="s">
        <v>147</v>
      </c>
      <c r="C38" s="259"/>
      <c r="D38" s="61"/>
    </row>
    <row r="39" spans="1:4" s="148" customFormat="1" ht="12" customHeight="1" x14ac:dyDescent="0.2">
      <c r="A39" s="206" t="s">
        <v>314</v>
      </c>
      <c r="B39" s="208" t="s">
        <v>0</v>
      </c>
      <c r="C39" s="122"/>
      <c r="D39" s="257"/>
    </row>
    <row r="40" spans="1:4" s="212" customFormat="1" ht="12" customHeight="1" thickBot="1" x14ac:dyDescent="0.25">
      <c r="A40" s="205" t="s">
        <v>315</v>
      </c>
      <c r="B40" s="64" t="s">
        <v>316</v>
      </c>
      <c r="C40" s="50"/>
      <c r="D40" s="282"/>
    </row>
    <row r="41" spans="1:4" s="212" customFormat="1" ht="15.2" customHeight="1" thickBot="1" x14ac:dyDescent="0.25">
      <c r="A41" s="86" t="s">
        <v>15</v>
      </c>
      <c r="B41" s="87" t="s">
        <v>317</v>
      </c>
      <c r="C41" s="279">
        <f>+C36+C37</f>
        <v>0</v>
      </c>
      <c r="D41" s="277">
        <f>+D36+D37</f>
        <v>0</v>
      </c>
    </row>
    <row r="42" spans="1:4" s="212" customFormat="1" ht="15.2" customHeight="1" x14ac:dyDescent="0.2">
      <c r="A42" s="88"/>
      <c r="B42" s="89"/>
      <c r="C42" s="146"/>
    </row>
    <row r="43" spans="1:4" ht="13.5" thickBot="1" x14ac:dyDescent="0.25">
      <c r="A43" s="90"/>
      <c r="B43" s="91"/>
      <c r="C43" s="147"/>
    </row>
    <row r="44" spans="1:4" s="211" customFormat="1" ht="16.5" customHeight="1" thickBot="1" x14ac:dyDescent="0.25">
      <c r="A44" s="816" t="s">
        <v>39</v>
      </c>
      <c r="B44" s="817"/>
      <c r="C44" s="817"/>
      <c r="D44" s="817"/>
    </row>
    <row r="45" spans="1:4" s="213" customFormat="1" ht="12" customHeight="1" thickBot="1" x14ac:dyDescent="0.25">
      <c r="A45" s="81" t="s">
        <v>6</v>
      </c>
      <c r="B45" s="59" t="s">
        <v>318</v>
      </c>
      <c r="C45" s="121">
        <f>SUM(C46:C50)</f>
        <v>0</v>
      </c>
      <c r="D45" s="256">
        <f>SUM(D46:D50)</f>
        <v>0</v>
      </c>
    </row>
    <row r="46" spans="1:4" ht="12" customHeight="1" x14ac:dyDescent="0.2">
      <c r="A46" s="205" t="s">
        <v>60</v>
      </c>
      <c r="B46" s="7" t="s">
        <v>35</v>
      </c>
      <c r="C46" s="259"/>
      <c r="D46" s="61"/>
    </row>
    <row r="47" spans="1:4" ht="12" customHeight="1" x14ac:dyDescent="0.2">
      <c r="A47" s="205" t="s">
        <v>61</v>
      </c>
      <c r="B47" s="6" t="s">
        <v>119</v>
      </c>
      <c r="C47" s="49"/>
      <c r="D47" s="62"/>
    </row>
    <row r="48" spans="1:4" ht="12" customHeight="1" x14ac:dyDescent="0.2">
      <c r="A48" s="205" t="s">
        <v>62</v>
      </c>
      <c r="B48" s="6" t="s">
        <v>87</v>
      </c>
      <c r="C48" s="49"/>
      <c r="D48" s="62"/>
    </row>
    <row r="49" spans="1:4" ht="12" customHeight="1" x14ac:dyDescent="0.2">
      <c r="A49" s="205" t="s">
        <v>63</v>
      </c>
      <c r="B49" s="6" t="s">
        <v>120</v>
      </c>
      <c r="C49" s="49"/>
      <c r="D49" s="62"/>
    </row>
    <row r="50" spans="1:4" ht="12" customHeight="1" thickBot="1" x14ac:dyDescent="0.25">
      <c r="A50" s="205" t="s">
        <v>94</v>
      </c>
      <c r="B50" s="6" t="s">
        <v>121</v>
      </c>
      <c r="C50" s="49"/>
      <c r="D50" s="62"/>
    </row>
    <row r="51" spans="1:4" ht="12" customHeight="1" thickBot="1" x14ac:dyDescent="0.25">
      <c r="A51" s="81" t="s">
        <v>7</v>
      </c>
      <c r="B51" s="59" t="s">
        <v>319</v>
      </c>
      <c r="C51" s="121">
        <f>SUM(C52:C54)</f>
        <v>0</v>
      </c>
      <c r="D51" s="256">
        <f>SUM(D52:D54)</f>
        <v>0</v>
      </c>
    </row>
    <row r="52" spans="1:4" s="213" customFormat="1" ht="12" customHeight="1" x14ac:dyDescent="0.2">
      <c r="A52" s="205" t="s">
        <v>66</v>
      </c>
      <c r="B52" s="7" t="s">
        <v>140</v>
      </c>
      <c r="C52" s="259"/>
      <c r="D52" s="61"/>
    </row>
    <row r="53" spans="1:4" ht="12" customHeight="1" x14ac:dyDescent="0.2">
      <c r="A53" s="205" t="s">
        <v>67</v>
      </c>
      <c r="B53" s="6" t="s">
        <v>123</v>
      </c>
      <c r="C53" s="49"/>
      <c r="D53" s="62"/>
    </row>
    <row r="54" spans="1:4" ht="12" customHeight="1" x14ac:dyDescent="0.2">
      <c r="A54" s="205" t="s">
        <v>68</v>
      </c>
      <c r="B54" s="6" t="s">
        <v>40</v>
      </c>
      <c r="C54" s="49"/>
      <c r="D54" s="62"/>
    </row>
    <row r="55" spans="1:4" ht="12" customHeight="1" thickBot="1" x14ac:dyDescent="0.25">
      <c r="A55" s="205" t="s">
        <v>69</v>
      </c>
      <c r="B55" s="6" t="s">
        <v>407</v>
      </c>
      <c r="C55" s="49"/>
      <c r="D55" s="62"/>
    </row>
    <row r="56" spans="1:4" ht="15.2" customHeight="1" thickBot="1" x14ac:dyDescent="0.25">
      <c r="A56" s="81" t="s">
        <v>8</v>
      </c>
      <c r="B56" s="59" t="s">
        <v>2</v>
      </c>
      <c r="C56" s="278"/>
      <c r="D56" s="280"/>
    </row>
    <row r="57" spans="1:4" ht="13.5" thickBot="1" x14ac:dyDescent="0.25">
      <c r="A57" s="81" t="s">
        <v>9</v>
      </c>
      <c r="B57" s="92" t="s">
        <v>411</v>
      </c>
      <c r="C57" s="279">
        <f>+C45+C51+C56</f>
        <v>0</v>
      </c>
      <c r="D57" s="277">
        <f>+D45+D51+D56</f>
        <v>0</v>
      </c>
    </row>
    <row r="58" spans="1:4" ht="15.2" customHeight="1" thickBot="1" x14ac:dyDescent="0.25">
      <c r="C58" s="631">
        <f>C41-C57</f>
        <v>0</v>
      </c>
      <c r="D58" s="631">
        <f>D41-D57</f>
        <v>0</v>
      </c>
    </row>
    <row r="59" spans="1:4" ht="14.45" customHeight="1" thickBot="1" x14ac:dyDescent="0.25">
      <c r="A59" s="283" t="s">
        <v>481</v>
      </c>
      <c r="B59" s="284"/>
      <c r="C59" s="275"/>
      <c r="D59" s="275"/>
    </row>
    <row r="60" spans="1:4" ht="13.5" thickBot="1" x14ac:dyDescent="0.25">
      <c r="A60" s="285" t="s">
        <v>482</v>
      </c>
      <c r="B60" s="286"/>
      <c r="C60" s="275"/>
      <c r="D60" s="275"/>
    </row>
  </sheetData>
  <sheetProtection formatCells="0"/>
  <mergeCells count="5">
    <mergeCell ref="B2:D2"/>
    <mergeCell ref="B3:D3"/>
    <mergeCell ref="A7:D7"/>
    <mergeCell ref="A44:D44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E2" sqref="E1:E65536"/>
    </sheetView>
  </sheetViews>
  <sheetFormatPr defaultRowHeight="12.75" x14ac:dyDescent="0.2"/>
  <cols>
    <col min="1" max="1" width="13.83203125" style="93" customWidth="1"/>
    <col min="2" max="2" width="54.5" style="94" customWidth="1"/>
    <col min="3" max="4" width="15.83203125" style="94" customWidth="1"/>
    <col min="5" max="16384" width="9.33203125" style="94"/>
  </cols>
  <sheetData>
    <row r="1" spans="1:4" s="84" customFormat="1" ht="16.5" thickBot="1" x14ac:dyDescent="0.3">
      <c r="A1" s="301"/>
      <c r="B1" s="824" t="str">
        <f>CONCATENATE(Z_ALAPADATOK!M13,"3. melléklet ",Z_ALAPADATOK!A7," ",Z_ALAPADATOK!B7," ",Z_ALAPADATOK!C7," ",Z_ALAPADATOK!D7," ",Z_ALAPADATOK!E7," ",Z_ALAPADATOK!F7," ",Z_ALAPADATOK!G7," ",Z_ALAPADATOK!H7)</f>
        <v>6.3.3. melléklet a 6 / 2021 ( V.28. ) önkormányzati rendelethez</v>
      </c>
      <c r="C1" s="825"/>
      <c r="D1" s="825"/>
    </row>
    <row r="2" spans="1:4" s="209" customFormat="1" ht="25.5" customHeight="1" thickBot="1" x14ac:dyDescent="0.25">
      <c r="A2" s="302" t="s">
        <v>450</v>
      </c>
      <c r="B2" s="821" t="str">
        <f>CONCATENATE('Z_6.3.2.sz.mell'!B2:D2)</f>
        <v>Napközi Otthonos Óvoda és Mini Bölcsőde</v>
      </c>
      <c r="C2" s="822"/>
      <c r="D2" s="823"/>
    </row>
    <row r="3" spans="1:4" s="209" customFormat="1" ht="24.75" thickBot="1" x14ac:dyDescent="0.25">
      <c r="A3" s="302" t="s">
        <v>132</v>
      </c>
      <c r="B3" s="821" t="s">
        <v>412</v>
      </c>
      <c r="C3" s="822"/>
      <c r="D3" s="823"/>
    </row>
    <row r="4" spans="1:4" s="210" customFormat="1" ht="15.95" customHeight="1" thickBot="1" x14ac:dyDescent="0.3">
      <c r="A4" s="303"/>
      <c r="B4" s="303"/>
      <c r="C4" s="304"/>
      <c r="D4" s="305"/>
    </row>
    <row r="5" spans="1:4" ht="24.75" thickBot="1" x14ac:dyDescent="0.25">
      <c r="A5" s="306" t="s">
        <v>133</v>
      </c>
      <c r="B5" s="307" t="s">
        <v>480</v>
      </c>
      <c r="C5" s="307" t="s">
        <v>446</v>
      </c>
      <c r="D5" s="308" t="s">
        <v>447</v>
      </c>
    </row>
    <row r="6" spans="1:4" s="211" customFormat="1" ht="12.95" customHeight="1" thickBot="1" x14ac:dyDescent="0.25">
      <c r="A6" s="333" t="s">
        <v>382</v>
      </c>
      <c r="B6" s="334" t="s">
        <v>383</v>
      </c>
      <c r="C6" s="334" t="s">
        <v>384</v>
      </c>
      <c r="D6" s="335" t="s">
        <v>386</v>
      </c>
    </row>
    <row r="7" spans="1:4" s="211" customFormat="1" ht="15.95" customHeight="1" thickBot="1" x14ac:dyDescent="0.25">
      <c r="A7" s="816" t="s">
        <v>38</v>
      </c>
      <c r="B7" s="817"/>
      <c r="C7" s="817"/>
      <c r="D7" s="817"/>
    </row>
    <row r="8" spans="1:4" s="148" customFormat="1" ht="12" customHeight="1" thickBot="1" x14ac:dyDescent="0.25">
      <c r="A8" s="77" t="s">
        <v>6</v>
      </c>
      <c r="B8" s="85" t="s">
        <v>403</v>
      </c>
      <c r="C8" s="121">
        <f>SUM(C9:C19)</f>
        <v>0</v>
      </c>
      <c r="D8" s="121">
        <f>SUM(D9:D19)</f>
        <v>0</v>
      </c>
    </row>
    <row r="9" spans="1:4" s="148" customFormat="1" ht="12" customHeight="1" x14ac:dyDescent="0.2">
      <c r="A9" s="204" t="s">
        <v>60</v>
      </c>
      <c r="B9" s="8" t="s">
        <v>181</v>
      </c>
      <c r="C9" s="260"/>
      <c r="D9" s="260"/>
    </row>
    <row r="10" spans="1:4" s="148" customFormat="1" ht="12" customHeight="1" x14ac:dyDescent="0.2">
      <c r="A10" s="205" t="s">
        <v>61</v>
      </c>
      <c r="B10" s="6" t="s">
        <v>182</v>
      </c>
      <c r="C10" s="118"/>
      <c r="D10" s="254"/>
    </row>
    <row r="11" spans="1:4" s="148" customFormat="1" ht="12" customHeight="1" x14ac:dyDescent="0.2">
      <c r="A11" s="205" t="s">
        <v>62</v>
      </c>
      <c r="B11" s="6" t="s">
        <v>183</v>
      </c>
      <c r="C11" s="118"/>
      <c r="D11" s="254"/>
    </row>
    <row r="12" spans="1:4" s="148" customFormat="1" ht="12" customHeight="1" x14ac:dyDescent="0.2">
      <c r="A12" s="205" t="s">
        <v>63</v>
      </c>
      <c r="B12" s="6" t="s">
        <v>184</v>
      </c>
      <c r="C12" s="118"/>
      <c r="D12" s="254"/>
    </row>
    <row r="13" spans="1:4" s="148" customFormat="1" ht="12" customHeight="1" x14ac:dyDescent="0.2">
      <c r="A13" s="205" t="s">
        <v>94</v>
      </c>
      <c r="B13" s="6" t="s">
        <v>185</v>
      </c>
      <c r="C13" s="118"/>
      <c r="D13" s="254"/>
    </row>
    <row r="14" spans="1:4" s="148" customFormat="1" ht="12" customHeight="1" x14ac:dyDescent="0.2">
      <c r="A14" s="205" t="s">
        <v>64</v>
      </c>
      <c r="B14" s="6" t="s">
        <v>302</v>
      </c>
      <c r="C14" s="118"/>
      <c r="D14" s="254"/>
    </row>
    <row r="15" spans="1:4" s="148" customFormat="1" ht="12" customHeight="1" x14ac:dyDescent="0.2">
      <c r="A15" s="205" t="s">
        <v>65</v>
      </c>
      <c r="B15" s="5" t="s">
        <v>303</v>
      </c>
      <c r="C15" s="118"/>
      <c r="D15" s="254"/>
    </row>
    <row r="16" spans="1:4" s="148" customFormat="1" ht="12" customHeight="1" x14ac:dyDescent="0.2">
      <c r="A16" s="205" t="s">
        <v>73</v>
      </c>
      <c r="B16" s="6" t="s">
        <v>188</v>
      </c>
      <c r="C16" s="258"/>
      <c r="D16" s="281"/>
    </row>
    <row r="17" spans="1:4" s="212" customFormat="1" ht="12" customHeight="1" x14ac:dyDescent="0.2">
      <c r="A17" s="205" t="s">
        <v>74</v>
      </c>
      <c r="B17" s="6" t="s">
        <v>189</v>
      </c>
      <c r="C17" s="118"/>
      <c r="D17" s="254"/>
    </row>
    <row r="18" spans="1:4" s="212" customFormat="1" ht="12" customHeight="1" x14ac:dyDescent="0.2">
      <c r="A18" s="205" t="s">
        <v>75</v>
      </c>
      <c r="B18" s="6" t="s">
        <v>334</v>
      </c>
      <c r="C18" s="120"/>
      <c r="D18" s="255"/>
    </row>
    <row r="19" spans="1:4" s="212" customFormat="1" ht="12" customHeight="1" thickBot="1" x14ac:dyDescent="0.25">
      <c r="A19" s="205" t="s">
        <v>76</v>
      </c>
      <c r="B19" s="5" t="s">
        <v>190</v>
      </c>
      <c r="C19" s="120"/>
      <c r="D19" s="255"/>
    </row>
    <row r="20" spans="1:4" s="148" customFormat="1" ht="12" customHeight="1" thickBot="1" x14ac:dyDescent="0.25">
      <c r="A20" s="77" t="s">
        <v>7</v>
      </c>
      <c r="B20" s="85" t="s">
        <v>304</v>
      </c>
      <c r="C20" s="121">
        <f>SUM(C21:C23)</f>
        <v>0</v>
      </c>
      <c r="D20" s="256">
        <f>SUM(D21:D23)</f>
        <v>0</v>
      </c>
    </row>
    <row r="21" spans="1:4" s="212" customFormat="1" ht="12" customHeight="1" x14ac:dyDescent="0.2">
      <c r="A21" s="205" t="s">
        <v>66</v>
      </c>
      <c r="B21" s="7" t="s">
        <v>165</v>
      </c>
      <c r="C21" s="118"/>
      <c r="D21" s="254"/>
    </row>
    <row r="22" spans="1:4" s="212" customFormat="1" ht="12" customHeight="1" x14ac:dyDescent="0.2">
      <c r="A22" s="205" t="s">
        <v>67</v>
      </c>
      <c r="B22" s="6" t="s">
        <v>305</v>
      </c>
      <c r="C22" s="118"/>
      <c r="D22" s="254"/>
    </row>
    <row r="23" spans="1:4" s="212" customFormat="1" ht="12" customHeight="1" x14ac:dyDescent="0.2">
      <c r="A23" s="205" t="s">
        <v>68</v>
      </c>
      <c r="B23" s="6" t="s">
        <v>306</v>
      </c>
      <c r="C23" s="118"/>
      <c r="D23" s="254"/>
    </row>
    <row r="24" spans="1:4" s="212" customFormat="1" ht="12" customHeight="1" thickBot="1" x14ac:dyDescent="0.25">
      <c r="A24" s="205" t="s">
        <v>69</v>
      </c>
      <c r="B24" s="6" t="s">
        <v>408</v>
      </c>
      <c r="C24" s="118"/>
      <c r="D24" s="254"/>
    </row>
    <row r="25" spans="1:4" s="212" customFormat="1" ht="12" customHeight="1" thickBot="1" x14ac:dyDescent="0.25">
      <c r="A25" s="81" t="s">
        <v>8</v>
      </c>
      <c r="B25" s="59" t="s">
        <v>110</v>
      </c>
      <c r="C25" s="278"/>
      <c r="D25" s="280"/>
    </row>
    <row r="26" spans="1:4" s="212" customFormat="1" ht="12" customHeight="1" thickBot="1" x14ac:dyDescent="0.25">
      <c r="A26" s="81" t="s">
        <v>9</v>
      </c>
      <c r="B26" s="59" t="s">
        <v>307</v>
      </c>
      <c r="C26" s="121">
        <f>+C27+C28</f>
        <v>0</v>
      </c>
      <c r="D26" s="256">
        <f>+D27+D28</f>
        <v>0</v>
      </c>
    </row>
    <row r="27" spans="1:4" s="212" customFormat="1" ht="12" customHeight="1" x14ac:dyDescent="0.2">
      <c r="A27" s="206" t="s">
        <v>174</v>
      </c>
      <c r="B27" s="207" t="s">
        <v>305</v>
      </c>
      <c r="C27" s="259"/>
      <c r="D27" s="61"/>
    </row>
    <row r="28" spans="1:4" s="212" customFormat="1" ht="12" customHeight="1" x14ac:dyDescent="0.2">
      <c r="A28" s="206" t="s">
        <v>175</v>
      </c>
      <c r="B28" s="208" t="s">
        <v>308</v>
      </c>
      <c r="C28" s="122"/>
      <c r="D28" s="257"/>
    </row>
    <row r="29" spans="1:4" s="212" customFormat="1" ht="12" customHeight="1" thickBot="1" x14ac:dyDescent="0.25">
      <c r="A29" s="205" t="s">
        <v>176</v>
      </c>
      <c r="B29" s="64" t="s">
        <v>409</v>
      </c>
      <c r="C29" s="50"/>
      <c r="D29" s="282"/>
    </row>
    <row r="30" spans="1:4" s="212" customFormat="1" ht="12" customHeight="1" thickBot="1" x14ac:dyDescent="0.25">
      <c r="A30" s="81" t="s">
        <v>10</v>
      </c>
      <c r="B30" s="59" t="s">
        <v>309</v>
      </c>
      <c r="C30" s="121">
        <f>+C31+C32+C33</f>
        <v>0</v>
      </c>
      <c r="D30" s="256">
        <f>+D31+D32+D33</f>
        <v>0</v>
      </c>
    </row>
    <row r="31" spans="1:4" s="212" customFormat="1" ht="12" customHeight="1" x14ac:dyDescent="0.2">
      <c r="A31" s="206" t="s">
        <v>53</v>
      </c>
      <c r="B31" s="207" t="s">
        <v>195</v>
      </c>
      <c r="C31" s="259"/>
      <c r="D31" s="61"/>
    </row>
    <row r="32" spans="1:4" s="212" customFormat="1" ht="12" customHeight="1" x14ac:dyDescent="0.2">
      <c r="A32" s="206" t="s">
        <v>54</v>
      </c>
      <c r="B32" s="208" t="s">
        <v>196</v>
      </c>
      <c r="C32" s="122"/>
      <c r="D32" s="257"/>
    </row>
    <row r="33" spans="1:4" s="212" customFormat="1" ht="12" customHeight="1" thickBot="1" x14ac:dyDescent="0.25">
      <c r="A33" s="205" t="s">
        <v>55</v>
      </c>
      <c r="B33" s="64" t="s">
        <v>197</v>
      </c>
      <c r="C33" s="50"/>
      <c r="D33" s="282"/>
    </row>
    <row r="34" spans="1:4" s="148" customFormat="1" ht="12" customHeight="1" thickBot="1" x14ac:dyDescent="0.25">
      <c r="A34" s="81" t="s">
        <v>11</v>
      </c>
      <c r="B34" s="59" t="s">
        <v>280</v>
      </c>
      <c r="C34" s="278"/>
      <c r="D34" s="280"/>
    </row>
    <row r="35" spans="1:4" s="148" customFormat="1" ht="12" customHeight="1" thickBot="1" x14ac:dyDescent="0.25">
      <c r="A35" s="81" t="s">
        <v>12</v>
      </c>
      <c r="B35" s="59" t="s">
        <v>310</v>
      </c>
      <c r="C35" s="278"/>
      <c r="D35" s="280"/>
    </row>
    <row r="36" spans="1:4" s="148" customFormat="1" ht="12" customHeight="1" thickBot="1" x14ac:dyDescent="0.25">
      <c r="A36" s="77" t="s">
        <v>13</v>
      </c>
      <c r="B36" s="59" t="s">
        <v>410</v>
      </c>
      <c r="C36" s="121">
        <f>+C8+C20+C25+C26+C30+C34+C35</f>
        <v>0</v>
      </c>
      <c r="D36" s="256">
        <f>+D8+D20+D25+D26+D30+D34+D35</f>
        <v>0</v>
      </c>
    </row>
    <row r="37" spans="1:4" s="148" customFormat="1" ht="12" customHeight="1" thickBot="1" x14ac:dyDescent="0.25">
      <c r="A37" s="86" t="s">
        <v>14</v>
      </c>
      <c r="B37" s="59" t="s">
        <v>312</v>
      </c>
      <c r="C37" s="121">
        <f>+C38+C39+C40</f>
        <v>0</v>
      </c>
      <c r="D37" s="256">
        <f>+D38+D39+D40</f>
        <v>0</v>
      </c>
    </row>
    <row r="38" spans="1:4" s="148" customFormat="1" ht="12" customHeight="1" x14ac:dyDescent="0.2">
      <c r="A38" s="206" t="s">
        <v>313</v>
      </c>
      <c r="B38" s="207" t="s">
        <v>147</v>
      </c>
      <c r="C38" s="259"/>
      <c r="D38" s="61"/>
    </row>
    <row r="39" spans="1:4" s="148" customFormat="1" ht="12" customHeight="1" x14ac:dyDescent="0.2">
      <c r="A39" s="206" t="s">
        <v>314</v>
      </c>
      <c r="B39" s="208" t="s">
        <v>0</v>
      </c>
      <c r="C39" s="122"/>
      <c r="D39" s="257"/>
    </row>
    <row r="40" spans="1:4" s="212" customFormat="1" ht="12" customHeight="1" thickBot="1" x14ac:dyDescent="0.25">
      <c r="A40" s="205" t="s">
        <v>315</v>
      </c>
      <c r="B40" s="64" t="s">
        <v>316</v>
      </c>
      <c r="C40" s="50"/>
      <c r="D40" s="282"/>
    </row>
    <row r="41" spans="1:4" s="212" customFormat="1" ht="15.2" customHeight="1" thickBot="1" x14ac:dyDescent="0.25">
      <c r="A41" s="86" t="s">
        <v>15</v>
      </c>
      <c r="B41" s="87" t="s">
        <v>317</v>
      </c>
      <c r="C41" s="279">
        <f>+C36+C37</f>
        <v>0</v>
      </c>
      <c r="D41" s="277">
        <f>+D36+D37</f>
        <v>0</v>
      </c>
    </row>
    <row r="42" spans="1:4" s="212" customFormat="1" ht="15.2" customHeight="1" x14ac:dyDescent="0.2">
      <c r="A42" s="88"/>
      <c r="B42" s="89"/>
      <c r="C42" s="146"/>
    </row>
    <row r="43" spans="1:4" ht="13.5" thickBot="1" x14ac:dyDescent="0.25">
      <c r="A43" s="90"/>
      <c r="B43" s="91"/>
      <c r="C43" s="147"/>
    </row>
    <row r="44" spans="1:4" s="211" customFormat="1" ht="16.5" customHeight="1" thickBot="1" x14ac:dyDescent="0.25">
      <c r="A44" s="816" t="s">
        <v>39</v>
      </c>
      <c r="B44" s="817"/>
      <c r="C44" s="817"/>
      <c r="D44" s="817"/>
    </row>
    <row r="45" spans="1:4" s="213" customFormat="1" ht="12" customHeight="1" thickBot="1" x14ac:dyDescent="0.25">
      <c r="A45" s="81" t="s">
        <v>6</v>
      </c>
      <c r="B45" s="59" t="s">
        <v>318</v>
      </c>
      <c r="C45" s="121">
        <f>SUM(C46:C50)</f>
        <v>0</v>
      </c>
      <c r="D45" s="256">
        <f>SUM(D46:D50)</f>
        <v>0</v>
      </c>
    </row>
    <row r="46" spans="1:4" ht="12" customHeight="1" x14ac:dyDescent="0.2">
      <c r="A46" s="205" t="s">
        <v>60</v>
      </c>
      <c r="B46" s="7" t="s">
        <v>35</v>
      </c>
      <c r="C46" s="259"/>
      <c r="D46" s="61"/>
    </row>
    <row r="47" spans="1:4" ht="12" customHeight="1" x14ac:dyDescent="0.2">
      <c r="A47" s="205" t="s">
        <v>61</v>
      </c>
      <c r="B47" s="6" t="s">
        <v>119</v>
      </c>
      <c r="C47" s="49"/>
      <c r="D47" s="62"/>
    </row>
    <row r="48" spans="1:4" ht="12" customHeight="1" x14ac:dyDescent="0.2">
      <c r="A48" s="205" t="s">
        <v>62</v>
      </c>
      <c r="B48" s="6" t="s">
        <v>87</v>
      </c>
      <c r="C48" s="49"/>
      <c r="D48" s="62"/>
    </row>
    <row r="49" spans="1:4" ht="12" customHeight="1" x14ac:dyDescent="0.2">
      <c r="A49" s="205" t="s">
        <v>63</v>
      </c>
      <c r="B49" s="6" t="s">
        <v>120</v>
      </c>
      <c r="C49" s="49"/>
      <c r="D49" s="62"/>
    </row>
    <row r="50" spans="1:4" ht="12" customHeight="1" thickBot="1" x14ac:dyDescent="0.25">
      <c r="A50" s="205" t="s">
        <v>94</v>
      </c>
      <c r="B50" s="6" t="s">
        <v>121</v>
      </c>
      <c r="C50" s="49"/>
      <c r="D50" s="62"/>
    </row>
    <row r="51" spans="1:4" ht="12" customHeight="1" thickBot="1" x14ac:dyDescent="0.25">
      <c r="A51" s="81" t="s">
        <v>7</v>
      </c>
      <c r="B51" s="59" t="s">
        <v>319</v>
      </c>
      <c r="C51" s="121">
        <f>SUM(C52:C54)</f>
        <v>0</v>
      </c>
      <c r="D51" s="256">
        <f>SUM(D52:D54)</f>
        <v>0</v>
      </c>
    </row>
    <row r="52" spans="1:4" s="213" customFormat="1" ht="12" customHeight="1" x14ac:dyDescent="0.2">
      <c r="A52" s="205" t="s">
        <v>66</v>
      </c>
      <c r="B52" s="7" t="s">
        <v>140</v>
      </c>
      <c r="C52" s="259"/>
      <c r="D52" s="61"/>
    </row>
    <row r="53" spans="1:4" ht="12" customHeight="1" x14ac:dyDescent="0.2">
      <c r="A53" s="205" t="s">
        <v>67</v>
      </c>
      <c r="B53" s="6" t="s">
        <v>123</v>
      </c>
      <c r="C53" s="49"/>
      <c r="D53" s="62"/>
    </row>
    <row r="54" spans="1:4" ht="12" customHeight="1" x14ac:dyDescent="0.2">
      <c r="A54" s="205" t="s">
        <v>68</v>
      </c>
      <c r="B54" s="6" t="s">
        <v>40</v>
      </c>
      <c r="C54" s="49"/>
      <c r="D54" s="62"/>
    </row>
    <row r="55" spans="1:4" ht="12" customHeight="1" thickBot="1" x14ac:dyDescent="0.25">
      <c r="A55" s="205" t="s">
        <v>69</v>
      </c>
      <c r="B55" s="6" t="s">
        <v>407</v>
      </c>
      <c r="C55" s="49"/>
      <c r="D55" s="62"/>
    </row>
    <row r="56" spans="1:4" ht="15.2" customHeight="1" thickBot="1" x14ac:dyDescent="0.25">
      <c r="A56" s="81" t="s">
        <v>8</v>
      </c>
      <c r="B56" s="59" t="s">
        <v>2</v>
      </c>
      <c r="C56" s="278"/>
      <c r="D56" s="280"/>
    </row>
    <row r="57" spans="1:4" ht="13.5" thickBot="1" x14ac:dyDescent="0.25">
      <c r="A57" s="81" t="s">
        <v>9</v>
      </c>
      <c r="B57" s="92" t="s">
        <v>411</v>
      </c>
      <c r="C57" s="279">
        <f>+C45+C51+C56</f>
        <v>0</v>
      </c>
      <c r="D57" s="277">
        <f>+D45+D51+D56</f>
        <v>0</v>
      </c>
    </row>
    <row r="58" spans="1:4" ht="15.2" customHeight="1" thickBot="1" x14ac:dyDescent="0.25">
      <c r="C58" s="631">
        <f>C41-C57</f>
        <v>0</v>
      </c>
      <c r="D58" s="631">
        <f>D41-D57</f>
        <v>0</v>
      </c>
    </row>
    <row r="59" spans="1:4" ht="14.45" customHeight="1" thickBot="1" x14ac:dyDescent="0.25">
      <c r="A59" s="283" t="s">
        <v>481</v>
      </c>
      <c r="B59" s="284"/>
      <c r="C59" s="275"/>
      <c r="D59" s="275"/>
    </row>
    <row r="60" spans="1:4" ht="13.5" thickBot="1" x14ac:dyDescent="0.25">
      <c r="A60" s="285" t="s">
        <v>482</v>
      </c>
      <c r="B60" s="286"/>
      <c r="C60" s="275"/>
      <c r="D60" s="275"/>
    </row>
  </sheetData>
  <sheetProtection formatCells="0"/>
  <mergeCells count="5">
    <mergeCell ref="B2:D2"/>
    <mergeCell ref="B3:D3"/>
    <mergeCell ref="A7:D7"/>
    <mergeCell ref="A44:D44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I11" sqref="I11"/>
    </sheetView>
  </sheetViews>
  <sheetFormatPr defaultRowHeight="12.75" x14ac:dyDescent="0.2"/>
  <cols>
    <col min="1" max="1" width="7" style="659" customWidth="1"/>
    <col min="2" max="2" width="32" style="94" customWidth="1"/>
    <col min="3" max="3" width="12.5" style="94" customWidth="1"/>
    <col min="4" max="6" width="11.83203125" style="94" customWidth="1"/>
    <col min="7" max="7" width="12.83203125" style="94" customWidth="1"/>
    <col min="8" max="16384" width="9.33203125" style="94"/>
  </cols>
  <sheetData>
    <row r="1" spans="1:7" ht="18.75" customHeight="1" x14ac:dyDescent="0.2">
      <c r="A1" s="830" t="str">
        <f>CONCATENATE("7. melléklet ",Z_ALAPADATOK!A7," ",Z_ALAPADATOK!B7," ",Z_ALAPADATOK!C7," ",Z_ALAPADATOK!D7," ",Z_ALAPADATOK!E7," ",Z_ALAPADATOK!F7," ",Z_ALAPADATOK!G7," ",Z_ALAPADATOK!H7)</f>
        <v>7. melléklet a 6 / 2021 ( V.28. ) önkormányzati rendelethez</v>
      </c>
      <c r="B1" s="831"/>
      <c r="C1" s="831"/>
      <c r="D1" s="831"/>
      <c r="E1" s="831"/>
      <c r="F1" s="831"/>
      <c r="G1" s="831"/>
    </row>
    <row r="3" spans="1:7" ht="15.75" x14ac:dyDescent="0.2">
      <c r="A3" s="828" t="s">
        <v>832</v>
      </c>
      <c r="B3" s="829"/>
      <c r="C3" s="829"/>
      <c r="D3" s="829"/>
      <c r="E3" s="829"/>
      <c r="F3" s="829"/>
      <c r="G3" s="829"/>
    </row>
    <row r="5" spans="1:7" ht="14.25" thickBot="1" x14ac:dyDescent="0.25">
      <c r="G5" s="660" t="s">
        <v>836</v>
      </c>
    </row>
    <row r="6" spans="1:7" ht="17.25" customHeight="1" thickBot="1" x14ac:dyDescent="0.25">
      <c r="A6" s="832" t="s">
        <v>4</v>
      </c>
      <c r="B6" s="834" t="s">
        <v>824</v>
      </c>
      <c r="C6" s="834" t="s">
        <v>825</v>
      </c>
      <c r="D6" s="834" t="s">
        <v>826</v>
      </c>
      <c r="E6" s="836" t="s">
        <v>827</v>
      </c>
      <c r="F6" s="836"/>
      <c r="G6" s="837"/>
    </row>
    <row r="7" spans="1:7" s="663" customFormat="1" ht="57.75" customHeight="1" thickBot="1" x14ac:dyDescent="0.25">
      <c r="A7" s="833"/>
      <c r="B7" s="835"/>
      <c r="C7" s="835"/>
      <c r="D7" s="835"/>
      <c r="E7" s="661" t="s">
        <v>828</v>
      </c>
      <c r="F7" s="661" t="s">
        <v>829</v>
      </c>
      <c r="G7" s="662" t="s">
        <v>830</v>
      </c>
    </row>
    <row r="8" spans="1:7" s="213" customFormat="1" ht="15" customHeight="1" thickBot="1" x14ac:dyDescent="0.25">
      <c r="A8" s="77" t="s">
        <v>382</v>
      </c>
      <c r="B8" s="78" t="s">
        <v>383</v>
      </c>
      <c r="C8" s="78" t="s">
        <v>384</v>
      </c>
      <c r="D8" s="78" t="s">
        <v>386</v>
      </c>
      <c r="E8" s="78" t="s">
        <v>831</v>
      </c>
      <c r="F8" s="78" t="s">
        <v>387</v>
      </c>
      <c r="G8" s="79" t="s">
        <v>388</v>
      </c>
    </row>
    <row r="9" spans="1:7" ht="15" customHeight="1" x14ac:dyDescent="0.2">
      <c r="A9" s="664" t="s">
        <v>6</v>
      </c>
      <c r="B9" s="665" t="s">
        <v>865</v>
      </c>
      <c r="C9" s="666">
        <v>233214957</v>
      </c>
      <c r="D9" s="666"/>
      <c r="E9" s="667">
        <f>C9-D9</f>
        <v>233214957</v>
      </c>
      <c r="F9" s="666"/>
      <c r="G9" s="668">
        <v>233214957</v>
      </c>
    </row>
    <row r="10" spans="1:7" ht="15" customHeight="1" x14ac:dyDescent="0.2">
      <c r="A10" s="669" t="s">
        <v>7</v>
      </c>
      <c r="B10" s="670" t="s">
        <v>895</v>
      </c>
      <c r="C10" s="21">
        <v>1646366</v>
      </c>
      <c r="D10" s="21"/>
      <c r="E10" s="667">
        <f t="shared" ref="E10:E39" si="0">C10-D10</f>
        <v>1646366</v>
      </c>
      <c r="F10" s="21">
        <v>1646366</v>
      </c>
      <c r="G10" s="425"/>
    </row>
    <row r="11" spans="1:7" ht="23.25" customHeight="1" x14ac:dyDescent="0.2">
      <c r="A11" s="669" t="s">
        <v>8</v>
      </c>
      <c r="B11" s="670" t="s">
        <v>896</v>
      </c>
      <c r="C11" s="21">
        <v>1625826</v>
      </c>
      <c r="D11" s="21"/>
      <c r="E11" s="667">
        <f t="shared" si="0"/>
        <v>1625826</v>
      </c>
      <c r="F11" s="21">
        <v>1625826</v>
      </c>
      <c r="G11" s="425"/>
    </row>
    <row r="12" spans="1:7" ht="15" customHeight="1" x14ac:dyDescent="0.2">
      <c r="A12" s="669" t="s">
        <v>9</v>
      </c>
      <c r="B12" s="670"/>
      <c r="C12" s="21"/>
      <c r="D12" s="21"/>
      <c r="E12" s="667">
        <f t="shared" si="0"/>
        <v>0</v>
      </c>
      <c r="F12" s="21"/>
      <c r="G12" s="425"/>
    </row>
    <row r="13" spans="1:7" ht="15" customHeight="1" x14ac:dyDescent="0.2">
      <c r="A13" s="669" t="s">
        <v>10</v>
      </c>
      <c r="B13" s="670"/>
      <c r="C13" s="21"/>
      <c r="D13" s="21"/>
      <c r="E13" s="667">
        <f t="shared" si="0"/>
        <v>0</v>
      </c>
      <c r="F13" s="21"/>
      <c r="G13" s="425"/>
    </row>
    <row r="14" spans="1:7" ht="15" customHeight="1" x14ac:dyDescent="0.2">
      <c r="A14" s="669" t="s">
        <v>11</v>
      </c>
      <c r="B14" s="670"/>
      <c r="C14" s="21"/>
      <c r="D14" s="21"/>
      <c r="E14" s="667">
        <f t="shared" si="0"/>
        <v>0</v>
      </c>
      <c r="F14" s="21"/>
      <c r="G14" s="425"/>
    </row>
    <row r="15" spans="1:7" ht="15" customHeight="1" x14ac:dyDescent="0.2">
      <c r="A15" s="669" t="s">
        <v>12</v>
      </c>
      <c r="B15" s="670"/>
      <c r="C15" s="21"/>
      <c r="D15" s="21"/>
      <c r="E15" s="667">
        <f t="shared" si="0"/>
        <v>0</v>
      </c>
      <c r="F15" s="21"/>
      <c r="G15" s="425"/>
    </row>
    <row r="16" spans="1:7" ht="15" customHeight="1" x14ac:dyDescent="0.2">
      <c r="A16" s="669" t="s">
        <v>13</v>
      </c>
      <c r="B16" s="670"/>
      <c r="C16" s="21"/>
      <c r="D16" s="21"/>
      <c r="E16" s="667">
        <f t="shared" si="0"/>
        <v>0</v>
      </c>
      <c r="F16" s="21"/>
      <c r="G16" s="425"/>
    </row>
    <row r="17" spans="1:7" ht="15" customHeight="1" x14ac:dyDescent="0.2">
      <c r="A17" s="669" t="s">
        <v>14</v>
      </c>
      <c r="B17" s="670"/>
      <c r="C17" s="21"/>
      <c r="D17" s="21"/>
      <c r="E17" s="667">
        <f t="shared" si="0"/>
        <v>0</v>
      </c>
      <c r="F17" s="21"/>
      <c r="G17" s="425"/>
    </row>
    <row r="18" spans="1:7" ht="15" customHeight="1" x14ac:dyDescent="0.2">
      <c r="A18" s="669" t="s">
        <v>15</v>
      </c>
      <c r="B18" s="670"/>
      <c r="C18" s="21"/>
      <c r="D18" s="21"/>
      <c r="E18" s="667">
        <f t="shared" si="0"/>
        <v>0</v>
      </c>
      <c r="F18" s="21"/>
      <c r="G18" s="425"/>
    </row>
    <row r="19" spans="1:7" ht="15" customHeight="1" x14ac:dyDescent="0.2">
      <c r="A19" s="669" t="s">
        <v>16</v>
      </c>
      <c r="B19" s="670"/>
      <c r="C19" s="21"/>
      <c r="D19" s="21"/>
      <c r="E19" s="667">
        <f t="shared" si="0"/>
        <v>0</v>
      </c>
      <c r="F19" s="21"/>
      <c r="G19" s="425"/>
    </row>
    <row r="20" spans="1:7" ht="15" customHeight="1" x14ac:dyDescent="0.2">
      <c r="A20" s="669" t="s">
        <v>17</v>
      </c>
      <c r="B20" s="670"/>
      <c r="C20" s="21"/>
      <c r="D20" s="21"/>
      <c r="E20" s="667">
        <f t="shared" si="0"/>
        <v>0</v>
      </c>
      <c r="F20" s="21"/>
      <c r="G20" s="425"/>
    </row>
    <row r="21" spans="1:7" ht="15" customHeight="1" x14ac:dyDescent="0.2">
      <c r="A21" s="669" t="s">
        <v>18</v>
      </c>
      <c r="B21" s="670"/>
      <c r="C21" s="21"/>
      <c r="D21" s="21"/>
      <c r="E21" s="667">
        <f t="shared" si="0"/>
        <v>0</v>
      </c>
      <c r="F21" s="21"/>
      <c r="G21" s="425"/>
    </row>
    <row r="22" spans="1:7" ht="15" customHeight="1" x14ac:dyDescent="0.2">
      <c r="A22" s="669" t="s">
        <v>19</v>
      </c>
      <c r="B22" s="670"/>
      <c r="C22" s="21"/>
      <c r="D22" s="21"/>
      <c r="E22" s="667">
        <f t="shared" si="0"/>
        <v>0</v>
      </c>
      <c r="F22" s="21"/>
      <c r="G22" s="425"/>
    </row>
    <row r="23" spans="1:7" ht="15" customHeight="1" x14ac:dyDescent="0.2">
      <c r="A23" s="669" t="s">
        <v>20</v>
      </c>
      <c r="B23" s="670"/>
      <c r="C23" s="21"/>
      <c r="D23" s="21"/>
      <c r="E23" s="667">
        <f t="shared" si="0"/>
        <v>0</v>
      </c>
      <c r="F23" s="21"/>
      <c r="G23" s="425"/>
    </row>
    <row r="24" spans="1:7" ht="15" customHeight="1" x14ac:dyDescent="0.2">
      <c r="A24" s="669" t="s">
        <v>21</v>
      </c>
      <c r="B24" s="670"/>
      <c r="C24" s="21"/>
      <c r="D24" s="21"/>
      <c r="E24" s="667">
        <f t="shared" si="0"/>
        <v>0</v>
      </c>
      <c r="F24" s="21"/>
      <c r="G24" s="425"/>
    </row>
    <row r="25" spans="1:7" ht="15" customHeight="1" x14ac:dyDescent="0.2">
      <c r="A25" s="669" t="s">
        <v>22</v>
      </c>
      <c r="B25" s="670"/>
      <c r="C25" s="21"/>
      <c r="D25" s="21"/>
      <c r="E25" s="667">
        <f t="shared" si="0"/>
        <v>0</v>
      </c>
      <c r="F25" s="21"/>
      <c r="G25" s="425"/>
    </row>
    <row r="26" spans="1:7" ht="15" customHeight="1" x14ac:dyDescent="0.2">
      <c r="A26" s="669" t="s">
        <v>23</v>
      </c>
      <c r="B26" s="670"/>
      <c r="C26" s="21"/>
      <c r="D26" s="21"/>
      <c r="E26" s="667">
        <f t="shared" si="0"/>
        <v>0</v>
      </c>
      <c r="F26" s="21"/>
      <c r="G26" s="425"/>
    </row>
    <row r="27" spans="1:7" ht="15" customHeight="1" x14ac:dyDescent="0.2">
      <c r="A27" s="669" t="s">
        <v>24</v>
      </c>
      <c r="B27" s="670"/>
      <c r="C27" s="21"/>
      <c r="D27" s="21"/>
      <c r="E27" s="667">
        <f t="shared" si="0"/>
        <v>0</v>
      </c>
      <c r="F27" s="21"/>
      <c r="G27" s="425"/>
    </row>
    <row r="28" spans="1:7" ht="15" customHeight="1" x14ac:dyDescent="0.2">
      <c r="A28" s="669" t="s">
        <v>25</v>
      </c>
      <c r="B28" s="670"/>
      <c r="C28" s="21"/>
      <c r="D28" s="21"/>
      <c r="E28" s="667">
        <f t="shared" si="0"/>
        <v>0</v>
      </c>
      <c r="F28" s="21"/>
      <c r="G28" s="425"/>
    </row>
    <row r="29" spans="1:7" ht="15" customHeight="1" x14ac:dyDescent="0.2">
      <c r="A29" s="669" t="s">
        <v>26</v>
      </c>
      <c r="B29" s="670"/>
      <c r="C29" s="21"/>
      <c r="D29" s="21"/>
      <c r="E29" s="667">
        <f t="shared" si="0"/>
        <v>0</v>
      </c>
      <c r="F29" s="21"/>
      <c r="G29" s="425"/>
    </row>
    <row r="30" spans="1:7" ht="15" customHeight="1" x14ac:dyDescent="0.2">
      <c r="A30" s="669" t="s">
        <v>27</v>
      </c>
      <c r="B30" s="670"/>
      <c r="C30" s="21"/>
      <c r="D30" s="21"/>
      <c r="E30" s="667">
        <f t="shared" si="0"/>
        <v>0</v>
      </c>
      <c r="F30" s="21"/>
      <c r="G30" s="425"/>
    </row>
    <row r="31" spans="1:7" ht="15" customHeight="1" x14ac:dyDescent="0.2">
      <c r="A31" s="669" t="s">
        <v>28</v>
      </c>
      <c r="B31" s="670"/>
      <c r="C31" s="21"/>
      <c r="D31" s="21"/>
      <c r="E31" s="667">
        <f t="shared" si="0"/>
        <v>0</v>
      </c>
      <c r="F31" s="21"/>
      <c r="G31" s="425"/>
    </row>
    <row r="32" spans="1:7" ht="15" customHeight="1" x14ac:dyDescent="0.2">
      <c r="A32" s="669" t="s">
        <v>29</v>
      </c>
      <c r="B32" s="670"/>
      <c r="C32" s="21"/>
      <c r="D32" s="21"/>
      <c r="E32" s="667">
        <f t="shared" si="0"/>
        <v>0</v>
      </c>
      <c r="F32" s="21"/>
      <c r="G32" s="425"/>
    </row>
    <row r="33" spans="1:7" ht="15" customHeight="1" x14ac:dyDescent="0.2">
      <c r="A33" s="669" t="s">
        <v>30</v>
      </c>
      <c r="B33" s="670"/>
      <c r="C33" s="21"/>
      <c r="D33" s="21"/>
      <c r="E33" s="667">
        <f t="shared" si="0"/>
        <v>0</v>
      </c>
      <c r="F33" s="21"/>
      <c r="G33" s="425"/>
    </row>
    <row r="34" spans="1:7" ht="15" customHeight="1" x14ac:dyDescent="0.2">
      <c r="A34" s="669" t="s">
        <v>31</v>
      </c>
      <c r="B34" s="670"/>
      <c r="C34" s="21"/>
      <c r="D34" s="21"/>
      <c r="E34" s="667">
        <f t="shared" si="0"/>
        <v>0</v>
      </c>
      <c r="F34" s="21"/>
      <c r="G34" s="425"/>
    </row>
    <row r="35" spans="1:7" ht="15" customHeight="1" x14ac:dyDescent="0.2">
      <c r="A35" s="669" t="s">
        <v>32</v>
      </c>
      <c r="B35" s="670"/>
      <c r="C35" s="21"/>
      <c r="D35" s="21"/>
      <c r="E35" s="667">
        <f t="shared" si="0"/>
        <v>0</v>
      </c>
      <c r="F35" s="21"/>
      <c r="G35" s="425"/>
    </row>
    <row r="36" spans="1:7" ht="15" customHeight="1" x14ac:dyDescent="0.2">
      <c r="A36" s="669" t="s">
        <v>33</v>
      </c>
      <c r="B36" s="670"/>
      <c r="C36" s="21"/>
      <c r="D36" s="21"/>
      <c r="E36" s="667">
        <f t="shared" si="0"/>
        <v>0</v>
      </c>
      <c r="F36" s="21"/>
      <c r="G36" s="425"/>
    </row>
    <row r="37" spans="1:7" ht="15" customHeight="1" x14ac:dyDescent="0.2">
      <c r="A37" s="669" t="s">
        <v>594</v>
      </c>
      <c r="B37" s="670"/>
      <c r="C37" s="21"/>
      <c r="D37" s="21"/>
      <c r="E37" s="667">
        <f t="shared" si="0"/>
        <v>0</v>
      </c>
      <c r="F37" s="21"/>
      <c r="G37" s="425"/>
    </row>
    <row r="38" spans="1:7" ht="15" customHeight="1" x14ac:dyDescent="0.2">
      <c r="A38" s="669" t="s">
        <v>595</v>
      </c>
      <c r="B38" s="670"/>
      <c r="C38" s="21"/>
      <c r="D38" s="21"/>
      <c r="E38" s="667">
        <f t="shared" si="0"/>
        <v>0</v>
      </c>
      <c r="F38" s="21"/>
      <c r="G38" s="425"/>
    </row>
    <row r="39" spans="1:7" ht="15" customHeight="1" thickBot="1" x14ac:dyDescent="0.25">
      <c r="A39" s="669" t="s">
        <v>596</v>
      </c>
      <c r="B39" s="671"/>
      <c r="C39" s="22"/>
      <c r="D39" s="22"/>
      <c r="E39" s="667">
        <f t="shared" si="0"/>
        <v>0</v>
      </c>
      <c r="F39" s="22"/>
      <c r="G39" s="672"/>
    </row>
    <row r="40" spans="1:7" ht="15" customHeight="1" thickBot="1" x14ac:dyDescent="0.25">
      <c r="A40" s="826" t="s">
        <v>37</v>
      </c>
      <c r="B40" s="827"/>
      <c r="C40" s="37">
        <f>SUM(C9:C39)</f>
        <v>236487149</v>
      </c>
      <c r="D40" s="37">
        <f>SUM(D9:D39)</f>
        <v>0</v>
      </c>
      <c r="E40" s="37">
        <f>SUM(E9:E39)</f>
        <v>236487149</v>
      </c>
      <c r="F40" s="37">
        <f>SUM(F9:F39)</f>
        <v>3272192</v>
      </c>
      <c r="G40" s="38">
        <f>SUM(G9:G39)</f>
        <v>233214957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I11" sqref="I11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58" customWidth="1"/>
    <col min="7" max="16384" width="9.33203125" style="31"/>
  </cols>
  <sheetData>
    <row r="1" spans="1:6" ht="47.25" customHeight="1" x14ac:dyDescent="0.2">
      <c r="B1" s="838" t="s">
        <v>877</v>
      </c>
      <c r="C1" s="838"/>
      <c r="D1" s="838"/>
      <c r="E1" s="838"/>
      <c r="F1" s="839" t="str">
        <f>CONCATENATE("8. melléklet ",Z_ALAPADATOK!A7," ",Z_ALAPADATOK!B7," ",Z_ALAPADATOK!C7," ",Z_ALAPADATOK!D7," ",Z_ALAPADATOK!E7," ",Z_ALAPADATOK!F7," ",Z_ALAPADATOK!G7," ",Z_ALAPADATOK!H7)</f>
        <v>8. melléklet a 6 / 2021 ( V.28. ) önkormányzati rendelethez</v>
      </c>
    </row>
    <row r="2" spans="1:6" ht="22.5" customHeight="1" thickBot="1" x14ac:dyDescent="0.3">
      <c r="B2" s="840"/>
      <c r="C2" s="840"/>
      <c r="D2" s="840"/>
      <c r="E2" s="634" t="s">
        <v>820</v>
      </c>
      <c r="F2" s="839"/>
    </row>
    <row r="3" spans="1:6" s="32" customFormat="1" ht="54" customHeight="1" thickBot="1" x14ac:dyDescent="0.25">
      <c r="A3" s="635" t="s">
        <v>880</v>
      </c>
      <c r="B3" s="636" t="s">
        <v>821</v>
      </c>
      <c r="C3" s="637" t="s">
        <v>878</v>
      </c>
      <c r="D3" s="637" t="s">
        <v>822</v>
      </c>
      <c r="E3" s="638" t="s">
        <v>823</v>
      </c>
      <c r="F3" s="839"/>
    </row>
    <row r="4" spans="1:6" s="643" customFormat="1" ht="13.5" thickBot="1" x14ac:dyDescent="0.25">
      <c r="A4" s="639" t="s">
        <v>382</v>
      </c>
      <c r="B4" s="640" t="s">
        <v>383</v>
      </c>
      <c r="C4" s="641" t="s">
        <v>384</v>
      </c>
      <c r="D4" s="641" t="s">
        <v>386</v>
      </c>
      <c r="E4" s="642" t="s">
        <v>385</v>
      </c>
      <c r="F4" s="839"/>
    </row>
    <row r="5" spans="1:6" x14ac:dyDescent="0.2">
      <c r="A5" s="644"/>
      <c r="B5" s="645" t="s">
        <v>160</v>
      </c>
      <c r="C5" s="646">
        <v>62706600</v>
      </c>
      <c r="D5" s="646">
        <v>69843899</v>
      </c>
      <c r="E5" s="647">
        <v>69843899</v>
      </c>
      <c r="F5" s="839"/>
    </row>
    <row r="6" spans="1:6" ht="12.75" customHeight="1" x14ac:dyDescent="0.2">
      <c r="A6" s="648"/>
      <c r="B6" s="649" t="s">
        <v>872</v>
      </c>
      <c r="C6" s="646">
        <v>43431000</v>
      </c>
      <c r="D6" s="646">
        <v>46796480</v>
      </c>
      <c r="E6" s="647">
        <v>46796480</v>
      </c>
      <c r="F6" s="839"/>
    </row>
    <row r="7" spans="1:6" x14ac:dyDescent="0.2">
      <c r="A7" s="648"/>
      <c r="B7" s="649" t="s">
        <v>873</v>
      </c>
      <c r="C7" s="646">
        <v>33859040</v>
      </c>
      <c r="D7" s="646">
        <v>30365243</v>
      </c>
      <c r="E7" s="647">
        <v>30365243</v>
      </c>
      <c r="F7" s="839"/>
    </row>
    <row r="8" spans="1:6" x14ac:dyDescent="0.2">
      <c r="A8" s="648"/>
      <c r="B8" s="649" t="s">
        <v>874</v>
      </c>
      <c r="C8" s="646">
        <v>22450943</v>
      </c>
      <c r="D8" s="646">
        <v>23792746</v>
      </c>
      <c r="E8" s="647">
        <v>23792746</v>
      </c>
      <c r="F8" s="839"/>
    </row>
    <row r="9" spans="1:6" x14ac:dyDescent="0.2">
      <c r="A9" s="648"/>
      <c r="B9" s="649" t="s">
        <v>875</v>
      </c>
      <c r="C9" s="646">
        <v>3059946</v>
      </c>
      <c r="D9" s="646">
        <v>4111726</v>
      </c>
      <c r="E9" s="647">
        <v>4111726</v>
      </c>
      <c r="F9" s="839"/>
    </row>
    <row r="10" spans="1:6" x14ac:dyDescent="0.2">
      <c r="A10" s="648"/>
      <c r="B10" s="649" t="s">
        <v>876</v>
      </c>
      <c r="C10" s="646">
        <v>47999607</v>
      </c>
      <c r="D10" s="646">
        <v>34298587</v>
      </c>
      <c r="E10" s="647">
        <v>34298587</v>
      </c>
      <c r="F10" s="839"/>
    </row>
    <row r="11" spans="1:6" x14ac:dyDescent="0.2">
      <c r="A11" s="648"/>
      <c r="B11" s="649"/>
      <c r="C11" s="646"/>
      <c r="D11" s="646"/>
      <c r="E11" s="647"/>
      <c r="F11" s="839"/>
    </row>
    <row r="12" spans="1:6" x14ac:dyDescent="0.2">
      <c r="A12" s="648"/>
      <c r="B12" s="649"/>
      <c r="C12" s="646"/>
      <c r="D12" s="646"/>
      <c r="E12" s="647"/>
      <c r="F12" s="839"/>
    </row>
    <row r="13" spans="1:6" ht="12.95" customHeight="1" x14ac:dyDescent="0.2">
      <c r="A13" s="648"/>
      <c r="B13" s="649"/>
      <c r="C13" s="646"/>
      <c r="D13" s="646"/>
      <c r="E13" s="647"/>
      <c r="F13" s="839"/>
    </row>
    <row r="14" spans="1:6" x14ac:dyDescent="0.2">
      <c r="A14" s="648"/>
      <c r="B14" s="649"/>
      <c r="C14" s="646"/>
      <c r="D14" s="646"/>
      <c r="E14" s="647"/>
      <c r="F14" s="839"/>
    </row>
    <row r="15" spans="1:6" x14ac:dyDescent="0.2">
      <c r="A15" s="648"/>
      <c r="B15" s="649"/>
      <c r="C15" s="646"/>
      <c r="D15" s="646"/>
      <c r="E15" s="647"/>
      <c r="F15" s="839"/>
    </row>
    <row r="16" spans="1:6" x14ac:dyDescent="0.2">
      <c r="A16" s="648"/>
      <c r="B16" s="649"/>
      <c r="C16" s="646"/>
      <c r="D16" s="646"/>
      <c r="E16" s="647"/>
      <c r="F16" s="839"/>
    </row>
    <row r="17" spans="1:6" x14ac:dyDescent="0.2">
      <c r="A17" s="648"/>
      <c r="B17" s="649"/>
      <c r="C17" s="646"/>
      <c r="D17" s="646"/>
      <c r="E17" s="647"/>
      <c r="F17" s="839"/>
    </row>
    <row r="18" spans="1:6" x14ac:dyDescent="0.2">
      <c r="A18" s="648"/>
      <c r="B18" s="649"/>
      <c r="C18" s="646"/>
      <c r="D18" s="646"/>
      <c r="E18" s="647"/>
      <c r="F18" s="839"/>
    </row>
    <row r="19" spans="1:6" x14ac:dyDescent="0.2">
      <c r="A19" s="648"/>
      <c r="B19" s="649"/>
      <c r="C19" s="646"/>
      <c r="D19" s="646"/>
      <c r="E19" s="647"/>
      <c r="F19" s="839"/>
    </row>
    <row r="20" spans="1:6" x14ac:dyDescent="0.2">
      <c r="A20" s="648"/>
      <c r="B20" s="649"/>
      <c r="C20" s="646"/>
      <c r="D20" s="646"/>
      <c r="E20" s="647"/>
      <c r="F20" s="839"/>
    </row>
    <row r="21" spans="1:6" x14ac:dyDescent="0.2">
      <c r="A21" s="648"/>
      <c r="B21" s="649"/>
      <c r="C21" s="646"/>
      <c r="D21" s="646"/>
      <c r="E21" s="647"/>
      <c r="F21" s="839"/>
    </row>
    <row r="22" spans="1:6" x14ac:dyDescent="0.2">
      <c r="A22" s="648"/>
      <c r="B22" s="649"/>
      <c r="C22" s="646"/>
      <c r="D22" s="646"/>
      <c r="E22" s="647"/>
      <c r="F22" s="839"/>
    </row>
    <row r="23" spans="1:6" x14ac:dyDescent="0.2">
      <c r="A23" s="648"/>
      <c r="B23" s="649"/>
      <c r="C23" s="646"/>
      <c r="D23" s="646"/>
      <c r="E23" s="647"/>
      <c r="F23" s="839"/>
    </row>
    <row r="24" spans="1:6" ht="13.5" thickBot="1" x14ac:dyDescent="0.25">
      <c r="A24" s="650"/>
      <c r="B24" s="651"/>
      <c r="C24" s="652"/>
      <c r="D24" s="652"/>
      <c r="E24" s="647"/>
      <c r="F24" s="839"/>
    </row>
    <row r="25" spans="1:6" s="657" customFormat="1" ht="19.5" customHeight="1" thickBot="1" x14ac:dyDescent="0.25">
      <c r="A25" s="653"/>
      <c r="B25" s="654" t="s">
        <v>37</v>
      </c>
      <c r="C25" s="655">
        <f>SUM(C5:C24)</f>
        <v>213507136</v>
      </c>
      <c r="D25" s="655">
        <f>SUM(D5:D24)</f>
        <v>209208681</v>
      </c>
      <c r="E25" s="656">
        <f>SUM(E5:E24)</f>
        <v>209208681</v>
      </c>
      <c r="F25" s="839"/>
    </row>
    <row r="26" spans="1:6" x14ac:dyDescent="0.2">
      <c r="A26" s="841" t="s">
        <v>879</v>
      </c>
      <c r="B26" s="841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A82" zoomScale="120" zoomScaleNormal="120" zoomScaleSheetLayoutView="100" workbookViewId="0">
      <selection activeCell="K98" sqref="K98"/>
    </sheetView>
  </sheetViews>
  <sheetFormatPr defaultRowHeight="15.75" x14ac:dyDescent="0.25"/>
  <cols>
    <col min="1" max="1" width="9" style="150" customWidth="1"/>
    <col min="2" max="2" width="68.83203125" style="150" customWidth="1"/>
    <col min="3" max="3" width="18.83203125" style="150" customWidth="1"/>
    <col min="4" max="5" width="18.83203125" style="151" customWidth="1"/>
    <col min="6" max="16384" width="9.33203125" style="171"/>
  </cols>
  <sheetData>
    <row r="1" spans="1:5" x14ac:dyDescent="0.25">
      <c r="A1" s="757" t="str">
        <f>CONCATENATE("1. tájékoztató tábla ",Z_ALAPADATOK!A7," ",Z_ALAPADATOK!B7," ",Z_ALAPADATOK!C7," ",Z_ALAPADATOK!D7," ",Z_ALAPADATOK!E7," ",Z_ALAPADATOK!F7," ",Z_ALAPADATOK!G7," ",Z_ALAPADATOK!H7)</f>
        <v>1. tájékoztató tábla a 6 / 2021 ( V.28. ) önkormányzati rendelethez</v>
      </c>
      <c r="B1" s="758"/>
      <c r="C1" s="758"/>
      <c r="D1" s="758"/>
      <c r="E1" s="758"/>
    </row>
    <row r="2" spans="1:5" x14ac:dyDescent="0.25">
      <c r="A2" s="759" t="s">
        <v>865</v>
      </c>
      <c r="B2" s="760"/>
      <c r="C2" s="760"/>
      <c r="D2" s="760"/>
      <c r="E2" s="760"/>
    </row>
    <row r="3" spans="1:5" x14ac:dyDescent="0.25">
      <c r="A3" s="759" t="s">
        <v>884</v>
      </c>
      <c r="B3" s="760"/>
      <c r="C3" s="760"/>
      <c r="D3" s="760"/>
      <c r="E3" s="760"/>
    </row>
    <row r="4" spans="1:5" ht="15.95" customHeight="1" x14ac:dyDescent="0.25">
      <c r="A4" s="753" t="s">
        <v>3</v>
      </c>
      <c r="B4" s="753"/>
      <c r="C4" s="753"/>
      <c r="D4" s="753"/>
      <c r="E4" s="753"/>
    </row>
    <row r="5" spans="1:5" ht="15.95" customHeight="1" thickBot="1" x14ac:dyDescent="0.3">
      <c r="A5" s="576" t="s">
        <v>97</v>
      </c>
      <c r="B5" s="576"/>
      <c r="C5" s="576"/>
      <c r="D5" s="577"/>
      <c r="E5" s="577" t="e">
        <f>CONCATENATE(#REF!)</f>
        <v>#REF!</v>
      </c>
    </row>
    <row r="6" spans="1:5" ht="15.95" customHeight="1" x14ac:dyDescent="0.25">
      <c r="A6" s="847" t="s">
        <v>48</v>
      </c>
      <c r="B6" s="849" t="s">
        <v>5</v>
      </c>
      <c r="C6" s="851" t="s">
        <v>885</v>
      </c>
      <c r="D6" s="853" t="s">
        <v>883</v>
      </c>
      <c r="E6" s="854"/>
    </row>
    <row r="7" spans="1:5" ht="38.1" customHeight="1" thickBot="1" x14ac:dyDescent="0.3">
      <c r="A7" s="848"/>
      <c r="B7" s="850"/>
      <c r="C7" s="852"/>
      <c r="D7" s="578" t="s">
        <v>447</v>
      </c>
      <c r="E7" s="290" t="s">
        <v>442</v>
      </c>
    </row>
    <row r="8" spans="1:5" s="172" customFormat="1" ht="12" customHeight="1" thickBot="1" x14ac:dyDescent="0.25">
      <c r="A8" s="579" t="s">
        <v>382</v>
      </c>
      <c r="B8" s="580" t="s">
        <v>383</v>
      </c>
      <c r="C8" s="580" t="s">
        <v>384</v>
      </c>
      <c r="D8" s="580" t="s">
        <v>385</v>
      </c>
      <c r="E8" s="581" t="s">
        <v>387</v>
      </c>
    </row>
    <row r="9" spans="1:5" s="173" customFormat="1" ht="12" customHeight="1" thickBot="1" x14ac:dyDescent="0.25">
      <c r="A9" s="18" t="s">
        <v>6</v>
      </c>
      <c r="B9" s="338" t="s">
        <v>159</v>
      </c>
      <c r="C9" s="161">
        <f>+C10+C11+C12+C13+C14+C15</f>
        <v>200181905</v>
      </c>
      <c r="D9" s="161">
        <f>+D10+D11+D12+D13+D14+D15</f>
        <v>209208681</v>
      </c>
      <c r="E9" s="104">
        <f>+E10+E11+E12+E13+E14+E15</f>
        <v>209208681</v>
      </c>
    </row>
    <row r="10" spans="1:5" s="173" customFormat="1" ht="12" customHeight="1" x14ac:dyDescent="0.2">
      <c r="A10" s="13" t="s">
        <v>60</v>
      </c>
      <c r="B10" s="339" t="s">
        <v>160</v>
      </c>
      <c r="C10" s="163">
        <v>64272112</v>
      </c>
      <c r="D10" s="163">
        <v>69843899</v>
      </c>
      <c r="E10" s="106">
        <v>69843899</v>
      </c>
    </row>
    <row r="11" spans="1:5" s="173" customFormat="1" ht="12" customHeight="1" x14ac:dyDescent="0.2">
      <c r="A11" s="12" t="s">
        <v>61</v>
      </c>
      <c r="B11" s="340" t="s">
        <v>161</v>
      </c>
      <c r="C11" s="162">
        <v>42442683</v>
      </c>
      <c r="D11" s="162">
        <v>46796480</v>
      </c>
      <c r="E11" s="105">
        <v>46796480</v>
      </c>
    </row>
    <row r="12" spans="1:5" s="173" customFormat="1" ht="12" customHeight="1" x14ac:dyDescent="0.2">
      <c r="A12" s="12" t="s">
        <v>62</v>
      </c>
      <c r="B12" s="340" t="s">
        <v>162</v>
      </c>
      <c r="C12" s="162">
        <v>51837444</v>
      </c>
      <c r="D12" s="162">
        <v>30365243</v>
      </c>
      <c r="E12" s="105">
        <v>30365243</v>
      </c>
    </row>
    <row r="13" spans="1:5" s="173" customFormat="1" ht="12" customHeight="1" x14ac:dyDescent="0.2">
      <c r="A13" s="12" t="s">
        <v>63</v>
      </c>
      <c r="B13" s="340" t="s">
        <v>881</v>
      </c>
      <c r="C13" s="162"/>
      <c r="D13" s="162">
        <v>23792746</v>
      </c>
      <c r="E13" s="105">
        <v>23792746</v>
      </c>
    </row>
    <row r="14" spans="1:5" s="173" customFormat="1" ht="12" customHeight="1" x14ac:dyDescent="0.2">
      <c r="A14" s="12" t="s">
        <v>94</v>
      </c>
      <c r="B14" s="340" t="s">
        <v>163</v>
      </c>
      <c r="C14" s="341">
        <v>3112480</v>
      </c>
      <c r="D14" s="162">
        <v>4111726</v>
      </c>
      <c r="E14" s="105">
        <v>4111726</v>
      </c>
    </row>
    <row r="15" spans="1:5" s="173" customFormat="1" ht="12" customHeight="1" thickBot="1" x14ac:dyDescent="0.25">
      <c r="A15" s="14" t="s">
        <v>64</v>
      </c>
      <c r="B15" s="340" t="s">
        <v>330</v>
      </c>
      <c r="C15" s="343">
        <v>38517186</v>
      </c>
      <c r="D15" s="164">
        <v>34298587</v>
      </c>
      <c r="E15" s="107">
        <v>34298587</v>
      </c>
    </row>
    <row r="16" spans="1:5" s="173" customFormat="1" ht="12" customHeight="1" thickBot="1" x14ac:dyDescent="0.25">
      <c r="A16" s="18" t="s">
        <v>7</v>
      </c>
      <c r="B16" s="344" t="s">
        <v>164</v>
      </c>
      <c r="C16" s="161">
        <f>+C17+C18+C19+C20+C21</f>
        <v>83390514</v>
      </c>
      <c r="D16" s="161">
        <f>+D17+D18+D19+D20+D21</f>
        <v>106878676</v>
      </c>
      <c r="E16" s="104">
        <f>+E17+E18+E19+E20+E21</f>
        <v>80847211</v>
      </c>
    </row>
    <row r="17" spans="1:5" s="173" customFormat="1" ht="12" customHeight="1" x14ac:dyDescent="0.2">
      <c r="A17" s="13" t="s">
        <v>66</v>
      </c>
      <c r="B17" s="339" t="s">
        <v>165</v>
      </c>
      <c r="C17" s="163"/>
      <c r="D17" s="163"/>
      <c r="E17" s="106"/>
    </row>
    <row r="18" spans="1:5" s="173" customFormat="1" ht="12" customHeight="1" x14ac:dyDescent="0.2">
      <c r="A18" s="12" t="s">
        <v>67</v>
      </c>
      <c r="B18" s="340" t="s">
        <v>166</v>
      </c>
      <c r="C18" s="162"/>
      <c r="D18" s="162"/>
      <c r="E18" s="105"/>
    </row>
    <row r="19" spans="1:5" s="173" customFormat="1" ht="12" customHeight="1" x14ac:dyDescent="0.2">
      <c r="A19" s="12" t="s">
        <v>68</v>
      </c>
      <c r="B19" s="340" t="s">
        <v>323</v>
      </c>
      <c r="C19" s="162"/>
      <c r="D19" s="162"/>
      <c r="E19" s="105"/>
    </row>
    <row r="20" spans="1:5" s="173" customFormat="1" ht="12" customHeight="1" x14ac:dyDescent="0.2">
      <c r="A20" s="12" t="s">
        <v>69</v>
      </c>
      <c r="B20" s="340" t="s">
        <v>324</v>
      </c>
      <c r="C20" s="162"/>
      <c r="D20" s="162"/>
      <c r="E20" s="105"/>
    </row>
    <row r="21" spans="1:5" s="173" customFormat="1" ht="12" customHeight="1" x14ac:dyDescent="0.2">
      <c r="A21" s="12" t="s">
        <v>70</v>
      </c>
      <c r="B21" s="340" t="s">
        <v>167</v>
      </c>
      <c r="C21" s="162">
        <v>83390514</v>
      </c>
      <c r="D21" s="162">
        <v>106878676</v>
      </c>
      <c r="E21" s="105">
        <v>80847211</v>
      </c>
    </row>
    <row r="22" spans="1:5" s="173" customFormat="1" ht="12" customHeight="1" thickBot="1" x14ac:dyDescent="0.25">
      <c r="A22" s="14" t="s">
        <v>77</v>
      </c>
      <c r="B22" s="342" t="s">
        <v>168</v>
      </c>
      <c r="C22" s="164"/>
      <c r="D22" s="164"/>
      <c r="E22" s="107"/>
    </row>
    <row r="23" spans="1:5" s="173" customFormat="1" ht="12" customHeight="1" thickBot="1" x14ac:dyDescent="0.25">
      <c r="A23" s="18" t="s">
        <v>8</v>
      </c>
      <c r="B23" s="338" t="s">
        <v>169</v>
      </c>
      <c r="C23" s="161">
        <f>+C24+C25+C26+C27+C28</f>
        <v>33498568</v>
      </c>
      <c r="D23" s="161">
        <f>+D24+D25+D26+D27+D28</f>
        <v>103489288</v>
      </c>
      <c r="E23" s="104">
        <f>+E24+E25+E26+E27+E28</f>
        <v>230220134</v>
      </c>
    </row>
    <row r="24" spans="1:5" s="173" customFormat="1" ht="12" customHeight="1" x14ac:dyDescent="0.2">
      <c r="A24" s="13" t="s">
        <v>49</v>
      </c>
      <c r="B24" s="339" t="s">
        <v>170</v>
      </c>
      <c r="C24" s="163">
        <v>15000000</v>
      </c>
      <c r="D24" s="163">
        <v>20000000</v>
      </c>
      <c r="E24" s="106">
        <v>20000000</v>
      </c>
    </row>
    <row r="25" spans="1:5" s="173" customFormat="1" ht="12" customHeight="1" x14ac:dyDescent="0.2">
      <c r="A25" s="12" t="s">
        <v>50</v>
      </c>
      <c r="B25" s="340" t="s">
        <v>171</v>
      </c>
      <c r="C25" s="162"/>
      <c r="D25" s="162"/>
      <c r="E25" s="105"/>
    </row>
    <row r="26" spans="1:5" s="173" customFormat="1" ht="12" customHeight="1" x14ac:dyDescent="0.2">
      <c r="A26" s="12" t="s">
        <v>51</v>
      </c>
      <c r="B26" s="340" t="s">
        <v>325</v>
      </c>
      <c r="C26" s="162"/>
      <c r="D26" s="162"/>
      <c r="E26" s="105"/>
    </row>
    <row r="27" spans="1:5" s="173" customFormat="1" ht="12" customHeight="1" x14ac:dyDescent="0.2">
      <c r="A27" s="12" t="s">
        <v>52</v>
      </c>
      <c r="B27" s="340" t="s">
        <v>326</v>
      </c>
      <c r="C27" s="162"/>
      <c r="D27" s="162"/>
      <c r="E27" s="105"/>
    </row>
    <row r="28" spans="1:5" s="173" customFormat="1" ht="12" customHeight="1" x14ac:dyDescent="0.2">
      <c r="A28" s="12" t="s">
        <v>107</v>
      </c>
      <c r="B28" s="340" t="s">
        <v>172</v>
      </c>
      <c r="C28" s="162">
        <v>18498568</v>
      </c>
      <c r="D28" s="162">
        <v>83489288</v>
      </c>
      <c r="E28" s="105">
        <v>210220134</v>
      </c>
    </row>
    <row r="29" spans="1:5" s="173" customFormat="1" ht="12" customHeight="1" thickBot="1" x14ac:dyDescent="0.25">
      <c r="A29" s="14" t="s">
        <v>108</v>
      </c>
      <c r="B29" s="342" t="s">
        <v>173</v>
      </c>
      <c r="C29" s="164"/>
      <c r="D29" s="164"/>
      <c r="E29" s="107"/>
    </row>
    <row r="30" spans="1:5" s="173" customFormat="1" ht="12" customHeight="1" thickBot="1" x14ac:dyDescent="0.25">
      <c r="A30" s="25" t="s">
        <v>109</v>
      </c>
      <c r="B30" s="19" t="s">
        <v>517</v>
      </c>
      <c r="C30" s="167">
        <f>SUM(C31:C37)</f>
        <v>66223570</v>
      </c>
      <c r="D30" s="167">
        <f>SUM(D31:D37)</f>
        <v>38400000</v>
      </c>
      <c r="E30" s="203">
        <f>SUM(E31:E37)</f>
        <v>29397005</v>
      </c>
    </row>
    <row r="31" spans="1:5" s="173" customFormat="1" ht="12" customHeight="1" x14ac:dyDescent="0.2">
      <c r="A31" s="191" t="s">
        <v>174</v>
      </c>
      <c r="B31" s="174" t="s">
        <v>866</v>
      </c>
      <c r="C31" s="163">
        <v>27546</v>
      </c>
      <c r="D31" s="163"/>
      <c r="E31" s="106">
        <v>39600</v>
      </c>
    </row>
    <row r="32" spans="1:5" s="173" customFormat="1" ht="12" customHeight="1" x14ac:dyDescent="0.2">
      <c r="A32" s="192" t="s">
        <v>175</v>
      </c>
      <c r="B32" s="174" t="s">
        <v>858</v>
      </c>
      <c r="C32" s="162"/>
      <c r="D32" s="162"/>
      <c r="E32" s="105"/>
    </row>
    <row r="33" spans="1:5" s="173" customFormat="1" ht="12" customHeight="1" x14ac:dyDescent="0.2">
      <c r="A33" s="192" t="s">
        <v>176</v>
      </c>
      <c r="B33" s="174" t="s">
        <v>474</v>
      </c>
      <c r="C33" s="162">
        <v>56411884</v>
      </c>
      <c r="D33" s="162">
        <v>30000000</v>
      </c>
      <c r="E33" s="105">
        <v>28675806</v>
      </c>
    </row>
    <row r="34" spans="1:5" s="173" customFormat="1" ht="12" customHeight="1" x14ac:dyDescent="0.2">
      <c r="A34" s="192" t="s">
        <v>177</v>
      </c>
      <c r="B34" s="174" t="s">
        <v>859</v>
      </c>
      <c r="C34" s="162"/>
      <c r="D34" s="162">
        <v>400000</v>
      </c>
      <c r="E34" s="105"/>
    </row>
    <row r="35" spans="1:5" s="173" customFormat="1" ht="12" customHeight="1" x14ac:dyDescent="0.2">
      <c r="A35" s="192" t="s">
        <v>476</v>
      </c>
      <c r="B35" s="174" t="s">
        <v>178</v>
      </c>
      <c r="C35" s="162">
        <v>9022940</v>
      </c>
      <c r="D35" s="162">
        <v>8000000</v>
      </c>
      <c r="E35" s="105"/>
    </row>
    <row r="36" spans="1:5" s="173" customFormat="1" ht="12" customHeight="1" x14ac:dyDescent="0.2">
      <c r="A36" s="192" t="s">
        <v>477</v>
      </c>
      <c r="B36" s="174" t="s">
        <v>844</v>
      </c>
      <c r="C36" s="162"/>
      <c r="D36" s="162"/>
      <c r="E36" s="105"/>
    </row>
    <row r="37" spans="1:5" s="173" customFormat="1" ht="12" customHeight="1" thickBot="1" x14ac:dyDescent="0.25">
      <c r="A37" s="193" t="s">
        <v>478</v>
      </c>
      <c r="B37" s="174" t="s">
        <v>845</v>
      </c>
      <c r="C37" s="164">
        <v>761200</v>
      </c>
      <c r="D37" s="164"/>
      <c r="E37" s="107">
        <v>681599</v>
      </c>
    </row>
    <row r="38" spans="1:5" s="173" customFormat="1" ht="12" customHeight="1" thickBot="1" x14ac:dyDescent="0.25">
      <c r="A38" s="18" t="s">
        <v>10</v>
      </c>
      <c r="B38" s="338" t="s">
        <v>518</v>
      </c>
      <c r="C38" s="161">
        <f>SUM(C39:C49)</f>
        <v>20387190</v>
      </c>
      <c r="D38" s="161">
        <f>SUM(D39:D49)</f>
        <v>47522903</v>
      </c>
      <c r="E38" s="104">
        <f>SUM(E39:E49)</f>
        <v>42371697</v>
      </c>
    </row>
    <row r="39" spans="1:5" s="173" customFormat="1" ht="12" customHeight="1" x14ac:dyDescent="0.2">
      <c r="A39" s="13" t="s">
        <v>53</v>
      </c>
      <c r="B39" s="339" t="s">
        <v>181</v>
      </c>
      <c r="C39" s="163"/>
      <c r="D39" s="163"/>
      <c r="E39" s="106"/>
    </row>
    <row r="40" spans="1:5" s="173" customFormat="1" ht="12" customHeight="1" x14ac:dyDescent="0.2">
      <c r="A40" s="12" t="s">
        <v>54</v>
      </c>
      <c r="B40" s="340" t="s">
        <v>182</v>
      </c>
      <c r="C40" s="162">
        <v>9825803</v>
      </c>
      <c r="D40" s="162">
        <v>31012000</v>
      </c>
      <c r="E40" s="105">
        <v>21910665</v>
      </c>
    </row>
    <row r="41" spans="1:5" s="173" customFormat="1" ht="12" customHeight="1" x14ac:dyDescent="0.2">
      <c r="A41" s="12" t="s">
        <v>55</v>
      </c>
      <c r="B41" s="340" t="s">
        <v>183</v>
      </c>
      <c r="C41" s="162"/>
      <c r="D41" s="162"/>
      <c r="E41" s="105"/>
    </row>
    <row r="42" spans="1:5" s="173" customFormat="1" ht="12" customHeight="1" x14ac:dyDescent="0.2">
      <c r="A42" s="12" t="s">
        <v>111</v>
      </c>
      <c r="B42" s="340" t="s">
        <v>184</v>
      </c>
      <c r="C42" s="162"/>
      <c r="D42" s="162"/>
      <c r="E42" s="105"/>
    </row>
    <row r="43" spans="1:5" s="173" customFormat="1" ht="12" customHeight="1" x14ac:dyDescent="0.2">
      <c r="A43" s="12" t="s">
        <v>112</v>
      </c>
      <c r="B43" s="340" t="s">
        <v>185</v>
      </c>
      <c r="C43" s="162">
        <v>8227640</v>
      </c>
      <c r="D43" s="162">
        <v>13425900</v>
      </c>
      <c r="E43" s="105">
        <v>14981713</v>
      </c>
    </row>
    <row r="44" spans="1:5" s="173" customFormat="1" ht="12" customHeight="1" x14ac:dyDescent="0.2">
      <c r="A44" s="12" t="s">
        <v>113</v>
      </c>
      <c r="B44" s="340" t="s">
        <v>186</v>
      </c>
      <c r="C44" s="162">
        <v>2283659</v>
      </c>
      <c r="D44" s="162">
        <v>3085003</v>
      </c>
      <c r="E44" s="105">
        <v>4045062</v>
      </c>
    </row>
    <row r="45" spans="1:5" s="173" customFormat="1" ht="12" customHeight="1" x14ac:dyDescent="0.2">
      <c r="A45" s="12" t="s">
        <v>114</v>
      </c>
      <c r="B45" s="340" t="s">
        <v>187</v>
      </c>
      <c r="C45" s="162"/>
      <c r="D45" s="162"/>
      <c r="E45" s="105">
        <v>705798</v>
      </c>
    </row>
    <row r="46" spans="1:5" s="173" customFormat="1" ht="12" customHeight="1" x14ac:dyDescent="0.2">
      <c r="A46" s="12" t="s">
        <v>115</v>
      </c>
      <c r="B46" s="340" t="s">
        <v>188</v>
      </c>
      <c r="C46" s="162">
        <v>87</v>
      </c>
      <c r="D46" s="162"/>
      <c r="E46" s="105">
        <v>1344</v>
      </c>
    </row>
    <row r="47" spans="1:5" s="173" customFormat="1" ht="12" customHeight="1" x14ac:dyDescent="0.2">
      <c r="A47" s="12" t="s">
        <v>179</v>
      </c>
      <c r="B47" s="340" t="s">
        <v>189</v>
      </c>
      <c r="C47" s="162"/>
      <c r="D47" s="162"/>
      <c r="E47" s="105"/>
    </row>
    <row r="48" spans="1:5" s="173" customFormat="1" ht="12" customHeight="1" x14ac:dyDescent="0.2">
      <c r="A48" s="12" t="s">
        <v>180</v>
      </c>
      <c r="B48" s="340" t="s">
        <v>334</v>
      </c>
      <c r="C48" s="165"/>
      <c r="D48" s="165"/>
      <c r="E48" s="108"/>
    </row>
    <row r="49" spans="1:5" s="173" customFormat="1" ht="12" customHeight="1" thickBot="1" x14ac:dyDescent="0.25">
      <c r="A49" s="14" t="s">
        <v>333</v>
      </c>
      <c r="B49" s="342" t="s">
        <v>190</v>
      </c>
      <c r="C49" s="166">
        <v>50001</v>
      </c>
      <c r="D49" s="166"/>
      <c r="E49" s="109">
        <v>727115</v>
      </c>
    </row>
    <row r="50" spans="1:5" s="173" customFormat="1" ht="12" customHeight="1" thickBot="1" x14ac:dyDescent="0.25">
      <c r="A50" s="18" t="s">
        <v>11</v>
      </c>
      <c r="B50" s="338" t="s">
        <v>191</v>
      </c>
      <c r="C50" s="161">
        <f>SUM(C51:C55)</f>
        <v>0</v>
      </c>
      <c r="D50" s="161">
        <f>SUM(D51:D55)</f>
        <v>0</v>
      </c>
      <c r="E50" s="104">
        <f>SUM(E51:E55)</f>
        <v>0</v>
      </c>
    </row>
    <row r="51" spans="1:5" s="173" customFormat="1" ht="12" customHeight="1" x14ac:dyDescent="0.2">
      <c r="A51" s="13" t="s">
        <v>56</v>
      </c>
      <c r="B51" s="339" t="s">
        <v>195</v>
      </c>
      <c r="C51" s="214"/>
      <c r="D51" s="214"/>
      <c r="E51" s="110"/>
    </row>
    <row r="52" spans="1:5" s="173" customFormat="1" ht="12" customHeight="1" x14ac:dyDescent="0.2">
      <c r="A52" s="12" t="s">
        <v>57</v>
      </c>
      <c r="B52" s="340" t="s">
        <v>196</v>
      </c>
      <c r="C52" s="165"/>
      <c r="D52" s="165"/>
      <c r="E52" s="108"/>
    </row>
    <row r="53" spans="1:5" s="173" customFormat="1" ht="12" customHeight="1" x14ac:dyDescent="0.2">
      <c r="A53" s="12" t="s">
        <v>192</v>
      </c>
      <c r="B53" s="340" t="s">
        <v>197</v>
      </c>
      <c r="C53" s="165"/>
      <c r="D53" s="165"/>
      <c r="E53" s="108"/>
    </row>
    <row r="54" spans="1:5" s="173" customFormat="1" ht="12" customHeight="1" x14ac:dyDescent="0.2">
      <c r="A54" s="12" t="s">
        <v>193</v>
      </c>
      <c r="B54" s="340" t="s">
        <v>198</v>
      </c>
      <c r="C54" s="165"/>
      <c r="D54" s="165"/>
      <c r="E54" s="108"/>
    </row>
    <row r="55" spans="1:5" s="173" customFormat="1" ht="12" customHeight="1" thickBot="1" x14ac:dyDescent="0.25">
      <c r="A55" s="14" t="s">
        <v>194</v>
      </c>
      <c r="B55" s="342" t="s">
        <v>199</v>
      </c>
      <c r="C55" s="166"/>
      <c r="D55" s="166"/>
      <c r="E55" s="109"/>
    </row>
    <row r="56" spans="1:5" s="173" customFormat="1" ht="13.5" thickBot="1" x14ac:dyDescent="0.25">
      <c r="A56" s="18" t="s">
        <v>116</v>
      </c>
      <c r="B56" s="338" t="s">
        <v>200</v>
      </c>
      <c r="C56" s="161">
        <f>SUM(C57:C59)</f>
        <v>150000</v>
      </c>
      <c r="D56" s="161">
        <f>SUM(D57:D59)</f>
        <v>500000</v>
      </c>
      <c r="E56" s="104">
        <f>SUM(E57:E59)</f>
        <v>0</v>
      </c>
    </row>
    <row r="57" spans="1:5" s="173" customFormat="1" ht="12.75" x14ac:dyDescent="0.2">
      <c r="A57" s="13" t="s">
        <v>58</v>
      </c>
      <c r="B57" s="339" t="s">
        <v>201</v>
      </c>
      <c r="C57" s="163"/>
      <c r="D57" s="163"/>
      <c r="E57" s="106"/>
    </row>
    <row r="58" spans="1:5" s="173" customFormat="1" ht="14.45" customHeight="1" x14ac:dyDescent="0.2">
      <c r="A58" s="12" t="s">
        <v>59</v>
      </c>
      <c r="B58" s="340" t="s">
        <v>519</v>
      </c>
      <c r="C58" s="162"/>
      <c r="D58" s="162"/>
      <c r="E58" s="105"/>
    </row>
    <row r="59" spans="1:5" s="173" customFormat="1" ht="12.75" x14ac:dyDescent="0.2">
      <c r="A59" s="12" t="s">
        <v>204</v>
      </c>
      <c r="B59" s="340" t="s">
        <v>202</v>
      </c>
      <c r="C59" s="162">
        <v>150000</v>
      </c>
      <c r="D59" s="162">
        <v>500000</v>
      </c>
      <c r="E59" s="105"/>
    </row>
    <row r="60" spans="1:5" s="173" customFormat="1" ht="13.5" thickBot="1" x14ac:dyDescent="0.25">
      <c r="A60" s="14" t="s">
        <v>205</v>
      </c>
      <c r="B60" s="342" t="s">
        <v>203</v>
      </c>
      <c r="C60" s="164"/>
      <c r="D60" s="164"/>
      <c r="E60" s="107"/>
    </row>
    <row r="61" spans="1:5" s="173" customFormat="1" ht="13.5" thickBot="1" x14ac:dyDescent="0.25">
      <c r="A61" s="18" t="s">
        <v>13</v>
      </c>
      <c r="B61" s="344" t="s">
        <v>206</v>
      </c>
      <c r="C61" s="161">
        <f>SUM(C62:C64)</f>
        <v>518000</v>
      </c>
      <c r="D61" s="161">
        <f>SUM(D62:D64)</f>
        <v>0</v>
      </c>
      <c r="E61" s="104">
        <f>SUM(E62:E64)</f>
        <v>300000</v>
      </c>
    </row>
    <row r="62" spans="1:5" s="173" customFormat="1" ht="12.75" x14ac:dyDescent="0.2">
      <c r="A62" s="12" t="s">
        <v>117</v>
      </c>
      <c r="B62" s="339" t="s">
        <v>208</v>
      </c>
      <c r="C62" s="165"/>
      <c r="D62" s="165"/>
      <c r="E62" s="108"/>
    </row>
    <row r="63" spans="1:5" s="173" customFormat="1" ht="12.75" customHeight="1" x14ac:dyDescent="0.2">
      <c r="A63" s="12" t="s">
        <v>118</v>
      </c>
      <c r="B63" s="340" t="s">
        <v>520</v>
      </c>
      <c r="C63" s="165"/>
      <c r="D63" s="165"/>
      <c r="E63" s="108"/>
    </row>
    <row r="64" spans="1:5" s="173" customFormat="1" ht="12.75" x14ac:dyDescent="0.2">
      <c r="A64" s="12" t="s">
        <v>141</v>
      </c>
      <c r="B64" s="340" t="s">
        <v>209</v>
      </c>
      <c r="C64" s="165">
        <v>518000</v>
      </c>
      <c r="D64" s="165"/>
      <c r="E64" s="108">
        <v>300000</v>
      </c>
    </row>
    <row r="65" spans="1:5" s="173" customFormat="1" ht="13.5" thickBot="1" x14ac:dyDescent="0.25">
      <c r="A65" s="12" t="s">
        <v>207</v>
      </c>
      <c r="B65" s="342" t="s">
        <v>210</v>
      </c>
      <c r="C65" s="165"/>
      <c r="D65" s="165"/>
      <c r="E65" s="108"/>
    </row>
    <row r="66" spans="1:5" s="173" customFormat="1" ht="13.5" thickBot="1" x14ac:dyDescent="0.25">
      <c r="A66" s="18" t="s">
        <v>14</v>
      </c>
      <c r="B66" s="338" t="s">
        <v>211</v>
      </c>
      <c r="C66" s="167">
        <f>+C9+C16+C23+C30+C38+C50+C56+C61</f>
        <v>404349747</v>
      </c>
      <c r="D66" s="167">
        <f>+D9+D16+D23+D30+D38+D50+D56+D61</f>
        <v>505999548</v>
      </c>
      <c r="E66" s="203">
        <f>+E9+E16+E23+E30+E38+E50+E56+E61</f>
        <v>592344728</v>
      </c>
    </row>
    <row r="67" spans="1:5" s="173" customFormat="1" ht="13.5" thickBot="1" x14ac:dyDescent="0.25">
      <c r="A67" s="215" t="s">
        <v>212</v>
      </c>
      <c r="B67" s="344" t="s">
        <v>521</v>
      </c>
      <c r="C67" s="161">
        <f>SUM(C68:C70)</f>
        <v>0</v>
      </c>
      <c r="D67" s="161">
        <f>SUM(D68:D70)</f>
        <v>0</v>
      </c>
      <c r="E67" s="104">
        <f>SUM(E68:E70)</f>
        <v>0</v>
      </c>
    </row>
    <row r="68" spans="1:5" s="173" customFormat="1" ht="12.75" x14ac:dyDescent="0.2">
      <c r="A68" s="12" t="s">
        <v>241</v>
      </c>
      <c r="B68" s="339" t="s">
        <v>214</v>
      </c>
      <c r="C68" s="165"/>
      <c r="D68" s="165"/>
      <c r="E68" s="108"/>
    </row>
    <row r="69" spans="1:5" s="173" customFormat="1" ht="12.75" x14ac:dyDescent="0.2">
      <c r="A69" s="12" t="s">
        <v>250</v>
      </c>
      <c r="B69" s="340" t="s">
        <v>215</v>
      </c>
      <c r="C69" s="165"/>
      <c r="D69" s="165"/>
      <c r="E69" s="108"/>
    </row>
    <row r="70" spans="1:5" s="173" customFormat="1" ht="13.5" thickBot="1" x14ac:dyDescent="0.25">
      <c r="A70" s="12" t="s">
        <v>251</v>
      </c>
      <c r="B70" s="225" t="s">
        <v>860</v>
      </c>
      <c r="C70" s="165"/>
      <c r="D70" s="165"/>
      <c r="E70" s="108"/>
    </row>
    <row r="71" spans="1:5" s="173" customFormat="1" ht="13.5" thickBot="1" x14ac:dyDescent="0.25">
      <c r="A71" s="215" t="s">
        <v>217</v>
      </c>
      <c r="B71" s="344" t="s">
        <v>218</v>
      </c>
      <c r="C71" s="161">
        <f>SUM(C72:C75)</f>
        <v>0</v>
      </c>
      <c r="D71" s="161">
        <f>SUM(D72:D75)</f>
        <v>0</v>
      </c>
      <c r="E71" s="104">
        <f>SUM(E72:E75)</f>
        <v>0</v>
      </c>
    </row>
    <row r="72" spans="1:5" s="173" customFormat="1" ht="12.75" x14ac:dyDescent="0.2">
      <c r="A72" s="12" t="s">
        <v>95</v>
      </c>
      <c r="B72" s="345" t="s">
        <v>219</v>
      </c>
      <c r="C72" s="165"/>
      <c r="D72" s="165"/>
      <c r="E72" s="108"/>
    </row>
    <row r="73" spans="1:5" s="173" customFormat="1" ht="12.75" x14ac:dyDescent="0.2">
      <c r="A73" s="12" t="s">
        <v>96</v>
      </c>
      <c r="B73" s="345" t="s">
        <v>485</v>
      </c>
      <c r="C73" s="165"/>
      <c r="D73" s="165"/>
      <c r="E73" s="108"/>
    </row>
    <row r="74" spans="1:5" s="173" customFormat="1" ht="12" customHeight="1" x14ac:dyDescent="0.2">
      <c r="A74" s="12" t="s">
        <v>242</v>
      </c>
      <c r="B74" s="345" t="s">
        <v>220</v>
      </c>
      <c r="C74" s="165"/>
      <c r="D74" s="165"/>
      <c r="E74" s="108"/>
    </row>
    <row r="75" spans="1:5" s="173" customFormat="1" ht="12" customHeight="1" thickBot="1" x14ac:dyDescent="0.25">
      <c r="A75" s="12" t="s">
        <v>243</v>
      </c>
      <c r="B75" s="346" t="s">
        <v>486</v>
      </c>
      <c r="C75" s="165"/>
      <c r="D75" s="165"/>
      <c r="E75" s="108"/>
    </row>
    <row r="76" spans="1:5" s="173" customFormat="1" ht="12" customHeight="1" thickBot="1" x14ac:dyDescent="0.25">
      <c r="A76" s="215" t="s">
        <v>221</v>
      </c>
      <c r="B76" s="344" t="s">
        <v>222</v>
      </c>
      <c r="C76" s="161">
        <f>SUM(C77:C78)</f>
        <v>265231020</v>
      </c>
      <c r="D76" s="161">
        <f>SUM(D77:D78)</f>
        <v>254256280</v>
      </c>
      <c r="E76" s="104">
        <f>SUM(E77:E78)</f>
        <v>236487149</v>
      </c>
    </row>
    <row r="77" spans="1:5" s="173" customFormat="1" ht="12" customHeight="1" x14ac:dyDescent="0.2">
      <c r="A77" s="12" t="s">
        <v>244</v>
      </c>
      <c r="B77" s="339" t="s">
        <v>223</v>
      </c>
      <c r="C77" s="165">
        <v>265231020</v>
      </c>
      <c r="D77" s="165">
        <v>254256280</v>
      </c>
      <c r="E77" s="108">
        <v>236487149</v>
      </c>
    </row>
    <row r="78" spans="1:5" s="173" customFormat="1" ht="12" customHeight="1" thickBot="1" x14ac:dyDescent="0.25">
      <c r="A78" s="12" t="s">
        <v>245</v>
      </c>
      <c r="B78" s="342" t="s">
        <v>224</v>
      </c>
      <c r="C78" s="165"/>
      <c r="D78" s="165"/>
      <c r="E78" s="108"/>
    </row>
    <row r="79" spans="1:5" s="173" customFormat="1" ht="12" customHeight="1" thickBot="1" x14ac:dyDescent="0.25">
      <c r="A79" s="215" t="s">
        <v>225</v>
      </c>
      <c r="B79" s="344" t="s">
        <v>226</v>
      </c>
      <c r="C79" s="161">
        <f>SUM(C80:C82)</f>
        <v>6620302</v>
      </c>
      <c r="D79" s="161">
        <f>SUM(D80:D82)</f>
        <v>0</v>
      </c>
      <c r="E79" s="104">
        <f>SUM(E80:E82)</f>
        <v>7575090</v>
      </c>
    </row>
    <row r="80" spans="1:5" s="173" customFormat="1" ht="12" customHeight="1" x14ac:dyDescent="0.2">
      <c r="A80" s="12" t="s">
        <v>246</v>
      </c>
      <c r="B80" s="339" t="s">
        <v>227</v>
      </c>
      <c r="C80" s="165">
        <v>6620302</v>
      </c>
      <c r="D80" s="165"/>
      <c r="E80" s="108">
        <v>7575090</v>
      </c>
    </row>
    <row r="81" spans="1:5" s="173" customFormat="1" ht="12" customHeight="1" x14ac:dyDescent="0.2">
      <c r="A81" s="12" t="s">
        <v>247</v>
      </c>
      <c r="B81" s="340" t="s">
        <v>228</v>
      </c>
      <c r="C81" s="165"/>
      <c r="D81" s="165"/>
      <c r="E81" s="108"/>
    </row>
    <row r="82" spans="1:5" s="173" customFormat="1" ht="12" customHeight="1" thickBot="1" x14ac:dyDescent="0.25">
      <c r="A82" s="12" t="s">
        <v>248</v>
      </c>
      <c r="B82" s="347" t="s">
        <v>522</v>
      </c>
      <c r="C82" s="165"/>
      <c r="D82" s="165"/>
      <c r="E82" s="108"/>
    </row>
    <row r="83" spans="1:5" s="173" customFormat="1" ht="12" customHeight="1" thickBot="1" x14ac:dyDescent="0.25">
      <c r="A83" s="215" t="s">
        <v>229</v>
      </c>
      <c r="B83" s="344" t="s">
        <v>249</v>
      </c>
      <c r="C83" s="161">
        <f>SUM(C84:C87)</f>
        <v>0</v>
      </c>
      <c r="D83" s="161">
        <f>SUM(D84:D87)</f>
        <v>0</v>
      </c>
      <c r="E83" s="104">
        <f>SUM(E84:E87)</f>
        <v>0</v>
      </c>
    </row>
    <row r="84" spans="1:5" s="173" customFormat="1" ht="12" customHeight="1" x14ac:dyDescent="0.2">
      <c r="A84" s="348" t="s">
        <v>230</v>
      </c>
      <c r="B84" s="339" t="s">
        <v>231</v>
      </c>
      <c r="C84" s="165"/>
      <c r="D84" s="165"/>
      <c r="E84" s="108"/>
    </row>
    <row r="85" spans="1:5" s="173" customFormat="1" ht="12" customHeight="1" x14ac:dyDescent="0.2">
      <c r="A85" s="349" t="s">
        <v>232</v>
      </c>
      <c r="B85" s="340" t="s">
        <v>233</v>
      </c>
      <c r="C85" s="165"/>
      <c r="D85" s="165"/>
      <c r="E85" s="108"/>
    </row>
    <row r="86" spans="1:5" s="173" customFormat="1" ht="12" customHeight="1" x14ac:dyDescent="0.2">
      <c r="A86" s="349" t="s">
        <v>234</v>
      </c>
      <c r="B86" s="340" t="s">
        <v>235</v>
      </c>
      <c r="C86" s="165"/>
      <c r="D86" s="165"/>
      <c r="E86" s="108"/>
    </row>
    <row r="87" spans="1:5" s="173" customFormat="1" ht="12" customHeight="1" thickBot="1" x14ac:dyDescent="0.25">
      <c r="A87" s="350" t="s">
        <v>236</v>
      </c>
      <c r="B87" s="342" t="s">
        <v>237</v>
      </c>
      <c r="C87" s="165"/>
      <c r="D87" s="165"/>
      <c r="E87" s="108"/>
    </row>
    <row r="88" spans="1:5" s="173" customFormat="1" ht="12" customHeight="1" thickBot="1" x14ac:dyDescent="0.25">
      <c r="A88" s="215" t="s">
        <v>238</v>
      </c>
      <c r="B88" s="344" t="s">
        <v>239</v>
      </c>
      <c r="C88" s="217"/>
      <c r="D88" s="217"/>
      <c r="E88" s="218"/>
    </row>
    <row r="89" spans="1:5" s="173" customFormat="1" ht="13.5" customHeight="1" thickBot="1" x14ac:dyDescent="0.25">
      <c r="A89" s="215" t="s">
        <v>240</v>
      </c>
      <c r="B89" s="351" t="s">
        <v>523</v>
      </c>
      <c r="C89" s="167">
        <f>+C67+C71+C76+C79+C83+C88</f>
        <v>271851322</v>
      </c>
      <c r="D89" s="167">
        <f>+D67+D71+D76+D79+D83+D88</f>
        <v>254256280</v>
      </c>
      <c r="E89" s="203">
        <f>+E67+E71+E76+E79+E83+E88</f>
        <v>244062239</v>
      </c>
    </row>
    <row r="90" spans="1:5" s="173" customFormat="1" ht="12" customHeight="1" thickBot="1" x14ac:dyDescent="0.25">
      <c r="A90" s="216" t="s">
        <v>252</v>
      </c>
      <c r="B90" s="352" t="s">
        <v>524</v>
      </c>
      <c r="C90" s="167">
        <f>+C66+C89</f>
        <v>676201069</v>
      </c>
      <c r="D90" s="167">
        <f>+D66+D89</f>
        <v>760255828</v>
      </c>
      <c r="E90" s="203">
        <f>+E66+E89</f>
        <v>836406967</v>
      </c>
    </row>
    <row r="91" spans="1:5" ht="16.5" customHeight="1" x14ac:dyDescent="0.25">
      <c r="A91" s="754" t="s">
        <v>34</v>
      </c>
      <c r="B91" s="754"/>
      <c r="C91" s="754"/>
      <c r="D91" s="754"/>
      <c r="E91" s="754"/>
    </row>
    <row r="92" spans="1:5" s="183" customFormat="1" ht="16.5" customHeight="1" thickBot="1" x14ac:dyDescent="0.3">
      <c r="A92" s="353" t="s">
        <v>98</v>
      </c>
      <c r="B92" s="353"/>
      <c r="C92" s="353"/>
      <c r="D92" s="63"/>
      <c r="E92" s="63"/>
    </row>
    <row r="93" spans="1:5" s="183" customFormat="1" ht="16.5" customHeight="1" x14ac:dyDescent="0.25">
      <c r="A93" s="842" t="s">
        <v>48</v>
      </c>
      <c r="B93" s="751" t="s">
        <v>417</v>
      </c>
      <c r="C93" s="765" t="str">
        <f>+C6</f>
        <v>2019. évi tény</v>
      </c>
      <c r="D93" s="845" t="str">
        <f>+D6</f>
        <v>2020.évi</v>
      </c>
      <c r="E93" s="846"/>
    </row>
    <row r="94" spans="1:5" ht="38.1" customHeight="1" thickBot="1" x14ac:dyDescent="0.3">
      <c r="A94" s="843"/>
      <c r="B94" s="844"/>
      <c r="C94" s="766"/>
      <c r="D94" s="243" t="s">
        <v>447</v>
      </c>
      <c r="E94" s="337" t="s">
        <v>442</v>
      </c>
    </row>
    <row r="95" spans="1:5" s="172" customFormat="1" ht="12" customHeight="1" thickBot="1" x14ac:dyDescent="0.25">
      <c r="A95" s="25" t="s">
        <v>382</v>
      </c>
      <c r="B95" s="26" t="s">
        <v>383</v>
      </c>
      <c r="C95" s="26" t="s">
        <v>384</v>
      </c>
      <c r="D95" s="26" t="s">
        <v>385</v>
      </c>
      <c r="E95" s="354" t="s">
        <v>387</v>
      </c>
    </row>
    <row r="96" spans="1:5" ht="12" customHeight="1" thickBot="1" x14ac:dyDescent="0.3">
      <c r="A96" s="20" t="s">
        <v>6</v>
      </c>
      <c r="B96" s="24" t="s">
        <v>318</v>
      </c>
      <c r="C96" s="160">
        <f>SUM(C97:C101)</f>
        <v>356156761</v>
      </c>
      <c r="D96" s="160">
        <f>+D97+D98+D99+D100+D101+D114</f>
        <v>472152916</v>
      </c>
      <c r="E96" s="232">
        <f>+E97+E98+E99+E100+E101</f>
        <v>370288275</v>
      </c>
    </row>
    <row r="97" spans="1:5" ht="12" customHeight="1" x14ac:dyDescent="0.25">
      <c r="A97" s="15" t="s">
        <v>60</v>
      </c>
      <c r="B97" s="355" t="s">
        <v>35</v>
      </c>
      <c r="C97" s="237">
        <v>184900161</v>
      </c>
      <c r="D97" s="237">
        <v>212127208</v>
      </c>
      <c r="E97" s="233">
        <v>183825594</v>
      </c>
    </row>
    <row r="98" spans="1:5" ht="12" customHeight="1" x14ac:dyDescent="0.25">
      <c r="A98" s="12" t="s">
        <v>61</v>
      </c>
      <c r="B98" s="356" t="s">
        <v>119</v>
      </c>
      <c r="C98" s="162">
        <v>29096340</v>
      </c>
      <c r="D98" s="162">
        <v>37013438</v>
      </c>
      <c r="E98" s="105">
        <v>26914764</v>
      </c>
    </row>
    <row r="99" spans="1:5" ht="12" customHeight="1" x14ac:dyDescent="0.25">
      <c r="A99" s="12" t="s">
        <v>62</v>
      </c>
      <c r="B99" s="356" t="s">
        <v>87</v>
      </c>
      <c r="C99" s="164">
        <v>107059336</v>
      </c>
      <c r="D99" s="164">
        <v>148069092</v>
      </c>
      <c r="E99" s="107">
        <v>123829707</v>
      </c>
    </row>
    <row r="100" spans="1:5" ht="12" customHeight="1" x14ac:dyDescent="0.25">
      <c r="A100" s="12" t="s">
        <v>63</v>
      </c>
      <c r="B100" s="357" t="s">
        <v>120</v>
      </c>
      <c r="C100" s="164">
        <v>12240941</v>
      </c>
      <c r="D100" s="164">
        <v>25378390</v>
      </c>
      <c r="E100" s="107">
        <v>21009515</v>
      </c>
    </row>
    <row r="101" spans="1:5" ht="12" customHeight="1" x14ac:dyDescent="0.25">
      <c r="A101" s="12" t="s">
        <v>72</v>
      </c>
      <c r="B101" s="358" t="s">
        <v>121</v>
      </c>
      <c r="C101" s="164">
        <v>22859983</v>
      </c>
      <c r="D101" s="164">
        <v>14808695</v>
      </c>
      <c r="E101" s="107">
        <v>14708695</v>
      </c>
    </row>
    <row r="102" spans="1:5" ht="12" customHeight="1" x14ac:dyDescent="0.25">
      <c r="A102" s="12" t="s">
        <v>64</v>
      </c>
      <c r="B102" s="356" t="s">
        <v>340</v>
      </c>
      <c r="C102" s="164"/>
      <c r="D102" s="164"/>
      <c r="E102" s="107"/>
    </row>
    <row r="103" spans="1:5" ht="12" customHeight="1" x14ac:dyDescent="0.25">
      <c r="A103" s="12" t="s">
        <v>65</v>
      </c>
      <c r="B103" s="359" t="s">
        <v>339</v>
      </c>
      <c r="C103" s="164"/>
      <c r="D103" s="164"/>
      <c r="E103" s="107"/>
    </row>
    <row r="104" spans="1:5" ht="12" customHeight="1" x14ac:dyDescent="0.25">
      <c r="A104" s="12" t="s">
        <v>73</v>
      </c>
      <c r="B104" s="356" t="s">
        <v>338</v>
      </c>
      <c r="C104" s="164">
        <v>2900343</v>
      </c>
      <c r="D104" s="164">
        <v>6004695</v>
      </c>
      <c r="E104" s="107">
        <v>6004695</v>
      </c>
    </row>
    <row r="105" spans="1:5" ht="12" customHeight="1" x14ac:dyDescent="0.25">
      <c r="A105" s="12" t="s">
        <v>74</v>
      </c>
      <c r="B105" s="356" t="s">
        <v>255</v>
      </c>
      <c r="C105" s="164"/>
      <c r="D105" s="164"/>
      <c r="E105" s="107"/>
    </row>
    <row r="106" spans="1:5" ht="12" customHeight="1" x14ac:dyDescent="0.25">
      <c r="A106" s="12" t="s">
        <v>75</v>
      </c>
      <c r="B106" s="359" t="s">
        <v>256</v>
      </c>
      <c r="C106" s="164"/>
      <c r="D106" s="164"/>
      <c r="E106" s="107"/>
    </row>
    <row r="107" spans="1:5" ht="12" customHeight="1" x14ac:dyDescent="0.25">
      <c r="A107" s="12" t="s">
        <v>76</v>
      </c>
      <c r="B107" s="359" t="s">
        <v>257</v>
      </c>
      <c r="C107" s="164"/>
      <c r="D107" s="164"/>
      <c r="E107" s="107"/>
    </row>
    <row r="108" spans="1:5" ht="12" customHeight="1" x14ac:dyDescent="0.25">
      <c r="A108" s="12" t="s">
        <v>78</v>
      </c>
      <c r="B108" s="359" t="s">
        <v>258</v>
      </c>
      <c r="C108" s="164"/>
      <c r="D108" s="164"/>
      <c r="E108" s="107"/>
    </row>
    <row r="109" spans="1:5" ht="12" customHeight="1" x14ac:dyDescent="0.25">
      <c r="A109" s="12" t="s">
        <v>122</v>
      </c>
      <c r="B109" s="359" t="s">
        <v>259</v>
      </c>
      <c r="C109" s="164"/>
      <c r="D109" s="164"/>
      <c r="E109" s="107"/>
    </row>
    <row r="110" spans="1:5" ht="12" customHeight="1" x14ac:dyDescent="0.25">
      <c r="A110" s="12" t="s">
        <v>253</v>
      </c>
      <c r="B110" s="359" t="s">
        <v>260</v>
      </c>
      <c r="C110" s="164"/>
      <c r="D110" s="164"/>
      <c r="E110" s="107"/>
    </row>
    <row r="111" spans="1:5" ht="12" customHeight="1" x14ac:dyDescent="0.25">
      <c r="A111" s="12" t="s">
        <v>254</v>
      </c>
      <c r="B111" s="359" t="s">
        <v>261</v>
      </c>
      <c r="C111" s="164"/>
      <c r="D111" s="164"/>
      <c r="E111" s="107"/>
    </row>
    <row r="112" spans="1:5" ht="12" customHeight="1" x14ac:dyDescent="0.25">
      <c r="A112" s="12" t="s">
        <v>336</v>
      </c>
      <c r="B112" s="359" t="s">
        <v>262</v>
      </c>
      <c r="C112" s="164"/>
      <c r="D112" s="164"/>
      <c r="E112" s="107"/>
    </row>
    <row r="113" spans="1:5" ht="12" customHeight="1" x14ac:dyDescent="0.25">
      <c r="A113" s="12" t="s">
        <v>337</v>
      </c>
      <c r="B113" s="356" t="s">
        <v>263</v>
      </c>
      <c r="C113" s="164">
        <v>19959640</v>
      </c>
      <c r="D113" s="164">
        <v>8804000</v>
      </c>
      <c r="E113" s="107">
        <v>8704000</v>
      </c>
    </row>
    <row r="114" spans="1:5" ht="12" customHeight="1" x14ac:dyDescent="0.25">
      <c r="A114" s="11" t="s">
        <v>341</v>
      </c>
      <c r="B114" s="360" t="s">
        <v>36</v>
      </c>
      <c r="C114" s="164"/>
      <c r="D114" s="164">
        <v>34756093</v>
      </c>
      <c r="E114" s="107"/>
    </row>
    <row r="115" spans="1:5" ht="12" customHeight="1" x14ac:dyDescent="0.25">
      <c r="A115" s="12" t="s">
        <v>342</v>
      </c>
      <c r="B115" s="360" t="s">
        <v>344</v>
      </c>
      <c r="C115" s="164"/>
      <c r="D115" s="164"/>
      <c r="E115" s="107"/>
    </row>
    <row r="116" spans="1:5" ht="12" customHeight="1" thickBot="1" x14ac:dyDescent="0.3">
      <c r="A116" s="16" t="s">
        <v>343</v>
      </c>
      <c r="B116" s="361" t="s">
        <v>345</v>
      </c>
      <c r="C116" s="238"/>
      <c r="D116" s="238">
        <v>34756093</v>
      </c>
      <c r="E116" s="234"/>
    </row>
    <row r="117" spans="1:5" ht="12" customHeight="1" thickBot="1" x14ac:dyDescent="0.3">
      <c r="A117" s="18" t="s">
        <v>7</v>
      </c>
      <c r="B117" s="23" t="s">
        <v>861</v>
      </c>
      <c r="C117" s="161">
        <f>+C118+C120+C122</f>
        <v>56925520</v>
      </c>
      <c r="D117" s="161">
        <f>+D118+D120+D122</f>
        <v>281482610</v>
      </c>
      <c r="E117" s="104">
        <f>+E118+E120+E122</f>
        <v>122067538</v>
      </c>
    </row>
    <row r="118" spans="1:5" ht="12" customHeight="1" x14ac:dyDescent="0.25">
      <c r="A118" s="13" t="s">
        <v>66</v>
      </c>
      <c r="B118" s="356" t="s">
        <v>140</v>
      </c>
      <c r="C118" s="163">
        <v>2653373</v>
      </c>
      <c r="D118" s="163">
        <v>27333313</v>
      </c>
      <c r="E118" s="106">
        <v>19607366</v>
      </c>
    </row>
    <row r="119" spans="1:5" ht="12" customHeight="1" x14ac:dyDescent="0.25">
      <c r="A119" s="13" t="s">
        <v>67</v>
      </c>
      <c r="B119" s="360" t="s">
        <v>268</v>
      </c>
      <c r="C119" s="163"/>
      <c r="D119" s="163"/>
      <c r="E119" s="106"/>
    </row>
    <row r="120" spans="1:5" x14ac:dyDescent="0.25">
      <c r="A120" s="13" t="s">
        <v>68</v>
      </c>
      <c r="B120" s="360" t="s">
        <v>123</v>
      </c>
      <c r="C120" s="162">
        <v>54272147</v>
      </c>
      <c r="D120" s="162">
        <v>254149297</v>
      </c>
      <c r="E120" s="105">
        <v>102460172</v>
      </c>
    </row>
    <row r="121" spans="1:5" ht="12" customHeight="1" x14ac:dyDescent="0.25">
      <c r="A121" s="13" t="s">
        <v>69</v>
      </c>
      <c r="B121" s="360" t="s">
        <v>269</v>
      </c>
      <c r="C121" s="162"/>
      <c r="D121" s="162"/>
      <c r="E121" s="105"/>
    </row>
    <row r="122" spans="1:5" ht="12" customHeight="1" x14ac:dyDescent="0.25">
      <c r="A122" s="13" t="s">
        <v>70</v>
      </c>
      <c r="B122" s="342" t="s">
        <v>142</v>
      </c>
      <c r="C122" s="162"/>
      <c r="D122" s="162"/>
      <c r="E122" s="105"/>
    </row>
    <row r="123" spans="1:5" x14ac:dyDescent="0.25">
      <c r="A123" s="13" t="s">
        <v>77</v>
      </c>
      <c r="B123" s="340" t="s">
        <v>329</v>
      </c>
      <c r="C123" s="162"/>
      <c r="D123" s="162"/>
      <c r="E123" s="105"/>
    </row>
    <row r="124" spans="1:5" x14ac:dyDescent="0.25">
      <c r="A124" s="13" t="s">
        <v>79</v>
      </c>
      <c r="B124" s="362" t="s">
        <v>274</v>
      </c>
      <c r="C124" s="162"/>
      <c r="D124" s="162"/>
      <c r="E124" s="105"/>
    </row>
    <row r="125" spans="1:5" ht="12" customHeight="1" x14ac:dyDescent="0.25">
      <c r="A125" s="13" t="s">
        <v>124</v>
      </c>
      <c r="B125" s="356" t="s">
        <v>257</v>
      </c>
      <c r="C125" s="162"/>
      <c r="D125" s="162"/>
      <c r="E125" s="105"/>
    </row>
    <row r="126" spans="1:5" ht="12" customHeight="1" x14ac:dyDescent="0.25">
      <c r="A126" s="13" t="s">
        <v>125</v>
      </c>
      <c r="B126" s="356" t="s">
        <v>273</v>
      </c>
      <c r="C126" s="162"/>
      <c r="D126" s="162"/>
      <c r="E126" s="105"/>
    </row>
    <row r="127" spans="1:5" ht="12" customHeight="1" x14ac:dyDescent="0.25">
      <c r="A127" s="13" t="s">
        <v>126</v>
      </c>
      <c r="B127" s="356" t="s">
        <v>272</v>
      </c>
      <c r="C127" s="162"/>
      <c r="D127" s="162"/>
      <c r="E127" s="105"/>
    </row>
    <row r="128" spans="1:5" s="363" customFormat="1" ht="12" customHeight="1" x14ac:dyDescent="0.2">
      <c r="A128" s="13" t="s">
        <v>265</v>
      </c>
      <c r="B128" s="356" t="s">
        <v>260</v>
      </c>
      <c r="C128" s="162"/>
      <c r="D128" s="162"/>
      <c r="E128" s="105"/>
    </row>
    <row r="129" spans="1:5" ht="12" customHeight="1" x14ac:dyDescent="0.25">
      <c r="A129" s="13" t="s">
        <v>266</v>
      </c>
      <c r="B129" s="356" t="s">
        <v>271</v>
      </c>
      <c r="C129" s="162"/>
      <c r="D129" s="162"/>
      <c r="E129" s="105"/>
    </row>
    <row r="130" spans="1:5" ht="12" customHeight="1" thickBot="1" x14ac:dyDescent="0.3">
      <c r="A130" s="11" t="s">
        <v>267</v>
      </c>
      <c r="B130" s="356" t="s">
        <v>270</v>
      </c>
      <c r="C130" s="164"/>
      <c r="D130" s="164"/>
      <c r="E130" s="107"/>
    </row>
    <row r="131" spans="1:5" ht="12" customHeight="1" thickBot="1" x14ac:dyDescent="0.3">
      <c r="A131" s="18" t="s">
        <v>8</v>
      </c>
      <c r="B131" s="364" t="s">
        <v>346</v>
      </c>
      <c r="C131" s="161">
        <f>+C96+C117</f>
        <v>413082281</v>
      </c>
      <c r="D131" s="161">
        <f>+D96+D117</f>
        <v>753635526</v>
      </c>
      <c r="E131" s="104">
        <f>+E96+E117</f>
        <v>492355813</v>
      </c>
    </row>
    <row r="132" spans="1:5" ht="12" customHeight="1" thickBot="1" x14ac:dyDescent="0.3">
      <c r="A132" s="18" t="s">
        <v>9</v>
      </c>
      <c r="B132" s="364" t="s">
        <v>347</v>
      </c>
      <c r="C132" s="161">
        <f>+C133+C134+C135</f>
        <v>0</v>
      </c>
      <c r="D132" s="161">
        <f>+D133+D134+D135</f>
        <v>0</v>
      </c>
      <c r="E132" s="104">
        <f>+E133+E134+E135</f>
        <v>0</v>
      </c>
    </row>
    <row r="133" spans="1:5" ht="12" customHeight="1" x14ac:dyDescent="0.25">
      <c r="A133" s="13" t="s">
        <v>174</v>
      </c>
      <c r="B133" s="362" t="s">
        <v>401</v>
      </c>
      <c r="C133" s="162"/>
      <c r="D133" s="162"/>
      <c r="E133" s="105"/>
    </row>
    <row r="134" spans="1:5" ht="12" customHeight="1" x14ac:dyDescent="0.25">
      <c r="A134" s="13" t="s">
        <v>175</v>
      </c>
      <c r="B134" s="362" t="s">
        <v>355</v>
      </c>
      <c r="C134" s="162"/>
      <c r="D134" s="162"/>
      <c r="E134" s="105"/>
    </row>
    <row r="135" spans="1:5" ht="12" customHeight="1" thickBot="1" x14ac:dyDescent="0.3">
      <c r="A135" s="11" t="s">
        <v>176</v>
      </c>
      <c r="B135" s="365" t="s">
        <v>400</v>
      </c>
      <c r="C135" s="162"/>
      <c r="D135" s="162"/>
      <c r="E135" s="105"/>
    </row>
    <row r="136" spans="1:5" ht="12" customHeight="1" thickBot="1" x14ac:dyDescent="0.3">
      <c r="A136" s="18" t="s">
        <v>10</v>
      </c>
      <c r="B136" s="364" t="s">
        <v>862</v>
      </c>
      <c r="C136" s="161">
        <f>+C137+C138+C139+C140</f>
        <v>0</v>
      </c>
      <c r="D136" s="161">
        <f>+D137+D138+D139+D140</f>
        <v>0</v>
      </c>
      <c r="E136" s="104">
        <f>+E137+E138+E139+E140</f>
        <v>0</v>
      </c>
    </row>
    <row r="137" spans="1:5" ht="12" customHeight="1" x14ac:dyDescent="0.25">
      <c r="A137" s="13" t="s">
        <v>53</v>
      </c>
      <c r="B137" s="362" t="s">
        <v>357</v>
      </c>
      <c r="C137" s="162"/>
      <c r="D137" s="162"/>
      <c r="E137" s="105"/>
    </row>
    <row r="138" spans="1:5" ht="12" customHeight="1" x14ac:dyDescent="0.25">
      <c r="A138" s="13" t="s">
        <v>54</v>
      </c>
      <c r="B138" s="362" t="s">
        <v>525</v>
      </c>
      <c r="C138" s="162"/>
      <c r="D138" s="162"/>
      <c r="E138" s="105"/>
    </row>
    <row r="139" spans="1:5" ht="12" customHeight="1" x14ac:dyDescent="0.25">
      <c r="A139" s="13" t="s">
        <v>55</v>
      </c>
      <c r="B139" s="362" t="s">
        <v>349</v>
      </c>
      <c r="C139" s="162"/>
      <c r="D139" s="162"/>
      <c r="E139" s="105"/>
    </row>
    <row r="140" spans="1:5" ht="12" customHeight="1" thickBot="1" x14ac:dyDescent="0.3">
      <c r="A140" s="11" t="s">
        <v>111</v>
      </c>
      <c r="B140" s="365" t="s">
        <v>526</v>
      </c>
      <c r="C140" s="162"/>
      <c r="D140" s="162"/>
      <c r="E140" s="105"/>
    </row>
    <row r="141" spans="1:5" ht="12" customHeight="1" thickBot="1" x14ac:dyDescent="0.3">
      <c r="A141" s="18" t="s">
        <v>11</v>
      </c>
      <c r="B141" s="364" t="s">
        <v>361</v>
      </c>
      <c r="C141" s="167">
        <f>+C142+C143+C144+C145</f>
        <v>5663509</v>
      </c>
      <c r="D141" s="167">
        <f>+D142+D143+D144+D145</f>
        <v>6620302</v>
      </c>
      <c r="E141" s="203">
        <f>+E142+E143+E144+E145</f>
        <v>6620302</v>
      </c>
    </row>
    <row r="142" spans="1:5" ht="12" customHeight="1" x14ac:dyDescent="0.25">
      <c r="A142" s="13" t="s">
        <v>56</v>
      </c>
      <c r="B142" s="362" t="s">
        <v>275</v>
      </c>
      <c r="C142" s="162"/>
      <c r="D142" s="162"/>
      <c r="E142" s="105"/>
    </row>
    <row r="143" spans="1:5" ht="12" customHeight="1" x14ac:dyDescent="0.25">
      <c r="A143" s="13" t="s">
        <v>57</v>
      </c>
      <c r="B143" s="362" t="s">
        <v>276</v>
      </c>
      <c r="C143" s="162">
        <v>5663509</v>
      </c>
      <c r="D143" s="162">
        <v>6620302</v>
      </c>
      <c r="E143" s="105">
        <v>6620302</v>
      </c>
    </row>
    <row r="144" spans="1:5" ht="12" customHeight="1" x14ac:dyDescent="0.25">
      <c r="A144" s="13" t="s">
        <v>192</v>
      </c>
      <c r="B144" s="362" t="s">
        <v>527</v>
      </c>
      <c r="C144" s="162"/>
      <c r="D144" s="162"/>
      <c r="E144" s="105"/>
    </row>
    <row r="145" spans="1:9" ht="12" customHeight="1" thickBot="1" x14ac:dyDescent="0.3">
      <c r="A145" s="11" t="s">
        <v>193</v>
      </c>
      <c r="B145" s="365" t="s">
        <v>292</v>
      </c>
      <c r="C145" s="162"/>
      <c r="D145" s="162"/>
      <c r="E145" s="105"/>
    </row>
    <row r="146" spans="1:9" ht="15.2" customHeight="1" thickBot="1" x14ac:dyDescent="0.3">
      <c r="A146" s="18" t="s">
        <v>12</v>
      </c>
      <c r="B146" s="364" t="s">
        <v>863</v>
      </c>
      <c r="C146" s="240">
        <f>+C147+C148+C149+C150</f>
        <v>0</v>
      </c>
      <c r="D146" s="240">
        <f>+D147+D148+D149+D150</f>
        <v>0</v>
      </c>
      <c r="E146" s="235">
        <f>+E147+E148+E149+E150</f>
        <v>0</v>
      </c>
      <c r="F146" s="184"/>
      <c r="G146" s="185"/>
      <c r="H146" s="185"/>
      <c r="I146" s="185"/>
    </row>
    <row r="147" spans="1:9" s="173" customFormat="1" ht="12.95" customHeight="1" x14ac:dyDescent="0.2">
      <c r="A147" s="13" t="s">
        <v>58</v>
      </c>
      <c r="B147" s="362" t="s">
        <v>528</v>
      </c>
      <c r="C147" s="162"/>
      <c r="D147" s="162"/>
      <c r="E147" s="105"/>
    </row>
    <row r="148" spans="1:9" ht="13.5" customHeight="1" x14ac:dyDescent="0.25">
      <c r="A148" s="13" t="s">
        <v>59</v>
      </c>
      <c r="B148" s="362" t="s">
        <v>529</v>
      </c>
      <c r="C148" s="162"/>
      <c r="D148" s="162"/>
      <c r="E148" s="105"/>
    </row>
    <row r="149" spans="1:9" ht="13.5" customHeight="1" x14ac:dyDescent="0.25">
      <c r="A149" s="13" t="s">
        <v>204</v>
      </c>
      <c r="B149" s="362" t="s">
        <v>530</v>
      </c>
      <c r="C149" s="162"/>
      <c r="D149" s="162"/>
      <c r="E149" s="105"/>
    </row>
    <row r="150" spans="1:9" ht="13.5" customHeight="1" x14ac:dyDescent="0.25">
      <c r="A150" s="13" t="s">
        <v>205</v>
      </c>
      <c r="B150" s="362" t="s">
        <v>366</v>
      </c>
      <c r="C150" s="162"/>
      <c r="D150" s="162"/>
      <c r="E150" s="105"/>
    </row>
    <row r="151" spans="1:9" ht="13.5" customHeight="1" thickBot="1" x14ac:dyDescent="0.3">
      <c r="A151" s="11" t="s">
        <v>864</v>
      </c>
      <c r="B151" s="365" t="s">
        <v>367</v>
      </c>
      <c r="C151" s="736"/>
      <c r="D151" s="736"/>
      <c r="E151" s="737"/>
    </row>
    <row r="152" spans="1:9" ht="13.5" customHeight="1" thickBot="1" x14ac:dyDescent="0.3">
      <c r="A152" s="738" t="s">
        <v>13</v>
      </c>
      <c r="B152" s="739" t="s">
        <v>368</v>
      </c>
      <c r="C152" s="740"/>
      <c r="D152" s="740"/>
      <c r="E152" s="741"/>
    </row>
    <row r="153" spans="1:9" ht="13.5" customHeight="1" thickBot="1" x14ac:dyDescent="0.3">
      <c r="A153" s="738" t="s">
        <v>14</v>
      </c>
      <c r="B153" s="739" t="s">
        <v>369</v>
      </c>
      <c r="C153" s="740"/>
      <c r="D153" s="740"/>
      <c r="E153" s="741"/>
    </row>
    <row r="154" spans="1:9" ht="12.75" customHeight="1" thickBot="1" x14ac:dyDescent="0.3">
      <c r="A154" s="18" t="s">
        <v>15</v>
      </c>
      <c r="B154" s="364" t="s">
        <v>371</v>
      </c>
      <c r="C154" s="242">
        <f>+C132+C136+C141+C146+C152+C153</f>
        <v>5663509</v>
      </c>
      <c r="D154" s="242">
        <f>+D132+D136+D141+D146+D152+D153</f>
        <v>6620302</v>
      </c>
      <c r="E154" s="236">
        <f>+E132+E136+E141+E146+E152+E153</f>
        <v>6620302</v>
      </c>
    </row>
    <row r="155" spans="1:9" ht="13.5" customHeight="1" thickBot="1" x14ac:dyDescent="0.3">
      <c r="A155" s="114" t="s">
        <v>16</v>
      </c>
      <c r="B155" s="366" t="s">
        <v>370</v>
      </c>
      <c r="C155" s="242">
        <f>+C131+C154</f>
        <v>418745790</v>
      </c>
      <c r="D155" s="242">
        <f>+D131+D154</f>
        <v>760255828</v>
      </c>
      <c r="E155" s="236">
        <f>+E131+E154</f>
        <v>498976115</v>
      </c>
    </row>
    <row r="156" spans="1:9" ht="13.5" customHeight="1" x14ac:dyDescent="0.25">
      <c r="C156" s="632"/>
      <c r="D156" s="632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B6:B7"/>
    <mergeCell ref="C6:C7"/>
    <mergeCell ref="D6:E6"/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Q8" sqref="Q8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771" t="s">
        <v>756</v>
      </c>
      <c r="B1" s="855"/>
      <c r="C1" s="855"/>
      <c r="D1" s="855"/>
      <c r="E1" s="855"/>
      <c r="F1" s="855"/>
      <c r="G1" s="855"/>
      <c r="H1" s="855"/>
      <c r="I1" s="855"/>
      <c r="J1" s="855"/>
    </row>
    <row r="2" spans="1:11" ht="14.25" thickBot="1" x14ac:dyDescent="0.25">
      <c r="A2" s="313"/>
      <c r="B2" s="314"/>
      <c r="C2" s="314"/>
      <c r="D2" s="314"/>
      <c r="E2" s="314"/>
      <c r="F2" s="314"/>
      <c r="G2" s="314"/>
      <c r="H2" s="314"/>
      <c r="I2" s="314"/>
      <c r="J2" s="322"/>
      <c r="K2" s="770" t="str">
        <f>CONCATENATE("2. tájékoztató tábla ",Z_ALAPADATOK!A7," ",Z_ALAPADATOK!B7," ",Z_ALAPADATOK!C7," ",Z_ALAPADATOK!D7," ",Z_ALAPADATOK!E7," ",Z_ALAPADATOK!F7," ",Z_ALAPADATOK!G7," ",Z_ALAPADATOK!H7)</f>
        <v>2. tájékoztató tábla a 6 / 2021 ( V.28. ) önkormányzati rendelethez</v>
      </c>
    </row>
    <row r="3" spans="1:11" s="370" customFormat="1" ht="26.45" customHeight="1" x14ac:dyDescent="0.2">
      <c r="A3" s="856" t="s">
        <v>48</v>
      </c>
      <c r="B3" s="858" t="s">
        <v>531</v>
      </c>
      <c r="C3" s="858" t="s">
        <v>532</v>
      </c>
      <c r="D3" s="858" t="s">
        <v>533</v>
      </c>
      <c r="E3" s="858" t="str">
        <f>CONCATENATE(Z_ALAPADATOK!B1,". évi teljesítés")</f>
        <v>2019. évi teljesítés</v>
      </c>
      <c r="F3" s="367" t="s">
        <v>534</v>
      </c>
      <c r="G3" s="368"/>
      <c r="H3" s="368"/>
      <c r="I3" s="369"/>
      <c r="J3" s="861" t="s">
        <v>535</v>
      </c>
      <c r="K3" s="770"/>
    </row>
    <row r="4" spans="1:11" s="374" customFormat="1" ht="32.450000000000003" customHeight="1" thickBot="1" x14ac:dyDescent="0.25">
      <c r="A4" s="857"/>
      <c r="B4" s="859"/>
      <c r="C4" s="859"/>
      <c r="D4" s="860"/>
      <c r="E4" s="860"/>
      <c r="F4" s="371" t="str">
        <f>CONCATENATE(Z_ALAPADATOK!B1+1,".")</f>
        <v>2020.</v>
      </c>
      <c r="G4" s="372" t="str">
        <f>CONCATENATE(Z_ALAPADATOK!B1+2,".")</f>
        <v>2021.</v>
      </c>
      <c r="H4" s="372" t="str">
        <f>CONCATENATE(Z_ALAPADATOK!B1+3,".")</f>
        <v>2022.</v>
      </c>
      <c r="I4" s="373" t="str">
        <f>CONCATENATE(Z_ALAPADATOK!B1+3,". után")</f>
        <v>2022. után</v>
      </c>
      <c r="J4" s="862"/>
      <c r="K4" s="770"/>
    </row>
    <row r="5" spans="1:11" s="379" customFormat="1" ht="14.1" customHeight="1" thickBot="1" x14ac:dyDescent="0.25">
      <c r="A5" s="375" t="s">
        <v>382</v>
      </c>
      <c r="B5" s="376" t="s">
        <v>536</v>
      </c>
      <c r="C5" s="377" t="s">
        <v>384</v>
      </c>
      <c r="D5" s="377" t="s">
        <v>386</v>
      </c>
      <c r="E5" s="377" t="s">
        <v>385</v>
      </c>
      <c r="F5" s="377" t="s">
        <v>387</v>
      </c>
      <c r="G5" s="377" t="s">
        <v>388</v>
      </c>
      <c r="H5" s="377" t="s">
        <v>389</v>
      </c>
      <c r="I5" s="377" t="s">
        <v>420</v>
      </c>
      <c r="J5" s="378" t="s">
        <v>537</v>
      </c>
      <c r="K5" s="770"/>
    </row>
    <row r="6" spans="1:11" ht="33.75" customHeight="1" x14ac:dyDescent="0.2">
      <c r="A6" s="380" t="s">
        <v>6</v>
      </c>
      <c r="B6" s="381" t="s">
        <v>538</v>
      </c>
      <c r="C6" s="382"/>
      <c r="D6" s="383">
        <f t="shared" ref="D6:I6" si="0">SUM(D7:D8)</f>
        <v>0</v>
      </c>
      <c r="E6" s="383">
        <f t="shared" si="0"/>
        <v>0</v>
      </c>
      <c r="F6" s="383">
        <f t="shared" si="0"/>
        <v>0</v>
      </c>
      <c r="G6" s="383">
        <f t="shared" si="0"/>
        <v>0</v>
      </c>
      <c r="H6" s="383">
        <f t="shared" si="0"/>
        <v>0</v>
      </c>
      <c r="I6" s="384">
        <f t="shared" si="0"/>
        <v>0</v>
      </c>
      <c r="J6" s="385">
        <f t="shared" ref="J6:J18" si="1">SUM(F6:I6)</f>
        <v>0</v>
      </c>
      <c r="K6" s="770"/>
    </row>
    <row r="7" spans="1:11" ht="21.2" customHeight="1" x14ac:dyDescent="0.2">
      <c r="A7" s="386" t="s">
        <v>7</v>
      </c>
      <c r="B7" s="387" t="s">
        <v>539</v>
      </c>
      <c r="C7" s="388"/>
      <c r="D7" s="21"/>
      <c r="E7" s="21"/>
      <c r="F7" s="21"/>
      <c r="G7" s="21"/>
      <c r="H7" s="21"/>
      <c r="I7" s="389"/>
      <c r="J7" s="390">
        <f t="shared" si="1"/>
        <v>0</v>
      </c>
      <c r="K7" s="770"/>
    </row>
    <row r="8" spans="1:11" ht="21.2" customHeight="1" x14ac:dyDescent="0.2">
      <c r="A8" s="386" t="s">
        <v>8</v>
      </c>
      <c r="B8" s="387" t="s">
        <v>539</v>
      </c>
      <c r="C8" s="388"/>
      <c r="D8" s="21"/>
      <c r="E8" s="21"/>
      <c r="F8" s="21"/>
      <c r="G8" s="21"/>
      <c r="H8" s="21"/>
      <c r="I8" s="389"/>
      <c r="J8" s="390">
        <f t="shared" si="1"/>
        <v>0</v>
      </c>
      <c r="K8" s="770"/>
    </row>
    <row r="9" spans="1:11" ht="33" customHeight="1" x14ac:dyDescent="0.2">
      <c r="A9" s="386" t="s">
        <v>9</v>
      </c>
      <c r="B9" s="391" t="s">
        <v>540</v>
      </c>
      <c r="C9" s="392"/>
      <c r="D9" s="393">
        <f t="shared" ref="D9:I9" si="2">SUM(D10:D11)</f>
        <v>0</v>
      </c>
      <c r="E9" s="393">
        <f t="shared" si="2"/>
        <v>0</v>
      </c>
      <c r="F9" s="393">
        <f t="shared" si="2"/>
        <v>0</v>
      </c>
      <c r="G9" s="393">
        <f t="shared" si="2"/>
        <v>0</v>
      </c>
      <c r="H9" s="393">
        <f t="shared" si="2"/>
        <v>0</v>
      </c>
      <c r="I9" s="394">
        <f t="shared" si="2"/>
        <v>0</v>
      </c>
      <c r="J9" s="395">
        <f t="shared" si="1"/>
        <v>0</v>
      </c>
      <c r="K9" s="770"/>
    </row>
    <row r="10" spans="1:11" ht="21.2" customHeight="1" x14ac:dyDescent="0.2">
      <c r="A10" s="386" t="s">
        <v>10</v>
      </c>
      <c r="B10" s="387" t="s">
        <v>539</v>
      </c>
      <c r="C10" s="388"/>
      <c r="D10" s="21"/>
      <c r="E10" s="21"/>
      <c r="F10" s="21"/>
      <c r="G10" s="21"/>
      <c r="H10" s="21"/>
      <c r="I10" s="389"/>
      <c r="J10" s="390">
        <f t="shared" si="1"/>
        <v>0</v>
      </c>
      <c r="K10" s="770"/>
    </row>
    <row r="11" spans="1:11" ht="18" customHeight="1" x14ac:dyDescent="0.2">
      <c r="A11" s="386" t="s">
        <v>11</v>
      </c>
      <c r="B11" s="387" t="s">
        <v>539</v>
      </c>
      <c r="C11" s="388"/>
      <c r="D11" s="21"/>
      <c r="E11" s="21"/>
      <c r="F11" s="21"/>
      <c r="G11" s="21"/>
      <c r="H11" s="21"/>
      <c r="I11" s="389"/>
      <c r="J11" s="390">
        <f t="shared" si="1"/>
        <v>0</v>
      </c>
      <c r="K11" s="770"/>
    </row>
    <row r="12" spans="1:11" ht="21.2" customHeight="1" x14ac:dyDescent="0.2">
      <c r="A12" s="386" t="s">
        <v>12</v>
      </c>
      <c r="B12" s="396" t="s">
        <v>541</v>
      </c>
      <c r="C12" s="392"/>
      <c r="D12" s="393">
        <f t="shared" ref="D12:I12" si="3">SUM(D13:D13)</f>
        <v>0</v>
      </c>
      <c r="E12" s="393">
        <f t="shared" si="3"/>
        <v>0</v>
      </c>
      <c r="F12" s="393">
        <f t="shared" si="3"/>
        <v>0</v>
      </c>
      <c r="G12" s="393">
        <f t="shared" si="3"/>
        <v>0</v>
      </c>
      <c r="H12" s="393">
        <f t="shared" si="3"/>
        <v>0</v>
      </c>
      <c r="I12" s="394">
        <f t="shared" si="3"/>
        <v>0</v>
      </c>
      <c r="J12" s="395">
        <f t="shared" si="1"/>
        <v>0</v>
      </c>
      <c r="K12" s="770"/>
    </row>
    <row r="13" spans="1:11" ht="21.2" customHeight="1" x14ac:dyDescent="0.2">
      <c r="A13" s="386" t="s">
        <v>13</v>
      </c>
      <c r="B13" s="387" t="s">
        <v>539</v>
      </c>
      <c r="C13" s="388"/>
      <c r="D13" s="21"/>
      <c r="E13" s="21"/>
      <c r="F13" s="21"/>
      <c r="G13" s="21"/>
      <c r="H13" s="21"/>
      <c r="I13" s="389"/>
      <c r="J13" s="390">
        <f t="shared" si="1"/>
        <v>0</v>
      </c>
      <c r="K13" s="770"/>
    </row>
    <row r="14" spans="1:11" ht="21.2" customHeight="1" x14ac:dyDescent="0.2">
      <c r="A14" s="386" t="s">
        <v>14</v>
      </c>
      <c r="B14" s="396" t="s">
        <v>542</v>
      </c>
      <c r="C14" s="392"/>
      <c r="D14" s="393">
        <f t="shared" ref="D14:I14" si="4">SUM(D15:D15)</f>
        <v>0</v>
      </c>
      <c r="E14" s="393">
        <f t="shared" si="4"/>
        <v>0</v>
      </c>
      <c r="F14" s="393">
        <f t="shared" si="4"/>
        <v>0</v>
      </c>
      <c r="G14" s="393">
        <f t="shared" si="4"/>
        <v>0</v>
      </c>
      <c r="H14" s="393">
        <f t="shared" si="4"/>
        <v>0</v>
      </c>
      <c r="I14" s="394">
        <f t="shared" si="4"/>
        <v>0</v>
      </c>
      <c r="J14" s="395">
        <f t="shared" si="1"/>
        <v>0</v>
      </c>
      <c r="K14" s="770"/>
    </row>
    <row r="15" spans="1:11" ht="21.2" customHeight="1" x14ac:dyDescent="0.2">
      <c r="A15" s="386" t="s">
        <v>15</v>
      </c>
      <c r="B15" s="387" t="s">
        <v>539</v>
      </c>
      <c r="C15" s="388"/>
      <c r="D15" s="21"/>
      <c r="E15" s="21"/>
      <c r="F15" s="21"/>
      <c r="G15" s="21"/>
      <c r="H15" s="21"/>
      <c r="I15" s="389"/>
      <c r="J15" s="390">
        <f t="shared" si="1"/>
        <v>0</v>
      </c>
      <c r="K15" s="770"/>
    </row>
    <row r="16" spans="1:11" ht="21.2" customHeight="1" x14ac:dyDescent="0.2">
      <c r="A16" s="397" t="s">
        <v>16</v>
      </c>
      <c r="B16" s="398" t="s">
        <v>543</v>
      </c>
      <c r="C16" s="399"/>
      <c r="D16" s="400">
        <f t="shared" ref="D16:I16" si="5">SUM(D17:D18)</f>
        <v>0</v>
      </c>
      <c r="E16" s="400">
        <f t="shared" si="5"/>
        <v>0</v>
      </c>
      <c r="F16" s="400">
        <f t="shared" si="5"/>
        <v>0</v>
      </c>
      <c r="G16" s="400">
        <f t="shared" si="5"/>
        <v>0</v>
      </c>
      <c r="H16" s="400">
        <f t="shared" si="5"/>
        <v>0</v>
      </c>
      <c r="I16" s="401">
        <f t="shared" si="5"/>
        <v>0</v>
      </c>
      <c r="J16" s="395">
        <f t="shared" si="1"/>
        <v>0</v>
      </c>
      <c r="K16" s="770"/>
    </row>
    <row r="17" spans="1:11" ht="21.2" customHeight="1" x14ac:dyDescent="0.2">
      <c r="A17" s="397" t="s">
        <v>17</v>
      </c>
      <c r="B17" s="387" t="s">
        <v>539</v>
      </c>
      <c r="C17" s="388"/>
      <c r="D17" s="21"/>
      <c r="E17" s="21"/>
      <c r="F17" s="21"/>
      <c r="G17" s="21"/>
      <c r="H17" s="21"/>
      <c r="I17" s="389"/>
      <c r="J17" s="390">
        <f t="shared" si="1"/>
        <v>0</v>
      </c>
      <c r="K17" s="770"/>
    </row>
    <row r="18" spans="1:11" ht="21.2" customHeight="1" thickBot="1" x14ac:dyDescent="0.25">
      <c r="A18" s="397" t="s">
        <v>18</v>
      </c>
      <c r="B18" s="387" t="s">
        <v>539</v>
      </c>
      <c r="C18" s="402"/>
      <c r="D18" s="403"/>
      <c r="E18" s="403"/>
      <c r="F18" s="403"/>
      <c r="G18" s="403"/>
      <c r="H18" s="403"/>
      <c r="I18" s="404"/>
      <c r="J18" s="390">
        <f t="shared" si="1"/>
        <v>0</v>
      </c>
      <c r="K18" s="770"/>
    </row>
    <row r="19" spans="1:11" ht="21.2" customHeight="1" thickBot="1" x14ac:dyDescent="0.25">
      <c r="A19" s="405" t="s">
        <v>19</v>
      </c>
      <c r="B19" s="406" t="s">
        <v>544</v>
      </c>
      <c r="C19" s="407"/>
      <c r="D19" s="408">
        <f t="shared" ref="D19:J19" si="6">D6+D9+D12+D14+D16</f>
        <v>0</v>
      </c>
      <c r="E19" s="408">
        <f t="shared" si="6"/>
        <v>0</v>
      </c>
      <c r="F19" s="408">
        <f t="shared" si="6"/>
        <v>0</v>
      </c>
      <c r="G19" s="408">
        <f t="shared" si="6"/>
        <v>0</v>
      </c>
      <c r="H19" s="408">
        <f t="shared" si="6"/>
        <v>0</v>
      </c>
      <c r="I19" s="409">
        <f t="shared" si="6"/>
        <v>0</v>
      </c>
      <c r="J19" s="410">
        <f t="shared" si="6"/>
        <v>0</v>
      </c>
      <c r="K19" s="770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1" t="s">
        <v>512</v>
      </c>
      <c r="B1" s="82"/>
    </row>
    <row r="2" spans="1:2" x14ac:dyDescent="0.2">
      <c r="A2" s="82"/>
      <c r="B2" s="82"/>
    </row>
    <row r="3" spans="1:2" x14ac:dyDescent="0.2">
      <c r="A3" s="263"/>
      <c r="B3" s="263"/>
    </row>
    <row r="4" spans="1:2" ht="15.75" x14ac:dyDescent="0.25">
      <c r="A4" s="83"/>
      <c r="B4" s="267"/>
    </row>
    <row r="5" spans="1:2" ht="15.75" x14ac:dyDescent="0.25">
      <c r="A5" s="83"/>
      <c r="B5" s="267"/>
    </row>
    <row r="6" spans="1:2" s="69" customFormat="1" ht="15.75" x14ac:dyDescent="0.25">
      <c r="A6" s="83" t="str">
        <f>CONCATENATE(Z_ALAPADATOK!B1,". évi eredeti előirányzat BEVÉTELEK")</f>
        <v>2019. évi eredeti előirányzat BEVÉTELEK</v>
      </c>
      <c r="B6" s="263"/>
    </row>
    <row r="7" spans="1:2" s="69" customFormat="1" x14ac:dyDescent="0.2">
      <c r="A7" s="263"/>
      <c r="B7" s="263"/>
    </row>
    <row r="8" spans="1:2" s="69" customFormat="1" x14ac:dyDescent="0.2">
      <c r="A8" s="263"/>
      <c r="B8" s="263"/>
    </row>
    <row r="9" spans="1:2" x14ac:dyDescent="0.2">
      <c r="A9" s="263" t="s">
        <v>453</v>
      </c>
      <c r="B9" s="263" t="s">
        <v>422</v>
      </c>
    </row>
    <row r="10" spans="1:2" x14ac:dyDescent="0.2">
      <c r="A10" s="263" t="s">
        <v>451</v>
      </c>
      <c r="B10" s="263" t="s">
        <v>428</v>
      </c>
    </row>
    <row r="11" spans="1:2" x14ac:dyDescent="0.2">
      <c r="A11" s="263" t="s">
        <v>452</v>
      </c>
      <c r="B11" s="263" t="s">
        <v>429</v>
      </c>
    </row>
    <row r="12" spans="1:2" x14ac:dyDescent="0.2">
      <c r="A12" s="263"/>
      <c r="B12" s="263"/>
    </row>
    <row r="13" spans="1:2" ht="15.75" x14ac:dyDescent="0.25">
      <c r="A13" s="83" t="str">
        <f>+CONCATENATE(LEFT(A6,4),". évi módosított előirányzat BEVÉTELEK")</f>
        <v>2019. évi módosított előirányzat BEVÉTELEK</v>
      </c>
      <c r="B13" s="267"/>
    </row>
    <row r="14" spans="1:2" x14ac:dyDescent="0.2">
      <c r="A14" s="263"/>
      <c r="B14" s="263"/>
    </row>
    <row r="15" spans="1:2" s="69" customFormat="1" x14ac:dyDescent="0.2">
      <c r="A15" s="263" t="s">
        <v>454</v>
      </c>
      <c r="B15" s="263" t="s">
        <v>423</v>
      </c>
    </row>
    <row r="16" spans="1:2" x14ac:dyDescent="0.2">
      <c r="A16" s="263" t="s">
        <v>455</v>
      </c>
      <c r="B16" s="263" t="s">
        <v>430</v>
      </c>
    </row>
    <row r="17" spans="1:2" x14ac:dyDescent="0.2">
      <c r="A17" s="263" t="s">
        <v>456</v>
      </c>
      <c r="B17" s="263" t="s">
        <v>431</v>
      </c>
    </row>
    <row r="18" spans="1:2" x14ac:dyDescent="0.2">
      <c r="A18" s="263"/>
      <c r="B18" s="263"/>
    </row>
    <row r="19" spans="1:2" ht="14.25" x14ac:dyDescent="0.2">
      <c r="A19" s="269" t="str">
        <f>+CONCATENATE(LEFT(A6,4),".évi teljesített BEVÉTELEK")</f>
        <v>2019.évi teljesített BEVÉTELEK</v>
      </c>
      <c r="B19" s="267"/>
    </row>
    <row r="20" spans="1:2" x14ac:dyDescent="0.2">
      <c r="A20" s="263"/>
      <c r="B20" s="263"/>
    </row>
    <row r="21" spans="1:2" x14ac:dyDescent="0.2">
      <c r="A21" s="263" t="s">
        <v>457</v>
      </c>
      <c r="B21" s="263" t="s">
        <v>424</v>
      </c>
    </row>
    <row r="22" spans="1:2" x14ac:dyDescent="0.2">
      <c r="A22" s="263" t="s">
        <v>458</v>
      </c>
      <c r="B22" s="263" t="s">
        <v>432</v>
      </c>
    </row>
    <row r="23" spans="1:2" x14ac:dyDescent="0.2">
      <c r="A23" s="263" t="s">
        <v>459</v>
      </c>
      <c r="B23" s="263" t="s">
        <v>433</v>
      </c>
    </row>
    <row r="24" spans="1:2" x14ac:dyDescent="0.2">
      <c r="A24" s="263"/>
      <c r="B24" s="263"/>
    </row>
    <row r="25" spans="1:2" ht="15.75" x14ac:dyDescent="0.25">
      <c r="A25" s="83" t="str">
        <f>+CONCATENATE(LEFT(A6,4),". évi eredeti előirányzat KIADÁSOK")</f>
        <v>2019. évi eredeti előirányzat KIADÁSOK</v>
      </c>
      <c r="B25" s="267"/>
    </row>
    <row r="26" spans="1:2" x14ac:dyDescent="0.2">
      <c r="A26" s="263"/>
      <c r="B26" s="263"/>
    </row>
    <row r="27" spans="1:2" x14ac:dyDescent="0.2">
      <c r="A27" s="263" t="s">
        <v>460</v>
      </c>
      <c r="B27" s="263" t="s">
        <v>425</v>
      </c>
    </row>
    <row r="28" spans="1:2" x14ac:dyDescent="0.2">
      <c r="A28" s="263" t="s">
        <v>461</v>
      </c>
      <c r="B28" s="263" t="s">
        <v>434</v>
      </c>
    </row>
    <row r="29" spans="1:2" x14ac:dyDescent="0.2">
      <c r="A29" s="263" t="s">
        <v>462</v>
      </c>
      <c r="B29" s="263" t="s">
        <v>435</v>
      </c>
    </row>
    <row r="30" spans="1:2" x14ac:dyDescent="0.2">
      <c r="A30" s="263"/>
      <c r="B30" s="263"/>
    </row>
    <row r="31" spans="1:2" ht="15.75" x14ac:dyDescent="0.25">
      <c r="A31" s="83" t="str">
        <f>+CONCATENATE(LEFT(A6,4),". évi módosított előirányzat KIADÁSOK")</f>
        <v>2019. évi módosított előirányzat KIADÁSOK</v>
      </c>
      <c r="B31" s="267"/>
    </row>
    <row r="32" spans="1:2" x14ac:dyDescent="0.2">
      <c r="A32" s="263"/>
      <c r="B32" s="263"/>
    </row>
    <row r="33" spans="1:2" x14ac:dyDescent="0.2">
      <c r="A33" s="263" t="s">
        <v>463</v>
      </c>
      <c r="B33" s="263" t="s">
        <v>426</v>
      </c>
    </row>
    <row r="34" spans="1:2" x14ac:dyDescent="0.2">
      <c r="A34" s="263" t="s">
        <v>464</v>
      </c>
      <c r="B34" s="263" t="s">
        <v>436</v>
      </c>
    </row>
    <row r="35" spans="1:2" x14ac:dyDescent="0.2">
      <c r="A35" s="263" t="s">
        <v>465</v>
      </c>
      <c r="B35" s="263" t="s">
        <v>437</v>
      </c>
    </row>
    <row r="36" spans="1:2" x14ac:dyDescent="0.2">
      <c r="A36" s="263"/>
      <c r="B36" s="263"/>
    </row>
    <row r="37" spans="1:2" ht="15.75" x14ac:dyDescent="0.25">
      <c r="A37" s="268" t="str">
        <f>+CONCATENATE(LEFT(A6,4),".évi teljesített KIADÁSOK")</f>
        <v>2019.évi teljesített KIADÁSOK</v>
      </c>
      <c r="B37" s="267"/>
    </row>
    <row r="38" spans="1:2" x14ac:dyDescent="0.2">
      <c r="A38" s="263"/>
      <c r="B38" s="263"/>
    </row>
    <row r="39" spans="1:2" x14ac:dyDescent="0.2">
      <c r="A39" s="263" t="s">
        <v>466</v>
      </c>
      <c r="B39" s="263" t="s">
        <v>427</v>
      </c>
    </row>
    <row r="40" spans="1:2" x14ac:dyDescent="0.2">
      <c r="A40" s="263" t="s">
        <v>467</v>
      </c>
      <c r="B40" s="263" t="s">
        <v>438</v>
      </c>
    </row>
    <row r="41" spans="1:2" x14ac:dyDescent="0.2">
      <c r="A41" s="263" t="s">
        <v>468</v>
      </c>
      <c r="B41" s="263" t="s">
        <v>439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771" t="s">
        <v>819</v>
      </c>
      <c r="B1" s="855"/>
      <c r="C1" s="855"/>
      <c r="D1" s="855"/>
      <c r="E1" s="855"/>
      <c r="F1" s="855"/>
      <c r="G1" s="855"/>
      <c r="H1" s="855"/>
    </row>
    <row r="2" spans="1:9" x14ac:dyDescent="0.2">
      <c r="A2" s="313"/>
      <c r="B2" s="314"/>
      <c r="C2" s="314"/>
      <c r="D2" s="314"/>
      <c r="E2" s="314"/>
      <c r="F2" s="314"/>
      <c r="G2" s="314"/>
      <c r="H2" s="314"/>
    </row>
    <row r="3" spans="1:9" s="411" customFormat="1" ht="15.75" thickBot="1" x14ac:dyDescent="0.25">
      <c r="A3" s="582"/>
      <c r="B3" s="312"/>
      <c r="C3" s="312"/>
      <c r="D3" s="312"/>
      <c r="E3" s="312"/>
      <c r="F3" s="312"/>
      <c r="G3" s="312"/>
      <c r="H3" s="322">
        <f>'Z_2.tájékoztató_t.'!J2</f>
        <v>0</v>
      </c>
      <c r="I3" s="863" t="str">
        <f>CONCATENATE("3. tájékoztató tábla ",Z_ALAPADATOK!A7," ",Z_ALAPADATOK!B7," ",Z_ALAPADATOK!C7," ",Z_ALAPADATOK!D7," ",Z_ALAPADATOK!E7," ",Z_ALAPADATOK!F7," ",Z_ALAPADATOK!G7," ",Z_ALAPADATOK!H7)</f>
        <v>3. tájékoztató tábla a 6 / 2021 ( V.28. ) önkormányzati rendelethez</v>
      </c>
    </row>
    <row r="4" spans="1:9" s="370" customFormat="1" ht="26.45" customHeight="1" x14ac:dyDescent="0.2">
      <c r="A4" s="864" t="s">
        <v>48</v>
      </c>
      <c r="B4" s="866" t="s">
        <v>545</v>
      </c>
      <c r="C4" s="864" t="s">
        <v>546</v>
      </c>
      <c r="D4" s="864" t="s">
        <v>547</v>
      </c>
      <c r="E4" s="868" t="str">
        <f>CONCATENATE("Hitel, kölcsön állomány ",Z_ALAPADATOK!B1,". dec. 31-én")</f>
        <v>Hitel, kölcsön állomány 2019. dec. 31-én</v>
      </c>
      <c r="F4" s="870" t="s">
        <v>548</v>
      </c>
      <c r="G4" s="871"/>
      <c r="H4" s="872" t="str">
        <f>CONCATENATE(G5," után")</f>
        <v>2021. után</v>
      </c>
      <c r="I4" s="863"/>
    </row>
    <row r="5" spans="1:9" s="374" customFormat="1" ht="40.5" customHeight="1" thickBot="1" x14ac:dyDescent="0.25">
      <c r="A5" s="865"/>
      <c r="B5" s="867"/>
      <c r="C5" s="867"/>
      <c r="D5" s="865"/>
      <c r="E5" s="869"/>
      <c r="F5" s="583" t="str">
        <f>'Z_2.tájékoztató_t.'!F4</f>
        <v>2020.</v>
      </c>
      <c r="G5" s="584" t="str">
        <f>'Z_2.tájékoztató_t.'!G4</f>
        <v>2021.</v>
      </c>
      <c r="H5" s="873"/>
      <c r="I5" s="863"/>
    </row>
    <row r="6" spans="1:9" s="412" customFormat="1" ht="12.95" customHeight="1" thickBot="1" x14ac:dyDescent="0.25">
      <c r="A6" s="585" t="s">
        <v>382</v>
      </c>
      <c r="B6" s="586" t="s">
        <v>383</v>
      </c>
      <c r="C6" s="586" t="s">
        <v>384</v>
      </c>
      <c r="D6" s="587" t="s">
        <v>386</v>
      </c>
      <c r="E6" s="585" t="s">
        <v>385</v>
      </c>
      <c r="F6" s="587" t="s">
        <v>387</v>
      </c>
      <c r="G6" s="587" t="s">
        <v>388</v>
      </c>
      <c r="H6" s="293" t="s">
        <v>389</v>
      </c>
      <c r="I6" s="863"/>
    </row>
    <row r="7" spans="1:9" ht="22.5" customHeight="1" thickBot="1" x14ac:dyDescent="0.25">
      <c r="A7" s="413" t="s">
        <v>6</v>
      </c>
      <c r="B7" s="414" t="s">
        <v>549</v>
      </c>
      <c r="C7" s="415"/>
      <c r="D7" s="416"/>
      <c r="E7" s="417">
        <f>SUM(E8:E13)</f>
        <v>0</v>
      </c>
      <c r="F7" s="418">
        <f>SUM(F8:F13)</f>
        <v>0</v>
      </c>
      <c r="G7" s="418">
        <f>SUM(G8:G13)</f>
        <v>0</v>
      </c>
      <c r="H7" s="419">
        <f>SUM(H8:H13)</f>
        <v>0</v>
      </c>
      <c r="I7" s="863"/>
    </row>
    <row r="8" spans="1:9" ht="22.5" customHeight="1" x14ac:dyDescent="0.2">
      <c r="A8" s="420" t="s">
        <v>7</v>
      </c>
      <c r="B8" s="421" t="s">
        <v>539</v>
      </c>
      <c r="C8" s="422"/>
      <c r="D8" s="423"/>
      <c r="E8" s="424"/>
      <c r="F8" s="21"/>
      <c r="G8" s="21"/>
      <c r="H8" s="425"/>
      <c r="I8" s="863"/>
    </row>
    <row r="9" spans="1:9" ht="22.5" customHeight="1" x14ac:dyDescent="0.2">
      <c r="A9" s="420" t="s">
        <v>8</v>
      </c>
      <c r="B9" s="421" t="s">
        <v>539</v>
      </c>
      <c r="C9" s="422"/>
      <c r="D9" s="423"/>
      <c r="E9" s="424"/>
      <c r="F9" s="21"/>
      <c r="G9" s="21"/>
      <c r="H9" s="425"/>
      <c r="I9" s="863"/>
    </row>
    <row r="10" spans="1:9" ht="22.5" customHeight="1" x14ac:dyDescent="0.2">
      <c r="A10" s="420" t="s">
        <v>9</v>
      </c>
      <c r="B10" s="421" t="s">
        <v>539</v>
      </c>
      <c r="C10" s="422"/>
      <c r="D10" s="423"/>
      <c r="E10" s="424"/>
      <c r="F10" s="21"/>
      <c r="G10" s="21"/>
      <c r="H10" s="425"/>
      <c r="I10" s="863"/>
    </row>
    <row r="11" spans="1:9" ht="22.5" customHeight="1" x14ac:dyDescent="0.2">
      <c r="A11" s="420" t="s">
        <v>10</v>
      </c>
      <c r="B11" s="421" t="s">
        <v>539</v>
      </c>
      <c r="C11" s="422"/>
      <c r="D11" s="423"/>
      <c r="E11" s="424"/>
      <c r="F11" s="21"/>
      <c r="G11" s="21"/>
      <c r="H11" s="425"/>
      <c r="I11" s="863"/>
    </row>
    <row r="12" spans="1:9" ht="22.5" customHeight="1" x14ac:dyDescent="0.2">
      <c r="A12" s="420" t="s">
        <v>11</v>
      </c>
      <c r="B12" s="421" t="s">
        <v>539</v>
      </c>
      <c r="C12" s="422"/>
      <c r="D12" s="423"/>
      <c r="E12" s="424"/>
      <c r="F12" s="21"/>
      <c r="G12" s="21"/>
      <c r="H12" s="425"/>
      <c r="I12" s="863"/>
    </row>
    <row r="13" spans="1:9" ht="22.5" customHeight="1" thickBot="1" x14ac:dyDescent="0.25">
      <c r="A13" s="420" t="s">
        <v>12</v>
      </c>
      <c r="B13" s="421" t="s">
        <v>539</v>
      </c>
      <c r="C13" s="422"/>
      <c r="D13" s="423"/>
      <c r="E13" s="424"/>
      <c r="F13" s="21"/>
      <c r="G13" s="21"/>
      <c r="H13" s="425"/>
      <c r="I13" s="863"/>
    </row>
    <row r="14" spans="1:9" ht="22.5" customHeight="1" thickBot="1" x14ac:dyDescent="0.25">
      <c r="A14" s="413" t="s">
        <v>13</v>
      </c>
      <c r="B14" s="414" t="s">
        <v>550</v>
      </c>
      <c r="C14" s="426"/>
      <c r="D14" s="427"/>
      <c r="E14" s="417">
        <f>SUM(E15:E20)</f>
        <v>0</v>
      </c>
      <c r="F14" s="418">
        <f>SUM(F15:F20)</f>
        <v>0</v>
      </c>
      <c r="G14" s="418">
        <f>SUM(G15:G20)</f>
        <v>0</v>
      </c>
      <c r="H14" s="419">
        <f>SUM(H15:H20)</f>
        <v>0</v>
      </c>
      <c r="I14" s="863"/>
    </row>
    <row r="15" spans="1:9" ht="22.5" customHeight="1" x14ac:dyDescent="0.2">
      <c r="A15" s="420" t="s">
        <v>14</v>
      </c>
      <c r="B15" s="421" t="s">
        <v>539</v>
      </c>
      <c r="C15" s="422"/>
      <c r="D15" s="423"/>
      <c r="E15" s="424"/>
      <c r="F15" s="21"/>
      <c r="G15" s="21"/>
      <c r="H15" s="425"/>
      <c r="I15" s="863"/>
    </row>
    <row r="16" spans="1:9" ht="22.5" customHeight="1" x14ac:dyDescent="0.2">
      <c r="A16" s="420" t="s">
        <v>15</v>
      </c>
      <c r="B16" s="421" t="s">
        <v>539</v>
      </c>
      <c r="C16" s="422"/>
      <c r="D16" s="423"/>
      <c r="E16" s="424"/>
      <c r="F16" s="21"/>
      <c r="G16" s="21"/>
      <c r="H16" s="425"/>
      <c r="I16" s="863"/>
    </row>
    <row r="17" spans="1:9" ht="22.5" customHeight="1" x14ac:dyDescent="0.2">
      <c r="A17" s="420" t="s">
        <v>16</v>
      </c>
      <c r="B17" s="421" t="s">
        <v>539</v>
      </c>
      <c r="C17" s="422"/>
      <c r="D17" s="423"/>
      <c r="E17" s="424"/>
      <c r="F17" s="21"/>
      <c r="G17" s="21"/>
      <c r="H17" s="425"/>
      <c r="I17" s="863"/>
    </row>
    <row r="18" spans="1:9" ht="22.5" customHeight="1" x14ac:dyDescent="0.2">
      <c r="A18" s="420" t="s">
        <v>17</v>
      </c>
      <c r="B18" s="421" t="s">
        <v>539</v>
      </c>
      <c r="C18" s="422"/>
      <c r="D18" s="423"/>
      <c r="E18" s="424"/>
      <c r="F18" s="21"/>
      <c r="G18" s="21"/>
      <c r="H18" s="425"/>
      <c r="I18" s="863"/>
    </row>
    <row r="19" spans="1:9" ht="22.5" customHeight="1" x14ac:dyDescent="0.2">
      <c r="A19" s="420" t="s">
        <v>18</v>
      </c>
      <c r="B19" s="421" t="s">
        <v>539</v>
      </c>
      <c r="C19" s="422"/>
      <c r="D19" s="423"/>
      <c r="E19" s="424"/>
      <c r="F19" s="21"/>
      <c r="G19" s="21"/>
      <c r="H19" s="425"/>
      <c r="I19" s="863"/>
    </row>
    <row r="20" spans="1:9" ht="22.5" customHeight="1" thickBot="1" x14ac:dyDescent="0.25">
      <c r="A20" s="420" t="s">
        <v>19</v>
      </c>
      <c r="B20" s="421" t="s">
        <v>539</v>
      </c>
      <c r="C20" s="422"/>
      <c r="D20" s="423"/>
      <c r="E20" s="424"/>
      <c r="F20" s="21"/>
      <c r="G20" s="21"/>
      <c r="H20" s="425"/>
      <c r="I20" s="863"/>
    </row>
    <row r="21" spans="1:9" ht="22.5" customHeight="1" thickBot="1" x14ac:dyDescent="0.25">
      <c r="A21" s="413" t="s">
        <v>20</v>
      </c>
      <c r="B21" s="414" t="s">
        <v>551</v>
      </c>
      <c r="C21" s="415"/>
      <c r="D21" s="416"/>
      <c r="E21" s="417">
        <f>E7+E14</f>
        <v>0</v>
      </c>
      <c r="F21" s="418">
        <f>F7+F14</f>
        <v>0</v>
      </c>
      <c r="G21" s="418">
        <f>G7+G14</f>
        <v>0</v>
      </c>
      <c r="H21" s="419">
        <f>H7+H14</f>
        <v>0</v>
      </c>
      <c r="I21" s="863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881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2019. december 31-én</v>
      </c>
      <c r="B1" s="882"/>
      <c r="C1" s="882"/>
      <c r="D1" s="882"/>
      <c r="E1" s="882"/>
      <c r="F1" s="882"/>
      <c r="G1" s="882"/>
      <c r="H1" s="882"/>
      <c r="I1" s="882"/>
      <c r="J1" s="863" t="str">
        <f>CONCATENATE("4. tájékoztató tábla ",Z_ALAPADATOK!A7," ",Z_ALAPADATOK!B7," ",Z_ALAPADATOK!C7," ",Z_ALAPADATOK!D7," ",Z_ALAPADATOK!E7," ",Z_ALAPADATOK!F7," ",Z_ALAPADATOK!G7," ",Z_ALAPADATOK!H7)</f>
        <v>4. tájékoztató tábla a 6 / 2021 ( V.28.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883">
        <f>'Z_3.tájékoztató_t.'!H3</f>
        <v>0</v>
      </c>
      <c r="I2" s="883"/>
      <c r="J2" s="863"/>
    </row>
    <row r="3" spans="1:10" ht="13.5" thickBot="1" x14ac:dyDescent="0.25">
      <c r="A3" s="884" t="s">
        <v>4</v>
      </c>
      <c r="B3" s="886" t="s">
        <v>552</v>
      </c>
      <c r="C3" s="888" t="s">
        <v>553</v>
      </c>
      <c r="D3" s="890" t="s">
        <v>554</v>
      </c>
      <c r="E3" s="891"/>
      <c r="F3" s="891"/>
      <c r="G3" s="891"/>
      <c r="H3" s="891"/>
      <c r="I3" s="892" t="s">
        <v>856</v>
      </c>
      <c r="J3" s="863"/>
    </row>
    <row r="4" spans="1:10" s="48" customFormat="1" ht="42" customHeight="1" thickBot="1" x14ac:dyDescent="0.25">
      <c r="A4" s="885"/>
      <c r="B4" s="887"/>
      <c r="C4" s="889"/>
      <c r="D4" s="308" t="s">
        <v>555</v>
      </c>
      <c r="E4" s="308" t="s">
        <v>556</v>
      </c>
      <c r="F4" s="308" t="s">
        <v>557</v>
      </c>
      <c r="G4" s="588" t="s">
        <v>558</v>
      </c>
      <c r="H4" s="588" t="s">
        <v>559</v>
      </c>
      <c r="I4" s="893"/>
      <c r="J4" s="863"/>
    </row>
    <row r="5" spans="1:10" s="48" customFormat="1" ht="12" customHeight="1" thickBot="1" x14ac:dyDescent="0.25">
      <c r="A5" s="333" t="s">
        <v>382</v>
      </c>
      <c r="B5" s="334" t="s">
        <v>383</v>
      </c>
      <c r="C5" s="334" t="s">
        <v>384</v>
      </c>
      <c r="D5" s="334" t="s">
        <v>386</v>
      </c>
      <c r="E5" s="334" t="s">
        <v>385</v>
      </c>
      <c r="F5" s="334" t="s">
        <v>387</v>
      </c>
      <c r="G5" s="334" t="s">
        <v>388</v>
      </c>
      <c r="H5" s="334" t="s">
        <v>560</v>
      </c>
      <c r="I5" s="336" t="s">
        <v>561</v>
      </c>
      <c r="J5" s="863"/>
    </row>
    <row r="6" spans="1:10" s="48" customFormat="1" ht="18" customHeight="1" x14ac:dyDescent="0.2">
      <c r="A6" s="894" t="s">
        <v>562</v>
      </c>
      <c r="B6" s="895"/>
      <c r="C6" s="895"/>
      <c r="D6" s="895"/>
      <c r="E6" s="895"/>
      <c r="F6" s="895"/>
      <c r="G6" s="895"/>
      <c r="H6" s="895"/>
      <c r="I6" s="896"/>
      <c r="J6" s="863"/>
    </row>
    <row r="7" spans="1:10" ht="15.95" customHeight="1" x14ac:dyDescent="0.2">
      <c r="A7" s="98" t="s">
        <v>6</v>
      </c>
      <c r="B7" s="80" t="s">
        <v>563</v>
      </c>
      <c r="C7" s="71"/>
      <c r="D7" s="71"/>
      <c r="E7" s="71"/>
      <c r="F7" s="71"/>
      <c r="G7" s="428"/>
      <c r="H7" s="429">
        <f t="shared" ref="H7:H13" si="0">SUM(D7:G7)</f>
        <v>0</v>
      </c>
      <c r="I7" s="99">
        <f t="shared" ref="I7:I13" si="1">C7+H7</f>
        <v>0</v>
      </c>
      <c r="J7" s="863"/>
    </row>
    <row r="8" spans="1:10" ht="22.5" x14ac:dyDescent="0.2">
      <c r="A8" s="98" t="s">
        <v>7</v>
      </c>
      <c r="B8" s="80" t="s">
        <v>134</v>
      </c>
      <c r="C8" s="71"/>
      <c r="D8" s="71"/>
      <c r="E8" s="71"/>
      <c r="F8" s="71"/>
      <c r="G8" s="428"/>
      <c r="H8" s="429">
        <f t="shared" si="0"/>
        <v>0</v>
      </c>
      <c r="I8" s="99">
        <f t="shared" si="1"/>
        <v>0</v>
      </c>
      <c r="J8" s="863"/>
    </row>
    <row r="9" spans="1:10" ht="22.5" x14ac:dyDescent="0.2">
      <c r="A9" s="98" t="s">
        <v>8</v>
      </c>
      <c r="B9" s="80" t="s">
        <v>135</v>
      </c>
      <c r="C9" s="71"/>
      <c r="D9" s="71"/>
      <c r="E9" s="71"/>
      <c r="F9" s="71"/>
      <c r="G9" s="428"/>
      <c r="H9" s="429">
        <f t="shared" si="0"/>
        <v>0</v>
      </c>
      <c r="I9" s="99">
        <f t="shared" si="1"/>
        <v>0</v>
      </c>
      <c r="J9" s="863"/>
    </row>
    <row r="10" spans="1:10" ht="15.95" customHeight="1" x14ac:dyDescent="0.2">
      <c r="A10" s="98" t="s">
        <v>9</v>
      </c>
      <c r="B10" s="80" t="s">
        <v>136</v>
      </c>
      <c r="C10" s="71"/>
      <c r="D10" s="71"/>
      <c r="E10" s="71"/>
      <c r="F10" s="71"/>
      <c r="G10" s="428"/>
      <c r="H10" s="429">
        <f t="shared" si="0"/>
        <v>0</v>
      </c>
      <c r="I10" s="99">
        <f t="shared" si="1"/>
        <v>0</v>
      </c>
      <c r="J10" s="863"/>
    </row>
    <row r="11" spans="1:10" ht="22.5" x14ac:dyDescent="0.2">
      <c r="A11" s="98" t="s">
        <v>10</v>
      </c>
      <c r="B11" s="80" t="s">
        <v>137</v>
      </c>
      <c r="C11" s="71"/>
      <c r="D11" s="71"/>
      <c r="E11" s="71"/>
      <c r="F11" s="71"/>
      <c r="G11" s="428"/>
      <c r="H11" s="429">
        <f t="shared" si="0"/>
        <v>0</v>
      </c>
      <c r="I11" s="99">
        <f t="shared" si="1"/>
        <v>0</v>
      </c>
      <c r="J11" s="863"/>
    </row>
    <row r="12" spans="1:10" ht="15.95" customHeight="1" x14ac:dyDescent="0.2">
      <c r="A12" s="100" t="s">
        <v>11</v>
      </c>
      <c r="B12" s="101" t="s">
        <v>564</v>
      </c>
      <c r="C12" s="72"/>
      <c r="D12" s="72"/>
      <c r="E12" s="72"/>
      <c r="F12" s="72"/>
      <c r="G12" s="430"/>
      <c r="H12" s="429">
        <f t="shared" si="0"/>
        <v>0</v>
      </c>
      <c r="I12" s="99">
        <f t="shared" si="1"/>
        <v>0</v>
      </c>
      <c r="J12" s="863"/>
    </row>
    <row r="13" spans="1:10" ht="15.95" customHeight="1" thickBot="1" x14ac:dyDescent="0.25">
      <c r="A13" s="431" t="s">
        <v>12</v>
      </c>
      <c r="B13" s="432" t="s">
        <v>565</v>
      </c>
      <c r="C13" s="433"/>
      <c r="D13" s="433"/>
      <c r="E13" s="433"/>
      <c r="F13" s="433"/>
      <c r="G13" s="434"/>
      <c r="H13" s="429">
        <f t="shared" si="0"/>
        <v>0</v>
      </c>
      <c r="I13" s="99">
        <f t="shared" si="1"/>
        <v>0</v>
      </c>
      <c r="J13" s="863"/>
    </row>
    <row r="14" spans="1:10" s="73" customFormat="1" ht="18" customHeight="1" thickBot="1" x14ac:dyDescent="0.25">
      <c r="A14" s="877" t="s">
        <v>566</v>
      </c>
      <c r="B14" s="878"/>
      <c r="C14" s="102">
        <f t="shared" ref="C14:I14" si="2">SUM(C7:C13)</f>
        <v>0</v>
      </c>
      <c r="D14" s="102">
        <f>SUM(D7:D13)</f>
        <v>0</v>
      </c>
      <c r="E14" s="102">
        <f t="shared" si="2"/>
        <v>0</v>
      </c>
      <c r="F14" s="102">
        <f t="shared" si="2"/>
        <v>0</v>
      </c>
      <c r="G14" s="435">
        <f t="shared" si="2"/>
        <v>0</v>
      </c>
      <c r="H14" s="435">
        <f t="shared" si="2"/>
        <v>0</v>
      </c>
      <c r="I14" s="103">
        <f t="shared" si="2"/>
        <v>0</v>
      </c>
      <c r="J14" s="863"/>
    </row>
    <row r="15" spans="1:10" s="70" customFormat="1" ht="18" customHeight="1" x14ac:dyDescent="0.2">
      <c r="A15" s="874" t="s">
        <v>567</v>
      </c>
      <c r="B15" s="875"/>
      <c r="C15" s="875"/>
      <c r="D15" s="875"/>
      <c r="E15" s="875"/>
      <c r="F15" s="875"/>
      <c r="G15" s="875"/>
      <c r="H15" s="875"/>
      <c r="I15" s="876"/>
      <c r="J15" s="863"/>
    </row>
    <row r="16" spans="1:10" s="70" customFormat="1" x14ac:dyDescent="0.2">
      <c r="A16" s="98" t="s">
        <v>6</v>
      </c>
      <c r="B16" s="80" t="s">
        <v>568</v>
      </c>
      <c r="C16" s="71"/>
      <c r="D16" s="71"/>
      <c r="E16" s="71"/>
      <c r="F16" s="71"/>
      <c r="G16" s="428"/>
      <c r="H16" s="429">
        <f>SUM(D16:G16)</f>
        <v>0</v>
      </c>
      <c r="I16" s="99">
        <f>C16+H16</f>
        <v>0</v>
      </c>
      <c r="J16" s="863"/>
    </row>
    <row r="17" spans="1:10" ht="13.5" thickBot="1" x14ac:dyDescent="0.25">
      <c r="A17" s="431" t="s">
        <v>7</v>
      </c>
      <c r="B17" s="432" t="s">
        <v>565</v>
      </c>
      <c r="C17" s="433"/>
      <c r="D17" s="433"/>
      <c r="E17" s="433"/>
      <c r="F17" s="433"/>
      <c r="G17" s="434"/>
      <c r="H17" s="429">
        <f>SUM(D17:G17)</f>
        <v>0</v>
      </c>
      <c r="I17" s="436">
        <f>C17+H17</f>
        <v>0</v>
      </c>
      <c r="J17" s="863"/>
    </row>
    <row r="18" spans="1:10" ht="15.95" customHeight="1" thickBot="1" x14ac:dyDescent="0.25">
      <c r="A18" s="877" t="s">
        <v>569</v>
      </c>
      <c r="B18" s="878"/>
      <c r="C18" s="102">
        <f t="shared" ref="C18:I18" si="3">SUM(C16:C17)</f>
        <v>0</v>
      </c>
      <c r="D18" s="102">
        <f t="shared" si="3"/>
        <v>0</v>
      </c>
      <c r="E18" s="102">
        <f t="shared" si="3"/>
        <v>0</v>
      </c>
      <c r="F18" s="102">
        <f t="shared" si="3"/>
        <v>0</v>
      </c>
      <c r="G18" s="435">
        <f t="shared" si="3"/>
        <v>0</v>
      </c>
      <c r="H18" s="435">
        <f t="shared" si="3"/>
        <v>0</v>
      </c>
      <c r="I18" s="103">
        <f t="shared" si="3"/>
        <v>0</v>
      </c>
      <c r="J18" s="863"/>
    </row>
    <row r="19" spans="1:10" ht="18" customHeight="1" thickBot="1" x14ac:dyDescent="0.25">
      <c r="A19" s="879" t="s">
        <v>570</v>
      </c>
      <c r="B19" s="880"/>
      <c r="C19" s="437">
        <f t="shared" ref="C19:I19" si="4">C14+C18</f>
        <v>0</v>
      </c>
      <c r="D19" s="437">
        <f t="shared" si="4"/>
        <v>0</v>
      </c>
      <c r="E19" s="437">
        <f t="shared" si="4"/>
        <v>0</v>
      </c>
      <c r="F19" s="437">
        <f t="shared" si="4"/>
        <v>0</v>
      </c>
      <c r="G19" s="437">
        <f t="shared" si="4"/>
        <v>0</v>
      </c>
      <c r="H19" s="437">
        <f t="shared" si="4"/>
        <v>0</v>
      </c>
      <c r="I19" s="103">
        <f t="shared" si="4"/>
        <v>0</v>
      </c>
      <c r="J19" s="863"/>
    </row>
  </sheetData>
  <sheetProtection sheet="1"/>
  <mergeCells count="13">
    <mergeCell ref="I3:I4"/>
    <mergeCell ref="A6:I6"/>
    <mergeCell ref="A14:B14"/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55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898" t="str">
        <f>CONCATENATE("5. tájékoztató tábla ",Z_ALAPADATOK!A7," ",Z_ALAPADATOK!B7," ",Z_ALAPADATOK!C7," ",Z_ALAPADATOK!D7," ",Z_ALAPADATOK!E7," ",Z_ALAPADATOK!F7," ",Z_ALAPADATOK!G7," ",Z_ALAPADATOK!H7)</f>
        <v>5. tájékoztató tábla a 6 / 2021 ( V.28. ) önkormányzati rendelethez</v>
      </c>
      <c r="B1" s="773"/>
      <c r="C1" s="773"/>
      <c r="D1" s="773"/>
    </row>
    <row r="2" spans="1:4" x14ac:dyDescent="0.2">
      <c r="A2" s="590"/>
      <c r="B2" s="591"/>
      <c r="C2" s="591"/>
      <c r="D2" s="591"/>
    </row>
    <row r="3" spans="1:4" ht="15.75" x14ac:dyDescent="0.2">
      <c r="A3" s="881" t="s">
        <v>761</v>
      </c>
      <c r="B3" s="855"/>
      <c r="C3" s="855"/>
      <c r="D3" s="855"/>
    </row>
    <row r="4" spans="1:4" ht="15.75" x14ac:dyDescent="0.2">
      <c r="A4" s="881" t="s">
        <v>762</v>
      </c>
      <c r="B4" s="855"/>
      <c r="C4" s="855"/>
      <c r="D4" s="855"/>
    </row>
    <row r="5" spans="1:4" s="411" customFormat="1" ht="15.75" thickBot="1" x14ac:dyDescent="0.25">
      <c r="A5" s="582"/>
      <c r="B5" s="312"/>
      <c r="C5" s="312"/>
      <c r="D5" s="322">
        <f>'Z_3.tájékoztató_t.'!H3</f>
        <v>0</v>
      </c>
    </row>
    <row r="6" spans="1:4" s="48" customFormat="1" ht="48" customHeight="1" thickBot="1" x14ac:dyDescent="0.25">
      <c r="A6" s="302" t="s">
        <v>4</v>
      </c>
      <c r="B6" s="308" t="s">
        <v>5</v>
      </c>
      <c r="C6" s="308" t="s">
        <v>571</v>
      </c>
      <c r="D6" s="592" t="s">
        <v>572</v>
      </c>
    </row>
    <row r="7" spans="1:4" s="48" customFormat="1" ht="14.1" customHeight="1" thickBot="1" x14ac:dyDescent="0.25">
      <c r="A7" s="593" t="s">
        <v>382</v>
      </c>
      <c r="B7" s="594" t="s">
        <v>383</v>
      </c>
      <c r="C7" s="594" t="s">
        <v>384</v>
      </c>
      <c r="D7" s="595" t="s">
        <v>386</v>
      </c>
    </row>
    <row r="8" spans="1:4" ht="18" customHeight="1" x14ac:dyDescent="0.2">
      <c r="A8" s="438" t="s">
        <v>6</v>
      </c>
      <c r="B8" s="439" t="s">
        <v>573</v>
      </c>
      <c r="C8" s="440"/>
      <c r="D8" s="441"/>
    </row>
    <row r="9" spans="1:4" ht="18" customHeight="1" x14ac:dyDescent="0.2">
      <c r="A9" s="442" t="s">
        <v>7</v>
      </c>
      <c r="B9" s="443" t="s">
        <v>574</v>
      </c>
      <c r="C9" s="444"/>
      <c r="D9" s="445"/>
    </row>
    <row r="10" spans="1:4" ht="18" customHeight="1" x14ac:dyDescent="0.2">
      <c r="A10" s="442" t="s">
        <v>8</v>
      </c>
      <c r="B10" s="443" t="s">
        <v>575</v>
      </c>
      <c r="C10" s="444"/>
      <c r="D10" s="445"/>
    </row>
    <row r="11" spans="1:4" ht="18" customHeight="1" x14ac:dyDescent="0.2">
      <c r="A11" s="442" t="s">
        <v>9</v>
      </c>
      <c r="B11" s="443" t="s">
        <v>576</v>
      </c>
      <c r="C11" s="444"/>
      <c r="D11" s="445"/>
    </row>
    <row r="12" spans="1:4" ht="18" customHeight="1" x14ac:dyDescent="0.2">
      <c r="A12" s="446" t="s">
        <v>10</v>
      </c>
      <c r="B12" s="443" t="s">
        <v>577</v>
      </c>
      <c r="C12" s="444"/>
      <c r="D12" s="445"/>
    </row>
    <row r="13" spans="1:4" ht="18" customHeight="1" x14ac:dyDescent="0.2">
      <c r="A13" s="442" t="s">
        <v>11</v>
      </c>
      <c r="B13" s="443" t="s">
        <v>578</v>
      </c>
      <c r="C13" s="444"/>
      <c r="D13" s="445"/>
    </row>
    <row r="14" spans="1:4" ht="18" customHeight="1" x14ac:dyDescent="0.2">
      <c r="A14" s="446" t="s">
        <v>12</v>
      </c>
      <c r="B14" s="447" t="s">
        <v>579</v>
      </c>
      <c r="C14" s="444"/>
      <c r="D14" s="445"/>
    </row>
    <row r="15" spans="1:4" ht="18" customHeight="1" x14ac:dyDescent="0.2">
      <c r="A15" s="446" t="s">
        <v>13</v>
      </c>
      <c r="B15" s="447" t="s">
        <v>580</v>
      </c>
      <c r="C15" s="444"/>
      <c r="D15" s="445"/>
    </row>
    <row r="16" spans="1:4" ht="18" customHeight="1" x14ac:dyDescent="0.2">
      <c r="A16" s="442" t="s">
        <v>14</v>
      </c>
      <c r="B16" s="447" t="s">
        <v>581</v>
      </c>
      <c r="C16" s="444"/>
      <c r="D16" s="445"/>
    </row>
    <row r="17" spans="1:4" ht="18" customHeight="1" x14ac:dyDescent="0.2">
      <c r="A17" s="446" t="s">
        <v>15</v>
      </c>
      <c r="B17" s="447" t="s">
        <v>582</v>
      </c>
      <c r="C17" s="444"/>
      <c r="D17" s="445"/>
    </row>
    <row r="18" spans="1:4" ht="22.5" x14ac:dyDescent="0.2">
      <c r="A18" s="442" t="s">
        <v>16</v>
      </c>
      <c r="B18" s="447" t="s">
        <v>583</v>
      </c>
      <c r="C18" s="444"/>
      <c r="D18" s="445"/>
    </row>
    <row r="19" spans="1:4" ht="18" customHeight="1" x14ac:dyDescent="0.2">
      <c r="A19" s="446" t="s">
        <v>17</v>
      </c>
      <c r="B19" s="443" t="s">
        <v>584</v>
      </c>
      <c r="C19" s="444"/>
      <c r="D19" s="445"/>
    </row>
    <row r="20" spans="1:4" ht="18" customHeight="1" x14ac:dyDescent="0.2">
      <c r="A20" s="442" t="s">
        <v>18</v>
      </c>
      <c r="B20" s="443" t="s">
        <v>585</v>
      </c>
      <c r="C20" s="444"/>
      <c r="D20" s="445"/>
    </row>
    <row r="21" spans="1:4" ht="18" customHeight="1" x14ac:dyDescent="0.2">
      <c r="A21" s="446" t="s">
        <v>19</v>
      </c>
      <c r="B21" s="443" t="s">
        <v>586</v>
      </c>
      <c r="C21" s="444"/>
      <c r="D21" s="445"/>
    </row>
    <row r="22" spans="1:4" ht="18" customHeight="1" x14ac:dyDescent="0.2">
      <c r="A22" s="442" t="s">
        <v>20</v>
      </c>
      <c r="B22" s="443" t="s">
        <v>587</v>
      </c>
      <c r="C22" s="444"/>
      <c r="D22" s="445"/>
    </row>
    <row r="23" spans="1:4" ht="18" customHeight="1" x14ac:dyDescent="0.2">
      <c r="A23" s="446" t="s">
        <v>21</v>
      </c>
      <c r="B23" s="443" t="s">
        <v>588</v>
      </c>
      <c r="C23" s="444"/>
      <c r="D23" s="445"/>
    </row>
    <row r="24" spans="1:4" ht="18" customHeight="1" x14ac:dyDescent="0.2">
      <c r="A24" s="442" t="s">
        <v>22</v>
      </c>
      <c r="B24" s="448"/>
      <c r="C24" s="444"/>
      <c r="D24" s="445"/>
    </row>
    <row r="25" spans="1:4" ht="18" customHeight="1" x14ac:dyDescent="0.2">
      <c r="A25" s="446" t="s">
        <v>23</v>
      </c>
      <c r="B25" s="448"/>
      <c r="C25" s="444"/>
      <c r="D25" s="445"/>
    </row>
    <row r="26" spans="1:4" ht="18" customHeight="1" x14ac:dyDescent="0.2">
      <c r="A26" s="442" t="s">
        <v>24</v>
      </c>
      <c r="B26" s="448"/>
      <c r="C26" s="444"/>
      <c r="D26" s="445"/>
    </row>
    <row r="27" spans="1:4" ht="18" customHeight="1" x14ac:dyDescent="0.2">
      <c r="A27" s="446" t="s">
        <v>25</v>
      </c>
      <c r="B27" s="448"/>
      <c r="C27" s="444"/>
      <c r="D27" s="445"/>
    </row>
    <row r="28" spans="1:4" ht="18" customHeight="1" x14ac:dyDescent="0.2">
      <c r="A28" s="442" t="s">
        <v>26</v>
      </c>
      <c r="B28" s="448"/>
      <c r="C28" s="444"/>
      <c r="D28" s="445"/>
    </row>
    <row r="29" spans="1:4" ht="18" customHeight="1" x14ac:dyDescent="0.2">
      <c r="A29" s="446" t="s">
        <v>27</v>
      </c>
      <c r="B29" s="448"/>
      <c r="C29" s="444"/>
      <c r="D29" s="445"/>
    </row>
    <row r="30" spans="1:4" ht="18" customHeight="1" x14ac:dyDescent="0.2">
      <c r="A30" s="442" t="s">
        <v>28</v>
      </c>
      <c r="B30" s="448"/>
      <c r="C30" s="444"/>
      <c r="D30" s="445"/>
    </row>
    <row r="31" spans="1:4" ht="18" customHeight="1" x14ac:dyDescent="0.2">
      <c r="A31" s="446" t="s">
        <v>29</v>
      </c>
      <c r="B31" s="448"/>
      <c r="C31" s="444"/>
      <c r="D31" s="445"/>
    </row>
    <row r="32" spans="1:4" ht="18" customHeight="1" thickBot="1" x14ac:dyDescent="0.25">
      <c r="A32" s="449" t="s">
        <v>30</v>
      </c>
      <c r="B32" s="450"/>
      <c r="C32" s="451"/>
      <c r="D32" s="452"/>
    </row>
    <row r="33" spans="1:4" ht="18" customHeight="1" thickBot="1" x14ac:dyDescent="0.25">
      <c r="A33" s="453" t="s">
        <v>31</v>
      </c>
      <c r="B33" s="589" t="s">
        <v>37</v>
      </c>
      <c r="C33" s="418">
        <f>+C8+C9+C10+C11+C12+C19+C20+C21+C22+C23+C24+C25+C26+C27+C28+C29+C30+C31+C32</f>
        <v>0</v>
      </c>
      <c r="D33" s="419">
        <f>+D8+D9+D10+D11+D12+D19+D20+D21+D22+D23+D24+D25+D26+D27+D28+D29+D30+D31+D32</f>
        <v>0</v>
      </c>
    </row>
    <row r="34" spans="1:4" ht="25.5" customHeight="1" x14ac:dyDescent="0.2">
      <c r="A34" s="454"/>
      <c r="B34" s="897" t="s">
        <v>589</v>
      </c>
      <c r="C34" s="897"/>
      <c r="D34" s="897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J17" sqref="J17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01" t="str">
        <f>CONCATENATE("6. tájékoztató tábla ",Z_ALAPADATOK!A7," ",Z_ALAPADATOK!B7," ",Z_ALAPADATOK!C7," ",Z_ALAPADATOK!D7," ",Z_ALAPADATOK!E7," ",Z_ALAPADATOK!F7," ",Z_ALAPADATOK!G7," ",Z_ALAPADATOK!H7)</f>
        <v>6. tájékoztató tábla a 6 / 2021 ( V.28. ) önkormányzati rendelethez</v>
      </c>
      <c r="B1" s="901"/>
      <c r="C1" s="901"/>
      <c r="D1" s="901"/>
      <c r="E1" s="901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02" t="s">
        <v>763</v>
      </c>
      <c r="B3" s="902"/>
      <c r="C3" s="902"/>
      <c r="D3" s="902"/>
      <c r="E3" s="902"/>
    </row>
    <row r="4" spans="1:5" ht="15.75" x14ac:dyDescent="0.25">
      <c r="A4" s="902" t="s">
        <v>886</v>
      </c>
      <c r="B4" s="902"/>
      <c r="C4" s="902"/>
      <c r="D4" s="902"/>
      <c r="E4" s="902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596"/>
      <c r="D6" s="596"/>
      <c r="E6" s="596">
        <f>'Z_5.tájékoztató_t.'!D5</f>
        <v>0</v>
      </c>
    </row>
    <row r="7" spans="1:5" ht="42.75" customHeight="1" thickBot="1" x14ac:dyDescent="0.25">
      <c r="A7" s="597" t="s">
        <v>48</v>
      </c>
      <c r="B7" s="598" t="s">
        <v>590</v>
      </c>
      <c r="C7" s="598" t="s">
        <v>591</v>
      </c>
      <c r="D7" s="599" t="s">
        <v>592</v>
      </c>
      <c r="E7" s="600" t="s">
        <v>593</v>
      </c>
    </row>
    <row r="8" spans="1:5" ht="15.95" customHeight="1" x14ac:dyDescent="0.2">
      <c r="A8" s="456" t="s">
        <v>6</v>
      </c>
      <c r="B8" s="457" t="s">
        <v>909</v>
      </c>
      <c r="C8" s="457" t="s">
        <v>911</v>
      </c>
      <c r="D8" s="458">
        <v>60000</v>
      </c>
      <c r="E8" s="459">
        <v>60000</v>
      </c>
    </row>
    <row r="9" spans="1:5" ht="15.95" customHeight="1" x14ac:dyDescent="0.2">
      <c r="A9" s="460" t="s">
        <v>7</v>
      </c>
      <c r="B9" s="461" t="s">
        <v>910</v>
      </c>
      <c r="C9" s="461" t="s">
        <v>911</v>
      </c>
      <c r="D9" s="462">
        <v>940000</v>
      </c>
      <c r="E9" s="463">
        <v>840000</v>
      </c>
    </row>
    <row r="10" spans="1:5" ht="15.95" customHeight="1" x14ac:dyDescent="0.2">
      <c r="A10" s="460" t="s">
        <v>8</v>
      </c>
      <c r="B10" s="461"/>
      <c r="C10" s="461"/>
      <c r="D10" s="462"/>
      <c r="E10" s="463"/>
    </row>
    <row r="11" spans="1:5" ht="15.95" customHeight="1" x14ac:dyDescent="0.2">
      <c r="A11" s="460" t="s">
        <v>9</v>
      </c>
      <c r="B11" s="461"/>
      <c r="C11" s="461"/>
      <c r="D11" s="462"/>
      <c r="E11" s="463"/>
    </row>
    <row r="12" spans="1:5" ht="15.95" customHeight="1" x14ac:dyDescent="0.2">
      <c r="A12" s="460" t="s">
        <v>10</v>
      </c>
      <c r="B12" s="461"/>
      <c r="C12" s="461"/>
      <c r="D12" s="462"/>
      <c r="E12" s="463"/>
    </row>
    <row r="13" spans="1:5" ht="15.95" customHeight="1" x14ac:dyDescent="0.2">
      <c r="A13" s="460" t="s">
        <v>11</v>
      </c>
      <c r="B13" s="461"/>
      <c r="C13" s="461"/>
      <c r="D13" s="462"/>
      <c r="E13" s="463"/>
    </row>
    <row r="14" spans="1:5" ht="15.95" customHeight="1" x14ac:dyDescent="0.2">
      <c r="A14" s="460" t="s">
        <v>12</v>
      </c>
      <c r="B14" s="461"/>
      <c r="C14" s="461"/>
      <c r="D14" s="462"/>
      <c r="E14" s="463"/>
    </row>
    <row r="15" spans="1:5" ht="15.95" customHeight="1" x14ac:dyDescent="0.2">
      <c r="A15" s="460" t="s">
        <v>13</v>
      </c>
      <c r="B15" s="461"/>
      <c r="C15" s="461"/>
      <c r="D15" s="462"/>
      <c r="E15" s="463"/>
    </row>
    <row r="16" spans="1:5" ht="15.95" customHeight="1" x14ac:dyDescent="0.2">
      <c r="A16" s="460" t="s">
        <v>14</v>
      </c>
      <c r="B16" s="461"/>
      <c r="C16" s="461"/>
      <c r="D16" s="462"/>
      <c r="E16" s="463"/>
    </row>
    <row r="17" spans="1:5" ht="15.95" customHeight="1" x14ac:dyDescent="0.2">
      <c r="A17" s="460" t="s">
        <v>15</v>
      </c>
      <c r="B17" s="461"/>
      <c r="C17" s="461"/>
      <c r="D17" s="462"/>
      <c r="E17" s="463"/>
    </row>
    <row r="18" spans="1:5" ht="15.95" customHeight="1" x14ac:dyDescent="0.2">
      <c r="A18" s="460" t="s">
        <v>16</v>
      </c>
      <c r="B18" s="461"/>
      <c r="C18" s="461"/>
      <c r="D18" s="462"/>
      <c r="E18" s="463"/>
    </row>
    <row r="19" spans="1:5" ht="15.95" customHeight="1" x14ac:dyDescent="0.2">
      <c r="A19" s="460" t="s">
        <v>17</v>
      </c>
      <c r="B19" s="461"/>
      <c r="C19" s="461"/>
      <c r="D19" s="462"/>
      <c r="E19" s="463"/>
    </row>
    <row r="20" spans="1:5" ht="15.95" customHeight="1" x14ac:dyDescent="0.2">
      <c r="A20" s="460" t="s">
        <v>18</v>
      </c>
      <c r="B20" s="461"/>
      <c r="C20" s="461"/>
      <c r="D20" s="462"/>
      <c r="E20" s="463"/>
    </row>
    <row r="21" spans="1:5" ht="15.95" customHeight="1" x14ac:dyDescent="0.2">
      <c r="A21" s="460" t="s">
        <v>19</v>
      </c>
      <c r="B21" s="461"/>
      <c r="C21" s="461"/>
      <c r="D21" s="462"/>
      <c r="E21" s="463"/>
    </row>
    <row r="22" spans="1:5" ht="15.95" customHeight="1" x14ac:dyDescent="0.2">
      <c r="A22" s="460" t="s">
        <v>20</v>
      </c>
      <c r="B22" s="461"/>
      <c r="C22" s="461"/>
      <c r="D22" s="462"/>
      <c r="E22" s="463"/>
    </row>
    <row r="23" spans="1:5" ht="15.95" customHeight="1" x14ac:dyDescent="0.2">
      <c r="A23" s="460" t="s">
        <v>21</v>
      </c>
      <c r="B23" s="461"/>
      <c r="C23" s="461"/>
      <c r="D23" s="462"/>
      <c r="E23" s="463"/>
    </row>
    <row r="24" spans="1:5" ht="15.95" customHeight="1" x14ac:dyDescent="0.2">
      <c r="A24" s="460" t="s">
        <v>22</v>
      </c>
      <c r="B24" s="461"/>
      <c r="C24" s="461"/>
      <c r="D24" s="462"/>
      <c r="E24" s="463"/>
    </row>
    <row r="25" spans="1:5" ht="15.95" customHeight="1" x14ac:dyDescent="0.2">
      <c r="A25" s="460" t="s">
        <v>23</v>
      </c>
      <c r="B25" s="461"/>
      <c r="C25" s="461"/>
      <c r="D25" s="462"/>
      <c r="E25" s="463"/>
    </row>
    <row r="26" spans="1:5" ht="15.95" customHeight="1" x14ac:dyDescent="0.2">
      <c r="A26" s="460" t="s">
        <v>24</v>
      </c>
      <c r="B26" s="461"/>
      <c r="C26" s="461"/>
      <c r="D26" s="462"/>
      <c r="E26" s="463"/>
    </row>
    <row r="27" spans="1:5" ht="15.95" customHeight="1" x14ac:dyDescent="0.2">
      <c r="A27" s="460" t="s">
        <v>25</v>
      </c>
      <c r="B27" s="461"/>
      <c r="C27" s="461"/>
      <c r="D27" s="462"/>
      <c r="E27" s="463"/>
    </row>
    <row r="28" spans="1:5" ht="15.95" customHeight="1" x14ac:dyDescent="0.2">
      <c r="A28" s="460" t="s">
        <v>26</v>
      </c>
      <c r="B28" s="461"/>
      <c r="C28" s="461"/>
      <c r="D28" s="462"/>
      <c r="E28" s="463"/>
    </row>
    <row r="29" spans="1:5" ht="15.95" customHeight="1" x14ac:dyDescent="0.2">
      <c r="A29" s="460" t="s">
        <v>27</v>
      </c>
      <c r="B29" s="461"/>
      <c r="C29" s="461"/>
      <c r="D29" s="462"/>
      <c r="E29" s="463"/>
    </row>
    <row r="30" spans="1:5" ht="15.95" customHeight="1" x14ac:dyDescent="0.2">
      <c r="A30" s="460" t="s">
        <v>28</v>
      </c>
      <c r="B30" s="461"/>
      <c r="C30" s="461"/>
      <c r="D30" s="462"/>
      <c r="E30" s="463"/>
    </row>
    <row r="31" spans="1:5" ht="15.95" customHeight="1" x14ac:dyDescent="0.2">
      <c r="A31" s="460" t="s">
        <v>29</v>
      </c>
      <c r="B31" s="461"/>
      <c r="C31" s="461"/>
      <c r="D31" s="462"/>
      <c r="E31" s="463"/>
    </row>
    <row r="32" spans="1:5" ht="15.95" customHeight="1" x14ac:dyDescent="0.2">
      <c r="A32" s="460" t="s">
        <v>30</v>
      </c>
      <c r="B32" s="461"/>
      <c r="C32" s="461"/>
      <c r="D32" s="462"/>
      <c r="E32" s="463"/>
    </row>
    <row r="33" spans="1:5" ht="15.95" customHeight="1" x14ac:dyDescent="0.2">
      <c r="A33" s="460" t="s">
        <v>31</v>
      </c>
      <c r="B33" s="461"/>
      <c r="C33" s="461"/>
      <c r="D33" s="462"/>
      <c r="E33" s="463"/>
    </row>
    <row r="34" spans="1:5" ht="15.95" customHeight="1" x14ac:dyDescent="0.2">
      <c r="A34" s="460" t="s">
        <v>32</v>
      </c>
      <c r="B34" s="461"/>
      <c r="C34" s="461"/>
      <c r="D34" s="462"/>
      <c r="E34" s="463"/>
    </row>
    <row r="35" spans="1:5" ht="15.95" customHeight="1" x14ac:dyDescent="0.2">
      <c r="A35" s="460" t="s">
        <v>33</v>
      </c>
      <c r="B35" s="461"/>
      <c r="C35" s="461"/>
      <c r="D35" s="462"/>
      <c r="E35" s="463"/>
    </row>
    <row r="36" spans="1:5" ht="15.95" customHeight="1" x14ac:dyDescent="0.2">
      <c r="A36" s="460" t="s">
        <v>594</v>
      </c>
      <c r="B36" s="461"/>
      <c r="C36" s="461"/>
      <c r="D36" s="462"/>
      <c r="E36" s="463"/>
    </row>
    <row r="37" spans="1:5" ht="15.95" customHeight="1" x14ac:dyDescent="0.2">
      <c r="A37" s="460" t="s">
        <v>595</v>
      </c>
      <c r="B37" s="461"/>
      <c r="C37" s="461"/>
      <c r="D37" s="462"/>
      <c r="E37" s="463"/>
    </row>
    <row r="38" spans="1:5" ht="15.95" customHeight="1" x14ac:dyDescent="0.2">
      <c r="A38" s="460" t="s">
        <v>596</v>
      </c>
      <c r="B38" s="461"/>
      <c r="C38" s="461"/>
      <c r="D38" s="462"/>
      <c r="E38" s="463"/>
    </row>
    <row r="39" spans="1:5" ht="15.95" customHeight="1" x14ac:dyDescent="0.2">
      <c r="A39" s="460" t="s">
        <v>597</v>
      </c>
      <c r="B39" s="461"/>
      <c r="C39" s="461"/>
      <c r="D39" s="462"/>
      <c r="E39" s="463"/>
    </row>
    <row r="40" spans="1:5" ht="15.95" customHeight="1" thickBot="1" x14ac:dyDescent="0.25">
      <c r="A40" s="464" t="s">
        <v>598</v>
      </c>
      <c r="B40" s="465"/>
      <c r="C40" s="465"/>
      <c r="D40" s="466"/>
      <c r="E40" s="467"/>
    </row>
    <row r="41" spans="1:5" ht="15.95" customHeight="1" thickBot="1" x14ac:dyDescent="0.25">
      <c r="A41" s="899" t="s">
        <v>37</v>
      </c>
      <c r="B41" s="900"/>
      <c r="C41" s="468"/>
      <c r="D41" s="469">
        <f>SUM(D8:D40)</f>
        <v>1000000</v>
      </c>
      <c r="E41" s="470">
        <f>SUM(E8:E40)</f>
        <v>900000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activeCell="H9" sqref="H9"/>
    </sheetView>
  </sheetViews>
  <sheetFormatPr defaultColWidth="12" defaultRowHeight="15.75" x14ac:dyDescent="0.25"/>
  <cols>
    <col min="1" max="1" width="67.1640625" style="471" customWidth="1"/>
    <col min="2" max="2" width="6.1640625" style="472" customWidth="1"/>
    <col min="3" max="4" width="12.1640625" style="471" customWidth="1"/>
    <col min="5" max="5" width="12.1640625" style="498" customWidth="1"/>
    <col min="6" max="16384" width="12" style="471"/>
  </cols>
  <sheetData>
    <row r="1" spans="1:5" x14ac:dyDescent="0.25">
      <c r="A1" s="904" t="str">
        <f>CONCATENATE("7.1. tájékoztató tábla ",Z_ALAPADATOK!A7," ",Z_ALAPADATOK!B7," ",Z_ALAPADATOK!C7," ",Z_ALAPADATOK!D7," ",Z_ALAPADATOK!E7," ",Z_ALAPADATOK!F7," ",Z_ALAPADATOK!G7," ",Z_ALAPADATOK!H7)</f>
        <v>7.1. tájékoztató tábla a 6 / 2021 ( V.28. ) önkormányzati rendelethez</v>
      </c>
      <c r="B1" s="758"/>
      <c r="C1" s="758"/>
      <c r="D1" s="758"/>
      <c r="E1" s="758"/>
    </row>
    <row r="2" spans="1:5" x14ac:dyDescent="0.25">
      <c r="A2" s="905" t="s">
        <v>767</v>
      </c>
      <c r="B2" s="906"/>
      <c r="C2" s="906"/>
      <c r="D2" s="906"/>
      <c r="E2" s="906"/>
    </row>
    <row r="3" spans="1:5" ht="16.5" customHeight="1" x14ac:dyDescent="0.25">
      <c r="A3" s="905" t="s">
        <v>768</v>
      </c>
      <c r="B3" s="906"/>
      <c r="C3" s="906"/>
      <c r="D3" s="906"/>
      <c r="E3" s="906"/>
    </row>
    <row r="4" spans="1:5" ht="16.5" customHeight="1" x14ac:dyDescent="0.25">
      <c r="A4" s="907" t="s">
        <v>887</v>
      </c>
      <c r="B4" s="908"/>
      <c r="C4" s="908"/>
      <c r="D4" s="908"/>
      <c r="E4" s="908"/>
    </row>
    <row r="5" spans="1:5" ht="16.5" customHeight="1" thickBot="1" x14ac:dyDescent="0.3">
      <c r="A5" s="601"/>
      <c r="B5" s="602"/>
      <c r="C5" s="909">
        <f>'Z_6.tájékoztató_t.'!E6</f>
        <v>0</v>
      </c>
      <c r="D5" s="909"/>
      <c r="E5" s="909"/>
    </row>
    <row r="6" spans="1:5" ht="15.75" customHeight="1" x14ac:dyDescent="0.25">
      <c r="A6" s="910" t="s">
        <v>599</v>
      </c>
      <c r="B6" s="913" t="s">
        <v>600</v>
      </c>
      <c r="C6" s="916" t="s">
        <v>601</v>
      </c>
      <c r="D6" s="916" t="s">
        <v>602</v>
      </c>
      <c r="E6" s="918" t="s">
        <v>603</v>
      </c>
    </row>
    <row r="7" spans="1:5" ht="11.25" customHeight="1" x14ac:dyDescent="0.25">
      <c r="A7" s="911"/>
      <c r="B7" s="914"/>
      <c r="C7" s="917"/>
      <c r="D7" s="917"/>
      <c r="E7" s="919"/>
    </row>
    <row r="8" spans="1:5" x14ac:dyDescent="0.25">
      <c r="A8" s="912"/>
      <c r="B8" s="915"/>
      <c r="C8" s="920" t="s">
        <v>604</v>
      </c>
      <c r="D8" s="920"/>
      <c r="E8" s="921"/>
    </row>
    <row r="9" spans="1:5" s="473" customFormat="1" ht="16.5" thickBot="1" x14ac:dyDescent="0.25">
      <c r="A9" s="603" t="s">
        <v>605</v>
      </c>
      <c r="B9" s="604" t="s">
        <v>383</v>
      </c>
      <c r="C9" s="604" t="s">
        <v>384</v>
      </c>
      <c r="D9" s="604" t="s">
        <v>386</v>
      </c>
      <c r="E9" s="605" t="s">
        <v>385</v>
      </c>
    </row>
    <row r="10" spans="1:5" s="478" customFormat="1" x14ac:dyDescent="0.2">
      <c r="A10" s="474" t="s">
        <v>606</v>
      </c>
      <c r="B10" s="475" t="s">
        <v>607</v>
      </c>
      <c r="C10" s="476"/>
      <c r="D10" s="476">
        <v>284742</v>
      </c>
      <c r="E10" s="477"/>
    </row>
    <row r="11" spans="1:5" s="478" customFormat="1" x14ac:dyDescent="0.2">
      <c r="A11" s="479" t="s">
        <v>608</v>
      </c>
      <c r="B11" s="480" t="s">
        <v>609</v>
      </c>
      <c r="C11" s="481">
        <f>+C12+C17+C22+C27+C32</f>
        <v>1901778219</v>
      </c>
      <c r="D11" s="481">
        <f>+D12+D17+D22+D27+D32</f>
        <v>1469807005</v>
      </c>
      <c r="E11" s="482">
        <f>+E12+E17+E22+E27+E32</f>
        <v>0</v>
      </c>
    </row>
    <row r="12" spans="1:5" s="478" customFormat="1" x14ac:dyDescent="0.2">
      <c r="A12" s="479" t="s">
        <v>610</v>
      </c>
      <c r="B12" s="480" t="s">
        <v>611</v>
      </c>
      <c r="C12" s="481">
        <f>+C13+C14+C15+C16</f>
        <v>1650022875</v>
      </c>
      <c r="D12" s="481">
        <f>+D13+D14+D15+D16</f>
        <v>1272298269</v>
      </c>
      <c r="E12" s="482">
        <f>+E13+E14+E15+E16</f>
        <v>0</v>
      </c>
    </row>
    <row r="13" spans="1:5" s="478" customFormat="1" x14ac:dyDescent="0.2">
      <c r="A13" s="483" t="s">
        <v>612</v>
      </c>
      <c r="B13" s="480" t="s">
        <v>613</v>
      </c>
      <c r="C13" s="484"/>
      <c r="D13" s="484"/>
      <c r="E13" s="485"/>
    </row>
    <row r="14" spans="1:5" s="478" customFormat="1" ht="26.45" customHeight="1" x14ac:dyDescent="0.2">
      <c r="A14" s="483" t="s">
        <v>614</v>
      </c>
      <c r="B14" s="480" t="s">
        <v>615</v>
      </c>
      <c r="C14" s="486"/>
      <c r="D14" s="486"/>
      <c r="E14" s="487"/>
    </row>
    <row r="15" spans="1:5" s="478" customFormat="1" x14ac:dyDescent="0.2">
      <c r="A15" s="483" t="s">
        <v>616</v>
      </c>
      <c r="B15" s="480" t="s">
        <v>617</v>
      </c>
      <c r="C15" s="486">
        <v>1650022875</v>
      </c>
      <c r="D15" s="486">
        <v>1272298269</v>
      </c>
      <c r="E15" s="487"/>
    </row>
    <row r="16" spans="1:5" s="478" customFormat="1" x14ac:dyDescent="0.2">
      <c r="A16" s="483" t="s">
        <v>618</v>
      </c>
      <c r="B16" s="480" t="s">
        <v>619</v>
      </c>
      <c r="C16" s="486"/>
      <c r="D16" s="486"/>
      <c r="E16" s="487"/>
    </row>
    <row r="17" spans="1:5" s="478" customFormat="1" x14ac:dyDescent="0.2">
      <c r="A17" s="479" t="s">
        <v>620</v>
      </c>
      <c r="B17" s="480" t="s">
        <v>621</v>
      </c>
      <c r="C17" s="488">
        <f>+C18+C19+C20+C21</f>
        <v>62877996</v>
      </c>
      <c r="D17" s="488">
        <f>+D18+D19+D20+D21</f>
        <v>8631388</v>
      </c>
      <c r="E17" s="489">
        <f>+E18+E19+E20+E21</f>
        <v>0</v>
      </c>
    </row>
    <row r="18" spans="1:5" s="478" customFormat="1" x14ac:dyDescent="0.2">
      <c r="A18" s="483" t="s">
        <v>622</v>
      </c>
      <c r="B18" s="480" t="s">
        <v>623</v>
      </c>
      <c r="C18" s="486"/>
      <c r="D18" s="486"/>
      <c r="E18" s="487"/>
    </row>
    <row r="19" spans="1:5" s="478" customFormat="1" ht="22.5" x14ac:dyDescent="0.2">
      <c r="A19" s="483" t="s">
        <v>624</v>
      </c>
      <c r="B19" s="480" t="s">
        <v>15</v>
      </c>
      <c r="C19" s="486"/>
      <c r="D19" s="486"/>
      <c r="E19" s="487"/>
    </row>
    <row r="20" spans="1:5" s="478" customFormat="1" x14ac:dyDescent="0.2">
      <c r="A20" s="483" t="s">
        <v>625</v>
      </c>
      <c r="B20" s="480" t="s">
        <v>16</v>
      </c>
      <c r="C20" s="486"/>
      <c r="D20" s="486"/>
      <c r="E20" s="487"/>
    </row>
    <row r="21" spans="1:5" s="478" customFormat="1" x14ac:dyDescent="0.2">
      <c r="A21" s="483" t="s">
        <v>626</v>
      </c>
      <c r="B21" s="480" t="s">
        <v>17</v>
      </c>
      <c r="C21" s="486">
        <v>62877996</v>
      </c>
      <c r="D21" s="486">
        <v>8631388</v>
      </c>
      <c r="E21" s="487"/>
    </row>
    <row r="22" spans="1:5" s="478" customFormat="1" x14ac:dyDescent="0.2">
      <c r="A22" s="479" t="s">
        <v>627</v>
      </c>
      <c r="B22" s="480" t="s">
        <v>18</v>
      </c>
      <c r="C22" s="488">
        <f>+C23+C24+C25+C26</f>
        <v>0</v>
      </c>
      <c r="D22" s="488">
        <f>+D23+D24+D25+D26</f>
        <v>0</v>
      </c>
      <c r="E22" s="489">
        <f>+E23+E24+E25+E26</f>
        <v>0</v>
      </c>
    </row>
    <row r="23" spans="1:5" s="478" customFormat="1" x14ac:dyDescent="0.2">
      <c r="A23" s="483" t="s">
        <v>628</v>
      </c>
      <c r="B23" s="480" t="s">
        <v>19</v>
      </c>
      <c r="C23" s="486"/>
      <c r="D23" s="486"/>
      <c r="E23" s="487"/>
    </row>
    <row r="24" spans="1:5" s="478" customFormat="1" x14ac:dyDescent="0.2">
      <c r="A24" s="483" t="s">
        <v>629</v>
      </c>
      <c r="B24" s="480" t="s">
        <v>20</v>
      </c>
      <c r="C24" s="486"/>
      <c r="D24" s="486"/>
      <c r="E24" s="487"/>
    </row>
    <row r="25" spans="1:5" s="478" customFormat="1" x14ac:dyDescent="0.2">
      <c r="A25" s="483" t="s">
        <v>630</v>
      </c>
      <c r="B25" s="480" t="s">
        <v>21</v>
      </c>
      <c r="C25" s="486"/>
      <c r="D25" s="486"/>
      <c r="E25" s="487"/>
    </row>
    <row r="26" spans="1:5" s="478" customFormat="1" x14ac:dyDescent="0.2">
      <c r="A26" s="483" t="s">
        <v>631</v>
      </c>
      <c r="B26" s="480" t="s">
        <v>22</v>
      </c>
      <c r="C26" s="486"/>
      <c r="D26" s="486"/>
      <c r="E26" s="487"/>
    </row>
    <row r="27" spans="1:5" s="478" customFormat="1" x14ac:dyDescent="0.2">
      <c r="A27" s="479" t="s">
        <v>632</v>
      </c>
      <c r="B27" s="480" t="s">
        <v>23</v>
      </c>
      <c r="C27" s="488">
        <f>+C28+C29+C30+C31</f>
        <v>188877348</v>
      </c>
      <c r="D27" s="488">
        <f>+D28+D29+D30+D31</f>
        <v>188877348</v>
      </c>
      <c r="E27" s="489">
        <f>+E28+E29+E30+E31</f>
        <v>0</v>
      </c>
    </row>
    <row r="28" spans="1:5" s="478" customFormat="1" x14ac:dyDescent="0.2">
      <c r="A28" s="483" t="s">
        <v>633</v>
      </c>
      <c r="B28" s="480" t="s">
        <v>24</v>
      </c>
      <c r="C28" s="486"/>
      <c r="D28" s="486"/>
      <c r="E28" s="487"/>
    </row>
    <row r="29" spans="1:5" s="478" customFormat="1" x14ac:dyDescent="0.2">
      <c r="A29" s="483" t="s">
        <v>634</v>
      </c>
      <c r="B29" s="480" t="s">
        <v>25</v>
      </c>
      <c r="C29" s="486"/>
      <c r="D29" s="486"/>
      <c r="E29" s="487"/>
    </row>
    <row r="30" spans="1:5" s="478" customFormat="1" x14ac:dyDescent="0.2">
      <c r="A30" s="483" t="s">
        <v>635</v>
      </c>
      <c r="B30" s="480" t="s">
        <v>26</v>
      </c>
      <c r="C30" s="486">
        <v>188877348</v>
      </c>
      <c r="D30" s="486">
        <v>188877348</v>
      </c>
      <c r="E30" s="487"/>
    </row>
    <row r="31" spans="1:5" s="478" customFormat="1" x14ac:dyDescent="0.2">
      <c r="A31" s="483" t="s">
        <v>636</v>
      </c>
      <c r="B31" s="480" t="s">
        <v>27</v>
      </c>
      <c r="C31" s="486"/>
      <c r="D31" s="486"/>
      <c r="E31" s="487"/>
    </row>
    <row r="32" spans="1:5" s="478" customFormat="1" x14ac:dyDescent="0.2">
      <c r="A32" s="479" t="s">
        <v>637</v>
      </c>
      <c r="B32" s="480" t="s">
        <v>28</v>
      </c>
      <c r="C32" s="488">
        <f>+C33+C34+C35+C36</f>
        <v>0</v>
      </c>
      <c r="D32" s="488">
        <f>+D33+D34+D35+D36</f>
        <v>0</v>
      </c>
      <c r="E32" s="489">
        <f>+E33+E34+E35+E36</f>
        <v>0</v>
      </c>
    </row>
    <row r="33" spans="1:5" s="478" customFormat="1" x14ac:dyDescent="0.2">
      <c r="A33" s="483" t="s">
        <v>638</v>
      </c>
      <c r="B33" s="480" t="s">
        <v>29</v>
      </c>
      <c r="C33" s="486"/>
      <c r="D33" s="486"/>
      <c r="E33" s="487"/>
    </row>
    <row r="34" spans="1:5" s="478" customFormat="1" ht="22.5" x14ac:dyDescent="0.2">
      <c r="A34" s="483" t="s">
        <v>639</v>
      </c>
      <c r="B34" s="480" t="s">
        <v>30</v>
      </c>
      <c r="C34" s="486"/>
      <c r="D34" s="486"/>
      <c r="E34" s="487"/>
    </row>
    <row r="35" spans="1:5" s="478" customFormat="1" x14ac:dyDescent="0.2">
      <c r="A35" s="483" t="s">
        <v>640</v>
      </c>
      <c r="B35" s="480" t="s">
        <v>31</v>
      </c>
      <c r="C35" s="486"/>
      <c r="D35" s="486"/>
      <c r="E35" s="487"/>
    </row>
    <row r="36" spans="1:5" s="478" customFormat="1" x14ac:dyDescent="0.2">
      <c r="A36" s="483" t="s">
        <v>641</v>
      </c>
      <c r="B36" s="480" t="s">
        <v>32</v>
      </c>
      <c r="C36" s="486"/>
      <c r="D36" s="486"/>
      <c r="E36" s="487"/>
    </row>
    <row r="37" spans="1:5" s="478" customFormat="1" x14ac:dyDescent="0.2">
      <c r="A37" s="479" t="s">
        <v>642</v>
      </c>
      <c r="B37" s="480" t="s">
        <v>33</v>
      </c>
      <c r="C37" s="488">
        <f>+C38+C43+C48</f>
        <v>0</v>
      </c>
      <c r="D37" s="488">
        <f>+D38+D43+D48</f>
        <v>0</v>
      </c>
      <c r="E37" s="489">
        <f>+E38+E43+E48</f>
        <v>0</v>
      </c>
    </row>
    <row r="38" spans="1:5" s="478" customFormat="1" x14ac:dyDescent="0.2">
      <c r="A38" s="479" t="s">
        <v>643</v>
      </c>
      <c r="B38" s="480" t="s">
        <v>594</v>
      </c>
      <c r="C38" s="488">
        <f>+C39+C40+C41+C42</f>
        <v>0</v>
      </c>
      <c r="D38" s="488">
        <f>+D39+D40+D41+D42</f>
        <v>0</v>
      </c>
      <c r="E38" s="489">
        <f>+E39+E40+E41+E42</f>
        <v>0</v>
      </c>
    </row>
    <row r="39" spans="1:5" s="478" customFormat="1" x14ac:dyDescent="0.2">
      <c r="A39" s="483" t="s">
        <v>644</v>
      </c>
      <c r="B39" s="480" t="s">
        <v>595</v>
      </c>
      <c r="C39" s="486"/>
      <c r="D39" s="486"/>
      <c r="E39" s="487"/>
    </row>
    <row r="40" spans="1:5" s="478" customFormat="1" x14ac:dyDescent="0.2">
      <c r="A40" s="483" t="s">
        <v>645</v>
      </c>
      <c r="B40" s="480" t="s">
        <v>596</v>
      </c>
      <c r="C40" s="486"/>
      <c r="D40" s="486"/>
      <c r="E40" s="487"/>
    </row>
    <row r="41" spans="1:5" s="478" customFormat="1" x14ac:dyDescent="0.2">
      <c r="A41" s="483" t="s">
        <v>646</v>
      </c>
      <c r="B41" s="480" t="s">
        <v>597</v>
      </c>
      <c r="C41" s="486"/>
      <c r="D41" s="486"/>
      <c r="E41" s="487"/>
    </row>
    <row r="42" spans="1:5" s="478" customFormat="1" x14ac:dyDescent="0.2">
      <c r="A42" s="483" t="s">
        <v>647</v>
      </c>
      <c r="B42" s="480" t="s">
        <v>598</v>
      </c>
      <c r="C42" s="486"/>
      <c r="D42" s="486"/>
      <c r="E42" s="487"/>
    </row>
    <row r="43" spans="1:5" s="478" customFormat="1" x14ac:dyDescent="0.2">
      <c r="A43" s="479" t="s">
        <v>648</v>
      </c>
      <c r="B43" s="480" t="s">
        <v>649</v>
      </c>
      <c r="C43" s="488">
        <f>+C44+C45+C46+C47</f>
        <v>0</v>
      </c>
      <c r="D43" s="488">
        <f>+D44+D45+D46+D47</f>
        <v>0</v>
      </c>
      <c r="E43" s="489">
        <f>+E44+E45+E46+E47</f>
        <v>0</v>
      </c>
    </row>
    <row r="44" spans="1:5" s="478" customFormat="1" x14ac:dyDescent="0.2">
      <c r="A44" s="483" t="s">
        <v>650</v>
      </c>
      <c r="B44" s="480" t="s">
        <v>651</v>
      </c>
      <c r="C44" s="486"/>
      <c r="D44" s="486"/>
      <c r="E44" s="487"/>
    </row>
    <row r="45" spans="1:5" s="478" customFormat="1" ht="22.5" x14ac:dyDescent="0.2">
      <c r="A45" s="483" t="s">
        <v>652</v>
      </c>
      <c r="B45" s="480" t="s">
        <v>653</v>
      </c>
      <c r="C45" s="486"/>
      <c r="D45" s="486"/>
      <c r="E45" s="487"/>
    </row>
    <row r="46" spans="1:5" s="478" customFormat="1" x14ac:dyDescent="0.2">
      <c r="A46" s="483" t="s">
        <v>654</v>
      </c>
      <c r="B46" s="480" t="s">
        <v>655</v>
      </c>
      <c r="C46" s="486"/>
      <c r="D46" s="486"/>
      <c r="E46" s="487"/>
    </row>
    <row r="47" spans="1:5" s="478" customFormat="1" x14ac:dyDescent="0.2">
      <c r="A47" s="483" t="s">
        <v>656</v>
      </c>
      <c r="B47" s="480" t="s">
        <v>657</v>
      </c>
      <c r="C47" s="486"/>
      <c r="D47" s="486"/>
      <c r="E47" s="487"/>
    </row>
    <row r="48" spans="1:5" s="478" customFormat="1" x14ac:dyDescent="0.2">
      <c r="A48" s="479" t="s">
        <v>658</v>
      </c>
      <c r="B48" s="480" t="s">
        <v>659</v>
      </c>
      <c r="C48" s="488">
        <f>+C49+C50+C51+C52</f>
        <v>0</v>
      </c>
      <c r="D48" s="488">
        <f>+D49+D50+D51+D52</f>
        <v>0</v>
      </c>
      <c r="E48" s="489">
        <f>+E49+E50+E51+E52</f>
        <v>0</v>
      </c>
    </row>
    <row r="49" spans="1:5" s="478" customFormat="1" x14ac:dyDescent="0.2">
      <c r="A49" s="483" t="s">
        <v>660</v>
      </c>
      <c r="B49" s="480" t="s">
        <v>661</v>
      </c>
      <c r="C49" s="486"/>
      <c r="D49" s="486"/>
      <c r="E49" s="487"/>
    </row>
    <row r="50" spans="1:5" s="478" customFormat="1" ht="22.5" x14ac:dyDescent="0.2">
      <c r="A50" s="483" t="s">
        <v>662</v>
      </c>
      <c r="B50" s="480" t="s">
        <v>663</v>
      </c>
      <c r="C50" s="486"/>
      <c r="D50" s="486"/>
      <c r="E50" s="487"/>
    </row>
    <row r="51" spans="1:5" s="478" customFormat="1" x14ac:dyDescent="0.2">
      <c r="A51" s="483" t="s">
        <v>664</v>
      </c>
      <c r="B51" s="480" t="s">
        <v>665</v>
      </c>
      <c r="C51" s="486"/>
      <c r="D51" s="486"/>
      <c r="E51" s="487"/>
    </row>
    <row r="52" spans="1:5" s="478" customFormat="1" x14ac:dyDescent="0.2">
      <c r="A52" s="483" t="s">
        <v>666</v>
      </c>
      <c r="B52" s="480" t="s">
        <v>667</v>
      </c>
      <c r="C52" s="486"/>
      <c r="D52" s="486"/>
      <c r="E52" s="487"/>
    </row>
    <row r="53" spans="1:5" s="478" customFormat="1" x14ac:dyDescent="0.2">
      <c r="A53" s="479" t="s">
        <v>668</v>
      </c>
      <c r="B53" s="480" t="s">
        <v>669</v>
      </c>
      <c r="C53" s="486"/>
      <c r="D53" s="486"/>
      <c r="E53" s="487"/>
    </row>
    <row r="54" spans="1:5" s="478" customFormat="1" ht="21" x14ac:dyDescent="0.2">
      <c r="A54" s="479" t="s">
        <v>670</v>
      </c>
      <c r="B54" s="480" t="s">
        <v>671</v>
      </c>
      <c r="C54" s="488">
        <f>+C10+C11+C37+C53</f>
        <v>1901778219</v>
      </c>
      <c r="D54" s="488">
        <f>+D10+D11+D37+D53</f>
        <v>1470091747</v>
      </c>
      <c r="E54" s="489">
        <f>+E10+E11+E37+E53</f>
        <v>0</v>
      </c>
    </row>
    <row r="55" spans="1:5" s="478" customFormat="1" x14ac:dyDescent="0.2">
      <c r="A55" s="479" t="s">
        <v>672</v>
      </c>
      <c r="B55" s="480" t="s">
        <v>673</v>
      </c>
      <c r="C55" s="486"/>
      <c r="D55" s="486"/>
      <c r="E55" s="487"/>
    </row>
    <row r="56" spans="1:5" s="478" customFormat="1" x14ac:dyDescent="0.2">
      <c r="A56" s="479" t="s">
        <v>674</v>
      </c>
      <c r="B56" s="480" t="s">
        <v>675</v>
      </c>
      <c r="C56" s="486"/>
      <c r="D56" s="486"/>
      <c r="E56" s="487"/>
    </row>
    <row r="57" spans="1:5" s="478" customFormat="1" x14ac:dyDescent="0.2">
      <c r="A57" s="479" t="s">
        <v>676</v>
      </c>
      <c r="B57" s="480" t="s">
        <v>677</v>
      </c>
      <c r="C57" s="488">
        <f>+C55+C56</f>
        <v>0</v>
      </c>
      <c r="D57" s="488">
        <f>+D55+D56</f>
        <v>0</v>
      </c>
      <c r="E57" s="489">
        <f>+E55+E56</f>
        <v>0</v>
      </c>
    </row>
    <row r="58" spans="1:5" s="478" customFormat="1" x14ac:dyDescent="0.2">
      <c r="A58" s="479" t="s">
        <v>678</v>
      </c>
      <c r="B58" s="480" t="s">
        <v>679</v>
      </c>
      <c r="C58" s="486"/>
      <c r="D58" s="486"/>
      <c r="E58" s="487"/>
    </row>
    <row r="59" spans="1:5" s="478" customFormat="1" x14ac:dyDescent="0.2">
      <c r="A59" s="479" t="s">
        <v>680</v>
      </c>
      <c r="B59" s="480" t="s">
        <v>681</v>
      </c>
      <c r="C59" s="486">
        <v>834955</v>
      </c>
      <c r="D59" s="486">
        <v>834955</v>
      </c>
      <c r="E59" s="487"/>
    </row>
    <row r="60" spans="1:5" s="478" customFormat="1" x14ac:dyDescent="0.2">
      <c r="A60" s="479" t="s">
        <v>682</v>
      </c>
      <c r="B60" s="480" t="s">
        <v>683</v>
      </c>
      <c r="C60" s="486">
        <v>334775394</v>
      </c>
      <c r="D60" s="486">
        <v>334775394</v>
      </c>
      <c r="E60" s="487"/>
    </row>
    <row r="61" spans="1:5" s="478" customFormat="1" x14ac:dyDescent="0.2">
      <c r="A61" s="479" t="s">
        <v>684</v>
      </c>
      <c r="B61" s="480" t="s">
        <v>685</v>
      </c>
      <c r="C61" s="486"/>
      <c r="D61" s="486"/>
      <c r="E61" s="487"/>
    </row>
    <row r="62" spans="1:5" s="478" customFormat="1" x14ac:dyDescent="0.2">
      <c r="A62" s="479" t="s">
        <v>686</v>
      </c>
      <c r="B62" s="480" t="s">
        <v>687</v>
      </c>
      <c r="C62" s="488">
        <f>+C58+C59+C60+C61</f>
        <v>335610349</v>
      </c>
      <c r="D62" s="488">
        <f>+D58+D59+D60+D61</f>
        <v>335610349</v>
      </c>
      <c r="E62" s="489">
        <f>+E58+E59+E60+E61</f>
        <v>0</v>
      </c>
    </row>
    <row r="63" spans="1:5" s="478" customFormat="1" x14ac:dyDescent="0.2">
      <c r="A63" s="479" t="s">
        <v>688</v>
      </c>
      <c r="B63" s="480" t="s">
        <v>689</v>
      </c>
      <c r="C63" s="486">
        <v>7412291</v>
      </c>
      <c r="D63" s="486">
        <v>7412291</v>
      </c>
      <c r="E63" s="487"/>
    </row>
    <row r="64" spans="1:5" s="478" customFormat="1" x14ac:dyDescent="0.2">
      <c r="A64" s="479" t="s">
        <v>690</v>
      </c>
      <c r="B64" s="480" t="s">
        <v>691</v>
      </c>
      <c r="C64" s="486"/>
      <c r="D64" s="486"/>
      <c r="E64" s="487"/>
    </row>
    <row r="65" spans="1:5" s="478" customFormat="1" x14ac:dyDescent="0.2">
      <c r="A65" s="479" t="s">
        <v>692</v>
      </c>
      <c r="B65" s="480" t="s">
        <v>693</v>
      </c>
      <c r="C65" s="486">
        <v>150000</v>
      </c>
      <c r="D65" s="486">
        <v>150000</v>
      </c>
      <c r="E65" s="487"/>
    </row>
    <row r="66" spans="1:5" s="478" customFormat="1" x14ac:dyDescent="0.2">
      <c r="A66" s="479" t="s">
        <v>694</v>
      </c>
      <c r="B66" s="480" t="s">
        <v>695</v>
      </c>
      <c r="C66" s="488">
        <f>+C63+C64+C65</f>
        <v>7562291</v>
      </c>
      <c r="D66" s="488">
        <f>+D63+D64+D65</f>
        <v>7562291</v>
      </c>
      <c r="E66" s="489">
        <f>+E63+E64+E65</f>
        <v>0</v>
      </c>
    </row>
    <row r="67" spans="1:5" s="478" customFormat="1" x14ac:dyDescent="0.2">
      <c r="A67" s="479" t="s">
        <v>696</v>
      </c>
      <c r="B67" s="480" t="s">
        <v>697</v>
      </c>
      <c r="C67" s="486"/>
      <c r="D67" s="486"/>
      <c r="E67" s="487"/>
    </row>
    <row r="68" spans="1:5" s="478" customFormat="1" ht="21" x14ac:dyDescent="0.2">
      <c r="A68" s="479" t="s">
        <v>698</v>
      </c>
      <c r="B68" s="480" t="s">
        <v>699</v>
      </c>
      <c r="C68" s="486"/>
      <c r="D68" s="486"/>
      <c r="E68" s="487"/>
    </row>
    <row r="69" spans="1:5" s="478" customFormat="1" x14ac:dyDescent="0.2">
      <c r="A69" s="479" t="s">
        <v>765</v>
      </c>
      <c r="B69" s="480" t="s">
        <v>700</v>
      </c>
      <c r="C69" s="488">
        <f>+C67+C68</f>
        <v>0</v>
      </c>
      <c r="D69" s="488">
        <f>+D67+D68</f>
        <v>0</v>
      </c>
      <c r="E69" s="489">
        <f>+E67+E68</f>
        <v>0</v>
      </c>
    </row>
    <row r="70" spans="1:5" s="478" customFormat="1" x14ac:dyDescent="0.2">
      <c r="A70" s="479" t="s">
        <v>701</v>
      </c>
      <c r="B70" s="480" t="s">
        <v>702</v>
      </c>
      <c r="C70" s="486"/>
      <c r="D70" s="486"/>
      <c r="E70" s="487"/>
    </row>
    <row r="71" spans="1:5" s="478" customFormat="1" ht="16.5" thickBot="1" x14ac:dyDescent="0.25">
      <c r="A71" s="490" t="s">
        <v>703</v>
      </c>
      <c r="B71" s="491" t="s">
        <v>704</v>
      </c>
      <c r="C71" s="492">
        <f>+C54+C57+C62+C66+C69+C70</f>
        <v>2244950859</v>
      </c>
      <c r="D71" s="492">
        <f>+D54+D57+D62+D66+D69+D70</f>
        <v>1813264387</v>
      </c>
      <c r="E71" s="493">
        <f>+E54+E57+E62+E66+E69+E70</f>
        <v>0</v>
      </c>
    </row>
    <row r="72" spans="1:5" x14ac:dyDescent="0.25">
      <c r="A72" s="494"/>
      <c r="C72" s="495"/>
      <c r="D72" s="495"/>
      <c r="E72" s="496"/>
    </row>
    <row r="73" spans="1:5" x14ac:dyDescent="0.25">
      <c r="A73" s="494"/>
      <c r="C73" s="495"/>
      <c r="D73" s="495"/>
      <c r="E73" s="496"/>
    </row>
    <row r="74" spans="1:5" x14ac:dyDescent="0.25">
      <c r="A74" s="497"/>
      <c r="C74" s="495"/>
      <c r="D74" s="495"/>
      <c r="E74" s="496"/>
    </row>
    <row r="75" spans="1:5" x14ac:dyDescent="0.25">
      <c r="A75" s="903"/>
      <c r="B75" s="903"/>
      <c r="C75" s="903"/>
      <c r="D75" s="903"/>
      <c r="E75" s="903"/>
    </row>
    <row r="76" spans="1:5" x14ac:dyDescent="0.25">
      <c r="A76" s="903"/>
      <c r="B76" s="903"/>
      <c r="C76" s="903"/>
      <c r="D76" s="903"/>
      <c r="E76" s="903"/>
    </row>
  </sheetData>
  <sheetProtection sheet="1"/>
  <mergeCells count="13"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L20" sqref="L20"/>
    </sheetView>
  </sheetViews>
  <sheetFormatPr defaultRowHeight="12.75" x14ac:dyDescent="0.2"/>
  <cols>
    <col min="1" max="1" width="71.1640625" style="500" customWidth="1"/>
    <col min="2" max="2" width="6.1640625" style="512" customWidth="1"/>
    <col min="3" max="3" width="18" style="499" customWidth="1"/>
    <col min="4" max="16384" width="9.33203125" style="499"/>
  </cols>
  <sheetData>
    <row r="1" spans="1:3" ht="16.5" customHeight="1" x14ac:dyDescent="0.2">
      <c r="A1" s="923" t="str">
        <f>CONCATENATE("7.2. tájékoztató tábla ",Z_ALAPADATOK!A7," ",Z_ALAPADATOK!B7," ",Z_ALAPADATOK!C7," ",Z_ALAPADATOK!D7," ",Z_ALAPADATOK!E7," ",Z_ALAPADATOK!F7," ",Z_ALAPADATOK!G7," ",Z_ALAPADATOK!H7)</f>
        <v>7.2. tájékoztató tábla a 6 / 2021 ( V.28. ) önkormányzati rendelethez</v>
      </c>
      <c r="B1" s="924"/>
      <c r="C1" s="924"/>
    </row>
    <row r="2" spans="1:3" ht="16.5" customHeight="1" x14ac:dyDescent="0.2">
      <c r="A2" s="606"/>
      <c r="B2" s="607"/>
      <c r="C2" s="608"/>
    </row>
    <row r="3" spans="1:3" ht="16.5" customHeight="1" x14ac:dyDescent="0.2">
      <c r="A3" s="927" t="s">
        <v>767</v>
      </c>
      <c r="B3" s="927"/>
      <c r="C3" s="927"/>
    </row>
    <row r="4" spans="1:3" ht="16.5" customHeight="1" x14ac:dyDescent="0.2">
      <c r="A4" s="925" t="s">
        <v>811</v>
      </c>
      <c r="B4" s="925"/>
      <c r="C4" s="925"/>
    </row>
    <row r="5" spans="1:3" ht="16.5" customHeight="1" x14ac:dyDescent="0.2">
      <c r="A5" s="925" t="str">
        <f>'Z_7.1.tájékoztató_t.'!A4</f>
        <v>2020. év</v>
      </c>
      <c r="B5" s="926"/>
      <c r="C5" s="926"/>
    </row>
    <row r="6" spans="1:3" ht="13.5" thickBot="1" x14ac:dyDescent="0.25">
      <c r="A6" s="606"/>
      <c r="B6" s="928">
        <f>'Z_6.tájékoztató_t.'!E6</f>
        <v>0</v>
      </c>
      <c r="C6" s="928"/>
    </row>
    <row r="7" spans="1:3" s="501" customFormat="1" ht="31.5" customHeight="1" x14ac:dyDescent="0.2">
      <c r="A7" s="929" t="s">
        <v>705</v>
      </c>
      <c r="B7" s="931" t="s">
        <v>600</v>
      </c>
      <c r="C7" s="933" t="s">
        <v>706</v>
      </c>
    </row>
    <row r="8" spans="1:3" s="501" customFormat="1" x14ac:dyDescent="0.2">
      <c r="A8" s="930"/>
      <c r="B8" s="932"/>
      <c r="C8" s="934"/>
    </row>
    <row r="9" spans="1:3" s="502" customFormat="1" ht="13.5" thickBot="1" x14ac:dyDescent="0.25">
      <c r="A9" s="609" t="s">
        <v>382</v>
      </c>
      <c r="B9" s="610" t="s">
        <v>383</v>
      </c>
      <c r="C9" s="611" t="s">
        <v>384</v>
      </c>
    </row>
    <row r="10" spans="1:3" ht="15.75" customHeight="1" x14ac:dyDescent="0.2">
      <c r="A10" s="479" t="s">
        <v>707</v>
      </c>
      <c r="B10" s="503" t="s">
        <v>607</v>
      </c>
      <c r="C10" s="504"/>
    </row>
    <row r="11" spans="1:3" ht="15.75" customHeight="1" x14ac:dyDescent="0.2">
      <c r="A11" s="479" t="s">
        <v>708</v>
      </c>
      <c r="B11" s="480" t="s">
        <v>609</v>
      </c>
      <c r="C11" s="504"/>
    </row>
    <row r="12" spans="1:3" ht="15.75" customHeight="1" x14ac:dyDescent="0.2">
      <c r="A12" s="479" t="s">
        <v>709</v>
      </c>
      <c r="B12" s="480" t="s">
        <v>611</v>
      </c>
      <c r="C12" s="504"/>
    </row>
    <row r="13" spans="1:3" ht="15.75" customHeight="1" x14ac:dyDescent="0.2">
      <c r="A13" s="479" t="s">
        <v>710</v>
      </c>
      <c r="B13" s="480" t="s">
        <v>613</v>
      </c>
      <c r="C13" s="505"/>
    </row>
    <row r="14" spans="1:3" ht="15.75" customHeight="1" x14ac:dyDescent="0.2">
      <c r="A14" s="479" t="s">
        <v>711</v>
      </c>
      <c r="B14" s="480" t="s">
        <v>615</v>
      </c>
      <c r="C14" s="505">
        <v>0</v>
      </c>
    </row>
    <row r="15" spans="1:3" ht="15.75" customHeight="1" x14ac:dyDescent="0.2">
      <c r="A15" s="479" t="s">
        <v>712</v>
      </c>
      <c r="B15" s="480" t="s">
        <v>617</v>
      </c>
      <c r="C15" s="505"/>
    </row>
    <row r="16" spans="1:3" ht="15.75" customHeight="1" x14ac:dyDescent="0.2">
      <c r="A16" s="479" t="s">
        <v>713</v>
      </c>
      <c r="B16" s="480" t="s">
        <v>619</v>
      </c>
      <c r="C16" s="506">
        <f>+C10+C11+C12+C13+C14+C15</f>
        <v>0</v>
      </c>
    </row>
    <row r="17" spans="1:5" ht="15.75" customHeight="1" x14ac:dyDescent="0.2">
      <c r="A17" s="479" t="s">
        <v>714</v>
      </c>
      <c r="B17" s="480" t="s">
        <v>621</v>
      </c>
      <c r="C17" s="507"/>
    </row>
    <row r="18" spans="1:5" ht="15.75" customHeight="1" x14ac:dyDescent="0.2">
      <c r="A18" s="479" t="s">
        <v>715</v>
      </c>
      <c r="B18" s="480" t="s">
        <v>623</v>
      </c>
      <c r="C18" s="505"/>
    </row>
    <row r="19" spans="1:5" ht="15.75" customHeight="1" x14ac:dyDescent="0.2">
      <c r="A19" s="479" t="s">
        <v>716</v>
      </c>
      <c r="B19" s="480" t="s">
        <v>15</v>
      </c>
      <c r="C19" s="505"/>
    </row>
    <row r="20" spans="1:5" ht="15.75" customHeight="1" x14ac:dyDescent="0.2">
      <c r="A20" s="479" t="s">
        <v>717</v>
      </c>
      <c r="B20" s="480" t="s">
        <v>16</v>
      </c>
      <c r="C20" s="506">
        <f>+C17+C18+C19</f>
        <v>0</v>
      </c>
    </row>
    <row r="21" spans="1:5" s="508" customFormat="1" ht="15.75" customHeight="1" x14ac:dyDescent="0.2">
      <c r="A21" s="479" t="s">
        <v>718</v>
      </c>
      <c r="B21" s="480" t="s">
        <v>17</v>
      </c>
      <c r="C21" s="505">
        <v>0</v>
      </c>
    </row>
    <row r="22" spans="1:5" ht="15.75" customHeight="1" x14ac:dyDescent="0.2">
      <c r="A22" s="479" t="s">
        <v>719</v>
      </c>
      <c r="B22" s="480" t="s">
        <v>18</v>
      </c>
      <c r="C22" s="505"/>
    </row>
    <row r="23" spans="1:5" ht="15.75" customHeight="1" thickBot="1" x14ac:dyDescent="0.25">
      <c r="A23" s="509" t="s">
        <v>720</v>
      </c>
      <c r="B23" s="491" t="s">
        <v>19</v>
      </c>
      <c r="C23" s="510">
        <f>+C16+C20+C21+C22</f>
        <v>0</v>
      </c>
    </row>
    <row r="24" spans="1:5" ht="15.75" x14ac:dyDescent="0.25">
      <c r="A24" s="494"/>
      <c r="B24" s="497"/>
      <c r="C24" s="495"/>
      <c r="D24" s="495"/>
      <c r="E24" s="495"/>
    </row>
    <row r="25" spans="1:5" ht="15.75" x14ac:dyDescent="0.25">
      <c r="A25" s="494"/>
      <c r="B25" s="497"/>
      <c r="C25" s="495"/>
      <c r="D25" s="495"/>
      <c r="E25" s="495"/>
    </row>
    <row r="26" spans="1:5" ht="15.75" x14ac:dyDescent="0.25">
      <c r="A26" s="497"/>
      <c r="B26" s="497"/>
      <c r="C26" s="495"/>
      <c r="D26" s="495"/>
      <c r="E26" s="495"/>
    </row>
    <row r="27" spans="1:5" ht="15.75" x14ac:dyDescent="0.25">
      <c r="A27" s="922"/>
      <c r="B27" s="922"/>
      <c r="C27" s="922"/>
      <c r="D27" s="511"/>
      <c r="E27" s="511"/>
    </row>
    <row r="28" spans="1:5" ht="15.75" x14ac:dyDescent="0.25">
      <c r="A28" s="922"/>
      <c r="B28" s="922"/>
      <c r="C28" s="922"/>
      <c r="D28" s="511"/>
      <c r="E28" s="511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D9" sqref="D9"/>
    </sheetView>
  </sheetViews>
  <sheetFormatPr defaultColWidth="12" defaultRowHeight="15.75" x14ac:dyDescent="0.25"/>
  <cols>
    <col min="1" max="1" width="58.83203125" style="513" customWidth="1"/>
    <col min="2" max="2" width="6.83203125" style="513" customWidth="1"/>
    <col min="3" max="3" width="17.1640625" style="513" customWidth="1"/>
    <col min="4" max="4" width="19.1640625" style="513" customWidth="1"/>
    <col min="5" max="16384" width="12" style="513"/>
  </cols>
  <sheetData>
    <row r="1" spans="1:4" ht="16.5" customHeight="1" x14ac:dyDescent="0.25">
      <c r="A1" s="940" t="str">
        <f>CONCATENATE("7.3. tájékoztató tábla ",Z_ALAPADATOK!A7," ",Z_ALAPADATOK!B7," ",Z_ALAPADATOK!C7," ",Z_ALAPADATOK!D7," ",Z_ALAPADATOK!E7," ",Z_ALAPADATOK!F7," ",Z_ALAPADATOK!G7," ",Z_ALAPADATOK!H7)</f>
        <v>7.3. tájékoztató tábla a 6 / 2021 ( V.28. ) önkormányzati rendelethez</v>
      </c>
      <c r="B1" s="940"/>
      <c r="C1" s="940"/>
      <c r="D1" s="940"/>
    </row>
    <row r="2" spans="1:4" s="612" customFormat="1" ht="16.5" customHeight="1" x14ac:dyDescent="0.25"/>
    <row r="3" spans="1:4" s="541" customFormat="1" ht="16.5" customHeight="1" x14ac:dyDescent="0.25">
      <c r="A3" s="941" t="s">
        <v>767</v>
      </c>
      <c r="B3" s="941"/>
      <c r="C3" s="941"/>
      <c r="D3" s="941"/>
    </row>
    <row r="4" spans="1:4" s="541" customFormat="1" ht="16.5" customHeight="1" x14ac:dyDescent="0.25">
      <c r="A4" s="941" t="s">
        <v>771</v>
      </c>
      <c r="B4" s="941"/>
      <c r="C4" s="941"/>
      <c r="D4" s="941"/>
    </row>
    <row r="5" spans="1:4" s="541" customFormat="1" ht="16.5" customHeight="1" x14ac:dyDescent="0.25">
      <c r="A5" s="935" t="str">
        <f>'Z_7.1.tájékoztató_t.'!A4</f>
        <v>2020. év</v>
      </c>
      <c r="B5" s="936"/>
      <c r="C5" s="936"/>
      <c r="D5" s="936"/>
    </row>
    <row r="6" spans="1:4" ht="16.5" customHeight="1" thickBot="1" x14ac:dyDescent="0.3"/>
    <row r="7" spans="1:4" ht="43.5" customHeight="1" thickBot="1" x14ac:dyDescent="0.3">
      <c r="A7" s="514" t="s">
        <v>41</v>
      </c>
      <c r="B7" s="515" t="s">
        <v>600</v>
      </c>
      <c r="C7" s="516" t="s">
        <v>721</v>
      </c>
      <c r="D7" s="517" t="s">
        <v>722</v>
      </c>
    </row>
    <row r="8" spans="1:4" ht="16.5" thickBot="1" x14ac:dyDescent="0.3">
      <c r="A8" s="518" t="s">
        <v>382</v>
      </c>
      <c r="B8" s="519" t="s">
        <v>383</v>
      </c>
      <c r="C8" s="519" t="s">
        <v>384</v>
      </c>
      <c r="D8" s="520" t="s">
        <v>386</v>
      </c>
    </row>
    <row r="9" spans="1:4" ht="15.75" customHeight="1" x14ac:dyDescent="0.25">
      <c r="A9" s="521" t="s">
        <v>723</v>
      </c>
      <c r="B9" s="522" t="s">
        <v>6</v>
      </c>
      <c r="C9" s="523">
        <v>112</v>
      </c>
      <c r="D9" s="524" t="s">
        <v>869</v>
      </c>
    </row>
    <row r="10" spans="1:4" ht="15.75" customHeight="1" x14ac:dyDescent="0.25">
      <c r="A10" s="521" t="s">
        <v>724</v>
      </c>
      <c r="B10" s="525" t="s">
        <v>7</v>
      </c>
      <c r="C10" s="526"/>
      <c r="D10" s="527"/>
    </row>
    <row r="11" spans="1:4" ht="15.75" customHeight="1" x14ac:dyDescent="0.25">
      <c r="A11" s="521" t="s">
        <v>725</v>
      </c>
      <c r="B11" s="525" t="s">
        <v>8</v>
      </c>
      <c r="C11" s="526"/>
      <c r="D11" s="527"/>
    </row>
    <row r="12" spans="1:4" ht="15.75" customHeight="1" thickBot="1" x14ac:dyDescent="0.3">
      <c r="A12" s="528" t="s">
        <v>726</v>
      </c>
      <c r="B12" s="529" t="s">
        <v>9</v>
      </c>
      <c r="C12" s="530"/>
      <c r="D12" s="531"/>
    </row>
    <row r="13" spans="1:4" ht="15.75" customHeight="1" thickBot="1" x14ac:dyDescent="0.3">
      <c r="A13" s="532" t="s">
        <v>727</v>
      </c>
      <c r="B13" s="533" t="s">
        <v>10</v>
      </c>
      <c r="C13" s="726"/>
      <c r="D13" s="534" t="e">
        <f>+D14+D15+D16+D17</f>
        <v>#VALUE!</v>
      </c>
    </row>
    <row r="14" spans="1:4" ht="15.75" customHeight="1" x14ac:dyDescent="0.25">
      <c r="A14" s="535" t="s">
        <v>728</v>
      </c>
      <c r="B14" s="522" t="s">
        <v>11</v>
      </c>
      <c r="C14" s="523">
        <v>1</v>
      </c>
      <c r="D14" s="524" t="s">
        <v>870</v>
      </c>
    </row>
    <row r="15" spans="1:4" ht="15.75" customHeight="1" x14ac:dyDescent="0.25">
      <c r="A15" s="521" t="s">
        <v>729</v>
      </c>
      <c r="B15" s="525" t="s">
        <v>12</v>
      </c>
      <c r="C15" s="526"/>
      <c r="D15" s="527"/>
    </row>
    <row r="16" spans="1:4" ht="15.75" customHeight="1" x14ac:dyDescent="0.25">
      <c r="A16" s="521" t="s">
        <v>730</v>
      </c>
      <c r="B16" s="525" t="s">
        <v>13</v>
      </c>
      <c r="C16" s="526"/>
      <c r="D16" s="527"/>
    </row>
    <row r="17" spans="1:4" ht="15.75" customHeight="1" thickBot="1" x14ac:dyDescent="0.3">
      <c r="A17" s="528" t="s">
        <v>731</v>
      </c>
      <c r="B17" s="529" t="s">
        <v>14</v>
      </c>
      <c r="C17" s="530"/>
      <c r="D17" s="531"/>
    </row>
    <row r="18" spans="1:4" ht="15.75" customHeight="1" thickBot="1" x14ac:dyDescent="0.3">
      <c r="A18" s="532" t="s">
        <v>732</v>
      </c>
      <c r="B18" s="533" t="s">
        <v>15</v>
      </c>
      <c r="C18" s="726"/>
      <c r="D18" s="534">
        <f>+D19+D20+D21</f>
        <v>0</v>
      </c>
    </row>
    <row r="19" spans="1:4" ht="15.75" customHeight="1" x14ac:dyDescent="0.25">
      <c r="A19" s="535" t="s">
        <v>733</v>
      </c>
      <c r="B19" s="522" t="s">
        <v>16</v>
      </c>
      <c r="C19" s="523"/>
      <c r="D19" s="524"/>
    </row>
    <row r="20" spans="1:4" ht="15.75" customHeight="1" x14ac:dyDescent="0.25">
      <c r="A20" s="521" t="s">
        <v>734</v>
      </c>
      <c r="B20" s="525" t="s">
        <v>17</v>
      </c>
      <c r="C20" s="526"/>
      <c r="D20" s="527"/>
    </row>
    <row r="21" spans="1:4" ht="15.75" customHeight="1" thickBot="1" x14ac:dyDescent="0.3">
      <c r="A21" s="528" t="s">
        <v>735</v>
      </c>
      <c r="B21" s="529" t="s">
        <v>18</v>
      </c>
      <c r="C21" s="530"/>
      <c r="D21" s="531"/>
    </row>
    <row r="22" spans="1:4" ht="15.75" customHeight="1" thickBot="1" x14ac:dyDescent="0.3">
      <c r="A22" s="532" t="s">
        <v>736</v>
      </c>
      <c r="B22" s="533" t="s">
        <v>19</v>
      </c>
      <c r="C22" s="726"/>
      <c r="D22" s="534">
        <f>+D23+D24+D25</f>
        <v>0</v>
      </c>
    </row>
    <row r="23" spans="1:4" ht="15.75" customHeight="1" x14ac:dyDescent="0.25">
      <c r="A23" s="535" t="s">
        <v>737</v>
      </c>
      <c r="B23" s="522" t="s">
        <v>20</v>
      </c>
      <c r="C23" s="523"/>
      <c r="D23" s="524"/>
    </row>
    <row r="24" spans="1:4" ht="15.75" customHeight="1" x14ac:dyDescent="0.25">
      <c r="A24" s="521" t="s">
        <v>738</v>
      </c>
      <c r="B24" s="525" t="s">
        <v>21</v>
      </c>
      <c r="C24" s="526"/>
      <c r="D24" s="527"/>
    </row>
    <row r="25" spans="1:4" ht="15.75" customHeight="1" x14ac:dyDescent="0.25">
      <c r="A25" s="521" t="s">
        <v>739</v>
      </c>
      <c r="B25" s="525" t="s">
        <v>22</v>
      </c>
      <c r="C25" s="526"/>
      <c r="D25" s="527"/>
    </row>
    <row r="26" spans="1:4" ht="15.75" customHeight="1" x14ac:dyDescent="0.25">
      <c r="A26" s="521" t="s">
        <v>740</v>
      </c>
      <c r="B26" s="525" t="s">
        <v>23</v>
      </c>
      <c r="C26" s="526"/>
      <c r="D26" s="527"/>
    </row>
    <row r="27" spans="1:4" ht="15.75" customHeight="1" x14ac:dyDescent="0.25">
      <c r="A27" s="521"/>
      <c r="B27" s="525" t="s">
        <v>24</v>
      </c>
      <c r="C27" s="526"/>
      <c r="D27" s="527"/>
    </row>
    <row r="28" spans="1:4" ht="15.75" customHeight="1" x14ac:dyDescent="0.25">
      <c r="A28" s="521"/>
      <c r="B28" s="525" t="s">
        <v>25</v>
      </c>
      <c r="C28" s="526"/>
      <c r="D28" s="527"/>
    </row>
    <row r="29" spans="1:4" ht="15.75" customHeight="1" x14ac:dyDescent="0.25">
      <c r="A29" s="521"/>
      <c r="B29" s="525" t="s">
        <v>26</v>
      </c>
      <c r="C29" s="526"/>
      <c r="D29" s="527"/>
    </row>
    <row r="30" spans="1:4" ht="15.75" customHeight="1" x14ac:dyDescent="0.25">
      <c r="A30" s="521"/>
      <c r="B30" s="525" t="s">
        <v>27</v>
      </c>
      <c r="C30" s="526"/>
      <c r="D30" s="527"/>
    </row>
    <row r="31" spans="1:4" ht="15.75" customHeight="1" x14ac:dyDescent="0.25">
      <c r="A31" s="521"/>
      <c r="B31" s="525" t="s">
        <v>28</v>
      </c>
      <c r="C31" s="526"/>
      <c r="D31" s="527"/>
    </row>
    <row r="32" spans="1:4" ht="15.75" customHeight="1" x14ac:dyDescent="0.25">
      <c r="A32" s="521"/>
      <c r="B32" s="525" t="s">
        <v>29</v>
      </c>
      <c r="C32" s="526"/>
      <c r="D32" s="527"/>
    </row>
    <row r="33" spans="1:6" ht="15.75" customHeight="1" x14ac:dyDescent="0.25">
      <c r="A33" s="521"/>
      <c r="B33" s="525" t="s">
        <v>30</v>
      </c>
      <c r="C33" s="526"/>
      <c r="D33" s="527"/>
    </row>
    <row r="34" spans="1:6" ht="15.75" customHeight="1" x14ac:dyDescent="0.25">
      <c r="A34" s="521"/>
      <c r="B34" s="525" t="s">
        <v>31</v>
      </c>
      <c r="C34" s="526"/>
      <c r="D34" s="527"/>
    </row>
    <row r="35" spans="1:6" ht="15.75" customHeight="1" x14ac:dyDescent="0.25">
      <c r="A35" s="521"/>
      <c r="B35" s="525" t="s">
        <v>32</v>
      </c>
      <c r="C35" s="526"/>
      <c r="D35" s="527"/>
    </row>
    <row r="36" spans="1:6" ht="15.75" customHeight="1" x14ac:dyDescent="0.25">
      <c r="A36" s="521"/>
      <c r="B36" s="525" t="s">
        <v>33</v>
      </c>
      <c r="C36" s="526"/>
      <c r="D36" s="527"/>
    </row>
    <row r="37" spans="1:6" ht="15.75" customHeight="1" x14ac:dyDescent="0.25">
      <c r="A37" s="521"/>
      <c r="B37" s="525" t="s">
        <v>594</v>
      </c>
      <c r="C37" s="526"/>
      <c r="D37" s="527"/>
    </row>
    <row r="38" spans="1:6" ht="15.75" customHeight="1" x14ac:dyDescent="0.25">
      <c r="A38" s="521"/>
      <c r="B38" s="525" t="s">
        <v>595</v>
      </c>
      <c r="C38" s="526"/>
      <c r="D38" s="527"/>
    </row>
    <row r="39" spans="1:6" ht="15.75" customHeight="1" x14ac:dyDescent="0.25">
      <c r="A39" s="521"/>
      <c r="B39" s="525" t="s">
        <v>596</v>
      </c>
      <c r="C39" s="526"/>
      <c r="D39" s="527"/>
    </row>
    <row r="40" spans="1:6" ht="15.75" customHeight="1" x14ac:dyDescent="0.25">
      <c r="A40" s="521"/>
      <c r="B40" s="525" t="s">
        <v>597</v>
      </c>
      <c r="C40" s="526"/>
      <c r="D40" s="527"/>
    </row>
    <row r="41" spans="1:6" ht="15.75" customHeight="1" thickBot="1" x14ac:dyDescent="0.3">
      <c r="A41" s="528"/>
      <c r="B41" s="529" t="s">
        <v>598</v>
      </c>
      <c r="C41" s="530"/>
      <c r="D41" s="531"/>
    </row>
    <row r="42" spans="1:6" ht="15.75" customHeight="1" thickBot="1" x14ac:dyDescent="0.3">
      <c r="A42" s="937" t="s">
        <v>741</v>
      </c>
      <c r="B42" s="938"/>
      <c r="C42" s="536"/>
      <c r="D42" s="534" t="e">
        <f>+D9+D10+D11+D12+D13+D18+D22+D26+D27+D28+D29+D30+D31+D32+D33+D34+D35+D36+D37+D38+D39+D40+D41</f>
        <v>#VALUE!</v>
      </c>
      <c r="F42" s="537"/>
    </row>
    <row r="43" spans="1:6" x14ac:dyDescent="0.25">
      <c r="A43" s="538" t="s">
        <v>742</v>
      </c>
    </row>
    <row r="44" spans="1:6" x14ac:dyDescent="0.25">
      <c r="A44" s="539"/>
      <c r="B44" s="539"/>
      <c r="C44" s="939"/>
      <c r="D44" s="939"/>
    </row>
    <row r="45" spans="1:6" x14ac:dyDescent="0.25">
      <c r="A45" s="540"/>
      <c r="B45" s="540"/>
    </row>
    <row r="46" spans="1:6" x14ac:dyDescent="0.25">
      <c r="A46" s="540"/>
      <c r="B46" s="540"/>
      <c r="C46" s="540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A4" sqref="A4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16"/>
      <c r="B1" s="616"/>
      <c r="C1" s="616"/>
      <c r="D1" s="616"/>
      <c r="E1" s="616"/>
    </row>
    <row r="2" spans="1:6" ht="15.75" x14ac:dyDescent="0.25">
      <c r="A2" s="746" t="str">
        <f>CONCATENATE(PROPER(Z_ALAPADATOK!A3)," tulajdonában álló gazdálkodó szervezetek működéséből származó")</f>
        <v>Arnót Község Önkormányzata tulajdonában álló gazdálkodó szervezetek működéséből származó</v>
      </c>
      <c r="B2" s="746"/>
      <c r="C2" s="746"/>
      <c r="D2" s="746"/>
      <c r="E2" s="746"/>
    </row>
    <row r="3" spans="1:6" ht="15.75" x14ac:dyDescent="0.25">
      <c r="A3" s="945" t="str">
        <f>CONCATENATE("kötelezettségek és részesedések alakulása ",Z_ALAPADATOK!B1,". évben")</f>
        <v>kötelezettségek és részesedések alakulása 2019. évben</v>
      </c>
      <c r="B3" s="746"/>
      <c r="C3" s="746"/>
      <c r="D3" s="746"/>
      <c r="E3" s="746"/>
      <c r="F3" s="942" t="str">
        <f>CONCATENATE("8. tájékoztató tábla ",Z_ALAPADATOK!A7," ",Z_ALAPADATOK!B7," ",Z_ALAPADATOK!C7," ",Z_ALAPADATOK!D7," ",Z_ALAPADATOK!E7," ",Z_ALAPADATOK!F7," ",Z_ALAPADATOK!G7," ",Z_ALAPADATOK!H7)</f>
        <v>8. tájékoztató tábla a 6 / 2021 ( V.28. ) önkormányzati rendelethez</v>
      </c>
    </row>
    <row r="4" spans="1:6" ht="16.5" thickBot="1" x14ac:dyDescent="0.3">
      <c r="A4" s="617"/>
      <c r="B4" s="616"/>
      <c r="C4" s="616"/>
      <c r="D4" s="616"/>
      <c r="E4" s="616"/>
      <c r="F4" s="942"/>
    </row>
    <row r="5" spans="1:6" ht="79.5" thickBot="1" x14ac:dyDescent="0.25">
      <c r="A5" s="618" t="s">
        <v>600</v>
      </c>
      <c r="B5" s="619" t="s">
        <v>743</v>
      </c>
      <c r="C5" s="619" t="s">
        <v>744</v>
      </c>
      <c r="D5" s="619" t="s">
        <v>745</v>
      </c>
      <c r="E5" s="620" t="s">
        <v>746</v>
      </c>
      <c r="F5" s="942"/>
    </row>
    <row r="6" spans="1:6" ht="15.75" x14ac:dyDescent="0.2">
      <c r="A6" s="613" t="s">
        <v>6</v>
      </c>
      <c r="B6" s="543"/>
      <c r="C6" s="544"/>
      <c r="D6" s="545"/>
      <c r="E6" s="546"/>
      <c r="F6" s="942"/>
    </row>
    <row r="7" spans="1:6" ht="15.75" x14ac:dyDescent="0.2">
      <c r="A7" s="614" t="s">
        <v>7</v>
      </c>
      <c r="B7" s="547"/>
      <c r="C7" s="548"/>
      <c r="D7" s="549"/>
      <c r="E7" s="550"/>
      <c r="F7" s="942"/>
    </row>
    <row r="8" spans="1:6" ht="15.75" x14ac:dyDescent="0.2">
      <c r="A8" s="614" t="s">
        <v>8</v>
      </c>
      <c r="B8" s="547"/>
      <c r="C8" s="548"/>
      <c r="D8" s="549"/>
      <c r="E8" s="550"/>
      <c r="F8" s="942"/>
    </row>
    <row r="9" spans="1:6" ht="15.75" x14ac:dyDescent="0.2">
      <c r="A9" s="614" t="s">
        <v>9</v>
      </c>
      <c r="B9" s="547"/>
      <c r="C9" s="548"/>
      <c r="D9" s="549"/>
      <c r="E9" s="550"/>
      <c r="F9" s="942"/>
    </row>
    <row r="10" spans="1:6" ht="15.75" x14ac:dyDescent="0.2">
      <c r="A10" s="614" t="s">
        <v>10</v>
      </c>
      <c r="B10" s="547"/>
      <c r="C10" s="548"/>
      <c r="D10" s="549"/>
      <c r="E10" s="550"/>
      <c r="F10" s="942"/>
    </row>
    <row r="11" spans="1:6" ht="15.75" x14ac:dyDescent="0.2">
      <c r="A11" s="614" t="s">
        <v>11</v>
      </c>
      <c r="B11" s="547"/>
      <c r="C11" s="548"/>
      <c r="D11" s="549"/>
      <c r="E11" s="550"/>
      <c r="F11" s="942"/>
    </row>
    <row r="12" spans="1:6" ht="15.75" x14ac:dyDescent="0.2">
      <c r="A12" s="614" t="s">
        <v>12</v>
      </c>
      <c r="B12" s="547"/>
      <c r="C12" s="548"/>
      <c r="D12" s="549"/>
      <c r="E12" s="550"/>
      <c r="F12" s="942"/>
    </row>
    <row r="13" spans="1:6" ht="15.75" x14ac:dyDescent="0.2">
      <c r="A13" s="614" t="s">
        <v>13</v>
      </c>
      <c r="B13" s="547"/>
      <c r="C13" s="548"/>
      <c r="D13" s="549"/>
      <c r="E13" s="550"/>
      <c r="F13" s="942"/>
    </row>
    <row r="14" spans="1:6" ht="15.75" x14ac:dyDescent="0.2">
      <c r="A14" s="614" t="s">
        <v>14</v>
      </c>
      <c r="B14" s="547"/>
      <c r="C14" s="548"/>
      <c r="D14" s="549"/>
      <c r="E14" s="550"/>
      <c r="F14" s="942"/>
    </row>
    <row r="15" spans="1:6" ht="15.75" x14ac:dyDescent="0.2">
      <c r="A15" s="614" t="s">
        <v>15</v>
      </c>
      <c r="B15" s="547"/>
      <c r="C15" s="548"/>
      <c r="D15" s="549"/>
      <c r="E15" s="550"/>
      <c r="F15" s="942"/>
    </row>
    <row r="16" spans="1:6" ht="15.75" x14ac:dyDescent="0.2">
      <c r="A16" s="614" t="s">
        <v>16</v>
      </c>
      <c r="B16" s="547"/>
      <c r="C16" s="548"/>
      <c r="D16" s="549"/>
      <c r="E16" s="550"/>
      <c r="F16" s="942"/>
    </row>
    <row r="17" spans="1:6" ht="15.75" x14ac:dyDescent="0.2">
      <c r="A17" s="614" t="s">
        <v>17</v>
      </c>
      <c r="B17" s="547"/>
      <c r="C17" s="548"/>
      <c r="D17" s="549"/>
      <c r="E17" s="550"/>
      <c r="F17" s="942"/>
    </row>
    <row r="18" spans="1:6" ht="15.75" x14ac:dyDescent="0.2">
      <c r="A18" s="614" t="s">
        <v>18</v>
      </c>
      <c r="B18" s="547"/>
      <c r="C18" s="548"/>
      <c r="D18" s="549"/>
      <c r="E18" s="550"/>
      <c r="F18" s="942"/>
    </row>
    <row r="19" spans="1:6" ht="15.75" x14ac:dyDescent="0.2">
      <c r="A19" s="614" t="s">
        <v>19</v>
      </c>
      <c r="B19" s="547"/>
      <c r="C19" s="548"/>
      <c r="D19" s="549"/>
      <c r="E19" s="550"/>
      <c r="F19" s="942"/>
    </row>
    <row r="20" spans="1:6" ht="15.75" x14ac:dyDescent="0.2">
      <c r="A20" s="614" t="s">
        <v>20</v>
      </c>
      <c r="B20" s="547"/>
      <c r="C20" s="548"/>
      <c r="D20" s="549"/>
      <c r="E20" s="550"/>
      <c r="F20" s="942"/>
    </row>
    <row r="21" spans="1:6" ht="15.75" x14ac:dyDescent="0.2">
      <c r="A21" s="614" t="s">
        <v>21</v>
      </c>
      <c r="B21" s="547"/>
      <c r="C21" s="548"/>
      <c r="D21" s="549"/>
      <c r="E21" s="550"/>
      <c r="F21" s="942"/>
    </row>
    <row r="22" spans="1:6" ht="16.5" thickBot="1" x14ac:dyDescent="0.25">
      <c r="A22" s="615" t="s">
        <v>22</v>
      </c>
      <c r="B22" s="551"/>
      <c r="C22" s="552"/>
      <c r="D22" s="553"/>
      <c r="E22" s="554"/>
      <c r="F22" s="942"/>
    </row>
    <row r="23" spans="1:6" ht="16.5" thickBot="1" x14ac:dyDescent="0.3">
      <c r="A23" s="943" t="s">
        <v>747</v>
      </c>
      <c r="B23" s="944"/>
      <c r="C23" s="555"/>
      <c r="D23" s="556" t="str">
        <f>IF(SUM(D6:D22)=0,"",SUM(D6:D22))</f>
        <v/>
      </c>
      <c r="E23" s="557" t="str">
        <f>IF(SUM(E6:E22)=0,"",SUM(E6:E22))</f>
        <v/>
      </c>
      <c r="F23" s="942"/>
    </row>
    <row r="24" spans="1:6" ht="15.75" x14ac:dyDescent="0.25">
      <c r="A24" s="542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01" t="str">
        <f>CONCATENATE("9. tájékoztató tábla ",Z_ALAPADATOK!A7," ",Z_ALAPADATOK!B7," ",Z_ALAPADATOK!C7," ",Z_ALAPADATOK!D7," ",Z_ALAPADATOK!E7," ",Z_ALAPADATOK!F7," ",Z_ALAPADATOK!G7," ",Z_ALAPADATOK!H7)</f>
        <v>9. tájékoztató tábla a 6 / 2021 ( V.28. ) önkormányzati rendelethez</v>
      </c>
      <c r="B2" s="947"/>
      <c r="C2" s="947"/>
    </row>
    <row r="3" spans="1:3" ht="14.25" x14ac:dyDescent="0.2">
      <c r="A3" s="558"/>
      <c r="B3" s="558"/>
      <c r="C3" s="558"/>
    </row>
    <row r="4" spans="1:3" ht="33.75" customHeight="1" x14ac:dyDescent="0.2">
      <c r="A4" s="946" t="s">
        <v>748</v>
      </c>
      <c r="B4" s="946"/>
      <c r="C4" s="946"/>
    </row>
    <row r="5" spans="1:3" ht="13.5" thickBot="1" x14ac:dyDescent="0.25">
      <c r="C5" s="559"/>
    </row>
    <row r="6" spans="1:3" s="563" customFormat="1" ht="43.5" customHeight="1" thickBot="1" x14ac:dyDescent="0.25">
      <c r="A6" s="560" t="s">
        <v>4</v>
      </c>
      <c r="B6" s="561" t="s">
        <v>41</v>
      </c>
      <c r="C6" s="562" t="s">
        <v>749</v>
      </c>
    </row>
    <row r="7" spans="1:3" ht="28.5" customHeight="1" x14ac:dyDescent="0.2">
      <c r="A7" s="564" t="s">
        <v>6</v>
      </c>
      <c r="B7" s="565" t="s">
        <v>904</v>
      </c>
      <c r="C7" s="675">
        <v>336610349</v>
      </c>
    </row>
    <row r="8" spans="1:3" ht="18" customHeight="1" x14ac:dyDescent="0.2">
      <c r="A8" s="566" t="s">
        <v>7</v>
      </c>
      <c r="B8" s="567" t="s">
        <v>750</v>
      </c>
      <c r="C8" s="621">
        <v>334775394</v>
      </c>
    </row>
    <row r="9" spans="1:3" ht="18" customHeight="1" x14ac:dyDescent="0.2">
      <c r="A9" s="566" t="s">
        <v>8</v>
      </c>
      <c r="B9" s="567" t="s">
        <v>751</v>
      </c>
      <c r="C9" s="621">
        <v>834955</v>
      </c>
    </row>
    <row r="10" spans="1:3" ht="18" customHeight="1" x14ac:dyDescent="0.2">
      <c r="A10" s="566" t="s">
        <v>9</v>
      </c>
      <c r="B10" s="568" t="s">
        <v>752</v>
      </c>
      <c r="C10" s="621">
        <v>836406967</v>
      </c>
    </row>
    <row r="11" spans="1:3" ht="18" customHeight="1" x14ac:dyDescent="0.2">
      <c r="A11" s="569" t="s">
        <v>10</v>
      </c>
      <c r="B11" s="570" t="s">
        <v>753</v>
      </c>
      <c r="C11" s="622">
        <v>498976115</v>
      </c>
    </row>
    <row r="12" spans="1:3" ht="18" customHeight="1" thickBot="1" x14ac:dyDescent="0.25">
      <c r="A12" s="571" t="s">
        <v>11</v>
      </c>
      <c r="B12" s="572" t="s">
        <v>754</v>
      </c>
      <c r="C12" s="623"/>
    </row>
    <row r="13" spans="1:3" ht="25.5" customHeight="1" x14ac:dyDescent="0.2">
      <c r="A13" s="573" t="s">
        <v>12</v>
      </c>
      <c r="B13" s="574" t="str">
        <f>CONCATENATE("Pénzkészlet ",Z_ALAPADATOK!B1,". december 31-én
Ebből:")</f>
        <v>Pénzkészlet 2019. december 31-én
Ebből:</v>
      </c>
      <c r="C13" s="624">
        <v>336610349</v>
      </c>
    </row>
    <row r="14" spans="1:3" ht="18" customHeight="1" x14ac:dyDescent="0.2">
      <c r="A14" s="566" t="s">
        <v>13</v>
      </c>
      <c r="B14" s="567" t="s">
        <v>750</v>
      </c>
      <c r="C14" s="621">
        <v>334775394</v>
      </c>
    </row>
    <row r="15" spans="1:3" ht="18" customHeight="1" thickBot="1" x14ac:dyDescent="0.25">
      <c r="A15" s="571" t="s">
        <v>14</v>
      </c>
      <c r="B15" s="575" t="s">
        <v>751</v>
      </c>
      <c r="C15" s="623">
        <v>834955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H166"/>
  <sheetViews>
    <sheetView zoomScale="120" zoomScaleNormal="120" zoomScaleSheetLayoutView="100" workbookViewId="0">
      <selection activeCell="E5" sqref="E1:E65536"/>
    </sheetView>
  </sheetViews>
  <sheetFormatPr defaultRowHeight="15.75" x14ac:dyDescent="0.25"/>
  <cols>
    <col min="1" max="1" width="9.5" style="150" customWidth="1"/>
    <col min="2" max="2" width="65.83203125" style="150" customWidth="1"/>
    <col min="3" max="3" width="17.83203125" style="151" customWidth="1"/>
    <col min="4" max="4" width="17.83203125" style="171" customWidth="1"/>
    <col min="5" max="16384" width="9.33203125" style="171"/>
  </cols>
  <sheetData>
    <row r="1" spans="1:4" x14ac:dyDescent="0.25">
      <c r="A1" s="295"/>
      <c r="B1" s="757" t="str">
        <f>CONCATENATE("1.1. melléklet ",Z_ALAPADATOK!A7," ",Z_ALAPADATOK!B7," ",Z_ALAPADATOK!C7," ",Z_ALAPADATOK!D7," ",Z_ALAPADATOK!E7," ",Z_ALAPADATOK!F7," ",Z_ALAPADATOK!G7," ",Z_ALAPADATOK!H7)</f>
        <v>1.1. melléklet a 6 / 2021 ( V.28. ) önkormányzati rendelethez</v>
      </c>
      <c r="C1" s="758"/>
      <c r="D1" s="758"/>
    </row>
    <row r="2" spans="1:4" x14ac:dyDescent="0.25">
      <c r="A2" s="759" t="s">
        <v>865</v>
      </c>
      <c r="B2" s="760"/>
      <c r="C2" s="760"/>
      <c r="D2" s="760"/>
    </row>
    <row r="3" spans="1:4" x14ac:dyDescent="0.25">
      <c r="A3" s="759" t="s">
        <v>882</v>
      </c>
      <c r="B3" s="759"/>
      <c r="C3" s="761"/>
      <c r="D3" s="759"/>
    </row>
    <row r="4" spans="1:4" ht="12" customHeight="1" x14ac:dyDescent="0.25">
      <c r="A4" s="759"/>
      <c r="B4" s="759"/>
      <c r="C4" s="761"/>
      <c r="D4" s="759"/>
    </row>
    <row r="5" spans="1:4" x14ac:dyDescent="0.25">
      <c r="A5" s="295"/>
      <c r="B5" s="295"/>
      <c r="C5" s="296"/>
      <c r="D5" s="297"/>
    </row>
    <row r="6" spans="1:4" ht="15.95" customHeight="1" x14ac:dyDescent="0.25">
      <c r="A6" s="753" t="s">
        <v>3</v>
      </c>
      <c r="B6" s="753"/>
      <c r="C6" s="753"/>
      <c r="D6" s="753"/>
    </row>
    <row r="7" spans="1:4" ht="15.95" customHeight="1" thickBot="1" x14ac:dyDescent="0.3">
      <c r="A7" s="755" t="s">
        <v>97</v>
      </c>
      <c r="B7" s="755"/>
      <c r="C7" s="298"/>
      <c r="D7" s="297"/>
    </row>
    <row r="8" spans="1:4" x14ac:dyDescent="0.25">
      <c r="A8" s="763" t="s">
        <v>48</v>
      </c>
      <c r="B8" s="765" t="s">
        <v>5</v>
      </c>
      <c r="C8" s="750" t="s">
        <v>883</v>
      </c>
      <c r="D8" s="751"/>
    </row>
    <row r="9" spans="1:4" ht="24.75" thickBot="1" x14ac:dyDescent="0.3">
      <c r="A9" s="764"/>
      <c r="B9" s="766"/>
      <c r="C9" s="244" t="s">
        <v>415</v>
      </c>
      <c r="D9" s="243" t="s">
        <v>416</v>
      </c>
    </row>
    <row r="10" spans="1:4" s="172" customFormat="1" ht="12" customHeight="1" thickBot="1" x14ac:dyDescent="0.25">
      <c r="A10" s="168" t="s">
        <v>382</v>
      </c>
      <c r="B10" s="169" t="s">
        <v>383</v>
      </c>
      <c r="C10" s="169" t="s">
        <v>384</v>
      </c>
      <c r="D10" s="169" t="s">
        <v>386</v>
      </c>
    </row>
    <row r="11" spans="1:4" s="173" customFormat="1" ht="12" customHeight="1" thickBot="1" x14ac:dyDescent="0.25">
      <c r="A11" s="18" t="s">
        <v>6</v>
      </c>
      <c r="B11" s="19" t="s">
        <v>159</v>
      </c>
      <c r="C11" s="161">
        <f>+C12+C13+C14+C15+C16+C17</f>
        <v>213507136</v>
      </c>
      <c r="D11" s="161">
        <f>+D12+D13+D14+D15+D16+D17</f>
        <v>209208681</v>
      </c>
    </row>
    <row r="12" spans="1:4" s="173" customFormat="1" ht="12" customHeight="1" x14ac:dyDescent="0.2">
      <c r="A12" s="13" t="s">
        <v>60</v>
      </c>
      <c r="B12" s="174" t="s">
        <v>160</v>
      </c>
      <c r="C12" s="163">
        <v>62706600</v>
      </c>
      <c r="D12" s="163">
        <v>69843899</v>
      </c>
    </row>
    <row r="13" spans="1:4" s="173" customFormat="1" ht="12" customHeight="1" x14ac:dyDescent="0.2">
      <c r="A13" s="12" t="s">
        <v>61</v>
      </c>
      <c r="B13" s="175" t="s">
        <v>161</v>
      </c>
      <c r="C13" s="162">
        <v>43431000</v>
      </c>
      <c r="D13" s="162">
        <v>46796480</v>
      </c>
    </row>
    <row r="14" spans="1:4" s="173" customFormat="1" ht="12" customHeight="1" x14ac:dyDescent="0.2">
      <c r="A14" s="12" t="s">
        <v>62</v>
      </c>
      <c r="B14" s="175" t="s">
        <v>162</v>
      </c>
      <c r="C14" s="162">
        <v>33859040</v>
      </c>
      <c r="D14" s="162">
        <v>30365243</v>
      </c>
    </row>
    <row r="15" spans="1:4" s="173" customFormat="1" ht="12" customHeight="1" x14ac:dyDescent="0.2">
      <c r="A15" s="12" t="s">
        <v>63</v>
      </c>
      <c r="B15" s="175" t="s">
        <v>163</v>
      </c>
      <c r="C15" s="162">
        <v>22450943</v>
      </c>
      <c r="D15" s="162">
        <v>23792746</v>
      </c>
    </row>
    <row r="16" spans="1:4" s="173" customFormat="1" ht="12" customHeight="1" x14ac:dyDescent="0.2">
      <c r="A16" s="12" t="s">
        <v>94</v>
      </c>
      <c r="B16" s="112" t="s">
        <v>330</v>
      </c>
      <c r="C16" s="162">
        <v>3059946</v>
      </c>
      <c r="D16" s="162">
        <v>4111726</v>
      </c>
    </row>
    <row r="17" spans="1:4" s="173" customFormat="1" ht="12" customHeight="1" thickBot="1" x14ac:dyDescent="0.25">
      <c r="A17" s="14" t="s">
        <v>64</v>
      </c>
      <c r="B17" s="113" t="s">
        <v>331</v>
      </c>
      <c r="C17" s="162">
        <v>47999607</v>
      </c>
      <c r="D17" s="162">
        <v>34298587</v>
      </c>
    </row>
    <row r="18" spans="1:4" s="173" customFormat="1" ht="12" customHeight="1" thickBot="1" x14ac:dyDescent="0.25">
      <c r="A18" s="18" t="s">
        <v>7</v>
      </c>
      <c r="B18" s="111" t="s">
        <v>164</v>
      </c>
      <c r="C18" s="161">
        <f>+C19+C20+C21+C22+C23</f>
        <v>46116880</v>
      </c>
      <c r="D18" s="161">
        <f>+D19+D20+D21+D22+D23</f>
        <v>106878676</v>
      </c>
    </row>
    <row r="19" spans="1:4" s="173" customFormat="1" ht="12" customHeight="1" x14ac:dyDescent="0.2">
      <c r="A19" s="13" t="s">
        <v>66</v>
      </c>
      <c r="B19" s="174" t="s">
        <v>165</v>
      </c>
      <c r="C19" s="163"/>
      <c r="D19" s="163"/>
    </row>
    <row r="20" spans="1:4" s="173" customFormat="1" ht="12" customHeight="1" x14ac:dyDescent="0.2">
      <c r="A20" s="12" t="s">
        <v>67</v>
      </c>
      <c r="B20" s="175" t="s">
        <v>166</v>
      </c>
      <c r="C20" s="162"/>
      <c r="D20" s="162"/>
    </row>
    <row r="21" spans="1:4" s="173" customFormat="1" ht="12" customHeight="1" x14ac:dyDescent="0.2">
      <c r="A21" s="12" t="s">
        <v>68</v>
      </c>
      <c r="B21" s="175" t="s">
        <v>323</v>
      </c>
      <c r="C21" s="162"/>
      <c r="D21" s="162"/>
    </row>
    <row r="22" spans="1:4" s="173" customFormat="1" ht="12" customHeight="1" x14ac:dyDescent="0.2">
      <c r="A22" s="12" t="s">
        <v>69</v>
      </c>
      <c r="B22" s="175" t="s">
        <v>324</v>
      </c>
      <c r="C22" s="162"/>
      <c r="D22" s="162"/>
    </row>
    <row r="23" spans="1:4" s="173" customFormat="1" ht="12" customHeight="1" x14ac:dyDescent="0.2">
      <c r="A23" s="12" t="s">
        <v>70</v>
      </c>
      <c r="B23" s="175" t="s">
        <v>167</v>
      </c>
      <c r="C23" s="162">
        <v>46116880</v>
      </c>
      <c r="D23" s="162">
        <v>106878676</v>
      </c>
    </row>
    <row r="24" spans="1:4" s="173" customFormat="1" ht="12" customHeight="1" thickBot="1" x14ac:dyDescent="0.25">
      <c r="A24" s="14" t="s">
        <v>77</v>
      </c>
      <c r="B24" s="113" t="s">
        <v>168</v>
      </c>
      <c r="C24" s="164"/>
      <c r="D24" s="164"/>
    </row>
    <row r="25" spans="1:4" s="173" customFormat="1" ht="12" customHeight="1" thickBot="1" x14ac:dyDescent="0.25">
      <c r="A25" s="18" t="s">
        <v>8</v>
      </c>
      <c r="B25" s="19" t="s">
        <v>169</v>
      </c>
      <c r="C25" s="161">
        <f>+C26+C27+C28+C29+C30</f>
        <v>59571686</v>
      </c>
      <c r="D25" s="161">
        <f>+D26+D27+D28+D29+D30</f>
        <v>103489288</v>
      </c>
    </row>
    <row r="26" spans="1:4" s="173" customFormat="1" ht="12" customHeight="1" x14ac:dyDescent="0.2">
      <c r="A26" s="13" t="s">
        <v>49</v>
      </c>
      <c r="B26" s="174" t="s">
        <v>170</v>
      </c>
      <c r="C26" s="163"/>
      <c r="D26" s="163">
        <v>20000000</v>
      </c>
    </row>
    <row r="27" spans="1:4" s="173" customFormat="1" ht="12" customHeight="1" x14ac:dyDescent="0.2">
      <c r="A27" s="12" t="s">
        <v>50</v>
      </c>
      <c r="B27" s="175" t="s">
        <v>171</v>
      </c>
      <c r="C27" s="162"/>
      <c r="D27" s="162"/>
    </row>
    <row r="28" spans="1:4" s="173" customFormat="1" ht="12" customHeight="1" x14ac:dyDescent="0.2">
      <c r="A28" s="12" t="s">
        <v>51</v>
      </c>
      <c r="B28" s="175" t="s">
        <v>325</v>
      </c>
      <c r="C28" s="162"/>
      <c r="D28" s="162"/>
    </row>
    <row r="29" spans="1:4" s="173" customFormat="1" ht="12" customHeight="1" x14ac:dyDescent="0.2">
      <c r="A29" s="12" t="s">
        <v>52</v>
      </c>
      <c r="B29" s="175" t="s">
        <v>326</v>
      </c>
      <c r="C29" s="162"/>
      <c r="D29" s="162"/>
    </row>
    <row r="30" spans="1:4" s="173" customFormat="1" ht="12" customHeight="1" x14ac:dyDescent="0.2">
      <c r="A30" s="12" t="s">
        <v>107</v>
      </c>
      <c r="B30" s="175" t="s">
        <v>172</v>
      </c>
      <c r="C30" s="162">
        <v>59571686</v>
      </c>
      <c r="D30" s="162">
        <v>83489288</v>
      </c>
    </row>
    <row r="31" spans="1:4" s="173" customFormat="1" ht="12" customHeight="1" thickBot="1" x14ac:dyDescent="0.25">
      <c r="A31" s="14" t="s">
        <v>108</v>
      </c>
      <c r="B31" s="176" t="s">
        <v>173</v>
      </c>
      <c r="C31" s="164"/>
      <c r="D31" s="164"/>
    </row>
    <row r="32" spans="1:4" s="173" customFormat="1" ht="12" customHeight="1" thickBot="1" x14ac:dyDescent="0.25">
      <c r="A32" s="18" t="s">
        <v>109</v>
      </c>
      <c r="B32" s="19" t="s">
        <v>472</v>
      </c>
      <c r="C32" s="167">
        <f>SUM(C33:C39)</f>
        <v>38400000</v>
      </c>
      <c r="D32" s="167">
        <f>SUM(D33:D39)</f>
        <v>38400000</v>
      </c>
    </row>
    <row r="33" spans="1:4" s="173" customFormat="1" ht="12" customHeight="1" x14ac:dyDescent="0.2">
      <c r="A33" s="13" t="s">
        <v>174</v>
      </c>
      <c r="B33" s="727" t="s">
        <v>473</v>
      </c>
      <c r="C33" s="163"/>
      <c r="D33" s="163"/>
    </row>
    <row r="34" spans="1:4" s="173" customFormat="1" ht="12" customHeight="1" x14ac:dyDescent="0.2">
      <c r="A34" s="12" t="s">
        <v>175</v>
      </c>
      <c r="B34" s="728" t="s">
        <v>857</v>
      </c>
      <c r="C34" s="162"/>
      <c r="D34" s="162"/>
    </row>
    <row r="35" spans="1:4" s="173" customFormat="1" ht="12" customHeight="1" x14ac:dyDescent="0.2">
      <c r="A35" s="12" t="s">
        <v>176</v>
      </c>
      <c r="B35" s="728" t="s">
        <v>474</v>
      </c>
      <c r="C35" s="162">
        <v>30000000</v>
      </c>
      <c r="D35" s="162">
        <v>30000000</v>
      </c>
    </row>
    <row r="36" spans="1:4" s="173" customFormat="1" ht="12" customHeight="1" x14ac:dyDescent="0.2">
      <c r="A36" s="12" t="s">
        <v>177</v>
      </c>
      <c r="B36" s="728" t="s">
        <v>475</v>
      </c>
      <c r="C36" s="162">
        <v>400000</v>
      </c>
      <c r="D36" s="162">
        <v>400000</v>
      </c>
    </row>
    <row r="37" spans="1:4" s="173" customFormat="1" ht="12" customHeight="1" x14ac:dyDescent="0.2">
      <c r="A37" s="12" t="s">
        <v>476</v>
      </c>
      <c r="B37" s="728" t="s">
        <v>178</v>
      </c>
      <c r="C37" s="162">
        <v>8000000</v>
      </c>
      <c r="D37" s="162">
        <v>8000000</v>
      </c>
    </row>
    <row r="38" spans="1:4" s="173" customFormat="1" ht="12" customHeight="1" x14ac:dyDescent="0.2">
      <c r="A38" s="12" t="s">
        <v>477</v>
      </c>
      <c r="B38" s="728" t="s">
        <v>844</v>
      </c>
      <c r="C38" s="162"/>
      <c r="D38" s="162"/>
    </row>
    <row r="39" spans="1:4" s="173" customFormat="1" ht="12" customHeight="1" thickBot="1" x14ac:dyDescent="0.25">
      <c r="A39" s="14" t="s">
        <v>478</v>
      </c>
      <c r="B39" s="729" t="s">
        <v>845</v>
      </c>
      <c r="C39" s="164"/>
      <c r="D39" s="164"/>
    </row>
    <row r="40" spans="1:4" s="173" customFormat="1" ht="12" customHeight="1" thickBot="1" x14ac:dyDescent="0.25">
      <c r="A40" s="18" t="s">
        <v>10</v>
      </c>
      <c r="B40" s="19" t="s">
        <v>332</v>
      </c>
      <c r="C40" s="161">
        <f>SUM(C41:C51)</f>
        <v>20122903</v>
      </c>
      <c r="D40" s="161">
        <f>SUM(D41:D51)</f>
        <v>47522903</v>
      </c>
    </row>
    <row r="41" spans="1:4" s="173" customFormat="1" ht="12" customHeight="1" x14ac:dyDescent="0.2">
      <c r="A41" s="13" t="s">
        <v>53</v>
      </c>
      <c r="B41" s="174" t="s">
        <v>181</v>
      </c>
      <c r="C41" s="163"/>
      <c r="D41" s="163"/>
    </row>
    <row r="42" spans="1:4" s="173" customFormat="1" ht="12" customHeight="1" x14ac:dyDescent="0.2">
      <c r="A42" s="12" t="s">
        <v>54</v>
      </c>
      <c r="B42" s="175" t="s">
        <v>182</v>
      </c>
      <c r="C42" s="162">
        <v>10612000</v>
      </c>
      <c r="D42" s="162">
        <v>31012000</v>
      </c>
    </row>
    <row r="43" spans="1:4" s="173" customFormat="1" ht="12" customHeight="1" x14ac:dyDescent="0.2">
      <c r="A43" s="12" t="s">
        <v>55</v>
      </c>
      <c r="B43" s="175" t="s">
        <v>183</v>
      </c>
      <c r="C43" s="162"/>
      <c r="D43" s="162"/>
    </row>
    <row r="44" spans="1:4" s="173" customFormat="1" ht="12" customHeight="1" x14ac:dyDescent="0.2">
      <c r="A44" s="12" t="s">
        <v>111</v>
      </c>
      <c r="B44" s="175" t="s">
        <v>184</v>
      </c>
      <c r="C44" s="162"/>
      <c r="D44" s="162"/>
    </row>
    <row r="45" spans="1:4" s="173" customFormat="1" ht="12" customHeight="1" x14ac:dyDescent="0.2">
      <c r="A45" s="12" t="s">
        <v>112</v>
      </c>
      <c r="B45" s="175" t="s">
        <v>185</v>
      </c>
      <c r="C45" s="162">
        <v>7488900</v>
      </c>
      <c r="D45" s="162">
        <v>13425900</v>
      </c>
    </row>
    <row r="46" spans="1:4" s="173" customFormat="1" ht="12" customHeight="1" x14ac:dyDescent="0.2">
      <c r="A46" s="12" t="s">
        <v>113</v>
      </c>
      <c r="B46" s="175" t="s">
        <v>186</v>
      </c>
      <c r="C46" s="162">
        <v>2022003</v>
      </c>
      <c r="D46" s="162">
        <v>3085003</v>
      </c>
    </row>
    <row r="47" spans="1:4" s="173" customFormat="1" ht="12" customHeight="1" x14ac:dyDescent="0.2">
      <c r="A47" s="12" t="s">
        <v>114</v>
      </c>
      <c r="B47" s="175" t="s">
        <v>187</v>
      </c>
      <c r="C47" s="162"/>
      <c r="D47" s="162"/>
    </row>
    <row r="48" spans="1:4" s="173" customFormat="1" ht="12" customHeight="1" x14ac:dyDescent="0.2">
      <c r="A48" s="12" t="s">
        <v>115</v>
      </c>
      <c r="B48" s="175" t="s">
        <v>479</v>
      </c>
      <c r="C48" s="162"/>
      <c r="D48" s="162"/>
    </row>
    <row r="49" spans="1:4" s="173" customFormat="1" ht="12" customHeight="1" x14ac:dyDescent="0.2">
      <c r="A49" s="12" t="s">
        <v>179</v>
      </c>
      <c r="B49" s="175" t="s">
        <v>189</v>
      </c>
      <c r="C49" s="165"/>
      <c r="D49" s="165"/>
    </row>
    <row r="50" spans="1:4" s="173" customFormat="1" ht="12" customHeight="1" x14ac:dyDescent="0.2">
      <c r="A50" s="14" t="s">
        <v>180</v>
      </c>
      <c r="B50" s="176" t="s">
        <v>334</v>
      </c>
      <c r="C50" s="166"/>
      <c r="D50" s="166"/>
    </row>
    <row r="51" spans="1:4" s="173" customFormat="1" ht="12" customHeight="1" thickBot="1" x14ac:dyDescent="0.25">
      <c r="A51" s="14" t="s">
        <v>333</v>
      </c>
      <c r="B51" s="113" t="s">
        <v>190</v>
      </c>
      <c r="C51" s="166"/>
      <c r="D51" s="166"/>
    </row>
    <row r="52" spans="1:4" s="173" customFormat="1" ht="12" customHeight="1" thickBot="1" x14ac:dyDescent="0.25">
      <c r="A52" s="18" t="s">
        <v>11</v>
      </c>
      <c r="B52" s="19" t="s">
        <v>191</v>
      </c>
      <c r="C52" s="161">
        <f>SUM(C53:C57)</f>
        <v>0</v>
      </c>
      <c r="D52" s="161">
        <f>SUM(D53:D57)</f>
        <v>0</v>
      </c>
    </row>
    <row r="53" spans="1:4" s="173" customFormat="1" ht="12" customHeight="1" x14ac:dyDescent="0.2">
      <c r="A53" s="13" t="s">
        <v>56</v>
      </c>
      <c r="B53" s="174" t="s">
        <v>195</v>
      </c>
      <c r="C53" s="214"/>
      <c r="D53" s="214"/>
    </row>
    <row r="54" spans="1:4" s="173" customFormat="1" ht="12" customHeight="1" x14ac:dyDescent="0.2">
      <c r="A54" s="12" t="s">
        <v>57</v>
      </c>
      <c r="B54" s="175" t="s">
        <v>196</v>
      </c>
      <c r="C54" s="165"/>
      <c r="D54" s="165"/>
    </row>
    <row r="55" spans="1:4" s="173" customFormat="1" ht="12" customHeight="1" x14ac:dyDescent="0.2">
      <c r="A55" s="12" t="s">
        <v>192</v>
      </c>
      <c r="B55" s="175" t="s">
        <v>197</v>
      </c>
      <c r="C55" s="165"/>
      <c r="D55" s="165"/>
    </row>
    <row r="56" spans="1:4" s="173" customFormat="1" ht="12" customHeight="1" x14ac:dyDescent="0.2">
      <c r="A56" s="12" t="s">
        <v>193</v>
      </c>
      <c r="B56" s="175" t="s">
        <v>198</v>
      </c>
      <c r="C56" s="165"/>
      <c r="D56" s="165"/>
    </row>
    <row r="57" spans="1:4" s="173" customFormat="1" ht="12" customHeight="1" thickBot="1" x14ac:dyDescent="0.25">
      <c r="A57" s="14" t="s">
        <v>194</v>
      </c>
      <c r="B57" s="113" t="s">
        <v>199</v>
      </c>
      <c r="C57" s="166"/>
      <c r="D57" s="166"/>
    </row>
    <row r="58" spans="1:4" s="173" customFormat="1" ht="12" customHeight="1" thickBot="1" x14ac:dyDescent="0.25">
      <c r="A58" s="18" t="s">
        <v>116</v>
      </c>
      <c r="B58" s="19" t="s">
        <v>200</v>
      </c>
      <c r="C58" s="161">
        <f>SUM(C59:C61)</f>
        <v>500000</v>
      </c>
      <c r="D58" s="161">
        <f>SUM(D59:D61)</f>
        <v>500000</v>
      </c>
    </row>
    <row r="59" spans="1:4" s="173" customFormat="1" ht="12" customHeight="1" x14ac:dyDescent="0.2">
      <c r="A59" s="13" t="s">
        <v>58</v>
      </c>
      <c r="B59" s="174" t="s">
        <v>201</v>
      </c>
      <c r="C59" s="163"/>
      <c r="D59" s="163"/>
    </row>
    <row r="60" spans="1:4" s="173" customFormat="1" ht="12" customHeight="1" x14ac:dyDescent="0.2">
      <c r="A60" s="12" t="s">
        <v>59</v>
      </c>
      <c r="B60" s="175" t="s">
        <v>327</v>
      </c>
      <c r="C60" s="162"/>
      <c r="D60" s="162"/>
    </row>
    <row r="61" spans="1:4" s="173" customFormat="1" ht="12" customHeight="1" x14ac:dyDescent="0.2">
      <c r="A61" s="12" t="s">
        <v>204</v>
      </c>
      <c r="B61" s="175" t="s">
        <v>202</v>
      </c>
      <c r="C61" s="162">
        <v>500000</v>
      </c>
      <c r="D61" s="162">
        <v>500000</v>
      </c>
    </row>
    <row r="62" spans="1:4" s="173" customFormat="1" ht="12" customHeight="1" thickBot="1" x14ac:dyDescent="0.25">
      <c r="A62" s="14" t="s">
        <v>205</v>
      </c>
      <c r="B62" s="113" t="s">
        <v>203</v>
      </c>
      <c r="C62" s="164"/>
      <c r="D62" s="164"/>
    </row>
    <row r="63" spans="1:4" s="173" customFormat="1" ht="12" customHeight="1" thickBot="1" x14ac:dyDescent="0.25">
      <c r="A63" s="18" t="s">
        <v>13</v>
      </c>
      <c r="B63" s="111" t="s">
        <v>206</v>
      </c>
      <c r="C63" s="161">
        <f>SUM(C64:C66)</f>
        <v>0</v>
      </c>
      <c r="D63" s="161">
        <f>SUM(D64:D66)</f>
        <v>0</v>
      </c>
    </row>
    <row r="64" spans="1:4" s="173" customFormat="1" ht="12" customHeight="1" x14ac:dyDescent="0.2">
      <c r="A64" s="13" t="s">
        <v>117</v>
      </c>
      <c r="B64" s="174" t="s">
        <v>208</v>
      </c>
      <c r="C64" s="165"/>
      <c r="D64" s="165"/>
    </row>
    <row r="65" spans="1:4" s="173" customFormat="1" ht="12" customHeight="1" x14ac:dyDescent="0.2">
      <c r="A65" s="12" t="s">
        <v>118</v>
      </c>
      <c r="B65" s="175" t="s">
        <v>328</v>
      </c>
      <c r="C65" s="165"/>
      <c r="D65" s="165"/>
    </row>
    <row r="66" spans="1:4" s="173" customFormat="1" ht="12" customHeight="1" x14ac:dyDescent="0.2">
      <c r="A66" s="12" t="s">
        <v>141</v>
      </c>
      <c r="B66" s="175" t="s">
        <v>209</v>
      </c>
      <c r="C66" s="165"/>
      <c r="D66" s="165"/>
    </row>
    <row r="67" spans="1:4" s="173" customFormat="1" ht="12" customHeight="1" thickBot="1" x14ac:dyDescent="0.25">
      <c r="A67" s="14" t="s">
        <v>207</v>
      </c>
      <c r="B67" s="113" t="s">
        <v>210</v>
      </c>
      <c r="C67" s="165"/>
      <c r="D67" s="165"/>
    </row>
    <row r="68" spans="1:4" s="173" customFormat="1" ht="12" customHeight="1" thickBot="1" x14ac:dyDescent="0.25">
      <c r="A68" s="229" t="s">
        <v>374</v>
      </c>
      <c r="B68" s="19" t="s">
        <v>211</v>
      </c>
      <c r="C68" s="167">
        <f>+C11+C18+C25+C32+C40+C52+C58+C63</f>
        <v>378218605</v>
      </c>
      <c r="D68" s="167">
        <f>+D11+D18+D25+D32+D40+D52+D58+D63</f>
        <v>505999548</v>
      </c>
    </row>
    <row r="69" spans="1:4" s="173" customFormat="1" ht="12" customHeight="1" thickBot="1" x14ac:dyDescent="0.25">
      <c r="A69" s="215" t="s">
        <v>212</v>
      </c>
      <c r="B69" s="111" t="s">
        <v>213</v>
      </c>
      <c r="C69" s="161">
        <f>SUM(C70:C72)</f>
        <v>0</v>
      </c>
      <c r="D69" s="161">
        <f>SUM(D70:D72)</f>
        <v>0</v>
      </c>
    </row>
    <row r="70" spans="1:4" s="173" customFormat="1" ht="12" customHeight="1" x14ac:dyDescent="0.2">
      <c r="A70" s="13" t="s">
        <v>241</v>
      </c>
      <c r="B70" s="174" t="s">
        <v>214</v>
      </c>
      <c r="C70" s="165"/>
      <c r="D70" s="165"/>
    </row>
    <row r="71" spans="1:4" s="173" customFormat="1" ht="12" customHeight="1" x14ac:dyDescent="0.2">
      <c r="A71" s="12" t="s">
        <v>250</v>
      </c>
      <c r="B71" s="175" t="s">
        <v>215</v>
      </c>
      <c r="C71" s="165"/>
      <c r="D71" s="165"/>
    </row>
    <row r="72" spans="1:4" s="173" customFormat="1" ht="12" customHeight="1" thickBot="1" x14ac:dyDescent="0.25">
      <c r="A72" s="14" t="s">
        <v>251</v>
      </c>
      <c r="B72" s="225" t="s">
        <v>359</v>
      </c>
      <c r="C72" s="165"/>
      <c r="D72" s="165"/>
    </row>
    <row r="73" spans="1:4" s="173" customFormat="1" ht="12" customHeight="1" thickBot="1" x14ac:dyDescent="0.25">
      <c r="A73" s="215" t="s">
        <v>217</v>
      </c>
      <c r="B73" s="111" t="s">
        <v>218</v>
      </c>
      <c r="C73" s="161">
        <f>SUM(C74:C77)</f>
        <v>0</v>
      </c>
      <c r="D73" s="161">
        <f>SUM(D74:D77)</f>
        <v>0</v>
      </c>
    </row>
    <row r="74" spans="1:4" s="173" customFormat="1" ht="12" customHeight="1" x14ac:dyDescent="0.2">
      <c r="A74" s="13" t="s">
        <v>95</v>
      </c>
      <c r="B74" s="288" t="s">
        <v>219</v>
      </c>
      <c r="C74" s="165"/>
      <c r="D74" s="165"/>
    </row>
    <row r="75" spans="1:4" s="173" customFormat="1" ht="12" customHeight="1" x14ac:dyDescent="0.2">
      <c r="A75" s="12" t="s">
        <v>96</v>
      </c>
      <c r="B75" s="288" t="s">
        <v>485</v>
      </c>
      <c r="C75" s="165"/>
      <c r="D75" s="165"/>
    </row>
    <row r="76" spans="1:4" s="173" customFormat="1" ht="12" customHeight="1" x14ac:dyDescent="0.2">
      <c r="A76" s="12" t="s">
        <v>242</v>
      </c>
      <c r="B76" s="288" t="s">
        <v>220</v>
      </c>
      <c r="C76" s="165"/>
      <c r="D76" s="165"/>
    </row>
    <row r="77" spans="1:4" s="173" customFormat="1" ht="12" customHeight="1" thickBot="1" x14ac:dyDescent="0.25">
      <c r="A77" s="14" t="s">
        <v>243</v>
      </c>
      <c r="B77" s="289" t="s">
        <v>486</v>
      </c>
      <c r="C77" s="165"/>
      <c r="D77" s="165"/>
    </row>
    <row r="78" spans="1:4" s="173" customFormat="1" ht="12" customHeight="1" thickBot="1" x14ac:dyDescent="0.25">
      <c r="A78" s="215" t="s">
        <v>221</v>
      </c>
      <c r="B78" s="111" t="s">
        <v>222</v>
      </c>
      <c r="C78" s="161">
        <f>SUM(C79:C80)</f>
        <v>237666510</v>
      </c>
      <c r="D78" s="161">
        <f>SUM(D79:D80)</f>
        <v>254256280</v>
      </c>
    </row>
    <row r="79" spans="1:4" s="173" customFormat="1" ht="12" customHeight="1" x14ac:dyDescent="0.2">
      <c r="A79" s="13" t="s">
        <v>244</v>
      </c>
      <c r="B79" s="174" t="s">
        <v>223</v>
      </c>
      <c r="C79" s="165">
        <v>237666510</v>
      </c>
      <c r="D79" s="165">
        <v>254256280</v>
      </c>
    </row>
    <row r="80" spans="1:4" s="173" customFormat="1" ht="12" customHeight="1" thickBot="1" x14ac:dyDescent="0.25">
      <c r="A80" s="14" t="s">
        <v>245</v>
      </c>
      <c r="B80" s="113" t="s">
        <v>224</v>
      </c>
      <c r="C80" s="165"/>
      <c r="D80" s="165"/>
    </row>
    <row r="81" spans="1:4" s="173" customFormat="1" ht="12" customHeight="1" thickBot="1" x14ac:dyDescent="0.25">
      <c r="A81" s="215" t="s">
        <v>225</v>
      </c>
      <c r="B81" s="111" t="s">
        <v>226</v>
      </c>
      <c r="C81" s="161">
        <f>SUM(C82:C84)</f>
        <v>0</v>
      </c>
      <c r="D81" s="161">
        <f>SUM(D82:D84)</f>
        <v>0</v>
      </c>
    </row>
    <row r="82" spans="1:4" s="173" customFormat="1" ht="12" customHeight="1" x14ac:dyDescent="0.2">
      <c r="A82" s="13" t="s">
        <v>246</v>
      </c>
      <c r="B82" s="174" t="s">
        <v>227</v>
      </c>
      <c r="C82" s="165"/>
      <c r="D82" s="165"/>
    </row>
    <row r="83" spans="1:4" s="173" customFormat="1" ht="12" customHeight="1" x14ac:dyDescent="0.2">
      <c r="A83" s="12" t="s">
        <v>247</v>
      </c>
      <c r="B83" s="175" t="s">
        <v>228</v>
      </c>
      <c r="C83" s="165"/>
      <c r="D83" s="165"/>
    </row>
    <row r="84" spans="1:4" s="173" customFormat="1" ht="12" customHeight="1" thickBot="1" x14ac:dyDescent="0.25">
      <c r="A84" s="14" t="s">
        <v>248</v>
      </c>
      <c r="B84" s="113" t="s">
        <v>487</v>
      </c>
      <c r="C84" s="165"/>
      <c r="D84" s="165"/>
    </row>
    <row r="85" spans="1:4" s="173" customFormat="1" ht="12" customHeight="1" thickBot="1" x14ac:dyDescent="0.25">
      <c r="A85" s="215" t="s">
        <v>229</v>
      </c>
      <c r="B85" s="111" t="s">
        <v>249</v>
      </c>
      <c r="C85" s="161">
        <f>SUM(C86:C89)</f>
        <v>0</v>
      </c>
      <c r="D85" s="161">
        <f>SUM(D86:D89)</f>
        <v>0</v>
      </c>
    </row>
    <row r="86" spans="1:4" s="173" customFormat="1" ht="12" customHeight="1" x14ac:dyDescent="0.2">
      <c r="A86" s="178" t="s">
        <v>230</v>
      </c>
      <c r="B86" s="174" t="s">
        <v>231</v>
      </c>
      <c r="C86" s="165"/>
      <c r="D86" s="165"/>
    </row>
    <row r="87" spans="1:4" s="173" customFormat="1" ht="12" customHeight="1" x14ac:dyDescent="0.2">
      <c r="A87" s="179" t="s">
        <v>232</v>
      </c>
      <c r="B87" s="175" t="s">
        <v>233</v>
      </c>
      <c r="C87" s="165"/>
      <c r="D87" s="165"/>
    </row>
    <row r="88" spans="1:4" s="173" customFormat="1" ht="12" customHeight="1" x14ac:dyDescent="0.2">
      <c r="A88" s="179" t="s">
        <v>234</v>
      </c>
      <c r="B88" s="175" t="s">
        <v>235</v>
      </c>
      <c r="C88" s="165"/>
      <c r="D88" s="165"/>
    </row>
    <row r="89" spans="1:4" s="173" customFormat="1" ht="12" customHeight="1" thickBot="1" x14ac:dyDescent="0.25">
      <c r="A89" s="180" t="s">
        <v>236</v>
      </c>
      <c r="B89" s="113" t="s">
        <v>237</v>
      </c>
      <c r="C89" s="165"/>
      <c r="D89" s="165"/>
    </row>
    <row r="90" spans="1:4" s="173" customFormat="1" ht="12" customHeight="1" thickBot="1" x14ac:dyDescent="0.25">
      <c r="A90" s="215" t="s">
        <v>238</v>
      </c>
      <c r="B90" s="111" t="s">
        <v>373</v>
      </c>
      <c r="C90" s="217"/>
      <c r="D90" s="217"/>
    </row>
    <row r="91" spans="1:4" s="173" customFormat="1" ht="13.5" customHeight="1" thickBot="1" x14ac:dyDescent="0.25">
      <c r="A91" s="215" t="s">
        <v>240</v>
      </c>
      <c r="B91" s="111" t="s">
        <v>239</v>
      </c>
      <c r="C91" s="217"/>
      <c r="D91" s="217"/>
    </row>
    <row r="92" spans="1:4" s="173" customFormat="1" ht="15.75" customHeight="1" thickBot="1" x14ac:dyDescent="0.25">
      <c r="A92" s="215" t="s">
        <v>252</v>
      </c>
      <c r="B92" s="181" t="s">
        <v>376</v>
      </c>
      <c r="C92" s="167">
        <f>+C69+C73+C78+C81+C85+C91+C90</f>
        <v>237666510</v>
      </c>
      <c r="D92" s="167">
        <f>+D69+D73+D78+D81+D85+D91+D90</f>
        <v>254256280</v>
      </c>
    </row>
    <row r="93" spans="1:4" s="173" customFormat="1" ht="25.5" customHeight="1" thickBot="1" x14ac:dyDescent="0.25">
      <c r="A93" s="216" t="s">
        <v>375</v>
      </c>
      <c r="B93" s="182" t="s">
        <v>377</v>
      </c>
      <c r="C93" s="167">
        <f>+C68+C92</f>
        <v>615885115</v>
      </c>
      <c r="D93" s="167">
        <f>+D68+D92</f>
        <v>760255828</v>
      </c>
    </row>
    <row r="94" spans="1:4" s="173" customFormat="1" ht="15.2" customHeight="1" x14ac:dyDescent="0.2">
      <c r="A94" s="3"/>
      <c r="B94" s="4"/>
      <c r="C94" s="115"/>
    </row>
    <row r="95" spans="1:4" ht="16.5" customHeight="1" x14ac:dyDescent="0.25">
      <c r="A95" s="754" t="s">
        <v>34</v>
      </c>
      <c r="B95" s="754"/>
      <c r="C95" s="754"/>
      <c r="D95" s="754"/>
    </row>
    <row r="96" spans="1:4" s="183" customFormat="1" ht="16.5" customHeight="1" thickBot="1" x14ac:dyDescent="0.3">
      <c r="A96" s="756" t="s">
        <v>98</v>
      </c>
      <c r="B96" s="756"/>
      <c r="C96" s="63"/>
    </row>
    <row r="97" spans="1:4" x14ac:dyDescent="0.25">
      <c r="A97" s="763" t="s">
        <v>48</v>
      </c>
      <c r="B97" s="765" t="s">
        <v>417</v>
      </c>
      <c r="C97" s="750" t="s">
        <v>897</v>
      </c>
      <c r="D97" s="751"/>
    </row>
    <row r="98" spans="1:4" ht="24.75" thickBot="1" x14ac:dyDescent="0.3">
      <c r="A98" s="764"/>
      <c r="B98" s="766"/>
      <c r="C98" s="244" t="s">
        <v>415</v>
      </c>
      <c r="D98" s="243" t="s">
        <v>416</v>
      </c>
    </row>
    <row r="99" spans="1:4" s="172" customFormat="1" ht="12" customHeight="1" thickBot="1" x14ac:dyDescent="0.25">
      <c r="A99" s="25" t="s">
        <v>382</v>
      </c>
      <c r="B99" s="26" t="s">
        <v>383</v>
      </c>
      <c r="C99" s="26" t="s">
        <v>384</v>
      </c>
      <c r="D99" s="26" t="s">
        <v>386</v>
      </c>
    </row>
    <row r="100" spans="1:4" ht="12" customHeight="1" thickBot="1" x14ac:dyDescent="0.3">
      <c r="A100" s="20" t="s">
        <v>6</v>
      </c>
      <c r="B100" s="24" t="s">
        <v>335</v>
      </c>
      <c r="C100" s="160">
        <f>C101+C102+C103+C104+C105+C118</f>
        <v>364118443</v>
      </c>
      <c r="D100" s="160">
        <f>D101+D102+D103+D104+D105+D118</f>
        <v>472152916</v>
      </c>
    </row>
    <row r="101" spans="1:4" ht="12" customHeight="1" x14ac:dyDescent="0.25">
      <c r="A101" s="15" t="s">
        <v>60</v>
      </c>
      <c r="B101" s="8" t="s">
        <v>35</v>
      </c>
      <c r="C101" s="237">
        <v>152073921</v>
      </c>
      <c r="D101" s="237">
        <v>212127208</v>
      </c>
    </row>
    <row r="102" spans="1:4" ht="12" customHeight="1" x14ac:dyDescent="0.25">
      <c r="A102" s="12" t="s">
        <v>61</v>
      </c>
      <c r="B102" s="6" t="s">
        <v>119</v>
      </c>
      <c r="C102" s="162">
        <v>27274923</v>
      </c>
      <c r="D102" s="162">
        <v>37013438</v>
      </c>
    </row>
    <row r="103" spans="1:4" ht="12" customHeight="1" x14ac:dyDescent="0.25">
      <c r="A103" s="12" t="s">
        <v>62</v>
      </c>
      <c r="B103" s="6" t="s">
        <v>87</v>
      </c>
      <c r="C103" s="164">
        <v>122525946</v>
      </c>
      <c r="D103" s="164">
        <v>148069092</v>
      </c>
    </row>
    <row r="104" spans="1:4" ht="12" customHeight="1" x14ac:dyDescent="0.25">
      <c r="A104" s="12" t="s">
        <v>63</v>
      </c>
      <c r="B104" s="9" t="s">
        <v>120</v>
      </c>
      <c r="C104" s="164">
        <v>21658890</v>
      </c>
      <c r="D104" s="164">
        <v>25378390</v>
      </c>
    </row>
    <row r="105" spans="1:4" ht="12" customHeight="1" x14ac:dyDescent="0.25">
      <c r="A105" s="12" t="s">
        <v>72</v>
      </c>
      <c r="B105" s="17" t="s">
        <v>121</v>
      </c>
      <c r="C105" s="164">
        <v>1000000</v>
      </c>
      <c r="D105" s="164">
        <v>14808695</v>
      </c>
    </row>
    <row r="106" spans="1:4" ht="12" customHeight="1" x14ac:dyDescent="0.25">
      <c r="A106" s="12" t="s">
        <v>64</v>
      </c>
      <c r="B106" s="6" t="s">
        <v>340</v>
      </c>
      <c r="C106" s="164"/>
      <c r="D106" s="164"/>
    </row>
    <row r="107" spans="1:4" ht="12" customHeight="1" x14ac:dyDescent="0.25">
      <c r="A107" s="12" t="s">
        <v>65</v>
      </c>
      <c r="B107" s="67" t="s">
        <v>339</v>
      </c>
      <c r="C107" s="164"/>
      <c r="D107" s="164"/>
    </row>
    <row r="108" spans="1:4" ht="12" customHeight="1" x14ac:dyDescent="0.25">
      <c r="A108" s="12" t="s">
        <v>73</v>
      </c>
      <c r="B108" s="67" t="s">
        <v>338</v>
      </c>
      <c r="C108" s="164"/>
      <c r="D108" s="164">
        <v>6004695</v>
      </c>
    </row>
    <row r="109" spans="1:4" ht="12" customHeight="1" x14ac:dyDescent="0.25">
      <c r="A109" s="12" t="s">
        <v>74</v>
      </c>
      <c r="B109" s="65" t="s">
        <v>255</v>
      </c>
      <c r="C109" s="164"/>
      <c r="D109" s="164"/>
    </row>
    <row r="110" spans="1:4" ht="12" customHeight="1" x14ac:dyDescent="0.25">
      <c r="A110" s="12" t="s">
        <v>75</v>
      </c>
      <c r="B110" s="66" t="s">
        <v>256</v>
      </c>
      <c r="C110" s="164"/>
      <c r="D110" s="164"/>
    </row>
    <row r="111" spans="1:4" ht="12" customHeight="1" x14ac:dyDescent="0.25">
      <c r="A111" s="12" t="s">
        <v>76</v>
      </c>
      <c r="B111" s="66" t="s">
        <v>257</v>
      </c>
      <c r="C111" s="164"/>
      <c r="D111" s="164"/>
    </row>
    <row r="112" spans="1:4" ht="12" customHeight="1" x14ac:dyDescent="0.25">
      <c r="A112" s="12" t="s">
        <v>78</v>
      </c>
      <c r="B112" s="65" t="s">
        <v>258</v>
      </c>
      <c r="C112" s="164"/>
      <c r="D112" s="164"/>
    </row>
    <row r="113" spans="1:4" ht="12" customHeight="1" x14ac:dyDescent="0.25">
      <c r="A113" s="12" t="s">
        <v>122</v>
      </c>
      <c r="B113" s="65" t="s">
        <v>259</v>
      </c>
      <c r="C113" s="164"/>
      <c r="D113" s="164"/>
    </row>
    <row r="114" spans="1:4" ht="12" customHeight="1" x14ac:dyDescent="0.25">
      <c r="A114" s="12" t="s">
        <v>253</v>
      </c>
      <c r="B114" s="66" t="s">
        <v>260</v>
      </c>
      <c r="C114" s="164"/>
      <c r="D114" s="164"/>
    </row>
    <row r="115" spans="1:4" ht="12" customHeight="1" x14ac:dyDescent="0.25">
      <c r="A115" s="11" t="s">
        <v>254</v>
      </c>
      <c r="B115" s="67" t="s">
        <v>261</v>
      </c>
      <c r="C115" s="164"/>
      <c r="D115" s="164"/>
    </row>
    <row r="116" spans="1:4" ht="12" customHeight="1" x14ac:dyDescent="0.25">
      <c r="A116" s="12" t="s">
        <v>336</v>
      </c>
      <c r="B116" s="67" t="s">
        <v>262</v>
      </c>
      <c r="C116" s="164"/>
      <c r="D116" s="164"/>
    </row>
    <row r="117" spans="1:4" ht="12" customHeight="1" x14ac:dyDescent="0.25">
      <c r="A117" s="14" t="s">
        <v>337</v>
      </c>
      <c r="B117" s="67" t="s">
        <v>263</v>
      </c>
      <c r="C117" s="164">
        <v>1000000</v>
      </c>
      <c r="D117" s="164">
        <v>8804000</v>
      </c>
    </row>
    <row r="118" spans="1:4" ht="12" customHeight="1" x14ac:dyDescent="0.25">
      <c r="A118" s="12" t="s">
        <v>341</v>
      </c>
      <c r="B118" s="9" t="s">
        <v>36</v>
      </c>
      <c r="C118" s="162">
        <v>39584763</v>
      </c>
      <c r="D118" s="162">
        <v>34756093</v>
      </c>
    </row>
    <row r="119" spans="1:4" ht="12" customHeight="1" x14ac:dyDescent="0.25">
      <c r="A119" s="12" t="s">
        <v>342</v>
      </c>
      <c r="B119" s="6" t="s">
        <v>344</v>
      </c>
      <c r="C119" s="162"/>
      <c r="D119" s="162"/>
    </row>
    <row r="120" spans="1:4" ht="12" customHeight="1" thickBot="1" x14ac:dyDescent="0.3">
      <c r="A120" s="16" t="s">
        <v>343</v>
      </c>
      <c r="B120" s="228" t="s">
        <v>345</v>
      </c>
      <c r="C120" s="238">
        <v>39584763</v>
      </c>
      <c r="D120" s="238">
        <v>34756093</v>
      </c>
    </row>
    <row r="121" spans="1:4" ht="12" customHeight="1" thickBot="1" x14ac:dyDescent="0.3">
      <c r="A121" s="226" t="s">
        <v>7</v>
      </c>
      <c r="B121" s="227" t="s">
        <v>264</v>
      </c>
      <c r="C121" s="239">
        <f>+C122+C124+C126</f>
        <v>251766672</v>
      </c>
      <c r="D121" s="161">
        <f>+D122+D124+D126</f>
        <v>281482610</v>
      </c>
    </row>
    <row r="122" spans="1:4" ht="12" customHeight="1" x14ac:dyDescent="0.25">
      <c r="A122" s="13" t="s">
        <v>66</v>
      </c>
      <c r="B122" s="6" t="s">
        <v>140</v>
      </c>
      <c r="C122" s="163">
        <v>16115221</v>
      </c>
      <c r="D122" s="247">
        <v>27333313</v>
      </c>
    </row>
    <row r="123" spans="1:4" ht="12" customHeight="1" x14ac:dyDescent="0.25">
      <c r="A123" s="13" t="s">
        <v>67</v>
      </c>
      <c r="B123" s="10" t="s">
        <v>268</v>
      </c>
      <c r="C123" s="163"/>
      <c r="D123" s="247"/>
    </row>
    <row r="124" spans="1:4" ht="12" customHeight="1" x14ac:dyDescent="0.25">
      <c r="A124" s="13" t="s">
        <v>68</v>
      </c>
      <c r="B124" s="10" t="s">
        <v>123</v>
      </c>
      <c r="C124" s="162">
        <v>235651451</v>
      </c>
      <c r="D124" s="248">
        <v>254149297</v>
      </c>
    </row>
    <row r="125" spans="1:4" ht="12" customHeight="1" x14ac:dyDescent="0.25">
      <c r="A125" s="13" t="s">
        <v>69</v>
      </c>
      <c r="B125" s="10" t="s">
        <v>269</v>
      </c>
      <c r="C125" s="162"/>
      <c r="D125" s="248"/>
    </row>
    <row r="126" spans="1:4" ht="12" customHeight="1" x14ac:dyDescent="0.25">
      <c r="A126" s="13" t="s">
        <v>70</v>
      </c>
      <c r="B126" s="113" t="s">
        <v>142</v>
      </c>
      <c r="C126" s="162"/>
      <c r="D126" s="248"/>
    </row>
    <row r="127" spans="1:4" ht="12" customHeight="1" x14ac:dyDescent="0.25">
      <c r="A127" s="13" t="s">
        <v>77</v>
      </c>
      <c r="B127" s="112" t="s">
        <v>329</v>
      </c>
      <c r="C127" s="162"/>
      <c r="D127" s="248"/>
    </row>
    <row r="128" spans="1:4" ht="12" customHeight="1" x14ac:dyDescent="0.25">
      <c r="A128" s="13" t="s">
        <v>79</v>
      </c>
      <c r="B128" s="170" t="s">
        <v>274</v>
      </c>
      <c r="C128" s="162"/>
      <c r="D128" s="248"/>
    </row>
    <row r="129" spans="1:4" x14ac:dyDescent="0.25">
      <c r="A129" s="13" t="s">
        <v>124</v>
      </c>
      <c r="B129" s="66" t="s">
        <v>257</v>
      </c>
      <c r="C129" s="162"/>
      <c r="D129" s="248"/>
    </row>
    <row r="130" spans="1:4" ht="12" customHeight="1" x14ac:dyDescent="0.25">
      <c r="A130" s="13" t="s">
        <v>125</v>
      </c>
      <c r="B130" s="66" t="s">
        <v>273</v>
      </c>
      <c r="C130" s="162"/>
      <c r="D130" s="248"/>
    </row>
    <row r="131" spans="1:4" ht="12" customHeight="1" x14ac:dyDescent="0.25">
      <c r="A131" s="13" t="s">
        <v>126</v>
      </c>
      <c r="B131" s="66" t="s">
        <v>272</v>
      </c>
      <c r="C131" s="162"/>
      <c r="D131" s="248"/>
    </row>
    <row r="132" spans="1:4" ht="12" customHeight="1" x14ac:dyDescent="0.25">
      <c r="A132" s="13" t="s">
        <v>265</v>
      </c>
      <c r="B132" s="66" t="s">
        <v>260</v>
      </c>
      <c r="C132" s="162"/>
      <c r="D132" s="248"/>
    </row>
    <row r="133" spans="1:4" ht="12" customHeight="1" x14ac:dyDescent="0.25">
      <c r="A133" s="13" t="s">
        <v>266</v>
      </c>
      <c r="B133" s="66" t="s">
        <v>271</v>
      </c>
      <c r="C133" s="162"/>
      <c r="D133" s="248"/>
    </row>
    <row r="134" spans="1:4" ht="16.5" thickBot="1" x14ac:dyDescent="0.3">
      <c r="A134" s="11" t="s">
        <v>267</v>
      </c>
      <c r="B134" s="66" t="s">
        <v>270</v>
      </c>
      <c r="C134" s="164"/>
      <c r="D134" s="249"/>
    </row>
    <row r="135" spans="1:4" ht="12" customHeight="1" thickBot="1" x14ac:dyDescent="0.3">
      <c r="A135" s="18" t="s">
        <v>8</v>
      </c>
      <c r="B135" s="59" t="s">
        <v>346</v>
      </c>
      <c r="C135" s="161">
        <f>+C100+C121</f>
        <v>615885115</v>
      </c>
      <c r="D135" s="246">
        <f>+D100+D121</f>
        <v>753635526</v>
      </c>
    </row>
    <row r="136" spans="1:4" ht="12" customHeight="1" thickBot="1" x14ac:dyDescent="0.3">
      <c r="A136" s="18" t="s">
        <v>9</v>
      </c>
      <c r="B136" s="59" t="s">
        <v>418</v>
      </c>
      <c r="C136" s="161">
        <f>+C137+C138+C139</f>
        <v>0</v>
      </c>
      <c r="D136" s="246">
        <f>+D137+D138+D139</f>
        <v>0</v>
      </c>
    </row>
    <row r="137" spans="1:4" ht="12" customHeight="1" x14ac:dyDescent="0.25">
      <c r="A137" s="13" t="s">
        <v>174</v>
      </c>
      <c r="B137" s="10" t="s">
        <v>354</v>
      </c>
      <c r="C137" s="162"/>
      <c r="D137" s="248"/>
    </row>
    <row r="138" spans="1:4" ht="12" customHeight="1" x14ac:dyDescent="0.25">
      <c r="A138" s="13" t="s">
        <v>175</v>
      </c>
      <c r="B138" s="10" t="s">
        <v>355</v>
      </c>
      <c r="C138" s="162"/>
      <c r="D138" s="248"/>
    </row>
    <row r="139" spans="1:4" ht="12" customHeight="1" thickBot="1" x14ac:dyDescent="0.3">
      <c r="A139" s="11" t="s">
        <v>176</v>
      </c>
      <c r="B139" s="10" t="s">
        <v>356</v>
      </c>
      <c r="C139" s="162"/>
      <c r="D139" s="248"/>
    </row>
    <row r="140" spans="1:4" ht="12" customHeight="1" thickBot="1" x14ac:dyDescent="0.3">
      <c r="A140" s="18" t="s">
        <v>10</v>
      </c>
      <c r="B140" s="59" t="s">
        <v>348</v>
      </c>
      <c r="C140" s="161">
        <f>SUM(C141:C146)</f>
        <v>0</v>
      </c>
      <c r="D140" s="246">
        <f>SUM(D141:D146)</f>
        <v>0</v>
      </c>
    </row>
    <row r="141" spans="1:4" ht="12" customHeight="1" x14ac:dyDescent="0.25">
      <c r="A141" s="13" t="s">
        <v>53</v>
      </c>
      <c r="B141" s="7" t="s">
        <v>357</v>
      </c>
      <c r="C141" s="162"/>
      <c r="D141" s="248"/>
    </row>
    <row r="142" spans="1:4" ht="12" customHeight="1" x14ac:dyDescent="0.25">
      <c r="A142" s="13" t="s">
        <v>54</v>
      </c>
      <c r="B142" s="7" t="s">
        <v>349</v>
      </c>
      <c r="C142" s="162"/>
      <c r="D142" s="248"/>
    </row>
    <row r="143" spans="1:4" ht="12" customHeight="1" x14ac:dyDescent="0.25">
      <c r="A143" s="13" t="s">
        <v>55</v>
      </c>
      <c r="B143" s="7" t="s">
        <v>350</v>
      </c>
      <c r="C143" s="162"/>
      <c r="D143" s="248"/>
    </row>
    <row r="144" spans="1:4" ht="12" customHeight="1" x14ac:dyDescent="0.25">
      <c r="A144" s="13" t="s">
        <v>111</v>
      </c>
      <c r="B144" s="7" t="s">
        <v>351</v>
      </c>
      <c r="C144" s="162"/>
      <c r="D144" s="248"/>
    </row>
    <row r="145" spans="1:8" ht="12" customHeight="1" x14ac:dyDescent="0.25">
      <c r="A145" s="13" t="s">
        <v>112</v>
      </c>
      <c r="B145" s="7" t="s">
        <v>352</v>
      </c>
      <c r="C145" s="162"/>
      <c r="D145" s="248"/>
    </row>
    <row r="146" spans="1:8" ht="12" customHeight="1" thickBot="1" x14ac:dyDescent="0.3">
      <c r="A146" s="16" t="s">
        <v>113</v>
      </c>
      <c r="B146" s="294" t="s">
        <v>353</v>
      </c>
      <c r="C146" s="238"/>
      <c r="D146" s="276"/>
    </row>
    <row r="147" spans="1:8" ht="12" customHeight="1" thickBot="1" x14ac:dyDescent="0.3">
      <c r="A147" s="18" t="s">
        <v>11</v>
      </c>
      <c r="B147" s="59" t="s">
        <v>361</v>
      </c>
      <c r="C147" s="167">
        <f>+C148+C149+C150+C151</f>
        <v>0</v>
      </c>
      <c r="D147" s="250">
        <f>+D148+D149+D150+D151</f>
        <v>6620302</v>
      </c>
    </row>
    <row r="148" spans="1:8" ht="12" customHeight="1" x14ac:dyDescent="0.25">
      <c r="A148" s="13" t="s">
        <v>56</v>
      </c>
      <c r="B148" s="7" t="s">
        <v>275</v>
      </c>
      <c r="C148" s="162"/>
      <c r="D148" s="248"/>
    </row>
    <row r="149" spans="1:8" ht="12" customHeight="1" x14ac:dyDescent="0.25">
      <c r="A149" s="13" t="s">
        <v>57</v>
      </c>
      <c r="B149" s="7" t="s">
        <v>276</v>
      </c>
      <c r="C149" s="162"/>
      <c r="D149" s="248">
        <v>6620302</v>
      </c>
    </row>
    <row r="150" spans="1:8" ht="12" customHeight="1" x14ac:dyDescent="0.25">
      <c r="A150" s="13" t="s">
        <v>192</v>
      </c>
      <c r="B150" s="7" t="s">
        <v>362</v>
      </c>
      <c r="C150" s="162"/>
      <c r="D150" s="248"/>
    </row>
    <row r="151" spans="1:8" ht="12" customHeight="1" thickBot="1" x14ac:dyDescent="0.3">
      <c r="A151" s="11" t="s">
        <v>193</v>
      </c>
      <c r="B151" s="5" t="s">
        <v>292</v>
      </c>
      <c r="C151" s="162"/>
      <c r="D151" s="248"/>
    </row>
    <row r="152" spans="1:8" ht="12" customHeight="1" thickBot="1" x14ac:dyDescent="0.3">
      <c r="A152" s="18" t="s">
        <v>12</v>
      </c>
      <c r="B152" s="59" t="s">
        <v>363</v>
      </c>
      <c r="C152" s="240">
        <f>SUM(C153:C157)</f>
        <v>0</v>
      </c>
      <c r="D152" s="251">
        <f>SUM(D153:D157)</f>
        <v>0</v>
      </c>
    </row>
    <row r="153" spans="1:8" ht="12" customHeight="1" x14ac:dyDescent="0.25">
      <c r="A153" s="13" t="s">
        <v>58</v>
      </c>
      <c r="B153" s="7" t="s">
        <v>358</v>
      </c>
      <c r="C153" s="162"/>
      <c r="D153" s="248"/>
    </row>
    <row r="154" spans="1:8" ht="12" customHeight="1" x14ac:dyDescent="0.25">
      <c r="A154" s="13" t="s">
        <v>59</v>
      </c>
      <c r="B154" s="7" t="s">
        <v>365</v>
      </c>
      <c r="C154" s="162"/>
      <c r="D154" s="248"/>
    </row>
    <row r="155" spans="1:8" ht="12" customHeight="1" x14ac:dyDescent="0.25">
      <c r="A155" s="13" t="s">
        <v>204</v>
      </c>
      <c r="B155" s="7" t="s">
        <v>360</v>
      </c>
      <c r="C155" s="162"/>
      <c r="D155" s="248"/>
    </row>
    <row r="156" spans="1:8" ht="12" customHeight="1" x14ac:dyDescent="0.25">
      <c r="A156" s="13" t="s">
        <v>205</v>
      </c>
      <c r="B156" s="7" t="s">
        <v>366</v>
      </c>
      <c r="C156" s="162"/>
      <c r="D156" s="248"/>
    </row>
    <row r="157" spans="1:8" ht="12" customHeight="1" thickBot="1" x14ac:dyDescent="0.3">
      <c r="A157" s="13" t="s">
        <v>364</v>
      </c>
      <c r="B157" s="7" t="s">
        <v>367</v>
      </c>
      <c r="C157" s="162"/>
      <c r="D157" s="248"/>
    </row>
    <row r="158" spans="1:8" ht="12" customHeight="1" thickBot="1" x14ac:dyDescent="0.3">
      <c r="A158" s="18" t="s">
        <v>13</v>
      </c>
      <c r="B158" s="59" t="s">
        <v>368</v>
      </c>
      <c r="C158" s="241"/>
      <c r="D158" s="252"/>
    </row>
    <row r="159" spans="1:8" ht="12" customHeight="1" thickBot="1" x14ac:dyDescent="0.3">
      <c r="A159" s="18" t="s">
        <v>14</v>
      </c>
      <c r="B159" s="59" t="s">
        <v>369</v>
      </c>
      <c r="C159" s="241"/>
      <c r="D159" s="252"/>
    </row>
    <row r="160" spans="1:8" ht="15.2" customHeight="1" thickBot="1" x14ac:dyDescent="0.3">
      <c r="A160" s="18" t="s">
        <v>15</v>
      </c>
      <c r="B160" s="59" t="s">
        <v>371</v>
      </c>
      <c r="C160" s="242">
        <f>+C136+C140+C147+C152+C158+C159</f>
        <v>0</v>
      </c>
      <c r="D160" s="253">
        <f>+D136+D140+D147+D152+D158+D159</f>
        <v>6620302</v>
      </c>
      <c r="E160" s="184"/>
      <c r="F160" s="185"/>
      <c r="G160" s="185"/>
      <c r="H160" s="185"/>
    </row>
    <row r="161" spans="1:4" s="173" customFormat="1" ht="12.95" customHeight="1" thickBot="1" x14ac:dyDescent="0.25">
      <c r="A161" s="114" t="s">
        <v>16</v>
      </c>
      <c r="B161" s="149" t="s">
        <v>370</v>
      </c>
      <c r="C161" s="242">
        <f>+C135+C160</f>
        <v>615885115</v>
      </c>
      <c r="D161" s="253">
        <f>+D135+D160</f>
        <v>760255828</v>
      </c>
    </row>
    <row r="162" spans="1:4" x14ac:dyDescent="0.25">
      <c r="C162" s="633">
        <f>C93-C161</f>
        <v>0</v>
      </c>
      <c r="D162" s="633">
        <f>D93-D161</f>
        <v>0</v>
      </c>
    </row>
    <row r="163" spans="1:4" x14ac:dyDescent="0.25">
      <c r="A163" s="752" t="s">
        <v>277</v>
      </c>
      <c r="B163" s="752"/>
      <c r="C163" s="752"/>
      <c r="D163" s="752"/>
    </row>
    <row r="164" spans="1:4" ht="15.2" customHeight="1" thickBot="1" x14ac:dyDescent="0.3">
      <c r="A164" s="762" t="s">
        <v>99</v>
      </c>
      <c r="B164" s="762"/>
      <c r="C164" s="116"/>
    </row>
    <row r="165" spans="1:4" ht="25.5" customHeight="1" thickBot="1" x14ac:dyDescent="0.3">
      <c r="A165" s="18">
        <v>1</v>
      </c>
      <c r="B165" s="23" t="s">
        <v>372</v>
      </c>
      <c r="C165" s="245">
        <f>+C68-C135</f>
        <v>-237666510</v>
      </c>
      <c r="D165" s="161">
        <f>+D68-D135</f>
        <v>-247635978</v>
      </c>
    </row>
    <row r="166" spans="1:4" ht="32.450000000000003" customHeight="1" thickBot="1" x14ac:dyDescent="0.3">
      <c r="A166" s="18" t="s">
        <v>7</v>
      </c>
      <c r="B166" s="23" t="s">
        <v>378</v>
      </c>
      <c r="C166" s="161">
        <f>+C92-C160</f>
        <v>237666510</v>
      </c>
      <c r="D166" s="161">
        <f>+D92-D160</f>
        <v>247635978</v>
      </c>
    </row>
  </sheetData>
  <mergeCells count="16">
    <mergeCell ref="B1:D1"/>
    <mergeCell ref="A2:D2"/>
    <mergeCell ref="A3:D3"/>
    <mergeCell ref="A4:D4"/>
    <mergeCell ref="A164:B164"/>
    <mergeCell ref="A8:A9"/>
    <mergeCell ref="B8:B9"/>
    <mergeCell ref="C8:D8"/>
    <mergeCell ref="A97:A98"/>
    <mergeCell ref="B97:B98"/>
    <mergeCell ref="C97:D97"/>
    <mergeCell ref="A163:D163"/>
    <mergeCell ref="A6:D6"/>
    <mergeCell ref="A95:D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6"/>
  <sheetViews>
    <sheetView topLeftCell="A46" zoomScale="120" zoomScaleNormal="120" zoomScaleSheetLayoutView="100" workbookViewId="0">
      <selection activeCell="E46" sqref="E1:E65536"/>
    </sheetView>
  </sheetViews>
  <sheetFormatPr defaultRowHeight="15.75" x14ac:dyDescent="0.25"/>
  <cols>
    <col min="1" max="1" width="9.5" style="150" customWidth="1"/>
    <col min="2" max="2" width="65.83203125" style="150" customWidth="1"/>
    <col min="3" max="3" width="17.83203125" style="151" customWidth="1"/>
    <col min="4" max="4" width="17.83203125" style="171" customWidth="1"/>
    <col min="5" max="16384" width="9.33203125" style="171"/>
  </cols>
  <sheetData>
    <row r="1" spans="1:4" x14ac:dyDescent="0.25">
      <c r="A1" s="295"/>
      <c r="B1" s="757" t="str">
        <f>CONCATENATE("1.1. melléklet ",Z_ALAPADATOK!A7," ",Z_ALAPADATOK!B7," ",Z_ALAPADATOK!C7," ",Z_ALAPADATOK!D7," ",Z_ALAPADATOK!E7," ",Z_ALAPADATOK!F7," ",Z_ALAPADATOK!G7," ",Z_ALAPADATOK!H7)</f>
        <v>1.1. melléklet a 6 / 2021 ( V.28. ) önkormányzati rendelethez</v>
      </c>
      <c r="C1" s="758"/>
      <c r="D1" s="758"/>
    </row>
    <row r="2" spans="1:4" x14ac:dyDescent="0.25">
      <c r="A2" s="759" t="s">
        <v>865</v>
      </c>
      <c r="B2" s="760"/>
      <c r="C2" s="760"/>
      <c r="D2" s="760"/>
    </row>
    <row r="3" spans="1:4" x14ac:dyDescent="0.25">
      <c r="A3" s="759" t="s">
        <v>871</v>
      </c>
      <c r="B3" s="759"/>
      <c r="C3" s="761"/>
      <c r="D3" s="759"/>
    </row>
    <row r="4" spans="1:4" ht="12" customHeight="1" x14ac:dyDescent="0.25">
      <c r="A4" s="759" t="s">
        <v>837</v>
      </c>
      <c r="B4" s="759"/>
      <c r="C4" s="761"/>
      <c r="D4" s="759"/>
    </row>
    <row r="5" spans="1:4" x14ac:dyDescent="0.25">
      <c r="A5" s="295"/>
      <c r="B5" s="295"/>
      <c r="C5" s="296"/>
      <c r="D5" s="297"/>
    </row>
    <row r="6" spans="1:4" ht="15.95" customHeight="1" x14ac:dyDescent="0.25">
      <c r="A6" s="753" t="s">
        <v>3</v>
      </c>
      <c r="B6" s="753"/>
      <c r="C6" s="753"/>
      <c r="D6" s="753"/>
    </row>
    <row r="7" spans="1:4" ht="15.95" customHeight="1" thickBot="1" x14ac:dyDescent="0.3">
      <c r="A7" s="755" t="s">
        <v>97</v>
      </c>
      <c r="B7" s="755"/>
      <c r="C7" s="298"/>
      <c r="D7" s="297"/>
    </row>
    <row r="8" spans="1:4" x14ac:dyDescent="0.25">
      <c r="A8" s="763" t="s">
        <v>48</v>
      </c>
      <c r="B8" s="765" t="s">
        <v>5</v>
      </c>
      <c r="C8" s="750" t="s">
        <v>883</v>
      </c>
      <c r="D8" s="751"/>
    </row>
    <row r="9" spans="1:4" ht="24.75" thickBot="1" x14ac:dyDescent="0.3">
      <c r="A9" s="764"/>
      <c r="B9" s="766"/>
      <c r="C9" s="244" t="s">
        <v>415</v>
      </c>
      <c r="D9" s="243" t="s">
        <v>416</v>
      </c>
    </row>
    <row r="10" spans="1:4" s="172" customFormat="1" ht="12" customHeight="1" thickBot="1" x14ac:dyDescent="0.25">
      <c r="A10" s="168" t="s">
        <v>382</v>
      </c>
      <c r="B10" s="169" t="s">
        <v>383</v>
      </c>
      <c r="C10" s="169" t="s">
        <v>384</v>
      </c>
      <c r="D10" s="169" t="s">
        <v>386</v>
      </c>
    </row>
    <row r="11" spans="1:4" s="173" customFormat="1" ht="12" customHeight="1" thickBot="1" x14ac:dyDescent="0.25">
      <c r="A11" s="18" t="s">
        <v>6</v>
      </c>
      <c r="B11" s="19" t="s">
        <v>159</v>
      </c>
      <c r="C11" s="161">
        <f>+C12+C13+C14+C15+C16+C17</f>
        <v>213507136</v>
      </c>
      <c r="D11" s="161">
        <f>+D12+D13+D14+D15+D16+D17</f>
        <v>209208681</v>
      </c>
    </row>
    <row r="12" spans="1:4" s="173" customFormat="1" ht="12" customHeight="1" x14ac:dyDescent="0.2">
      <c r="A12" s="13" t="s">
        <v>60</v>
      </c>
      <c r="B12" s="174" t="s">
        <v>160</v>
      </c>
      <c r="C12" s="163">
        <v>62706600</v>
      </c>
      <c r="D12" s="163">
        <v>69843899</v>
      </c>
    </row>
    <row r="13" spans="1:4" s="173" customFormat="1" ht="12" customHeight="1" x14ac:dyDescent="0.2">
      <c r="A13" s="12" t="s">
        <v>61</v>
      </c>
      <c r="B13" s="175" t="s">
        <v>161</v>
      </c>
      <c r="C13" s="162">
        <v>43431000</v>
      </c>
      <c r="D13" s="162">
        <v>46796480</v>
      </c>
    </row>
    <row r="14" spans="1:4" s="173" customFormat="1" ht="12" customHeight="1" x14ac:dyDescent="0.2">
      <c r="A14" s="12" t="s">
        <v>62</v>
      </c>
      <c r="B14" s="175" t="s">
        <v>162</v>
      </c>
      <c r="C14" s="162">
        <v>33859040</v>
      </c>
      <c r="D14" s="162">
        <v>30365243</v>
      </c>
    </row>
    <row r="15" spans="1:4" s="173" customFormat="1" ht="12" customHeight="1" x14ac:dyDescent="0.2">
      <c r="A15" s="12" t="s">
        <v>63</v>
      </c>
      <c r="B15" s="175" t="s">
        <v>163</v>
      </c>
      <c r="C15" s="162">
        <v>22450943</v>
      </c>
      <c r="D15" s="162">
        <v>23792746</v>
      </c>
    </row>
    <row r="16" spans="1:4" s="173" customFormat="1" ht="12" customHeight="1" x14ac:dyDescent="0.2">
      <c r="A16" s="12" t="s">
        <v>94</v>
      </c>
      <c r="B16" s="112" t="s">
        <v>330</v>
      </c>
      <c r="C16" s="162">
        <v>3059946</v>
      </c>
      <c r="D16" s="162">
        <v>4111726</v>
      </c>
    </row>
    <row r="17" spans="1:4" s="173" customFormat="1" ht="12" customHeight="1" thickBot="1" x14ac:dyDescent="0.25">
      <c r="A17" s="14" t="s">
        <v>64</v>
      </c>
      <c r="B17" s="113" t="s">
        <v>331</v>
      </c>
      <c r="C17" s="162">
        <v>47999607</v>
      </c>
      <c r="D17" s="162">
        <v>34298587</v>
      </c>
    </row>
    <row r="18" spans="1:4" s="173" customFormat="1" ht="12" customHeight="1" thickBot="1" x14ac:dyDescent="0.25">
      <c r="A18" s="18" t="s">
        <v>7</v>
      </c>
      <c r="B18" s="111" t="s">
        <v>164</v>
      </c>
      <c r="C18" s="161">
        <f>+C19+C20+C21+C22+C23</f>
        <v>46116880</v>
      </c>
      <c r="D18" s="161">
        <f>+D19+D20+D21+D22+D23</f>
        <v>106878676</v>
      </c>
    </row>
    <row r="19" spans="1:4" s="173" customFormat="1" ht="12" customHeight="1" x14ac:dyDescent="0.2">
      <c r="A19" s="13" t="s">
        <v>66</v>
      </c>
      <c r="B19" s="174" t="s">
        <v>165</v>
      </c>
      <c r="C19" s="163"/>
      <c r="D19" s="163"/>
    </row>
    <row r="20" spans="1:4" s="173" customFormat="1" ht="12" customHeight="1" x14ac:dyDescent="0.2">
      <c r="A20" s="12" t="s">
        <v>67</v>
      </c>
      <c r="B20" s="175" t="s">
        <v>166</v>
      </c>
      <c r="C20" s="162"/>
      <c r="D20" s="162"/>
    </row>
    <row r="21" spans="1:4" s="173" customFormat="1" ht="12" customHeight="1" x14ac:dyDescent="0.2">
      <c r="A21" s="12" t="s">
        <v>68</v>
      </c>
      <c r="B21" s="175" t="s">
        <v>323</v>
      </c>
      <c r="C21" s="162"/>
      <c r="D21" s="162"/>
    </row>
    <row r="22" spans="1:4" s="173" customFormat="1" ht="12" customHeight="1" x14ac:dyDescent="0.2">
      <c r="A22" s="12" t="s">
        <v>69</v>
      </c>
      <c r="B22" s="175" t="s">
        <v>324</v>
      </c>
      <c r="C22" s="162"/>
      <c r="D22" s="162"/>
    </row>
    <row r="23" spans="1:4" s="173" customFormat="1" ht="12" customHeight="1" x14ac:dyDescent="0.2">
      <c r="A23" s="12" t="s">
        <v>70</v>
      </c>
      <c r="B23" s="175" t="s">
        <v>167</v>
      </c>
      <c r="C23" s="162">
        <v>46116880</v>
      </c>
      <c r="D23" s="162">
        <v>106878676</v>
      </c>
    </row>
    <row r="24" spans="1:4" s="173" customFormat="1" ht="12" customHeight="1" thickBot="1" x14ac:dyDescent="0.25">
      <c r="A24" s="14" t="s">
        <v>77</v>
      </c>
      <c r="B24" s="113" t="s">
        <v>168</v>
      </c>
      <c r="C24" s="164"/>
      <c r="D24" s="164"/>
    </row>
    <row r="25" spans="1:4" s="173" customFormat="1" ht="12" customHeight="1" thickBot="1" x14ac:dyDescent="0.25">
      <c r="A25" s="18" t="s">
        <v>8</v>
      </c>
      <c r="B25" s="19" t="s">
        <v>169</v>
      </c>
      <c r="C25" s="161">
        <f>+C26+C27+C28+C29+C30</f>
        <v>59571686</v>
      </c>
      <c r="D25" s="161">
        <f>+D26+D27+D28+D29+D30</f>
        <v>103489288</v>
      </c>
    </row>
    <row r="26" spans="1:4" s="173" customFormat="1" ht="12" customHeight="1" x14ac:dyDescent="0.2">
      <c r="A26" s="13" t="s">
        <v>49</v>
      </c>
      <c r="B26" s="174" t="s">
        <v>170</v>
      </c>
      <c r="C26" s="163"/>
      <c r="D26" s="163">
        <v>20000000</v>
      </c>
    </row>
    <row r="27" spans="1:4" s="173" customFormat="1" ht="12" customHeight="1" x14ac:dyDescent="0.2">
      <c r="A27" s="12" t="s">
        <v>50</v>
      </c>
      <c r="B27" s="175" t="s">
        <v>171</v>
      </c>
      <c r="C27" s="162"/>
      <c r="D27" s="162"/>
    </row>
    <row r="28" spans="1:4" s="173" customFormat="1" ht="12" customHeight="1" x14ac:dyDescent="0.2">
      <c r="A28" s="12" t="s">
        <v>51</v>
      </c>
      <c r="B28" s="175" t="s">
        <v>325</v>
      </c>
      <c r="C28" s="162"/>
      <c r="D28" s="162"/>
    </row>
    <row r="29" spans="1:4" s="173" customFormat="1" ht="12" customHeight="1" x14ac:dyDescent="0.2">
      <c r="A29" s="12" t="s">
        <v>52</v>
      </c>
      <c r="B29" s="175" t="s">
        <v>326</v>
      </c>
      <c r="C29" s="162"/>
      <c r="D29" s="162"/>
    </row>
    <row r="30" spans="1:4" s="173" customFormat="1" ht="12" customHeight="1" x14ac:dyDescent="0.2">
      <c r="A30" s="12" t="s">
        <v>107</v>
      </c>
      <c r="B30" s="175" t="s">
        <v>172</v>
      </c>
      <c r="C30" s="162">
        <v>59571686</v>
      </c>
      <c r="D30" s="162">
        <v>83489288</v>
      </c>
    </row>
    <row r="31" spans="1:4" s="173" customFormat="1" ht="12" customHeight="1" thickBot="1" x14ac:dyDescent="0.25">
      <c r="A31" s="14" t="s">
        <v>108</v>
      </c>
      <c r="B31" s="176" t="s">
        <v>173</v>
      </c>
      <c r="C31" s="164"/>
      <c r="D31" s="164"/>
    </row>
    <row r="32" spans="1:4" s="173" customFormat="1" ht="12" customHeight="1" thickBot="1" x14ac:dyDescent="0.25">
      <c r="A32" s="18" t="s">
        <v>109</v>
      </c>
      <c r="B32" s="19" t="s">
        <v>472</v>
      </c>
      <c r="C32" s="167">
        <f>SUM(C33:C39)</f>
        <v>38400000</v>
      </c>
      <c r="D32" s="167">
        <f>SUM(D33:D39)</f>
        <v>38400000</v>
      </c>
    </row>
    <row r="33" spans="1:4" s="173" customFormat="1" ht="12" customHeight="1" x14ac:dyDescent="0.2">
      <c r="A33" s="13" t="s">
        <v>174</v>
      </c>
      <c r="B33" s="727" t="s">
        <v>473</v>
      </c>
      <c r="C33" s="163"/>
      <c r="D33" s="163"/>
    </row>
    <row r="34" spans="1:4" s="173" customFormat="1" ht="12" customHeight="1" x14ac:dyDescent="0.2">
      <c r="A34" s="12" t="s">
        <v>175</v>
      </c>
      <c r="B34" s="728" t="s">
        <v>857</v>
      </c>
      <c r="C34" s="162"/>
      <c r="D34" s="162"/>
    </row>
    <row r="35" spans="1:4" s="173" customFormat="1" ht="12" customHeight="1" x14ac:dyDescent="0.2">
      <c r="A35" s="12" t="s">
        <v>176</v>
      </c>
      <c r="B35" s="728" t="s">
        <v>474</v>
      </c>
      <c r="C35" s="162">
        <v>30000000</v>
      </c>
      <c r="D35" s="162">
        <v>30000000</v>
      </c>
    </row>
    <row r="36" spans="1:4" s="173" customFormat="1" ht="12" customHeight="1" x14ac:dyDescent="0.2">
      <c r="A36" s="12" t="s">
        <v>177</v>
      </c>
      <c r="B36" s="728" t="s">
        <v>475</v>
      </c>
      <c r="C36" s="162">
        <v>400000</v>
      </c>
      <c r="D36" s="162">
        <v>400000</v>
      </c>
    </row>
    <row r="37" spans="1:4" s="173" customFormat="1" ht="12" customHeight="1" x14ac:dyDescent="0.2">
      <c r="A37" s="12" t="s">
        <v>476</v>
      </c>
      <c r="B37" s="728" t="s">
        <v>178</v>
      </c>
      <c r="C37" s="162">
        <v>8000000</v>
      </c>
      <c r="D37" s="162">
        <v>8000000</v>
      </c>
    </row>
    <row r="38" spans="1:4" s="173" customFormat="1" ht="12" customHeight="1" x14ac:dyDescent="0.2">
      <c r="A38" s="12" t="s">
        <v>477</v>
      </c>
      <c r="B38" s="728" t="s">
        <v>844</v>
      </c>
      <c r="C38" s="162"/>
      <c r="D38" s="162"/>
    </row>
    <row r="39" spans="1:4" s="173" customFormat="1" ht="12" customHeight="1" thickBot="1" x14ac:dyDescent="0.25">
      <c r="A39" s="14" t="s">
        <v>478</v>
      </c>
      <c r="B39" s="729" t="s">
        <v>845</v>
      </c>
      <c r="C39" s="164"/>
      <c r="D39" s="164"/>
    </row>
    <row r="40" spans="1:4" s="173" customFormat="1" ht="12" customHeight="1" thickBot="1" x14ac:dyDescent="0.25">
      <c r="A40" s="18" t="s">
        <v>10</v>
      </c>
      <c r="B40" s="19" t="s">
        <v>332</v>
      </c>
      <c r="C40" s="161">
        <f>SUM(C41:C51)</f>
        <v>20122903</v>
      </c>
      <c r="D40" s="161">
        <f>SUM(D41:D51)</f>
        <v>47522903</v>
      </c>
    </row>
    <row r="41" spans="1:4" s="173" customFormat="1" ht="12" customHeight="1" x14ac:dyDescent="0.2">
      <c r="A41" s="13" t="s">
        <v>53</v>
      </c>
      <c r="B41" s="174" t="s">
        <v>181</v>
      </c>
      <c r="C41" s="163"/>
      <c r="D41" s="163"/>
    </row>
    <row r="42" spans="1:4" s="173" customFormat="1" ht="12" customHeight="1" x14ac:dyDescent="0.2">
      <c r="A42" s="12" t="s">
        <v>54</v>
      </c>
      <c r="B42" s="175" t="s">
        <v>182</v>
      </c>
      <c r="C42" s="162">
        <v>10612000</v>
      </c>
      <c r="D42" s="162">
        <v>31012000</v>
      </c>
    </row>
    <row r="43" spans="1:4" s="173" customFormat="1" ht="12" customHeight="1" x14ac:dyDescent="0.2">
      <c r="A43" s="12" t="s">
        <v>55</v>
      </c>
      <c r="B43" s="175" t="s">
        <v>183</v>
      </c>
      <c r="C43" s="162"/>
      <c r="D43" s="162"/>
    </row>
    <row r="44" spans="1:4" s="173" customFormat="1" ht="12" customHeight="1" x14ac:dyDescent="0.2">
      <c r="A44" s="12" t="s">
        <v>111</v>
      </c>
      <c r="B44" s="175" t="s">
        <v>184</v>
      </c>
      <c r="C44" s="162"/>
      <c r="D44" s="162"/>
    </row>
    <row r="45" spans="1:4" s="173" customFormat="1" ht="12" customHeight="1" x14ac:dyDescent="0.2">
      <c r="A45" s="12" t="s">
        <v>112</v>
      </c>
      <c r="B45" s="175" t="s">
        <v>185</v>
      </c>
      <c r="C45" s="162">
        <v>7488900</v>
      </c>
      <c r="D45" s="162">
        <v>13425900</v>
      </c>
    </row>
    <row r="46" spans="1:4" s="173" customFormat="1" ht="12" customHeight="1" x14ac:dyDescent="0.2">
      <c r="A46" s="12" t="s">
        <v>113</v>
      </c>
      <c r="B46" s="175" t="s">
        <v>186</v>
      </c>
      <c r="C46" s="162">
        <v>2022003</v>
      </c>
      <c r="D46" s="162">
        <v>3085003</v>
      </c>
    </row>
    <row r="47" spans="1:4" s="173" customFormat="1" ht="12" customHeight="1" x14ac:dyDescent="0.2">
      <c r="A47" s="12" t="s">
        <v>114</v>
      </c>
      <c r="B47" s="175" t="s">
        <v>187</v>
      </c>
      <c r="C47" s="162"/>
      <c r="D47" s="162"/>
    </row>
    <row r="48" spans="1:4" s="173" customFormat="1" ht="12" customHeight="1" x14ac:dyDescent="0.2">
      <c r="A48" s="12" t="s">
        <v>115</v>
      </c>
      <c r="B48" s="175" t="s">
        <v>479</v>
      </c>
      <c r="C48" s="162"/>
      <c r="D48" s="162"/>
    </row>
    <row r="49" spans="1:4" s="173" customFormat="1" ht="12" customHeight="1" x14ac:dyDescent="0.2">
      <c r="A49" s="12" t="s">
        <v>179</v>
      </c>
      <c r="B49" s="175" t="s">
        <v>189</v>
      </c>
      <c r="C49" s="165"/>
      <c r="D49" s="165"/>
    </row>
    <row r="50" spans="1:4" s="173" customFormat="1" ht="12" customHeight="1" x14ac:dyDescent="0.2">
      <c r="A50" s="14" t="s">
        <v>180</v>
      </c>
      <c r="B50" s="176" t="s">
        <v>334</v>
      </c>
      <c r="C50" s="166"/>
      <c r="D50" s="166"/>
    </row>
    <row r="51" spans="1:4" s="173" customFormat="1" ht="12" customHeight="1" thickBot="1" x14ac:dyDescent="0.25">
      <c r="A51" s="14" t="s">
        <v>333</v>
      </c>
      <c r="B51" s="113" t="s">
        <v>190</v>
      </c>
      <c r="C51" s="166"/>
      <c r="D51" s="166"/>
    </row>
    <row r="52" spans="1:4" s="173" customFormat="1" ht="12" customHeight="1" thickBot="1" x14ac:dyDescent="0.25">
      <c r="A52" s="18" t="s">
        <v>11</v>
      </c>
      <c r="B52" s="19" t="s">
        <v>191</v>
      </c>
      <c r="C52" s="161">
        <f>SUM(C53:C57)</f>
        <v>0</v>
      </c>
      <c r="D52" s="161">
        <f>SUM(D53:D57)</f>
        <v>0</v>
      </c>
    </row>
    <row r="53" spans="1:4" s="173" customFormat="1" ht="12" customHeight="1" x14ac:dyDescent="0.2">
      <c r="A53" s="13" t="s">
        <v>56</v>
      </c>
      <c r="B53" s="174" t="s">
        <v>195</v>
      </c>
      <c r="C53" s="214"/>
      <c r="D53" s="214"/>
    </row>
    <row r="54" spans="1:4" s="173" customFormat="1" ht="12" customHeight="1" x14ac:dyDescent="0.2">
      <c r="A54" s="12" t="s">
        <v>57</v>
      </c>
      <c r="B54" s="175" t="s">
        <v>196</v>
      </c>
      <c r="C54" s="165"/>
      <c r="D54" s="165"/>
    </row>
    <row r="55" spans="1:4" s="173" customFormat="1" ht="12" customHeight="1" x14ac:dyDescent="0.2">
      <c r="A55" s="12" t="s">
        <v>192</v>
      </c>
      <c r="B55" s="175" t="s">
        <v>197</v>
      </c>
      <c r="C55" s="165"/>
      <c r="D55" s="165"/>
    </row>
    <row r="56" spans="1:4" s="173" customFormat="1" ht="12" customHeight="1" x14ac:dyDescent="0.2">
      <c r="A56" s="12" t="s">
        <v>193</v>
      </c>
      <c r="B56" s="175" t="s">
        <v>198</v>
      </c>
      <c r="C56" s="165"/>
      <c r="D56" s="165"/>
    </row>
    <row r="57" spans="1:4" s="173" customFormat="1" ht="12" customHeight="1" thickBot="1" x14ac:dyDescent="0.25">
      <c r="A57" s="14" t="s">
        <v>194</v>
      </c>
      <c r="B57" s="113" t="s">
        <v>199</v>
      </c>
      <c r="C57" s="166"/>
      <c r="D57" s="166"/>
    </row>
    <row r="58" spans="1:4" s="173" customFormat="1" ht="12" customHeight="1" thickBot="1" x14ac:dyDescent="0.25">
      <c r="A58" s="18" t="s">
        <v>116</v>
      </c>
      <c r="B58" s="19" t="s">
        <v>200</v>
      </c>
      <c r="C58" s="161">
        <f>SUM(C59:C61)</f>
        <v>500000</v>
      </c>
      <c r="D58" s="161">
        <f>SUM(D59:D61)</f>
        <v>500000</v>
      </c>
    </row>
    <row r="59" spans="1:4" s="173" customFormat="1" ht="12" customHeight="1" x14ac:dyDescent="0.2">
      <c r="A59" s="13" t="s">
        <v>58</v>
      </c>
      <c r="B59" s="174" t="s">
        <v>201</v>
      </c>
      <c r="C59" s="163"/>
      <c r="D59" s="163"/>
    </row>
    <row r="60" spans="1:4" s="173" customFormat="1" ht="12" customHeight="1" x14ac:dyDescent="0.2">
      <c r="A60" s="12" t="s">
        <v>59</v>
      </c>
      <c r="B60" s="175" t="s">
        <v>327</v>
      </c>
      <c r="C60" s="162"/>
      <c r="D60" s="162"/>
    </row>
    <row r="61" spans="1:4" s="173" customFormat="1" ht="12" customHeight="1" x14ac:dyDescent="0.2">
      <c r="A61" s="12" t="s">
        <v>204</v>
      </c>
      <c r="B61" s="175" t="s">
        <v>202</v>
      </c>
      <c r="C61" s="162">
        <v>500000</v>
      </c>
      <c r="D61" s="162">
        <v>500000</v>
      </c>
    </row>
    <row r="62" spans="1:4" s="173" customFormat="1" ht="12" customHeight="1" thickBot="1" x14ac:dyDescent="0.25">
      <c r="A62" s="14" t="s">
        <v>205</v>
      </c>
      <c r="B62" s="113" t="s">
        <v>203</v>
      </c>
      <c r="C62" s="164"/>
      <c r="D62" s="164"/>
    </row>
    <row r="63" spans="1:4" s="173" customFormat="1" ht="12" customHeight="1" thickBot="1" x14ac:dyDescent="0.25">
      <c r="A63" s="18" t="s">
        <v>13</v>
      </c>
      <c r="B63" s="111" t="s">
        <v>206</v>
      </c>
      <c r="C63" s="161">
        <f>SUM(C64:C66)</f>
        <v>0</v>
      </c>
      <c r="D63" s="161">
        <f>SUM(D64:D66)</f>
        <v>0</v>
      </c>
    </row>
    <row r="64" spans="1:4" s="173" customFormat="1" ht="12" customHeight="1" x14ac:dyDescent="0.2">
      <c r="A64" s="13" t="s">
        <v>117</v>
      </c>
      <c r="B64" s="174" t="s">
        <v>208</v>
      </c>
      <c r="C64" s="165"/>
      <c r="D64" s="165"/>
    </row>
    <row r="65" spans="1:4" s="173" customFormat="1" ht="12" customHeight="1" x14ac:dyDescent="0.2">
      <c r="A65" s="12" t="s">
        <v>118</v>
      </c>
      <c r="B65" s="175" t="s">
        <v>328</v>
      </c>
      <c r="C65" s="165"/>
      <c r="D65" s="165"/>
    </row>
    <row r="66" spans="1:4" s="173" customFormat="1" ht="12" customHeight="1" x14ac:dyDescent="0.2">
      <c r="A66" s="12" t="s">
        <v>141</v>
      </c>
      <c r="B66" s="175" t="s">
        <v>209</v>
      </c>
      <c r="C66" s="165"/>
      <c r="D66" s="165"/>
    </row>
    <row r="67" spans="1:4" s="173" customFormat="1" ht="12" customHeight="1" thickBot="1" x14ac:dyDescent="0.25">
      <c r="A67" s="14" t="s">
        <v>207</v>
      </c>
      <c r="B67" s="113" t="s">
        <v>210</v>
      </c>
      <c r="C67" s="165"/>
      <c r="D67" s="165"/>
    </row>
    <row r="68" spans="1:4" s="173" customFormat="1" ht="12" customHeight="1" thickBot="1" x14ac:dyDescent="0.25">
      <c r="A68" s="229" t="s">
        <v>374</v>
      </c>
      <c r="B68" s="19" t="s">
        <v>211</v>
      </c>
      <c r="C68" s="167">
        <f>+C11+C18+C25+C32+C40+C52+C58+C63</f>
        <v>378218605</v>
      </c>
      <c r="D68" s="167">
        <f>+D11+D18+D25+D32+D40+D52+D58+D63</f>
        <v>505999548</v>
      </c>
    </row>
    <row r="69" spans="1:4" s="173" customFormat="1" ht="12" customHeight="1" thickBot="1" x14ac:dyDescent="0.25">
      <c r="A69" s="215" t="s">
        <v>212</v>
      </c>
      <c r="B69" s="111" t="s">
        <v>213</v>
      </c>
      <c r="C69" s="161">
        <f>SUM(C70:C72)</f>
        <v>0</v>
      </c>
      <c r="D69" s="161">
        <f>SUM(D70:D72)</f>
        <v>0</v>
      </c>
    </row>
    <row r="70" spans="1:4" s="173" customFormat="1" ht="12" customHeight="1" x14ac:dyDescent="0.2">
      <c r="A70" s="13" t="s">
        <v>241</v>
      </c>
      <c r="B70" s="174" t="s">
        <v>214</v>
      </c>
      <c r="C70" s="165"/>
      <c r="D70" s="165"/>
    </row>
    <row r="71" spans="1:4" s="173" customFormat="1" ht="12" customHeight="1" x14ac:dyDescent="0.2">
      <c r="A71" s="12" t="s">
        <v>250</v>
      </c>
      <c r="B71" s="175" t="s">
        <v>215</v>
      </c>
      <c r="C71" s="165"/>
      <c r="D71" s="165"/>
    </row>
    <row r="72" spans="1:4" s="173" customFormat="1" ht="12" customHeight="1" thickBot="1" x14ac:dyDescent="0.25">
      <c r="A72" s="14" t="s">
        <v>251</v>
      </c>
      <c r="B72" s="225" t="s">
        <v>359</v>
      </c>
      <c r="C72" s="165"/>
      <c r="D72" s="165"/>
    </row>
    <row r="73" spans="1:4" s="173" customFormat="1" ht="12" customHeight="1" thickBot="1" x14ac:dyDescent="0.25">
      <c r="A73" s="215" t="s">
        <v>217</v>
      </c>
      <c r="B73" s="111" t="s">
        <v>218</v>
      </c>
      <c r="C73" s="161">
        <f>SUM(C74:C77)</f>
        <v>0</v>
      </c>
      <c r="D73" s="161">
        <f>SUM(D74:D77)</f>
        <v>0</v>
      </c>
    </row>
    <row r="74" spans="1:4" s="173" customFormat="1" ht="12" customHeight="1" x14ac:dyDescent="0.2">
      <c r="A74" s="13" t="s">
        <v>95</v>
      </c>
      <c r="B74" s="288" t="s">
        <v>219</v>
      </c>
      <c r="C74" s="165"/>
      <c r="D74" s="165"/>
    </row>
    <row r="75" spans="1:4" s="173" customFormat="1" ht="12" customHeight="1" x14ac:dyDescent="0.2">
      <c r="A75" s="12" t="s">
        <v>96</v>
      </c>
      <c r="B75" s="288" t="s">
        <v>485</v>
      </c>
      <c r="C75" s="165"/>
      <c r="D75" s="165"/>
    </row>
    <row r="76" spans="1:4" s="173" customFormat="1" ht="12" customHeight="1" x14ac:dyDescent="0.2">
      <c r="A76" s="12" t="s">
        <v>242</v>
      </c>
      <c r="B76" s="288" t="s">
        <v>220</v>
      </c>
      <c r="C76" s="165"/>
      <c r="D76" s="165"/>
    </row>
    <row r="77" spans="1:4" s="173" customFormat="1" ht="12" customHeight="1" thickBot="1" x14ac:dyDescent="0.25">
      <c r="A77" s="14" t="s">
        <v>243</v>
      </c>
      <c r="B77" s="289" t="s">
        <v>486</v>
      </c>
      <c r="C77" s="165"/>
      <c r="D77" s="165"/>
    </row>
    <row r="78" spans="1:4" s="173" customFormat="1" ht="12" customHeight="1" thickBot="1" x14ac:dyDescent="0.25">
      <c r="A78" s="215" t="s">
        <v>221</v>
      </c>
      <c r="B78" s="111" t="s">
        <v>222</v>
      </c>
      <c r="C78" s="161">
        <f>SUM(C79:C80)</f>
        <v>237666510</v>
      </c>
      <c r="D78" s="161">
        <f>SUM(D79:D80)</f>
        <v>254256280</v>
      </c>
    </row>
    <row r="79" spans="1:4" s="173" customFormat="1" ht="12" customHeight="1" x14ac:dyDescent="0.2">
      <c r="A79" s="13" t="s">
        <v>244</v>
      </c>
      <c r="B79" s="174" t="s">
        <v>223</v>
      </c>
      <c r="C79" s="165">
        <v>237666510</v>
      </c>
      <c r="D79" s="165">
        <v>254256280</v>
      </c>
    </row>
    <row r="80" spans="1:4" s="173" customFormat="1" ht="12" customHeight="1" thickBot="1" x14ac:dyDescent="0.25">
      <c r="A80" s="14" t="s">
        <v>245</v>
      </c>
      <c r="B80" s="113" t="s">
        <v>224</v>
      </c>
      <c r="C80" s="165"/>
      <c r="D80" s="165"/>
    </row>
    <row r="81" spans="1:4" s="173" customFormat="1" ht="12" customHeight="1" thickBot="1" x14ac:dyDescent="0.25">
      <c r="A81" s="215" t="s">
        <v>225</v>
      </c>
      <c r="B81" s="111" t="s">
        <v>226</v>
      </c>
      <c r="C81" s="161">
        <f>SUM(C82:C84)</f>
        <v>0</v>
      </c>
      <c r="D81" s="161">
        <f>SUM(D82:D84)</f>
        <v>0</v>
      </c>
    </row>
    <row r="82" spans="1:4" s="173" customFormat="1" ht="12" customHeight="1" x14ac:dyDescent="0.2">
      <c r="A82" s="13" t="s">
        <v>246</v>
      </c>
      <c r="B82" s="174" t="s">
        <v>227</v>
      </c>
      <c r="C82" s="165"/>
      <c r="D82" s="165"/>
    </row>
    <row r="83" spans="1:4" s="173" customFormat="1" ht="12" customHeight="1" x14ac:dyDescent="0.2">
      <c r="A83" s="12" t="s">
        <v>247</v>
      </c>
      <c r="B83" s="175" t="s">
        <v>228</v>
      </c>
      <c r="C83" s="165"/>
      <c r="D83" s="165"/>
    </row>
    <row r="84" spans="1:4" s="173" customFormat="1" ht="12" customHeight="1" thickBot="1" x14ac:dyDescent="0.25">
      <c r="A84" s="14" t="s">
        <v>248</v>
      </c>
      <c r="B84" s="113" t="s">
        <v>487</v>
      </c>
      <c r="C84" s="165"/>
      <c r="D84" s="165"/>
    </row>
    <row r="85" spans="1:4" s="173" customFormat="1" ht="12" customHeight="1" thickBot="1" x14ac:dyDescent="0.25">
      <c r="A85" s="215" t="s">
        <v>229</v>
      </c>
      <c r="B85" s="111" t="s">
        <v>249</v>
      </c>
      <c r="C85" s="161">
        <f>SUM(C86:C89)</f>
        <v>0</v>
      </c>
      <c r="D85" s="161">
        <f>SUM(D86:D89)</f>
        <v>0</v>
      </c>
    </row>
    <row r="86" spans="1:4" s="173" customFormat="1" ht="12" customHeight="1" x14ac:dyDescent="0.2">
      <c r="A86" s="178" t="s">
        <v>230</v>
      </c>
      <c r="B86" s="174" t="s">
        <v>231</v>
      </c>
      <c r="C86" s="165"/>
      <c r="D86" s="165"/>
    </row>
    <row r="87" spans="1:4" s="173" customFormat="1" ht="12" customHeight="1" x14ac:dyDescent="0.2">
      <c r="A87" s="179" t="s">
        <v>232</v>
      </c>
      <c r="B87" s="175" t="s">
        <v>233</v>
      </c>
      <c r="C87" s="165"/>
      <c r="D87" s="165"/>
    </row>
    <row r="88" spans="1:4" s="173" customFormat="1" ht="12" customHeight="1" x14ac:dyDescent="0.2">
      <c r="A88" s="179" t="s">
        <v>234</v>
      </c>
      <c r="B88" s="175" t="s">
        <v>235</v>
      </c>
      <c r="C88" s="165"/>
      <c r="D88" s="165"/>
    </row>
    <row r="89" spans="1:4" s="173" customFormat="1" ht="12" customHeight="1" thickBot="1" x14ac:dyDescent="0.25">
      <c r="A89" s="180" t="s">
        <v>236</v>
      </c>
      <c r="B89" s="113" t="s">
        <v>237</v>
      </c>
      <c r="C89" s="165"/>
      <c r="D89" s="165"/>
    </row>
    <row r="90" spans="1:4" s="173" customFormat="1" ht="12" customHeight="1" thickBot="1" x14ac:dyDescent="0.25">
      <c r="A90" s="215" t="s">
        <v>238</v>
      </c>
      <c r="B90" s="111" t="s">
        <v>373</v>
      </c>
      <c r="C90" s="217"/>
      <c r="D90" s="217"/>
    </row>
    <row r="91" spans="1:4" s="173" customFormat="1" ht="13.5" customHeight="1" thickBot="1" x14ac:dyDescent="0.25">
      <c r="A91" s="215" t="s">
        <v>240</v>
      </c>
      <c r="B91" s="111" t="s">
        <v>239</v>
      </c>
      <c r="C91" s="217"/>
      <c r="D91" s="217"/>
    </row>
    <row r="92" spans="1:4" s="173" customFormat="1" ht="15.75" customHeight="1" thickBot="1" x14ac:dyDescent="0.25">
      <c r="A92" s="215" t="s">
        <v>252</v>
      </c>
      <c r="B92" s="181" t="s">
        <v>376</v>
      </c>
      <c r="C92" s="167">
        <f>+C69+C73+C78+C81+C85+C91+C90</f>
        <v>237666510</v>
      </c>
      <c r="D92" s="167">
        <f>+D69+D73+D78+D81+D85+D91+D90</f>
        <v>254256280</v>
      </c>
    </row>
    <row r="93" spans="1:4" s="173" customFormat="1" ht="25.5" customHeight="1" thickBot="1" x14ac:dyDescent="0.25">
      <c r="A93" s="216" t="s">
        <v>375</v>
      </c>
      <c r="B93" s="182" t="s">
        <v>377</v>
      </c>
      <c r="C93" s="167">
        <f>+C68+C92</f>
        <v>615885115</v>
      </c>
      <c r="D93" s="167">
        <f>+D68+D92</f>
        <v>760255828</v>
      </c>
    </row>
    <row r="94" spans="1:4" s="173" customFormat="1" ht="15.2" customHeight="1" x14ac:dyDescent="0.2">
      <c r="A94" s="3"/>
      <c r="B94" s="4"/>
      <c r="C94" s="115"/>
    </row>
    <row r="95" spans="1:4" ht="16.5" customHeight="1" x14ac:dyDescent="0.25">
      <c r="A95" s="754" t="s">
        <v>34</v>
      </c>
      <c r="B95" s="754"/>
      <c r="C95" s="754"/>
      <c r="D95" s="754"/>
    </row>
    <row r="96" spans="1:4" s="183" customFormat="1" ht="16.5" customHeight="1" thickBot="1" x14ac:dyDescent="0.3">
      <c r="A96" s="756" t="s">
        <v>98</v>
      </c>
      <c r="B96" s="756"/>
      <c r="C96" s="63"/>
    </row>
    <row r="97" spans="1:4" x14ac:dyDescent="0.25">
      <c r="A97" s="763" t="s">
        <v>48</v>
      </c>
      <c r="B97" s="765" t="s">
        <v>417</v>
      </c>
      <c r="C97" s="750" t="s">
        <v>897</v>
      </c>
      <c r="D97" s="751"/>
    </row>
    <row r="98" spans="1:4" ht="24.75" thickBot="1" x14ac:dyDescent="0.3">
      <c r="A98" s="764"/>
      <c r="B98" s="766"/>
      <c r="C98" s="244" t="s">
        <v>415</v>
      </c>
      <c r="D98" s="243" t="s">
        <v>416</v>
      </c>
    </row>
    <row r="99" spans="1:4" s="172" customFormat="1" ht="12" customHeight="1" thickBot="1" x14ac:dyDescent="0.25">
      <c r="A99" s="25" t="s">
        <v>382</v>
      </c>
      <c r="B99" s="26" t="s">
        <v>383</v>
      </c>
      <c r="C99" s="26" t="s">
        <v>384</v>
      </c>
      <c r="D99" s="26" t="s">
        <v>386</v>
      </c>
    </row>
    <row r="100" spans="1:4" ht="12" customHeight="1" thickBot="1" x14ac:dyDescent="0.3">
      <c r="A100" s="20" t="s">
        <v>6</v>
      </c>
      <c r="B100" s="24" t="s">
        <v>335</v>
      </c>
      <c r="C100" s="160">
        <f>C101+C102+C103+C104+C105+C118</f>
        <v>364118443</v>
      </c>
      <c r="D100" s="160">
        <f>D101+D102+D103+D104+D105+D118</f>
        <v>472152916</v>
      </c>
    </row>
    <row r="101" spans="1:4" ht="12" customHeight="1" x14ac:dyDescent="0.25">
      <c r="A101" s="15" t="s">
        <v>60</v>
      </c>
      <c r="B101" s="8" t="s">
        <v>35</v>
      </c>
      <c r="C101" s="237">
        <v>152073921</v>
      </c>
      <c r="D101" s="237">
        <v>212127208</v>
      </c>
    </row>
    <row r="102" spans="1:4" ht="12" customHeight="1" x14ac:dyDescent="0.25">
      <c r="A102" s="12" t="s">
        <v>61</v>
      </c>
      <c r="B102" s="6" t="s">
        <v>119</v>
      </c>
      <c r="C102" s="162">
        <v>27274923</v>
      </c>
      <c r="D102" s="162">
        <v>37013438</v>
      </c>
    </row>
    <row r="103" spans="1:4" ht="12" customHeight="1" x14ac:dyDescent="0.25">
      <c r="A103" s="12" t="s">
        <v>62</v>
      </c>
      <c r="B103" s="6" t="s">
        <v>87</v>
      </c>
      <c r="C103" s="164">
        <v>122525946</v>
      </c>
      <c r="D103" s="164">
        <v>148069092</v>
      </c>
    </row>
    <row r="104" spans="1:4" ht="12" customHeight="1" x14ac:dyDescent="0.25">
      <c r="A104" s="12" t="s">
        <v>63</v>
      </c>
      <c r="B104" s="9" t="s">
        <v>120</v>
      </c>
      <c r="C104" s="164">
        <v>21658890</v>
      </c>
      <c r="D104" s="164">
        <v>25378390</v>
      </c>
    </row>
    <row r="105" spans="1:4" ht="12" customHeight="1" x14ac:dyDescent="0.25">
      <c r="A105" s="12" t="s">
        <v>72</v>
      </c>
      <c r="B105" s="17" t="s">
        <v>121</v>
      </c>
      <c r="C105" s="164">
        <v>1000000</v>
      </c>
      <c r="D105" s="164">
        <v>14808695</v>
      </c>
    </row>
    <row r="106" spans="1:4" ht="12" customHeight="1" x14ac:dyDescent="0.25">
      <c r="A106" s="12" t="s">
        <v>64</v>
      </c>
      <c r="B106" s="6" t="s">
        <v>340</v>
      </c>
      <c r="C106" s="164"/>
      <c r="D106" s="164"/>
    </row>
    <row r="107" spans="1:4" ht="12" customHeight="1" x14ac:dyDescent="0.25">
      <c r="A107" s="12" t="s">
        <v>65</v>
      </c>
      <c r="B107" s="67" t="s">
        <v>339</v>
      </c>
      <c r="C107" s="164"/>
      <c r="D107" s="164"/>
    </row>
    <row r="108" spans="1:4" ht="12" customHeight="1" x14ac:dyDescent="0.25">
      <c r="A108" s="12" t="s">
        <v>73</v>
      </c>
      <c r="B108" s="67" t="s">
        <v>338</v>
      </c>
      <c r="C108" s="164"/>
      <c r="D108" s="164">
        <v>6004695</v>
      </c>
    </row>
    <row r="109" spans="1:4" ht="12" customHeight="1" x14ac:dyDescent="0.25">
      <c r="A109" s="12" t="s">
        <v>74</v>
      </c>
      <c r="B109" s="65" t="s">
        <v>255</v>
      </c>
      <c r="C109" s="164"/>
      <c r="D109" s="164"/>
    </row>
    <row r="110" spans="1:4" ht="12" customHeight="1" x14ac:dyDescent="0.25">
      <c r="A110" s="12" t="s">
        <v>75</v>
      </c>
      <c r="B110" s="66" t="s">
        <v>256</v>
      </c>
      <c r="C110" s="164"/>
      <c r="D110" s="164"/>
    </row>
    <row r="111" spans="1:4" ht="12" customHeight="1" x14ac:dyDescent="0.25">
      <c r="A111" s="12" t="s">
        <v>76</v>
      </c>
      <c r="B111" s="66" t="s">
        <v>257</v>
      </c>
      <c r="C111" s="164"/>
      <c r="D111" s="164"/>
    </row>
    <row r="112" spans="1:4" ht="12" customHeight="1" x14ac:dyDescent="0.25">
      <c r="A112" s="12" t="s">
        <v>78</v>
      </c>
      <c r="B112" s="65" t="s">
        <v>258</v>
      </c>
      <c r="C112" s="164"/>
      <c r="D112" s="164"/>
    </row>
    <row r="113" spans="1:4" ht="12" customHeight="1" x14ac:dyDescent="0.25">
      <c r="A113" s="12" t="s">
        <v>122</v>
      </c>
      <c r="B113" s="65" t="s">
        <v>259</v>
      </c>
      <c r="C113" s="164"/>
      <c r="D113" s="164"/>
    </row>
    <row r="114" spans="1:4" ht="12" customHeight="1" x14ac:dyDescent="0.25">
      <c r="A114" s="12" t="s">
        <v>253</v>
      </c>
      <c r="B114" s="66" t="s">
        <v>260</v>
      </c>
      <c r="C114" s="164"/>
      <c r="D114" s="164"/>
    </row>
    <row r="115" spans="1:4" ht="12" customHeight="1" x14ac:dyDescent="0.25">
      <c r="A115" s="11" t="s">
        <v>254</v>
      </c>
      <c r="B115" s="67" t="s">
        <v>261</v>
      </c>
      <c r="C115" s="164"/>
      <c r="D115" s="164"/>
    </row>
    <row r="116" spans="1:4" ht="12" customHeight="1" x14ac:dyDescent="0.25">
      <c r="A116" s="12" t="s">
        <v>336</v>
      </c>
      <c r="B116" s="67" t="s">
        <v>262</v>
      </c>
      <c r="C116" s="164"/>
      <c r="D116" s="164"/>
    </row>
    <row r="117" spans="1:4" ht="12" customHeight="1" x14ac:dyDescent="0.25">
      <c r="A117" s="14" t="s">
        <v>337</v>
      </c>
      <c r="B117" s="67" t="s">
        <v>263</v>
      </c>
      <c r="C117" s="164">
        <v>1000000</v>
      </c>
      <c r="D117" s="164">
        <v>8804000</v>
      </c>
    </row>
    <row r="118" spans="1:4" ht="12" customHeight="1" x14ac:dyDescent="0.25">
      <c r="A118" s="12" t="s">
        <v>341</v>
      </c>
      <c r="B118" s="9" t="s">
        <v>36</v>
      </c>
      <c r="C118" s="162">
        <v>39584763</v>
      </c>
      <c r="D118" s="162">
        <v>34756093</v>
      </c>
    </row>
    <row r="119" spans="1:4" ht="12" customHeight="1" x14ac:dyDescent="0.25">
      <c r="A119" s="12" t="s">
        <v>342</v>
      </c>
      <c r="B119" s="6" t="s">
        <v>344</v>
      </c>
      <c r="C119" s="162"/>
      <c r="D119" s="162"/>
    </row>
    <row r="120" spans="1:4" ht="12" customHeight="1" thickBot="1" x14ac:dyDescent="0.3">
      <c r="A120" s="16" t="s">
        <v>343</v>
      </c>
      <c r="B120" s="228" t="s">
        <v>345</v>
      </c>
      <c r="C120" s="238">
        <v>39584763</v>
      </c>
      <c r="D120" s="238">
        <v>34756093</v>
      </c>
    </row>
    <row r="121" spans="1:4" ht="12" customHeight="1" thickBot="1" x14ac:dyDescent="0.3">
      <c r="A121" s="226" t="s">
        <v>7</v>
      </c>
      <c r="B121" s="227" t="s">
        <v>264</v>
      </c>
      <c r="C121" s="239">
        <f>+C122+C124+C126</f>
        <v>251766672</v>
      </c>
      <c r="D121" s="161">
        <f>+D122+D124+D126</f>
        <v>281482610</v>
      </c>
    </row>
    <row r="122" spans="1:4" ht="12" customHeight="1" x14ac:dyDescent="0.25">
      <c r="A122" s="13" t="s">
        <v>66</v>
      </c>
      <c r="B122" s="6" t="s">
        <v>140</v>
      </c>
      <c r="C122" s="163">
        <v>16115221</v>
      </c>
      <c r="D122" s="247">
        <v>27333313</v>
      </c>
    </row>
    <row r="123" spans="1:4" ht="12" customHeight="1" x14ac:dyDescent="0.25">
      <c r="A123" s="13" t="s">
        <v>67</v>
      </c>
      <c r="B123" s="10" t="s">
        <v>268</v>
      </c>
      <c r="C123" s="163"/>
      <c r="D123" s="247"/>
    </row>
    <row r="124" spans="1:4" ht="12" customHeight="1" x14ac:dyDescent="0.25">
      <c r="A124" s="13" t="s">
        <v>68</v>
      </c>
      <c r="B124" s="10" t="s">
        <v>123</v>
      </c>
      <c r="C124" s="162">
        <v>235651451</v>
      </c>
      <c r="D124" s="248">
        <v>254149297</v>
      </c>
    </row>
    <row r="125" spans="1:4" ht="12" customHeight="1" x14ac:dyDescent="0.25">
      <c r="A125" s="13" t="s">
        <v>69</v>
      </c>
      <c r="B125" s="10" t="s">
        <v>269</v>
      </c>
      <c r="C125" s="162"/>
      <c r="D125" s="248"/>
    </row>
    <row r="126" spans="1:4" ht="12" customHeight="1" x14ac:dyDescent="0.25">
      <c r="A126" s="13" t="s">
        <v>70</v>
      </c>
      <c r="B126" s="113" t="s">
        <v>142</v>
      </c>
      <c r="C126" s="162"/>
      <c r="D126" s="248"/>
    </row>
    <row r="127" spans="1:4" ht="12" customHeight="1" x14ac:dyDescent="0.25">
      <c r="A127" s="13" t="s">
        <v>77</v>
      </c>
      <c r="B127" s="112" t="s">
        <v>329</v>
      </c>
      <c r="C127" s="162"/>
      <c r="D127" s="248"/>
    </row>
    <row r="128" spans="1:4" ht="12" customHeight="1" x14ac:dyDescent="0.25">
      <c r="A128" s="13" t="s">
        <v>79</v>
      </c>
      <c r="B128" s="170" t="s">
        <v>274</v>
      </c>
      <c r="C128" s="162"/>
      <c r="D128" s="248"/>
    </row>
    <row r="129" spans="1:4" x14ac:dyDescent="0.25">
      <c r="A129" s="13" t="s">
        <v>124</v>
      </c>
      <c r="B129" s="66" t="s">
        <v>257</v>
      </c>
      <c r="C129" s="162"/>
      <c r="D129" s="248"/>
    </row>
    <row r="130" spans="1:4" ht="12" customHeight="1" x14ac:dyDescent="0.25">
      <c r="A130" s="13" t="s">
        <v>125</v>
      </c>
      <c r="B130" s="66" t="s">
        <v>273</v>
      </c>
      <c r="C130" s="162"/>
      <c r="D130" s="248"/>
    </row>
    <row r="131" spans="1:4" ht="12" customHeight="1" x14ac:dyDescent="0.25">
      <c r="A131" s="13" t="s">
        <v>126</v>
      </c>
      <c r="B131" s="66" t="s">
        <v>272</v>
      </c>
      <c r="C131" s="162"/>
      <c r="D131" s="248"/>
    </row>
    <row r="132" spans="1:4" ht="12" customHeight="1" x14ac:dyDescent="0.25">
      <c r="A132" s="13" t="s">
        <v>265</v>
      </c>
      <c r="B132" s="66" t="s">
        <v>260</v>
      </c>
      <c r="C132" s="162"/>
      <c r="D132" s="248"/>
    </row>
    <row r="133" spans="1:4" ht="12" customHeight="1" x14ac:dyDescent="0.25">
      <c r="A133" s="13" t="s">
        <v>266</v>
      </c>
      <c r="B133" s="66" t="s">
        <v>271</v>
      </c>
      <c r="C133" s="162"/>
      <c r="D133" s="248"/>
    </row>
    <row r="134" spans="1:4" ht="16.5" thickBot="1" x14ac:dyDescent="0.3">
      <c r="A134" s="11" t="s">
        <v>267</v>
      </c>
      <c r="B134" s="66" t="s">
        <v>270</v>
      </c>
      <c r="C134" s="164"/>
      <c r="D134" s="249"/>
    </row>
    <row r="135" spans="1:4" ht="12" customHeight="1" thickBot="1" x14ac:dyDescent="0.3">
      <c r="A135" s="18" t="s">
        <v>8</v>
      </c>
      <c r="B135" s="59" t="s">
        <v>346</v>
      </c>
      <c r="C135" s="161">
        <f>+C100+C121</f>
        <v>615885115</v>
      </c>
      <c r="D135" s="246">
        <f>+D100+D121</f>
        <v>753635526</v>
      </c>
    </row>
    <row r="136" spans="1:4" ht="12" customHeight="1" thickBot="1" x14ac:dyDescent="0.3">
      <c r="A136" s="18" t="s">
        <v>9</v>
      </c>
      <c r="B136" s="59" t="s">
        <v>418</v>
      </c>
      <c r="C136" s="161">
        <f>+C137+C138+C139</f>
        <v>0</v>
      </c>
      <c r="D136" s="246">
        <f>+D137+D138+D139</f>
        <v>0</v>
      </c>
    </row>
    <row r="137" spans="1:4" ht="12" customHeight="1" x14ac:dyDescent="0.25">
      <c r="A137" s="13" t="s">
        <v>174</v>
      </c>
      <c r="B137" s="10" t="s">
        <v>354</v>
      </c>
      <c r="C137" s="162"/>
      <c r="D137" s="248"/>
    </row>
    <row r="138" spans="1:4" ht="12" customHeight="1" x14ac:dyDescent="0.25">
      <c r="A138" s="13" t="s">
        <v>175</v>
      </c>
      <c r="B138" s="10" t="s">
        <v>355</v>
      </c>
      <c r="C138" s="162"/>
      <c r="D138" s="248"/>
    </row>
    <row r="139" spans="1:4" ht="12" customHeight="1" thickBot="1" x14ac:dyDescent="0.3">
      <c r="A139" s="11" t="s">
        <v>176</v>
      </c>
      <c r="B139" s="10" t="s">
        <v>356</v>
      </c>
      <c r="C139" s="162"/>
      <c r="D139" s="248"/>
    </row>
    <row r="140" spans="1:4" ht="12" customHeight="1" thickBot="1" x14ac:dyDescent="0.3">
      <c r="A140" s="18" t="s">
        <v>10</v>
      </c>
      <c r="B140" s="59" t="s">
        <v>348</v>
      </c>
      <c r="C140" s="161">
        <f>SUM(C141:C146)</f>
        <v>0</v>
      </c>
      <c r="D140" s="246">
        <f>SUM(D141:D146)</f>
        <v>0</v>
      </c>
    </row>
    <row r="141" spans="1:4" ht="12" customHeight="1" x14ac:dyDescent="0.25">
      <c r="A141" s="13" t="s">
        <v>53</v>
      </c>
      <c r="B141" s="7" t="s">
        <v>357</v>
      </c>
      <c r="C141" s="162"/>
      <c r="D141" s="248"/>
    </row>
    <row r="142" spans="1:4" ht="12" customHeight="1" x14ac:dyDescent="0.25">
      <c r="A142" s="13" t="s">
        <v>54</v>
      </c>
      <c r="B142" s="7" t="s">
        <v>349</v>
      </c>
      <c r="C142" s="162"/>
      <c r="D142" s="248"/>
    </row>
    <row r="143" spans="1:4" ht="12" customHeight="1" x14ac:dyDescent="0.25">
      <c r="A143" s="13" t="s">
        <v>55</v>
      </c>
      <c r="B143" s="7" t="s">
        <v>350</v>
      </c>
      <c r="C143" s="162"/>
      <c r="D143" s="248"/>
    </row>
    <row r="144" spans="1:4" ht="12" customHeight="1" x14ac:dyDescent="0.25">
      <c r="A144" s="13" t="s">
        <v>111</v>
      </c>
      <c r="B144" s="7" t="s">
        <v>351</v>
      </c>
      <c r="C144" s="162"/>
      <c r="D144" s="248"/>
    </row>
    <row r="145" spans="1:8" ht="12" customHeight="1" x14ac:dyDescent="0.25">
      <c r="A145" s="13" t="s">
        <v>112</v>
      </c>
      <c r="B145" s="7" t="s">
        <v>352</v>
      </c>
      <c r="C145" s="162"/>
      <c r="D145" s="248"/>
    </row>
    <row r="146" spans="1:8" ht="12" customHeight="1" thickBot="1" x14ac:dyDescent="0.3">
      <c r="A146" s="16" t="s">
        <v>113</v>
      </c>
      <c r="B146" s="294" t="s">
        <v>353</v>
      </c>
      <c r="C146" s="238"/>
      <c r="D146" s="276"/>
    </row>
    <row r="147" spans="1:8" ht="12" customHeight="1" thickBot="1" x14ac:dyDescent="0.3">
      <c r="A147" s="18" t="s">
        <v>11</v>
      </c>
      <c r="B147" s="59" t="s">
        <v>361</v>
      </c>
      <c r="C147" s="167">
        <f>+C148+C149+C150+C151</f>
        <v>0</v>
      </c>
      <c r="D147" s="250">
        <f>+D148+D149+D150+D151</f>
        <v>6620302</v>
      </c>
    </row>
    <row r="148" spans="1:8" ht="12" customHeight="1" x14ac:dyDescent="0.25">
      <c r="A148" s="13" t="s">
        <v>56</v>
      </c>
      <c r="B148" s="7" t="s">
        <v>275</v>
      </c>
      <c r="C148" s="162"/>
      <c r="D148" s="248"/>
    </row>
    <row r="149" spans="1:8" ht="12" customHeight="1" x14ac:dyDescent="0.25">
      <c r="A149" s="13" t="s">
        <v>57</v>
      </c>
      <c r="B149" s="7" t="s">
        <v>276</v>
      </c>
      <c r="C149" s="162"/>
      <c r="D149" s="248">
        <v>6620302</v>
      </c>
    </row>
    <row r="150" spans="1:8" ht="12" customHeight="1" x14ac:dyDescent="0.25">
      <c r="A150" s="13" t="s">
        <v>192</v>
      </c>
      <c r="B150" s="7" t="s">
        <v>362</v>
      </c>
      <c r="C150" s="162"/>
      <c r="D150" s="248"/>
    </row>
    <row r="151" spans="1:8" ht="12" customHeight="1" thickBot="1" x14ac:dyDescent="0.3">
      <c r="A151" s="11" t="s">
        <v>193</v>
      </c>
      <c r="B151" s="5" t="s">
        <v>292</v>
      </c>
      <c r="C151" s="162"/>
      <c r="D151" s="248"/>
    </row>
    <row r="152" spans="1:8" ht="12" customHeight="1" thickBot="1" x14ac:dyDescent="0.3">
      <c r="A152" s="18" t="s">
        <v>12</v>
      </c>
      <c r="B152" s="59" t="s">
        <v>363</v>
      </c>
      <c r="C152" s="240">
        <f>SUM(C153:C157)</f>
        <v>0</v>
      </c>
      <c r="D152" s="251">
        <f>SUM(D153:D157)</f>
        <v>0</v>
      </c>
    </row>
    <row r="153" spans="1:8" ht="12" customHeight="1" x14ac:dyDescent="0.25">
      <c r="A153" s="13" t="s">
        <v>58</v>
      </c>
      <c r="B153" s="7" t="s">
        <v>358</v>
      </c>
      <c r="C153" s="162"/>
      <c r="D153" s="248"/>
    </row>
    <row r="154" spans="1:8" ht="12" customHeight="1" x14ac:dyDescent="0.25">
      <c r="A154" s="13" t="s">
        <v>59</v>
      </c>
      <c r="B154" s="7" t="s">
        <v>365</v>
      </c>
      <c r="C154" s="162"/>
      <c r="D154" s="248"/>
    </row>
    <row r="155" spans="1:8" ht="12" customHeight="1" x14ac:dyDescent="0.25">
      <c r="A155" s="13" t="s">
        <v>204</v>
      </c>
      <c r="B155" s="7" t="s">
        <v>360</v>
      </c>
      <c r="C155" s="162"/>
      <c r="D155" s="248"/>
    </row>
    <row r="156" spans="1:8" ht="12" customHeight="1" x14ac:dyDescent="0.25">
      <c r="A156" s="13" t="s">
        <v>205</v>
      </c>
      <c r="B156" s="7" t="s">
        <v>366</v>
      </c>
      <c r="C156" s="162"/>
      <c r="D156" s="248"/>
    </row>
    <row r="157" spans="1:8" ht="12" customHeight="1" thickBot="1" x14ac:dyDescent="0.3">
      <c r="A157" s="13" t="s">
        <v>364</v>
      </c>
      <c r="B157" s="7" t="s">
        <v>367</v>
      </c>
      <c r="C157" s="162"/>
      <c r="D157" s="248"/>
    </row>
    <row r="158" spans="1:8" ht="12" customHeight="1" thickBot="1" x14ac:dyDescent="0.3">
      <c r="A158" s="18" t="s">
        <v>13</v>
      </c>
      <c r="B158" s="59" t="s">
        <v>368</v>
      </c>
      <c r="C158" s="241"/>
      <c r="D158" s="252"/>
    </row>
    <row r="159" spans="1:8" ht="12" customHeight="1" thickBot="1" x14ac:dyDescent="0.3">
      <c r="A159" s="18" t="s">
        <v>14</v>
      </c>
      <c r="B159" s="59" t="s">
        <v>369</v>
      </c>
      <c r="C159" s="241"/>
      <c r="D159" s="252"/>
    </row>
    <row r="160" spans="1:8" ht="15.2" customHeight="1" thickBot="1" x14ac:dyDescent="0.3">
      <c r="A160" s="18" t="s">
        <v>15</v>
      </c>
      <c r="B160" s="59" t="s">
        <v>371</v>
      </c>
      <c r="C160" s="242">
        <f>+C136+C140+C147+C152+C158+C159</f>
        <v>0</v>
      </c>
      <c r="D160" s="253">
        <f>+D136+D140+D147+D152+D158+D159</f>
        <v>6620302</v>
      </c>
      <c r="E160" s="184"/>
      <c r="F160" s="185"/>
      <c r="G160" s="185"/>
      <c r="H160" s="185"/>
    </row>
    <row r="161" spans="1:4" s="173" customFormat="1" ht="12.95" customHeight="1" thickBot="1" x14ac:dyDescent="0.25">
      <c r="A161" s="114" t="s">
        <v>16</v>
      </c>
      <c r="B161" s="149" t="s">
        <v>370</v>
      </c>
      <c r="C161" s="242">
        <f>+C135+C160</f>
        <v>615885115</v>
      </c>
      <c r="D161" s="253">
        <f>+D135+D160</f>
        <v>760255828</v>
      </c>
    </row>
    <row r="162" spans="1:4" x14ac:dyDescent="0.25">
      <c r="C162" s="633">
        <f>C93-C161</f>
        <v>0</v>
      </c>
      <c r="D162" s="633">
        <f>D93-D161</f>
        <v>0</v>
      </c>
    </row>
    <row r="163" spans="1:4" x14ac:dyDescent="0.25">
      <c r="A163" s="752" t="s">
        <v>277</v>
      </c>
      <c r="B163" s="752"/>
      <c r="C163" s="752"/>
      <c r="D163" s="752"/>
    </row>
    <row r="164" spans="1:4" ht="15.2" customHeight="1" thickBot="1" x14ac:dyDescent="0.3">
      <c r="A164" s="762" t="s">
        <v>99</v>
      </c>
      <c r="B164" s="762"/>
      <c r="C164" s="116"/>
    </row>
    <row r="165" spans="1:4" ht="25.5" customHeight="1" thickBot="1" x14ac:dyDescent="0.3">
      <c r="A165" s="18">
        <v>1</v>
      </c>
      <c r="B165" s="23" t="s">
        <v>372</v>
      </c>
      <c r="C165" s="245">
        <f>+C68-C135</f>
        <v>-237666510</v>
      </c>
      <c r="D165" s="161">
        <f>+D68-D135</f>
        <v>-247635978</v>
      </c>
    </row>
    <row r="166" spans="1:4" ht="32.450000000000003" customHeight="1" thickBot="1" x14ac:dyDescent="0.3">
      <c r="A166" s="18" t="s">
        <v>7</v>
      </c>
      <c r="B166" s="23" t="s">
        <v>378</v>
      </c>
      <c r="C166" s="161">
        <f>+C92-C160</f>
        <v>237666510</v>
      </c>
      <c r="D166" s="161">
        <f>+D92-D160</f>
        <v>247635978</v>
      </c>
    </row>
  </sheetData>
  <mergeCells count="16">
    <mergeCell ref="A163:D163"/>
    <mergeCell ref="A164:B164"/>
    <mergeCell ref="A8:A9"/>
    <mergeCell ref="B8:B9"/>
    <mergeCell ref="C8:D8"/>
    <mergeCell ref="A95:D95"/>
    <mergeCell ref="A96:B96"/>
    <mergeCell ref="A97:A98"/>
    <mergeCell ref="B97:B98"/>
    <mergeCell ref="C97:D97"/>
    <mergeCell ref="B1:D1"/>
    <mergeCell ref="A2:D2"/>
    <mergeCell ref="A3:D3"/>
    <mergeCell ref="A4:D4"/>
    <mergeCell ref="A6:D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6"/>
  <sheetViews>
    <sheetView topLeftCell="A109" zoomScale="120" zoomScaleNormal="120" zoomScaleSheetLayoutView="100" workbookViewId="0">
      <selection activeCell="E5" sqref="E1:E65536"/>
    </sheetView>
  </sheetViews>
  <sheetFormatPr defaultRowHeight="15.75" x14ac:dyDescent="0.25"/>
  <cols>
    <col min="1" max="1" width="9.5" style="150" customWidth="1"/>
    <col min="2" max="2" width="65.83203125" style="150" customWidth="1"/>
    <col min="3" max="3" width="17.83203125" style="151" customWidth="1"/>
    <col min="4" max="4" width="17.83203125" style="171" customWidth="1"/>
    <col min="5" max="16384" width="9.33203125" style="171"/>
  </cols>
  <sheetData>
    <row r="1" spans="1:4" x14ac:dyDescent="0.25">
      <c r="A1" s="295"/>
      <c r="B1" s="757" t="str">
        <f>CONCATENATE("1.3. melléklet ",Z_ALAPADATOK!A7," ",Z_ALAPADATOK!B7," ",Z_ALAPADATOK!C7," ",Z_ALAPADATOK!D7," ",Z_ALAPADATOK!E7," ",Z_ALAPADATOK!F7," ",Z_ALAPADATOK!G7," ",Z_ALAPADATOK!H7)</f>
        <v>1.3. melléklet a 6 / 2021 ( V.28. ) önkormányzati rendelethez</v>
      </c>
      <c r="C1" s="758"/>
      <c r="D1" s="758"/>
    </row>
    <row r="2" spans="1:4" x14ac:dyDescent="0.25">
      <c r="A2" s="759" t="s">
        <v>865</v>
      </c>
      <c r="B2" s="760"/>
      <c r="C2" s="760"/>
      <c r="D2" s="760"/>
    </row>
    <row r="3" spans="1:4" x14ac:dyDescent="0.25">
      <c r="A3" s="759" t="s">
        <v>871</v>
      </c>
      <c r="B3" s="759"/>
      <c r="C3" s="761"/>
      <c r="D3" s="759"/>
    </row>
    <row r="4" spans="1:4" ht="19.5" customHeight="1" x14ac:dyDescent="0.25">
      <c r="A4" s="759" t="s">
        <v>838</v>
      </c>
      <c r="B4" s="759"/>
      <c r="C4" s="761"/>
      <c r="D4" s="759"/>
    </row>
    <row r="5" spans="1:4" x14ac:dyDescent="0.25">
      <c r="A5" s="295"/>
      <c r="B5" s="295"/>
      <c r="C5" s="296"/>
      <c r="D5" s="297"/>
    </row>
    <row r="6" spans="1:4" ht="15.95" customHeight="1" x14ac:dyDescent="0.25">
      <c r="A6" s="753" t="s">
        <v>3</v>
      </c>
      <c r="B6" s="753"/>
      <c r="C6" s="753"/>
      <c r="D6" s="753"/>
    </row>
    <row r="7" spans="1:4" ht="15.95" customHeight="1" thickBot="1" x14ac:dyDescent="0.3">
      <c r="A7" s="755" t="s">
        <v>97</v>
      </c>
      <c r="B7" s="755"/>
      <c r="C7" s="298"/>
      <c r="D7" s="297"/>
    </row>
    <row r="8" spans="1:4" x14ac:dyDescent="0.25">
      <c r="A8" s="763" t="s">
        <v>48</v>
      </c>
      <c r="B8" s="765" t="s">
        <v>5</v>
      </c>
      <c r="C8" s="750" t="str">
        <f>+CONCATENATE(LEFT(Z_ÖSSZEFÜGGÉSEK!A6,4),". évi")</f>
        <v>2019. évi</v>
      </c>
      <c r="D8" s="751"/>
    </row>
    <row r="9" spans="1:4" ht="24.75" thickBot="1" x14ac:dyDescent="0.3">
      <c r="A9" s="764"/>
      <c r="B9" s="766"/>
      <c r="C9" s="244" t="s">
        <v>415</v>
      </c>
      <c r="D9" s="243" t="s">
        <v>416</v>
      </c>
    </row>
    <row r="10" spans="1:4" s="172" customFormat="1" ht="12" customHeight="1" thickBot="1" x14ac:dyDescent="0.25">
      <c r="A10" s="168" t="s">
        <v>382</v>
      </c>
      <c r="B10" s="169" t="s">
        <v>383</v>
      </c>
      <c r="C10" s="169" t="s">
        <v>384</v>
      </c>
      <c r="D10" s="169" t="s">
        <v>386</v>
      </c>
    </row>
    <row r="11" spans="1:4" s="173" customFormat="1" ht="12" customHeight="1" thickBot="1" x14ac:dyDescent="0.25">
      <c r="A11" s="18" t="s">
        <v>6</v>
      </c>
      <c r="B11" s="19" t="s">
        <v>159</v>
      </c>
      <c r="C11" s="161">
        <f>+C12+C13+C14+C15+C16+C17</f>
        <v>14100162</v>
      </c>
      <c r="D11" s="161">
        <f>+D12+D13+D14+D15+D16+D17</f>
        <v>27226330</v>
      </c>
    </row>
    <row r="12" spans="1:4" s="173" customFormat="1" ht="12" customHeight="1" x14ac:dyDescent="0.2">
      <c r="A12" s="13" t="s">
        <v>60</v>
      </c>
      <c r="B12" s="174" t="s">
        <v>160</v>
      </c>
      <c r="C12" s="163"/>
      <c r="D12" s="163"/>
    </row>
    <row r="13" spans="1:4" s="173" customFormat="1" ht="12" customHeight="1" x14ac:dyDescent="0.2">
      <c r="A13" s="12" t="s">
        <v>61</v>
      </c>
      <c r="B13" s="175" t="s">
        <v>161</v>
      </c>
      <c r="C13" s="162"/>
      <c r="D13" s="162"/>
    </row>
    <row r="14" spans="1:4" s="173" customFormat="1" ht="12" customHeight="1" x14ac:dyDescent="0.2">
      <c r="A14" s="12" t="s">
        <v>62</v>
      </c>
      <c r="B14" s="175" t="s">
        <v>162</v>
      </c>
      <c r="C14" s="162"/>
      <c r="D14" s="162"/>
    </row>
    <row r="15" spans="1:4" s="173" customFormat="1" ht="12" customHeight="1" x14ac:dyDescent="0.2">
      <c r="A15" s="12" t="s">
        <v>63</v>
      </c>
      <c r="B15" s="175" t="s">
        <v>163</v>
      </c>
      <c r="C15" s="162"/>
      <c r="D15" s="162"/>
    </row>
    <row r="16" spans="1:4" s="173" customFormat="1" ht="12" customHeight="1" x14ac:dyDescent="0.2">
      <c r="A16" s="12" t="s">
        <v>94</v>
      </c>
      <c r="B16" s="112" t="s">
        <v>330</v>
      </c>
      <c r="C16" s="162">
        <v>14100162</v>
      </c>
      <c r="D16" s="162">
        <v>27226330</v>
      </c>
    </row>
    <row r="17" spans="1:4" s="173" customFormat="1" ht="12" customHeight="1" thickBot="1" x14ac:dyDescent="0.25">
      <c r="A17" s="14" t="s">
        <v>64</v>
      </c>
      <c r="B17" s="113" t="s">
        <v>331</v>
      </c>
      <c r="C17" s="162"/>
      <c r="D17" s="162"/>
    </row>
    <row r="18" spans="1:4" s="173" customFormat="1" ht="12" customHeight="1" thickBot="1" x14ac:dyDescent="0.25">
      <c r="A18" s="18" t="s">
        <v>7</v>
      </c>
      <c r="B18" s="111" t="s">
        <v>164</v>
      </c>
      <c r="C18" s="161">
        <f>+C19+C20+C21+C22+C23</f>
        <v>0</v>
      </c>
      <c r="D18" s="161">
        <f>+D19+D20+D21+D22+D23</f>
        <v>0</v>
      </c>
    </row>
    <row r="19" spans="1:4" s="173" customFormat="1" ht="12" customHeight="1" x14ac:dyDescent="0.2">
      <c r="A19" s="13" t="s">
        <v>66</v>
      </c>
      <c r="B19" s="174" t="s">
        <v>165</v>
      </c>
      <c r="C19" s="163"/>
      <c r="D19" s="163"/>
    </row>
    <row r="20" spans="1:4" s="173" customFormat="1" ht="12" customHeight="1" x14ac:dyDescent="0.2">
      <c r="A20" s="12" t="s">
        <v>67</v>
      </c>
      <c r="B20" s="175" t="s">
        <v>166</v>
      </c>
      <c r="C20" s="162"/>
      <c r="D20" s="162"/>
    </row>
    <row r="21" spans="1:4" s="173" customFormat="1" ht="12" customHeight="1" x14ac:dyDescent="0.2">
      <c r="A21" s="12" t="s">
        <v>68</v>
      </c>
      <c r="B21" s="175" t="s">
        <v>323</v>
      </c>
      <c r="C21" s="162"/>
      <c r="D21" s="162"/>
    </row>
    <row r="22" spans="1:4" s="173" customFormat="1" ht="12" customHeight="1" x14ac:dyDescent="0.2">
      <c r="A22" s="12" t="s">
        <v>69</v>
      </c>
      <c r="B22" s="175" t="s">
        <v>324</v>
      </c>
      <c r="C22" s="162"/>
      <c r="D22" s="162"/>
    </row>
    <row r="23" spans="1:4" s="173" customFormat="1" ht="12" customHeight="1" x14ac:dyDescent="0.2">
      <c r="A23" s="12" t="s">
        <v>70</v>
      </c>
      <c r="B23" s="175" t="s">
        <v>167</v>
      </c>
      <c r="C23" s="162"/>
      <c r="D23" s="162"/>
    </row>
    <row r="24" spans="1:4" s="173" customFormat="1" ht="12" customHeight="1" thickBot="1" x14ac:dyDescent="0.25">
      <c r="A24" s="14" t="s">
        <v>77</v>
      </c>
      <c r="B24" s="113" t="s">
        <v>168</v>
      </c>
      <c r="C24" s="164"/>
      <c r="D24" s="164"/>
    </row>
    <row r="25" spans="1:4" s="173" customFormat="1" ht="12" customHeight="1" thickBot="1" x14ac:dyDescent="0.25">
      <c r="A25" s="18" t="s">
        <v>8</v>
      </c>
      <c r="B25" s="19" t="s">
        <v>169</v>
      </c>
      <c r="C25" s="161">
        <f>+C26+C27+C28+C29+C30</f>
        <v>0</v>
      </c>
      <c r="D25" s="161">
        <f>+D26+D27+D28+D29+D30</f>
        <v>0</v>
      </c>
    </row>
    <row r="26" spans="1:4" s="173" customFormat="1" ht="12" customHeight="1" x14ac:dyDescent="0.2">
      <c r="A26" s="13" t="s">
        <v>49</v>
      </c>
      <c r="B26" s="174" t="s">
        <v>170</v>
      </c>
      <c r="C26" s="163"/>
      <c r="D26" s="163"/>
    </row>
    <row r="27" spans="1:4" s="173" customFormat="1" ht="12" customHeight="1" x14ac:dyDescent="0.2">
      <c r="A27" s="12" t="s">
        <v>50</v>
      </c>
      <c r="B27" s="175" t="s">
        <v>171</v>
      </c>
      <c r="C27" s="162"/>
      <c r="D27" s="162"/>
    </row>
    <row r="28" spans="1:4" s="173" customFormat="1" ht="12" customHeight="1" x14ac:dyDescent="0.2">
      <c r="A28" s="12" t="s">
        <v>51</v>
      </c>
      <c r="B28" s="175" t="s">
        <v>325</v>
      </c>
      <c r="C28" s="162"/>
      <c r="D28" s="162"/>
    </row>
    <row r="29" spans="1:4" s="173" customFormat="1" ht="12" customHeight="1" x14ac:dyDescent="0.2">
      <c r="A29" s="12" t="s">
        <v>52</v>
      </c>
      <c r="B29" s="175" t="s">
        <v>326</v>
      </c>
      <c r="C29" s="162"/>
      <c r="D29" s="162"/>
    </row>
    <row r="30" spans="1:4" s="173" customFormat="1" ht="12" customHeight="1" x14ac:dyDescent="0.2">
      <c r="A30" s="12" t="s">
        <v>107</v>
      </c>
      <c r="B30" s="175" t="s">
        <v>172</v>
      </c>
      <c r="C30" s="162"/>
      <c r="D30" s="162"/>
    </row>
    <row r="31" spans="1:4" s="173" customFormat="1" ht="12" customHeight="1" thickBot="1" x14ac:dyDescent="0.25">
      <c r="A31" s="14" t="s">
        <v>108</v>
      </c>
      <c r="B31" s="176" t="s">
        <v>173</v>
      </c>
      <c r="C31" s="164"/>
      <c r="D31" s="164"/>
    </row>
    <row r="32" spans="1:4" s="173" customFormat="1" ht="12" customHeight="1" thickBot="1" x14ac:dyDescent="0.25">
      <c r="A32" s="18" t="s">
        <v>109</v>
      </c>
      <c r="B32" s="19" t="s">
        <v>472</v>
      </c>
      <c r="C32" s="167">
        <f>SUM(C33:C39)</f>
        <v>0</v>
      </c>
      <c r="D32" s="167">
        <f>SUM(D33:D39)</f>
        <v>0</v>
      </c>
    </row>
    <row r="33" spans="1:4" s="173" customFormat="1" ht="12" customHeight="1" x14ac:dyDescent="0.2">
      <c r="A33" s="13" t="s">
        <v>174</v>
      </c>
      <c r="B33" s="174" t="str">
        <f>'Z_1.1.sz.mell.'!B33</f>
        <v>Építményadó</v>
      </c>
      <c r="C33" s="163"/>
      <c r="D33" s="163"/>
    </row>
    <row r="34" spans="1:4" s="173" customFormat="1" ht="12" customHeight="1" x14ac:dyDescent="0.2">
      <c r="A34" s="12" t="s">
        <v>175</v>
      </c>
      <c r="B34" s="174" t="str">
        <f>'Z_1.1.sz.mell.'!B34</f>
        <v xml:space="preserve">Idegenforgalmi adó </v>
      </c>
      <c r="C34" s="162"/>
      <c r="D34" s="162"/>
    </row>
    <row r="35" spans="1:4" s="173" customFormat="1" ht="12" customHeight="1" x14ac:dyDescent="0.2">
      <c r="A35" s="12" t="s">
        <v>176</v>
      </c>
      <c r="B35" s="174" t="str">
        <f>'Z_1.1.sz.mell.'!B35</f>
        <v>Iparűzési adó</v>
      </c>
      <c r="C35" s="162"/>
      <c r="D35" s="162"/>
    </row>
    <row r="36" spans="1:4" s="173" customFormat="1" ht="12" customHeight="1" x14ac:dyDescent="0.2">
      <c r="A36" s="12" t="s">
        <v>177</v>
      </c>
      <c r="B36" s="174" t="str">
        <f>'Z_1.1.sz.mell.'!B36</f>
        <v>Talajterhelési díj</v>
      </c>
      <c r="C36" s="162"/>
      <c r="D36" s="162"/>
    </row>
    <row r="37" spans="1:4" s="173" customFormat="1" ht="12" customHeight="1" x14ac:dyDescent="0.2">
      <c r="A37" s="12" t="s">
        <v>476</v>
      </c>
      <c r="B37" s="174" t="str">
        <f>'Z_1.1.sz.mell.'!B37</f>
        <v>Gépjárműadó</v>
      </c>
      <c r="C37" s="162"/>
      <c r="D37" s="162"/>
    </row>
    <row r="38" spans="1:4" s="173" customFormat="1" ht="12" customHeight="1" x14ac:dyDescent="0.2">
      <c r="A38" s="12" t="s">
        <v>477</v>
      </c>
      <c r="B38" s="174" t="str">
        <f>'Z_1.1.sz.mell.'!B38</f>
        <v>Telekadó</v>
      </c>
      <c r="C38" s="162"/>
      <c r="D38" s="162"/>
    </row>
    <row r="39" spans="1:4" s="173" customFormat="1" ht="12" customHeight="1" thickBot="1" x14ac:dyDescent="0.25">
      <c r="A39" s="14" t="s">
        <v>478</v>
      </c>
      <c r="B39" s="174" t="str">
        <f>'Z_1.1.sz.mell.'!B39</f>
        <v>Kommunális adó</v>
      </c>
      <c r="C39" s="164"/>
      <c r="D39" s="164"/>
    </row>
    <row r="40" spans="1:4" s="173" customFormat="1" ht="12" customHeight="1" thickBot="1" x14ac:dyDescent="0.25">
      <c r="A40" s="18" t="s">
        <v>10</v>
      </c>
      <c r="B40" s="19" t="s">
        <v>332</v>
      </c>
      <c r="C40" s="161">
        <f>SUM(C41:C51)</f>
        <v>0</v>
      </c>
      <c r="D40" s="161">
        <f>SUM(D41:D51)</f>
        <v>0</v>
      </c>
    </row>
    <row r="41" spans="1:4" s="173" customFormat="1" ht="12" customHeight="1" x14ac:dyDescent="0.2">
      <c r="A41" s="13" t="s">
        <v>53</v>
      </c>
      <c r="B41" s="174" t="s">
        <v>181</v>
      </c>
      <c r="C41" s="163"/>
      <c r="D41" s="163"/>
    </row>
    <row r="42" spans="1:4" s="173" customFormat="1" ht="12" customHeight="1" x14ac:dyDescent="0.2">
      <c r="A42" s="12" t="s">
        <v>54</v>
      </c>
      <c r="B42" s="175" t="s">
        <v>182</v>
      </c>
      <c r="C42" s="162"/>
      <c r="D42" s="162"/>
    </row>
    <row r="43" spans="1:4" s="173" customFormat="1" ht="12" customHeight="1" x14ac:dyDescent="0.2">
      <c r="A43" s="12" t="s">
        <v>55</v>
      </c>
      <c r="B43" s="175" t="s">
        <v>183</v>
      </c>
      <c r="C43" s="162"/>
      <c r="D43" s="162"/>
    </row>
    <row r="44" spans="1:4" s="173" customFormat="1" ht="12" customHeight="1" x14ac:dyDescent="0.2">
      <c r="A44" s="12" t="s">
        <v>111</v>
      </c>
      <c r="B44" s="175" t="s">
        <v>184</v>
      </c>
      <c r="C44" s="162"/>
      <c r="D44" s="162"/>
    </row>
    <row r="45" spans="1:4" s="173" customFormat="1" ht="12" customHeight="1" x14ac:dyDescent="0.2">
      <c r="A45" s="12" t="s">
        <v>112</v>
      </c>
      <c r="B45" s="175" t="s">
        <v>185</v>
      </c>
      <c r="C45" s="162"/>
      <c r="D45" s="162"/>
    </row>
    <row r="46" spans="1:4" s="173" customFormat="1" ht="12" customHeight="1" x14ac:dyDescent="0.2">
      <c r="A46" s="12" t="s">
        <v>113</v>
      </c>
      <c r="B46" s="175" t="s">
        <v>186</v>
      </c>
      <c r="C46" s="162"/>
      <c r="D46" s="162"/>
    </row>
    <row r="47" spans="1:4" s="173" customFormat="1" ht="12" customHeight="1" x14ac:dyDescent="0.2">
      <c r="A47" s="12" t="s">
        <v>114</v>
      </c>
      <c r="B47" s="175" t="s">
        <v>187</v>
      </c>
      <c r="C47" s="162"/>
      <c r="D47" s="162"/>
    </row>
    <row r="48" spans="1:4" s="173" customFormat="1" ht="12" customHeight="1" x14ac:dyDescent="0.2">
      <c r="A48" s="12" t="s">
        <v>115</v>
      </c>
      <c r="B48" s="175" t="s">
        <v>479</v>
      </c>
      <c r="C48" s="162"/>
      <c r="D48" s="162"/>
    </row>
    <row r="49" spans="1:4" s="173" customFormat="1" ht="12" customHeight="1" x14ac:dyDescent="0.2">
      <c r="A49" s="12" t="s">
        <v>179</v>
      </c>
      <c r="B49" s="175" t="s">
        <v>189</v>
      </c>
      <c r="C49" s="165"/>
      <c r="D49" s="165"/>
    </row>
    <row r="50" spans="1:4" s="173" customFormat="1" ht="12" customHeight="1" x14ac:dyDescent="0.2">
      <c r="A50" s="14" t="s">
        <v>180</v>
      </c>
      <c r="B50" s="176" t="s">
        <v>334</v>
      </c>
      <c r="C50" s="166"/>
      <c r="D50" s="166"/>
    </row>
    <row r="51" spans="1:4" s="173" customFormat="1" ht="12" customHeight="1" thickBot="1" x14ac:dyDescent="0.25">
      <c r="A51" s="14" t="s">
        <v>333</v>
      </c>
      <c r="B51" s="113" t="s">
        <v>190</v>
      </c>
      <c r="C51" s="166"/>
      <c r="D51" s="166"/>
    </row>
    <row r="52" spans="1:4" s="173" customFormat="1" ht="12" customHeight="1" thickBot="1" x14ac:dyDescent="0.25">
      <c r="A52" s="18" t="s">
        <v>11</v>
      </c>
      <c r="B52" s="19" t="s">
        <v>191</v>
      </c>
      <c r="C52" s="161">
        <f>SUM(C53:C57)</f>
        <v>0</v>
      </c>
      <c r="D52" s="161">
        <f>SUM(D53:D57)</f>
        <v>0</v>
      </c>
    </row>
    <row r="53" spans="1:4" s="173" customFormat="1" ht="12" customHeight="1" x14ac:dyDescent="0.2">
      <c r="A53" s="13" t="s">
        <v>56</v>
      </c>
      <c r="B53" s="174" t="s">
        <v>195</v>
      </c>
      <c r="C53" s="214"/>
      <c r="D53" s="214"/>
    </row>
    <row r="54" spans="1:4" s="173" customFormat="1" ht="12" customHeight="1" x14ac:dyDescent="0.2">
      <c r="A54" s="12" t="s">
        <v>57</v>
      </c>
      <c r="B54" s="175" t="s">
        <v>196</v>
      </c>
      <c r="C54" s="165"/>
      <c r="D54" s="165"/>
    </row>
    <row r="55" spans="1:4" s="173" customFormat="1" ht="12" customHeight="1" x14ac:dyDescent="0.2">
      <c r="A55" s="12" t="s">
        <v>192</v>
      </c>
      <c r="B55" s="175" t="s">
        <v>197</v>
      </c>
      <c r="C55" s="165"/>
      <c r="D55" s="165"/>
    </row>
    <row r="56" spans="1:4" s="173" customFormat="1" ht="12" customHeight="1" x14ac:dyDescent="0.2">
      <c r="A56" s="12" t="s">
        <v>193</v>
      </c>
      <c r="B56" s="175" t="s">
        <v>198</v>
      </c>
      <c r="C56" s="165"/>
      <c r="D56" s="165"/>
    </row>
    <row r="57" spans="1:4" s="173" customFormat="1" ht="12" customHeight="1" thickBot="1" x14ac:dyDescent="0.25">
      <c r="A57" s="14" t="s">
        <v>194</v>
      </c>
      <c r="B57" s="113" t="s">
        <v>199</v>
      </c>
      <c r="C57" s="166"/>
      <c r="D57" s="166"/>
    </row>
    <row r="58" spans="1:4" s="173" customFormat="1" ht="12" customHeight="1" thickBot="1" x14ac:dyDescent="0.25">
      <c r="A58" s="18" t="s">
        <v>116</v>
      </c>
      <c r="B58" s="19" t="s">
        <v>200</v>
      </c>
      <c r="C58" s="161">
        <f>SUM(C59:C61)</f>
        <v>0</v>
      </c>
      <c r="D58" s="161">
        <f>SUM(D59:D61)</f>
        <v>0</v>
      </c>
    </row>
    <row r="59" spans="1:4" s="173" customFormat="1" ht="12" customHeight="1" x14ac:dyDescent="0.2">
      <c r="A59" s="13" t="s">
        <v>58</v>
      </c>
      <c r="B59" s="174" t="s">
        <v>201</v>
      </c>
      <c r="C59" s="163"/>
      <c r="D59" s="163"/>
    </row>
    <row r="60" spans="1:4" s="173" customFormat="1" ht="12" customHeight="1" x14ac:dyDescent="0.2">
      <c r="A60" s="12" t="s">
        <v>59</v>
      </c>
      <c r="B60" s="175" t="s">
        <v>327</v>
      </c>
      <c r="C60" s="162"/>
      <c r="D60" s="162"/>
    </row>
    <row r="61" spans="1:4" s="173" customFormat="1" ht="12" customHeight="1" x14ac:dyDescent="0.2">
      <c r="A61" s="12" t="s">
        <v>204</v>
      </c>
      <c r="B61" s="175" t="s">
        <v>202</v>
      </c>
      <c r="C61" s="162"/>
      <c r="D61" s="162"/>
    </row>
    <row r="62" spans="1:4" s="173" customFormat="1" ht="12" customHeight="1" thickBot="1" x14ac:dyDescent="0.25">
      <c r="A62" s="14" t="s">
        <v>205</v>
      </c>
      <c r="B62" s="113" t="s">
        <v>203</v>
      </c>
      <c r="C62" s="164"/>
      <c r="D62" s="164"/>
    </row>
    <row r="63" spans="1:4" s="173" customFormat="1" ht="12" customHeight="1" thickBot="1" x14ac:dyDescent="0.25">
      <c r="A63" s="18" t="s">
        <v>13</v>
      </c>
      <c r="B63" s="111" t="s">
        <v>206</v>
      </c>
      <c r="C63" s="161">
        <f>SUM(C64:C66)</f>
        <v>0</v>
      </c>
      <c r="D63" s="161">
        <f>SUM(D64:D66)</f>
        <v>0</v>
      </c>
    </row>
    <row r="64" spans="1:4" s="173" customFormat="1" ht="12" customHeight="1" x14ac:dyDescent="0.2">
      <c r="A64" s="13" t="s">
        <v>117</v>
      </c>
      <c r="B64" s="174" t="s">
        <v>208</v>
      </c>
      <c r="C64" s="165"/>
      <c r="D64" s="165"/>
    </row>
    <row r="65" spans="1:4" s="173" customFormat="1" ht="12" customHeight="1" x14ac:dyDescent="0.2">
      <c r="A65" s="12" t="s">
        <v>118</v>
      </c>
      <c r="B65" s="175" t="s">
        <v>328</v>
      </c>
      <c r="C65" s="165"/>
      <c r="D65" s="165"/>
    </row>
    <row r="66" spans="1:4" s="173" customFormat="1" ht="12" customHeight="1" x14ac:dyDescent="0.2">
      <c r="A66" s="12" t="s">
        <v>141</v>
      </c>
      <c r="B66" s="175" t="s">
        <v>209</v>
      </c>
      <c r="C66" s="165"/>
      <c r="D66" s="165"/>
    </row>
    <row r="67" spans="1:4" s="173" customFormat="1" ht="12" customHeight="1" thickBot="1" x14ac:dyDescent="0.25">
      <c r="A67" s="14" t="s">
        <v>207</v>
      </c>
      <c r="B67" s="113" t="s">
        <v>210</v>
      </c>
      <c r="C67" s="165"/>
      <c r="D67" s="165"/>
    </row>
    <row r="68" spans="1:4" s="173" customFormat="1" ht="12" customHeight="1" thickBot="1" x14ac:dyDescent="0.25">
      <c r="A68" s="229" t="s">
        <v>374</v>
      </c>
      <c r="B68" s="19" t="s">
        <v>211</v>
      </c>
      <c r="C68" s="167">
        <f>+C11+C18+C25+C32+C40+C52+C58+C63</f>
        <v>14100162</v>
      </c>
      <c r="D68" s="167">
        <f>+D11+D18+D25+D32+D40+D52+D58+D63</f>
        <v>27226330</v>
      </c>
    </row>
    <row r="69" spans="1:4" s="173" customFormat="1" ht="12" customHeight="1" thickBot="1" x14ac:dyDescent="0.25">
      <c r="A69" s="215" t="s">
        <v>212</v>
      </c>
      <c r="B69" s="111" t="s">
        <v>213</v>
      </c>
      <c r="C69" s="161">
        <f>SUM(C70:C72)</f>
        <v>0</v>
      </c>
      <c r="D69" s="161">
        <f>SUM(D70:D72)</f>
        <v>0</v>
      </c>
    </row>
    <row r="70" spans="1:4" s="173" customFormat="1" ht="12" customHeight="1" x14ac:dyDescent="0.2">
      <c r="A70" s="13" t="s">
        <v>241</v>
      </c>
      <c r="B70" s="174" t="s">
        <v>214</v>
      </c>
      <c r="C70" s="165"/>
      <c r="D70" s="165"/>
    </row>
    <row r="71" spans="1:4" s="173" customFormat="1" ht="12" customHeight="1" x14ac:dyDescent="0.2">
      <c r="A71" s="12" t="s">
        <v>250</v>
      </c>
      <c r="B71" s="175" t="s">
        <v>215</v>
      </c>
      <c r="C71" s="165"/>
      <c r="D71" s="165"/>
    </row>
    <row r="72" spans="1:4" s="173" customFormat="1" ht="12" customHeight="1" thickBot="1" x14ac:dyDescent="0.25">
      <c r="A72" s="14" t="s">
        <v>251</v>
      </c>
      <c r="B72" s="225" t="s">
        <v>359</v>
      </c>
      <c r="C72" s="165"/>
      <c r="D72" s="165"/>
    </row>
    <row r="73" spans="1:4" s="173" customFormat="1" ht="12" customHeight="1" thickBot="1" x14ac:dyDescent="0.25">
      <c r="A73" s="215" t="s">
        <v>217</v>
      </c>
      <c r="B73" s="111" t="s">
        <v>218</v>
      </c>
      <c r="C73" s="161">
        <f>SUM(C74:C77)</f>
        <v>0</v>
      </c>
      <c r="D73" s="161">
        <f>SUM(D74:D77)</f>
        <v>0</v>
      </c>
    </row>
    <row r="74" spans="1:4" s="173" customFormat="1" ht="12" customHeight="1" x14ac:dyDescent="0.2">
      <c r="A74" s="13" t="s">
        <v>95</v>
      </c>
      <c r="B74" s="288" t="s">
        <v>219</v>
      </c>
      <c r="C74" s="165"/>
      <c r="D74" s="165"/>
    </row>
    <row r="75" spans="1:4" s="173" customFormat="1" ht="12" customHeight="1" x14ac:dyDescent="0.2">
      <c r="A75" s="12" t="s">
        <v>96</v>
      </c>
      <c r="B75" s="288" t="s">
        <v>485</v>
      </c>
      <c r="C75" s="165"/>
      <c r="D75" s="165"/>
    </row>
    <row r="76" spans="1:4" s="173" customFormat="1" ht="12" customHeight="1" x14ac:dyDescent="0.2">
      <c r="A76" s="12" t="s">
        <v>242</v>
      </c>
      <c r="B76" s="288" t="s">
        <v>220</v>
      </c>
      <c r="C76" s="165"/>
      <c r="D76" s="165"/>
    </row>
    <row r="77" spans="1:4" s="173" customFormat="1" ht="12" customHeight="1" thickBot="1" x14ac:dyDescent="0.25">
      <c r="A77" s="14" t="s">
        <v>243</v>
      </c>
      <c r="B77" s="289" t="s">
        <v>486</v>
      </c>
      <c r="C77" s="165"/>
      <c r="D77" s="165"/>
    </row>
    <row r="78" spans="1:4" s="173" customFormat="1" ht="12" customHeight="1" thickBot="1" x14ac:dyDescent="0.25">
      <c r="A78" s="215" t="s">
        <v>221</v>
      </c>
      <c r="B78" s="111" t="s">
        <v>222</v>
      </c>
      <c r="C78" s="161">
        <f>SUM(C79:C80)</f>
        <v>237666510</v>
      </c>
      <c r="D78" s="161">
        <f>SUM(D79:D80)</f>
        <v>254256280</v>
      </c>
    </row>
    <row r="79" spans="1:4" s="173" customFormat="1" ht="12" customHeight="1" x14ac:dyDescent="0.2">
      <c r="A79" s="13" t="s">
        <v>244</v>
      </c>
      <c r="B79" s="174" t="s">
        <v>223</v>
      </c>
      <c r="C79" s="165">
        <v>237666510</v>
      </c>
      <c r="D79" s="165">
        <v>254256280</v>
      </c>
    </row>
    <row r="80" spans="1:4" s="173" customFormat="1" ht="12" customHeight="1" thickBot="1" x14ac:dyDescent="0.25">
      <c r="A80" s="14" t="s">
        <v>245</v>
      </c>
      <c r="B80" s="113" t="s">
        <v>224</v>
      </c>
      <c r="C80" s="165"/>
      <c r="D80" s="165"/>
    </row>
    <row r="81" spans="1:4" s="173" customFormat="1" ht="12" customHeight="1" thickBot="1" x14ac:dyDescent="0.25">
      <c r="A81" s="215" t="s">
        <v>225</v>
      </c>
      <c r="B81" s="111" t="s">
        <v>226</v>
      </c>
      <c r="C81" s="161">
        <f>SUM(C82:C84)</f>
        <v>0</v>
      </c>
      <c r="D81" s="161">
        <f>SUM(D82:D84)</f>
        <v>0</v>
      </c>
    </row>
    <row r="82" spans="1:4" s="173" customFormat="1" ht="12" customHeight="1" x14ac:dyDescent="0.2">
      <c r="A82" s="13" t="s">
        <v>246</v>
      </c>
      <c r="B82" s="174" t="s">
        <v>227</v>
      </c>
      <c r="C82" s="165"/>
      <c r="D82" s="165"/>
    </row>
    <row r="83" spans="1:4" s="173" customFormat="1" ht="12" customHeight="1" x14ac:dyDescent="0.2">
      <c r="A83" s="12" t="s">
        <v>247</v>
      </c>
      <c r="B83" s="175" t="s">
        <v>228</v>
      </c>
      <c r="C83" s="165"/>
      <c r="D83" s="165"/>
    </row>
    <row r="84" spans="1:4" s="173" customFormat="1" ht="12" customHeight="1" thickBot="1" x14ac:dyDescent="0.25">
      <c r="A84" s="14" t="s">
        <v>248</v>
      </c>
      <c r="B84" s="113" t="s">
        <v>487</v>
      </c>
      <c r="C84" s="165"/>
      <c r="D84" s="165"/>
    </row>
    <row r="85" spans="1:4" s="173" customFormat="1" ht="12" customHeight="1" thickBot="1" x14ac:dyDescent="0.25">
      <c r="A85" s="215" t="s">
        <v>229</v>
      </c>
      <c r="B85" s="111" t="s">
        <v>249</v>
      </c>
      <c r="C85" s="161">
        <f>SUM(C86:C89)</f>
        <v>0</v>
      </c>
      <c r="D85" s="161">
        <f>SUM(D86:D89)</f>
        <v>0</v>
      </c>
    </row>
    <row r="86" spans="1:4" s="173" customFormat="1" ht="12" customHeight="1" x14ac:dyDescent="0.2">
      <c r="A86" s="178" t="s">
        <v>230</v>
      </c>
      <c r="B86" s="174" t="s">
        <v>231</v>
      </c>
      <c r="C86" s="165"/>
      <c r="D86" s="165"/>
    </row>
    <row r="87" spans="1:4" s="173" customFormat="1" ht="12" customHeight="1" x14ac:dyDescent="0.2">
      <c r="A87" s="179" t="s">
        <v>232</v>
      </c>
      <c r="B87" s="175" t="s">
        <v>233</v>
      </c>
      <c r="C87" s="165"/>
      <c r="D87" s="165"/>
    </row>
    <row r="88" spans="1:4" s="173" customFormat="1" ht="12" customHeight="1" x14ac:dyDescent="0.2">
      <c r="A88" s="179" t="s">
        <v>234</v>
      </c>
      <c r="B88" s="175" t="s">
        <v>235</v>
      </c>
      <c r="C88" s="165"/>
      <c r="D88" s="165"/>
    </row>
    <row r="89" spans="1:4" s="173" customFormat="1" ht="12" customHeight="1" thickBot="1" x14ac:dyDescent="0.25">
      <c r="A89" s="180" t="s">
        <v>236</v>
      </c>
      <c r="B89" s="113" t="s">
        <v>237</v>
      </c>
      <c r="C89" s="165"/>
      <c r="D89" s="165"/>
    </row>
    <row r="90" spans="1:4" s="173" customFormat="1" ht="12" customHeight="1" thickBot="1" x14ac:dyDescent="0.25">
      <c r="A90" s="215" t="s">
        <v>238</v>
      </c>
      <c r="B90" s="111" t="s">
        <v>373</v>
      </c>
      <c r="C90" s="217"/>
      <c r="D90" s="217"/>
    </row>
    <row r="91" spans="1:4" s="173" customFormat="1" ht="13.5" customHeight="1" thickBot="1" x14ac:dyDescent="0.25">
      <c r="A91" s="215" t="s">
        <v>240</v>
      </c>
      <c r="B91" s="111" t="s">
        <v>239</v>
      </c>
      <c r="C91" s="217"/>
      <c r="D91" s="217"/>
    </row>
    <row r="92" spans="1:4" s="173" customFormat="1" ht="15.75" customHeight="1" thickBot="1" x14ac:dyDescent="0.25">
      <c r="A92" s="215" t="s">
        <v>252</v>
      </c>
      <c r="B92" s="181" t="s">
        <v>376</v>
      </c>
      <c r="C92" s="167">
        <f>+C69+C73+C78+C81+C85+C91+C90</f>
        <v>237666510</v>
      </c>
      <c r="D92" s="167">
        <f>+D69+D73+D78+D81+D85+D91+D90</f>
        <v>254256280</v>
      </c>
    </row>
    <row r="93" spans="1:4" s="173" customFormat="1" ht="25.5" customHeight="1" thickBot="1" x14ac:dyDescent="0.25">
      <c r="A93" s="216" t="s">
        <v>375</v>
      </c>
      <c r="B93" s="182" t="s">
        <v>377</v>
      </c>
      <c r="C93" s="167">
        <f>+C68+C92</f>
        <v>251766672</v>
      </c>
      <c r="D93" s="167">
        <f>+D68+D92</f>
        <v>281482610</v>
      </c>
    </row>
    <row r="94" spans="1:4" s="173" customFormat="1" ht="15.2" customHeight="1" x14ac:dyDescent="0.2">
      <c r="A94" s="3"/>
      <c r="B94" s="4"/>
      <c r="C94" s="115"/>
    </row>
    <row r="95" spans="1:4" ht="16.5" customHeight="1" x14ac:dyDescent="0.25">
      <c r="A95" s="754" t="s">
        <v>34</v>
      </c>
      <c r="B95" s="754"/>
      <c r="C95" s="754"/>
      <c r="D95" s="754"/>
    </row>
    <row r="96" spans="1:4" s="183" customFormat="1" ht="16.5" customHeight="1" thickBot="1" x14ac:dyDescent="0.3">
      <c r="A96" s="756" t="s">
        <v>98</v>
      </c>
      <c r="B96" s="756"/>
      <c r="C96" s="63"/>
    </row>
    <row r="97" spans="1:4" x14ac:dyDescent="0.25">
      <c r="A97" s="763" t="s">
        <v>48</v>
      </c>
      <c r="B97" s="765" t="s">
        <v>417</v>
      </c>
      <c r="C97" s="750" t="str">
        <f>+CONCATENATE(LEFT(Z_ÖSSZEFÜGGÉSEK!A6,4),". évi")</f>
        <v>2019. évi</v>
      </c>
      <c r="D97" s="751"/>
    </row>
    <row r="98" spans="1:4" ht="24.75" thickBot="1" x14ac:dyDescent="0.3">
      <c r="A98" s="764"/>
      <c r="B98" s="766"/>
      <c r="C98" s="244" t="s">
        <v>415</v>
      </c>
      <c r="D98" s="243" t="s">
        <v>416</v>
      </c>
    </row>
    <row r="99" spans="1:4" s="172" customFormat="1" ht="12" customHeight="1" thickBot="1" x14ac:dyDescent="0.25">
      <c r="A99" s="25" t="s">
        <v>382</v>
      </c>
      <c r="B99" s="26" t="s">
        <v>383</v>
      </c>
      <c r="C99" s="26" t="s">
        <v>384</v>
      </c>
      <c r="D99" s="26" t="s">
        <v>386</v>
      </c>
    </row>
    <row r="100" spans="1:4" ht="12" customHeight="1" thickBot="1" x14ac:dyDescent="0.3">
      <c r="A100" s="20" t="s">
        <v>6</v>
      </c>
      <c r="B100" s="24" t="s">
        <v>335</v>
      </c>
      <c r="C100" s="160">
        <f>C101+C102+C103+C104+C105+C118</f>
        <v>0</v>
      </c>
      <c r="D100" s="160">
        <f>D101+D102+D103+D104+D105+D118</f>
        <v>0</v>
      </c>
    </row>
    <row r="101" spans="1:4" ht="12" customHeight="1" x14ac:dyDescent="0.25">
      <c r="A101" s="15" t="s">
        <v>60</v>
      </c>
      <c r="B101" s="8" t="s">
        <v>35</v>
      </c>
      <c r="C101" s="237"/>
      <c r="D101" s="237"/>
    </row>
    <row r="102" spans="1:4" ht="12" customHeight="1" x14ac:dyDescent="0.25">
      <c r="A102" s="12" t="s">
        <v>61</v>
      </c>
      <c r="B102" s="6" t="s">
        <v>119</v>
      </c>
      <c r="C102" s="162"/>
      <c r="D102" s="162"/>
    </row>
    <row r="103" spans="1:4" ht="12" customHeight="1" x14ac:dyDescent="0.25">
      <c r="A103" s="12" t="s">
        <v>62</v>
      </c>
      <c r="B103" s="6" t="s">
        <v>87</v>
      </c>
      <c r="C103" s="164"/>
      <c r="D103" s="164"/>
    </row>
    <row r="104" spans="1:4" ht="12" customHeight="1" x14ac:dyDescent="0.25">
      <c r="A104" s="12" t="s">
        <v>63</v>
      </c>
      <c r="B104" s="9" t="s">
        <v>120</v>
      </c>
      <c r="C104" s="164"/>
      <c r="D104" s="164"/>
    </row>
    <row r="105" spans="1:4" ht="12" customHeight="1" x14ac:dyDescent="0.25">
      <c r="A105" s="12" t="s">
        <v>72</v>
      </c>
      <c r="B105" s="17" t="s">
        <v>121</v>
      </c>
      <c r="C105" s="164"/>
      <c r="D105" s="164"/>
    </row>
    <row r="106" spans="1:4" ht="12" customHeight="1" x14ac:dyDescent="0.25">
      <c r="A106" s="12" t="s">
        <v>64</v>
      </c>
      <c r="B106" s="6" t="s">
        <v>340</v>
      </c>
      <c r="C106" s="164"/>
      <c r="D106" s="164"/>
    </row>
    <row r="107" spans="1:4" ht="12" customHeight="1" x14ac:dyDescent="0.25">
      <c r="A107" s="12" t="s">
        <v>65</v>
      </c>
      <c r="B107" s="67" t="s">
        <v>339</v>
      </c>
      <c r="C107" s="164"/>
      <c r="D107" s="164"/>
    </row>
    <row r="108" spans="1:4" ht="12" customHeight="1" x14ac:dyDescent="0.25">
      <c r="A108" s="12" t="s">
        <v>73</v>
      </c>
      <c r="B108" s="67" t="s">
        <v>338</v>
      </c>
      <c r="C108" s="164"/>
      <c r="D108" s="164"/>
    </row>
    <row r="109" spans="1:4" ht="12" customHeight="1" x14ac:dyDescent="0.25">
      <c r="A109" s="12" t="s">
        <v>74</v>
      </c>
      <c r="B109" s="65" t="s">
        <v>255</v>
      </c>
      <c r="C109" s="164"/>
      <c r="D109" s="164"/>
    </row>
    <row r="110" spans="1:4" ht="12" customHeight="1" x14ac:dyDescent="0.25">
      <c r="A110" s="12" t="s">
        <v>75</v>
      </c>
      <c r="B110" s="66" t="s">
        <v>256</v>
      </c>
      <c r="C110" s="164"/>
      <c r="D110" s="164"/>
    </row>
    <row r="111" spans="1:4" ht="12" customHeight="1" x14ac:dyDescent="0.25">
      <c r="A111" s="12" t="s">
        <v>76</v>
      </c>
      <c r="B111" s="66" t="s">
        <v>257</v>
      </c>
      <c r="C111" s="164"/>
      <c r="D111" s="164"/>
    </row>
    <row r="112" spans="1:4" ht="12" customHeight="1" x14ac:dyDescent="0.25">
      <c r="A112" s="12" t="s">
        <v>78</v>
      </c>
      <c r="B112" s="65" t="s">
        <v>258</v>
      </c>
      <c r="C112" s="164"/>
      <c r="D112" s="164"/>
    </row>
    <row r="113" spans="1:4" ht="12" customHeight="1" x14ac:dyDescent="0.25">
      <c r="A113" s="12" t="s">
        <v>122</v>
      </c>
      <c r="B113" s="65" t="s">
        <v>259</v>
      </c>
      <c r="C113" s="164"/>
      <c r="D113" s="164"/>
    </row>
    <row r="114" spans="1:4" ht="12" customHeight="1" x14ac:dyDescent="0.25">
      <c r="A114" s="12" t="s">
        <v>253</v>
      </c>
      <c r="B114" s="66" t="s">
        <v>260</v>
      </c>
      <c r="C114" s="164"/>
      <c r="D114" s="164"/>
    </row>
    <row r="115" spans="1:4" ht="12" customHeight="1" x14ac:dyDescent="0.25">
      <c r="A115" s="11" t="s">
        <v>254</v>
      </c>
      <c r="B115" s="67" t="s">
        <v>261</v>
      </c>
      <c r="C115" s="164"/>
      <c r="D115" s="164"/>
    </row>
    <row r="116" spans="1:4" ht="12" customHeight="1" x14ac:dyDescent="0.25">
      <c r="A116" s="12" t="s">
        <v>336</v>
      </c>
      <c r="B116" s="67" t="s">
        <v>262</v>
      </c>
      <c r="C116" s="164"/>
      <c r="D116" s="164"/>
    </row>
    <row r="117" spans="1:4" ht="12" customHeight="1" x14ac:dyDescent="0.25">
      <c r="A117" s="14" t="s">
        <v>337</v>
      </c>
      <c r="B117" s="67" t="s">
        <v>263</v>
      </c>
      <c r="C117" s="164"/>
      <c r="D117" s="164"/>
    </row>
    <row r="118" spans="1:4" ht="12" customHeight="1" x14ac:dyDescent="0.25">
      <c r="A118" s="12" t="s">
        <v>341</v>
      </c>
      <c r="B118" s="9" t="s">
        <v>36</v>
      </c>
      <c r="C118" s="162"/>
      <c r="D118" s="162"/>
    </row>
    <row r="119" spans="1:4" ht="12" customHeight="1" x14ac:dyDescent="0.25">
      <c r="A119" s="12" t="s">
        <v>342</v>
      </c>
      <c r="B119" s="6" t="s">
        <v>344</v>
      </c>
      <c r="C119" s="162"/>
      <c r="D119" s="162"/>
    </row>
    <row r="120" spans="1:4" ht="12" customHeight="1" thickBot="1" x14ac:dyDescent="0.3">
      <c r="A120" s="16" t="s">
        <v>343</v>
      </c>
      <c r="B120" s="228" t="s">
        <v>345</v>
      </c>
      <c r="C120" s="238"/>
      <c r="D120" s="238"/>
    </row>
    <row r="121" spans="1:4" ht="12" customHeight="1" thickBot="1" x14ac:dyDescent="0.3">
      <c r="A121" s="226" t="s">
        <v>7</v>
      </c>
      <c r="B121" s="227" t="s">
        <v>264</v>
      </c>
      <c r="C121" s="239">
        <f>+C122+C124+C126</f>
        <v>251766672</v>
      </c>
      <c r="D121" s="161">
        <f>+D122+D124+D126</f>
        <v>281482610</v>
      </c>
    </row>
    <row r="122" spans="1:4" ht="12" customHeight="1" x14ac:dyDescent="0.25">
      <c r="A122" s="13" t="s">
        <v>66</v>
      </c>
      <c r="B122" s="6" t="s">
        <v>140</v>
      </c>
      <c r="C122" s="163">
        <v>16115221</v>
      </c>
      <c r="D122" s="247">
        <v>27333313</v>
      </c>
    </row>
    <row r="123" spans="1:4" ht="12" customHeight="1" x14ac:dyDescent="0.25">
      <c r="A123" s="13" t="s">
        <v>67</v>
      </c>
      <c r="B123" s="10" t="s">
        <v>268</v>
      </c>
      <c r="C123" s="163"/>
      <c r="D123" s="247"/>
    </row>
    <row r="124" spans="1:4" ht="12" customHeight="1" x14ac:dyDescent="0.25">
      <c r="A124" s="13" t="s">
        <v>68</v>
      </c>
      <c r="B124" s="10" t="s">
        <v>123</v>
      </c>
      <c r="C124" s="162">
        <v>235651451</v>
      </c>
      <c r="D124" s="248">
        <v>254149297</v>
      </c>
    </row>
    <row r="125" spans="1:4" ht="12" customHeight="1" x14ac:dyDescent="0.25">
      <c r="A125" s="13" t="s">
        <v>69</v>
      </c>
      <c r="B125" s="10" t="s">
        <v>269</v>
      </c>
      <c r="C125" s="162"/>
      <c r="D125" s="248"/>
    </row>
    <row r="126" spans="1:4" ht="12" customHeight="1" x14ac:dyDescent="0.25">
      <c r="A126" s="13" t="s">
        <v>70</v>
      </c>
      <c r="B126" s="113" t="s">
        <v>142</v>
      </c>
      <c r="C126" s="162"/>
      <c r="D126" s="248"/>
    </row>
    <row r="127" spans="1:4" ht="12" customHeight="1" x14ac:dyDescent="0.25">
      <c r="A127" s="13" t="s">
        <v>77</v>
      </c>
      <c r="B127" s="112" t="s">
        <v>329</v>
      </c>
      <c r="C127" s="162"/>
      <c r="D127" s="248"/>
    </row>
    <row r="128" spans="1:4" ht="12" customHeight="1" x14ac:dyDescent="0.25">
      <c r="A128" s="13" t="s">
        <v>79</v>
      </c>
      <c r="B128" s="170" t="s">
        <v>274</v>
      </c>
      <c r="C128" s="162"/>
      <c r="D128" s="248"/>
    </row>
    <row r="129" spans="1:4" x14ac:dyDescent="0.25">
      <c r="A129" s="13" t="s">
        <v>124</v>
      </c>
      <c r="B129" s="66" t="s">
        <v>257</v>
      </c>
      <c r="C129" s="162"/>
      <c r="D129" s="248"/>
    </row>
    <row r="130" spans="1:4" ht="12" customHeight="1" x14ac:dyDescent="0.25">
      <c r="A130" s="13" t="s">
        <v>125</v>
      </c>
      <c r="B130" s="66" t="s">
        <v>273</v>
      </c>
      <c r="C130" s="162"/>
      <c r="D130" s="248"/>
    </row>
    <row r="131" spans="1:4" ht="12" customHeight="1" x14ac:dyDescent="0.25">
      <c r="A131" s="13" t="s">
        <v>126</v>
      </c>
      <c r="B131" s="66" t="s">
        <v>272</v>
      </c>
      <c r="C131" s="162"/>
      <c r="D131" s="248"/>
    </row>
    <row r="132" spans="1:4" ht="12" customHeight="1" x14ac:dyDescent="0.25">
      <c r="A132" s="13" t="s">
        <v>265</v>
      </c>
      <c r="B132" s="66" t="s">
        <v>260</v>
      </c>
      <c r="C132" s="162"/>
      <c r="D132" s="248"/>
    </row>
    <row r="133" spans="1:4" ht="12" customHeight="1" x14ac:dyDescent="0.25">
      <c r="A133" s="13" t="s">
        <v>266</v>
      </c>
      <c r="B133" s="66" t="s">
        <v>271</v>
      </c>
      <c r="C133" s="162"/>
      <c r="D133" s="248"/>
    </row>
    <row r="134" spans="1:4" ht="16.5" thickBot="1" x14ac:dyDescent="0.3">
      <c r="A134" s="11" t="s">
        <v>267</v>
      </c>
      <c r="B134" s="66" t="s">
        <v>270</v>
      </c>
      <c r="C134" s="164"/>
      <c r="D134" s="249"/>
    </row>
    <row r="135" spans="1:4" ht="12" customHeight="1" thickBot="1" x14ac:dyDescent="0.3">
      <c r="A135" s="18" t="s">
        <v>8</v>
      </c>
      <c r="B135" s="59" t="s">
        <v>346</v>
      </c>
      <c r="C135" s="161">
        <f>+C100+C121</f>
        <v>251766672</v>
      </c>
      <c r="D135" s="246">
        <f>+D100+D121</f>
        <v>281482610</v>
      </c>
    </row>
    <row r="136" spans="1:4" ht="12" customHeight="1" thickBot="1" x14ac:dyDescent="0.3">
      <c r="A136" s="18" t="s">
        <v>9</v>
      </c>
      <c r="B136" s="59" t="s">
        <v>418</v>
      </c>
      <c r="C136" s="161">
        <f>+C137+C138+C139</f>
        <v>0</v>
      </c>
      <c r="D136" s="246">
        <f>+D137+D138+D139</f>
        <v>0</v>
      </c>
    </row>
    <row r="137" spans="1:4" ht="12" customHeight="1" x14ac:dyDescent="0.25">
      <c r="A137" s="13" t="s">
        <v>174</v>
      </c>
      <c r="B137" s="10" t="s">
        <v>354</v>
      </c>
      <c r="C137" s="162"/>
      <c r="D137" s="248"/>
    </row>
    <row r="138" spans="1:4" ht="12" customHeight="1" x14ac:dyDescent="0.25">
      <c r="A138" s="13" t="s">
        <v>175</v>
      </c>
      <c r="B138" s="10" t="s">
        <v>355</v>
      </c>
      <c r="C138" s="162"/>
      <c r="D138" s="248"/>
    </row>
    <row r="139" spans="1:4" ht="12" customHeight="1" thickBot="1" x14ac:dyDescent="0.3">
      <c r="A139" s="11" t="s">
        <v>176</v>
      </c>
      <c r="B139" s="10" t="s">
        <v>356</v>
      </c>
      <c r="C139" s="162"/>
      <c r="D139" s="248"/>
    </row>
    <row r="140" spans="1:4" ht="12" customHeight="1" thickBot="1" x14ac:dyDescent="0.3">
      <c r="A140" s="18" t="s">
        <v>10</v>
      </c>
      <c r="B140" s="59" t="s">
        <v>348</v>
      </c>
      <c r="C140" s="161">
        <f>SUM(C141:C146)</f>
        <v>0</v>
      </c>
      <c r="D140" s="246">
        <f>SUM(D141:D146)</f>
        <v>0</v>
      </c>
    </row>
    <row r="141" spans="1:4" ht="12" customHeight="1" x14ac:dyDescent="0.25">
      <c r="A141" s="13" t="s">
        <v>53</v>
      </c>
      <c r="B141" s="7" t="s">
        <v>357</v>
      </c>
      <c r="C141" s="162"/>
      <c r="D141" s="248"/>
    </row>
    <row r="142" spans="1:4" ht="12" customHeight="1" x14ac:dyDescent="0.25">
      <c r="A142" s="13" t="s">
        <v>54</v>
      </c>
      <c r="B142" s="7" t="s">
        <v>349</v>
      </c>
      <c r="C142" s="162"/>
      <c r="D142" s="248"/>
    </row>
    <row r="143" spans="1:4" ht="12" customHeight="1" x14ac:dyDescent="0.25">
      <c r="A143" s="13" t="s">
        <v>55</v>
      </c>
      <c r="B143" s="7" t="s">
        <v>350</v>
      </c>
      <c r="C143" s="162"/>
      <c r="D143" s="248"/>
    </row>
    <row r="144" spans="1:4" ht="12" customHeight="1" x14ac:dyDescent="0.25">
      <c r="A144" s="13" t="s">
        <v>111</v>
      </c>
      <c r="B144" s="7" t="s">
        <v>351</v>
      </c>
      <c r="C144" s="162"/>
      <c r="D144" s="248"/>
    </row>
    <row r="145" spans="1:8" ht="12" customHeight="1" x14ac:dyDescent="0.25">
      <c r="A145" s="13" t="s">
        <v>112</v>
      </c>
      <c r="B145" s="7" t="s">
        <v>352</v>
      </c>
      <c r="C145" s="162"/>
      <c r="D145" s="248"/>
    </row>
    <row r="146" spans="1:8" ht="12" customHeight="1" thickBot="1" x14ac:dyDescent="0.3">
      <c r="A146" s="16" t="s">
        <v>113</v>
      </c>
      <c r="B146" s="294" t="s">
        <v>353</v>
      </c>
      <c r="C146" s="238"/>
      <c r="D146" s="276"/>
    </row>
    <row r="147" spans="1:8" ht="12" customHeight="1" thickBot="1" x14ac:dyDescent="0.3">
      <c r="A147" s="18" t="s">
        <v>11</v>
      </c>
      <c r="B147" s="59" t="s">
        <v>361</v>
      </c>
      <c r="C147" s="167">
        <f>+C148+C149+C150+C151</f>
        <v>0</v>
      </c>
      <c r="D147" s="250">
        <f>+D148+D149+D150+D151</f>
        <v>0</v>
      </c>
    </row>
    <row r="148" spans="1:8" ht="12" customHeight="1" x14ac:dyDescent="0.25">
      <c r="A148" s="13" t="s">
        <v>56</v>
      </c>
      <c r="B148" s="7" t="s">
        <v>275</v>
      </c>
      <c r="C148" s="162"/>
      <c r="D148" s="248"/>
    </row>
    <row r="149" spans="1:8" ht="12" customHeight="1" x14ac:dyDescent="0.25">
      <c r="A149" s="13" t="s">
        <v>57</v>
      </c>
      <c r="B149" s="7" t="s">
        <v>276</v>
      </c>
      <c r="C149" s="162"/>
      <c r="D149" s="248"/>
    </row>
    <row r="150" spans="1:8" ht="12" customHeight="1" x14ac:dyDescent="0.25">
      <c r="A150" s="13" t="s">
        <v>192</v>
      </c>
      <c r="B150" s="7" t="s">
        <v>362</v>
      </c>
      <c r="C150" s="162"/>
      <c r="D150" s="248"/>
    </row>
    <row r="151" spans="1:8" ht="12" customHeight="1" thickBot="1" x14ac:dyDescent="0.3">
      <c r="A151" s="11" t="s">
        <v>193</v>
      </c>
      <c r="B151" s="5" t="s">
        <v>292</v>
      </c>
      <c r="C151" s="162"/>
      <c r="D151" s="248"/>
    </row>
    <row r="152" spans="1:8" ht="12" customHeight="1" thickBot="1" x14ac:dyDescent="0.3">
      <c r="A152" s="18" t="s">
        <v>12</v>
      </c>
      <c r="B152" s="59" t="s">
        <v>363</v>
      </c>
      <c r="C152" s="240">
        <f>SUM(C153:C157)</f>
        <v>0</v>
      </c>
      <c r="D152" s="251">
        <f>SUM(D153:D157)</f>
        <v>0</v>
      </c>
    </row>
    <row r="153" spans="1:8" ht="12" customHeight="1" x14ac:dyDescent="0.25">
      <c r="A153" s="13" t="s">
        <v>58</v>
      </c>
      <c r="B153" s="7" t="s">
        <v>358</v>
      </c>
      <c r="C153" s="162"/>
      <c r="D153" s="248"/>
    </row>
    <row r="154" spans="1:8" ht="12" customHeight="1" x14ac:dyDescent="0.25">
      <c r="A154" s="13" t="s">
        <v>59</v>
      </c>
      <c r="B154" s="7" t="s">
        <v>365</v>
      </c>
      <c r="C154" s="162"/>
      <c r="D154" s="248"/>
    </row>
    <row r="155" spans="1:8" ht="12" customHeight="1" x14ac:dyDescent="0.25">
      <c r="A155" s="13" t="s">
        <v>204</v>
      </c>
      <c r="B155" s="7" t="s">
        <v>360</v>
      </c>
      <c r="C155" s="162"/>
      <c r="D155" s="248"/>
    </row>
    <row r="156" spans="1:8" ht="12" customHeight="1" x14ac:dyDescent="0.25">
      <c r="A156" s="13" t="s">
        <v>205</v>
      </c>
      <c r="B156" s="7" t="s">
        <v>366</v>
      </c>
      <c r="C156" s="162"/>
      <c r="D156" s="248"/>
    </row>
    <row r="157" spans="1:8" ht="12" customHeight="1" thickBot="1" x14ac:dyDescent="0.3">
      <c r="A157" s="13" t="s">
        <v>364</v>
      </c>
      <c r="B157" s="7" t="s">
        <v>367</v>
      </c>
      <c r="C157" s="162"/>
      <c r="D157" s="248"/>
    </row>
    <row r="158" spans="1:8" ht="12" customHeight="1" thickBot="1" x14ac:dyDescent="0.3">
      <c r="A158" s="18" t="s">
        <v>13</v>
      </c>
      <c r="B158" s="59" t="s">
        <v>368</v>
      </c>
      <c r="C158" s="241"/>
      <c r="D158" s="252"/>
    </row>
    <row r="159" spans="1:8" ht="12" customHeight="1" thickBot="1" x14ac:dyDescent="0.3">
      <c r="A159" s="18" t="s">
        <v>14</v>
      </c>
      <c r="B159" s="59" t="s">
        <v>369</v>
      </c>
      <c r="C159" s="241"/>
      <c r="D159" s="252"/>
    </row>
    <row r="160" spans="1:8" ht="15.2" customHeight="1" thickBot="1" x14ac:dyDescent="0.3">
      <c r="A160" s="18" t="s">
        <v>15</v>
      </c>
      <c r="B160" s="59" t="s">
        <v>371</v>
      </c>
      <c r="C160" s="242">
        <f>+C136+C140+C147+C152+C158+C159</f>
        <v>0</v>
      </c>
      <c r="D160" s="253">
        <f>+D136+D140+D147+D152+D158+D159</f>
        <v>0</v>
      </c>
      <c r="E160" s="184"/>
      <c r="F160" s="185"/>
      <c r="G160" s="185"/>
      <c r="H160" s="185"/>
    </row>
    <row r="161" spans="1:4" s="173" customFormat="1" ht="12.95" customHeight="1" thickBot="1" x14ac:dyDescent="0.25">
      <c r="A161" s="114" t="s">
        <v>16</v>
      </c>
      <c r="B161" s="149" t="s">
        <v>370</v>
      </c>
      <c r="C161" s="242">
        <f>+C135+C160</f>
        <v>251766672</v>
      </c>
      <c r="D161" s="253">
        <f>+D135+D160</f>
        <v>281482610</v>
      </c>
    </row>
    <row r="162" spans="1:4" x14ac:dyDescent="0.25">
      <c r="C162" s="633">
        <f>C93-C161</f>
        <v>0</v>
      </c>
      <c r="D162" s="633">
        <f>D93-D161</f>
        <v>0</v>
      </c>
    </row>
    <row r="163" spans="1:4" x14ac:dyDescent="0.25">
      <c r="A163" s="752" t="s">
        <v>277</v>
      </c>
      <c r="B163" s="752"/>
      <c r="C163" s="752"/>
      <c r="D163" s="752"/>
    </row>
    <row r="164" spans="1:4" ht="15.2" customHeight="1" thickBot="1" x14ac:dyDescent="0.3">
      <c r="A164" s="762" t="s">
        <v>99</v>
      </c>
      <c r="B164" s="762"/>
      <c r="C164" s="116"/>
    </row>
    <row r="165" spans="1:4" ht="25.5" customHeight="1" thickBot="1" x14ac:dyDescent="0.3">
      <c r="A165" s="18">
        <v>1</v>
      </c>
      <c r="B165" s="23" t="s">
        <v>372</v>
      </c>
      <c r="C165" s="245">
        <f>+C68-C135</f>
        <v>-237666510</v>
      </c>
      <c r="D165" s="161">
        <f>+D68-D135</f>
        <v>-254256280</v>
      </c>
    </row>
    <row r="166" spans="1:4" ht="32.450000000000003" customHeight="1" thickBot="1" x14ac:dyDescent="0.3">
      <c r="A166" s="18" t="s">
        <v>7</v>
      </c>
      <c r="B166" s="23" t="s">
        <v>378</v>
      </c>
      <c r="C166" s="161">
        <f>+C92-C160</f>
        <v>237666510</v>
      </c>
      <c r="D166" s="161">
        <f>+D92-D160</f>
        <v>254256280</v>
      </c>
    </row>
  </sheetData>
  <mergeCells count="16">
    <mergeCell ref="A163:D163"/>
    <mergeCell ref="A164:B164"/>
    <mergeCell ref="A8:A9"/>
    <mergeCell ref="B8:B9"/>
    <mergeCell ref="C8:D8"/>
    <mergeCell ref="A95:D95"/>
    <mergeCell ref="A96:B96"/>
    <mergeCell ref="A97:A98"/>
    <mergeCell ref="B97:B98"/>
    <mergeCell ref="C97:D97"/>
    <mergeCell ref="B1:D1"/>
    <mergeCell ref="A2:D2"/>
    <mergeCell ref="A3:D3"/>
    <mergeCell ref="A4:D4"/>
    <mergeCell ref="A6:D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6"/>
  <sheetViews>
    <sheetView topLeftCell="A76" zoomScale="120" zoomScaleNormal="120" zoomScaleSheetLayoutView="100" workbookViewId="0">
      <selection activeCell="K107" sqref="K107"/>
    </sheetView>
  </sheetViews>
  <sheetFormatPr defaultRowHeight="15.75" x14ac:dyDescent="0.25"/>
  <cols>
    <col min="1" max="1" width="9.5" style="150" customWidth="1"/>
    <col min="2" max="2" width="65.83203125" style="150" customWidth="1"/>
    <col min="3" max="3" width="17.83203125" style="151" customWidth="1"/>
    <col min="4" max="4" width="17.83203125" style="171" customWidth="1"/>
    <col min="5" max="16384" width="9.33203125" style="171"/>
  </cols>
  <sheetData>
    <row r="1" spans="1:4" x14ac:dyDescent="0.25">
      <c r="A1" s="295"/>
      <c r="B1" s="757" t="str">
        <f>CONCATENATE("1.4. melléklet ",Z_ALAPADATOK!A7," ",Z_ALAPADATOK!B7," ",Z_ALAPADATOK!C7," ",Z_ALAPADATOK!D7," ",Z_ALAPADATOK!E7," ",Z_ALAPADATOK!F7," ",Z_ALAPADATOK!G7," ",Z_ALAPADATOK!H7)</f>
        <v>1.4. melléklet a 6 / 2021 ( V.28. ) önkormányzati rendelethez</v>
      </c>
      <c r="C1" s="758"/>
      <c r="D1" s="758"/>
    </row>
    <row r="2" spans="1:4" x14ac:dyDescent="0.25">
      <c r="A2" s="759" t="s">
        <v>865</v>
      </c>
      <c r="B2" s="760"/>
      <c r="C2" s="760"/>
      <c r="D2" s="760"/>
    </row>
    <row r="3" spans="1:4" x14ac:dyDescent="0.25">
      <c r="A3" s="746" t="s">
        <v>871</v>
      </c>
      <c r="B3" s="746"/>
      <c r="C3" s="746"/>
      <c r="D3" s="746"/>
    </row>
    <row r="4" spans="1:4" ht="17.25" customHeight="1" x14ac:dyDescent="0.25">
      <c r="A4" s="746" t="s">
        <v>839</v>
      </c>
      <c r="B4" s="746"/>
      <c r="C4" s="746"/>
      <c r="D4" s="746"/>
    </row>
    <row r="5" spans="1:4" x14ac:dyDescent="0.25">
      <c r="A5" s="295"/>
      <c r="B5" s="295"/>
      <c r="C5" s="296"/>
      <c r="D5" s="297"/>
    </row>
    <row r="6" spans="1:4" ht="15.95" customHeight="1" x14ac:dyDescent="0.25">
      <c r="A6" s="753" t="s">
        <v>3</v>
      </c>
      <c r="B6" s="753"/>
      <c r="C6" s="753"/>
      <c r="D6" s="753"/>
    </row>
    <row r="7" spans="1:4" ht="15.95" customHeight="1" thickBot="1" x14ac:dyDescent="0.3">
      <c r="A7" s="755" t="s">
        <v>97</v>
      </c>
      <c r="B7" s="755"/>
      <c r="C7" s="298"/>
      <c r="D7" s="297"/>
    </row>
    <row r="8" spans="1:4" x14ac:dyDescent="0.25">
      <c r="A8" s="763" t="s">
        <v>48</v>
      </c>
      <c r="B8" s="765" t="s">
        <v>5</v>
      </c>
      <c r="C8" s="750" t="str">
        <f>+CONCATENATE(LEFT(Z_ÖSSZEFÜGGÉSEK!A6,4),". évi")</f>
        <v>2019. évi</v>
      </c>
      <c r="D8" s="751"/>
    </row>
    <row r="9" spans="1:4" ht="24.75" thickBot="1" x14ac:dyDescent="0.3">
      <c r="A9" s="764"/>
      <c r="B9" s="766"/>
      <c r="C9" s="244" t="s">
        <v>415</v>
      </c>
      <c r="D9" s="243" t="s">
        <v>416</v>
      </c>
    </row>
    <row r="10" spans="1:4" s="172" customFormat="1" ht="12" customHeight="1" thickBot="1" x14ac:dyDescent="0.25">
      <c r="A10" s="168" t="s">
        <v>382</v>
      </c>
      <c r="B10" s="169" t="s">
        <v>383</v>
      </c>
      <c r="C10" s="169" t="s">
        <v>384</v>
      </c>
      <c r="D10" s="169" t="s">
        <v>386</v>
      </c>
    </row>
    <row r="11" spans="1:4" s="173" customFormat="1" ht="12" customHeight="1" thickBot="1" x14ac:dyDescent="0.25">
      <c r="A11" s="18" t="s">
        <v>6</v>
      </c>
      <c r="B11" s="19" t="s">
        <v>159</v>
      </c>
      <c r="C11" s="161">
        <f>+C12+C13+C14+C15+C16+C17</f>
        <v>13298038</v>
      </c>
      <c r="D11" s="161">
        <f>+D12+D13+D14+D15+D16+D17</f>
        <v>13298038</v>
      </c>
    </row>
    <row r="12" spans="1:4" s="173" customFormat="1" ht="12" customHeight="1" x14ac:dyDescent="0.2">
      <c r="A12" s="13" t="s">
        <v>60</v>
      </c>
      <c r="B12" s="174" t="s">
        <v>160</v>
      </c>
      <c r="C12" s="163">
        <v>13298038</v>
      </c>
      <c r="D12" s="163">
        <v>13298038</v>
      </c>
    </row>
    <row r="13" spans="1:4" s="173" customFormat="1" ht="12" customHeight="1" x14ac:dyDescent="0.2">
      <c r="A13" s="12" t="s">
        <v>61</v>
      </c>
      <c r="B13" s="175" t="s">
        <v>161</v>
      </c>
      <c r="C13" s="162"/>
      <c r="D13" s="162"/>
    </row>
    <row r="14" spans="1:4" s="173" customFormat="1" ht="12" customHeight="1" x14ac:dyDescent="0.2">
      <c r="A14" s="12" t="s">
        <v>62</v>
      </c>
      <c r="B14" s="175" t="s">
        <v>162</v>
      </c>
      <c r="C14" s="162"/>
      <c r="D14" s="162"/>
    </row>
    <row r="15" spans="1:4" s="173" customFormat="1" ht="12" customHeight="1" x14ac:dyDescent="0.2">
      <c r="A15" s="12" t="s">
        <v>63</v>
      </c>
      <c r="B15" s="175" t="s">
        <v>163</v>
      </c>
      <c r="C15" s="162"/>
      <c r="D15" s="162"/>
    </row>
    <row r="16" spans="1:4" s="173" customFormat="1" ht="12" customHeight="1" x14ac:dyDescent="0.2">
      <c r="A16" s="12" t="s">
        <v>94</v>
      </c>
      <c r="B16" s="112" t="s">
        <v>330</v>
      </c>
      <c r="C16" s="162"/>
      <c r="D16" s="162"/>
    </row>
    <row r="17" spans="1:4" s="173" customFormat="1" ht="12" customHeight="1" thickBot="1" x14ac:dyDescent="0.25">
      <c r="A17" s="14" t="s">
        <v>64</v>
      </c>
      <c r="B17" s="113" t="s">
        <v>331</v>
      </c>
      <c r="C17" s="162"/>
      <c r="D17" s="162"/>
    </row>
    <row r="18" spans="1:4" s="173" customFormat="1" ht="12" customHeight="1" thickBot="1" x14ac:dyDescent="0.25">
      <c r="A18" s="18" t="s">
        <v>7</v>
      </c>
      <c r="B18" s="111" t="s">
        <v>164</v>
      </c>
      <c r="C18" s="161">
        <f>+C19+C20+C21+C22+C23</f>
        <v>0</v>
      </c>
      <c r="D18" s="161">
        <f>+D19+D20+D21+D22+D23</f>
        <v>0</v>
      </c>
    </row>
    <row r="19" spans="1:4" s="173" customFormat="1" ht="12" customHeight="1" x14ac:dyDescent="0.2">
      <c r="A19" s="13" t="s">
        <v>66</v>
      </c>
      <c r="B19" s="174" t="s">
        <v>165</v>
      </c>
      <c r="C19" s="163"/>
      <c r="D19" s="163"/>
    </row>
    <row r="20" spans="1:4" s="173" customFormat="1" ht="12" customHeight="1" x14ac:dyDescent="0.2">
      <c r="A20" s="12" t="s">
        <v>67</v>
      </c>
      <c r="B20" s="175" t="s">
        <v>166</v>
      </c>
      <c r="C20" s="162"/>
      <c r="D20" s="162"/>
    </row>
    <row r="21" spans="1:4" s="173" customFormat="1" ht="12" customHeight="1" x14ac:dyDescent="0.2">
      <c r="A21" s="12" t="s">
        <v>68</v>
      </c>
      <c r="B21" s="175" t="s">
        <v>323</v>
      </c>
      <c r="C21" s="162"/>
      <c r="D21" s="162"/>
    </row>
    <row r="22" spans="1:4" s="173" customFormat="1" ht="12" customHeight="1" x14ac:dyDescent="0.2">
      <c r="A22" s="12" t="s">
        <v>69</v>
      </c>
      <c r="B22" s="175" t="s">
        <v>324</v>
      </c>
      <c r="C22" s="162"/>
      <c r="D22" s="162"/>
    </row>
    <row r="23" spans="1:4" s="173" customFormat="1" ht="12" customHeight="1" x14ac:dyDescent="0.2">
      <c r="A23" s="12" t="s">
        <v>70</v>
      </c>
      <c r="B23" s="175" t="s">
        <v>167</v>
      </c>
      <c r="C23" s="162"/>
      <c r="D23" s="162"/>
    </row>
    <row r="24" spans="1:4" s="173" customFormat="1" ht="12" customHeight="1" thickBot="1" x14ac:dyDescent="0.25">
      <c r="A24" s="14" t="s">
        <v>77</v>
      </c>
      <c r="B24" s="113" t="s">
        <v>168</v>
      </c>
      <c r="C24" s="164"/>
      <c r="D24" s="164"/>
    </row>
    <row r="25" spans="1:4" s="173" customFormat="1" ht="12" customHeight="1" thickBot="1" x14ac:dyDescent="0.25">
      <c r="A25" s="18" t="s">
        <v>8</v>
      </c>
      <c r="B25" s="19" t="s">
        <v>169</v>
      </c>
      <c r="C25" s="161">
        <f>+C26+C27+C28+C29+C30</f>
        <v>0</v>
      </c>
      <c r="D25" s="161">
        <f>+D26+D27+D28+D29+D30</f>
        <v>0</v>
      </c>
    </row>
    <row r="26" spans="1:4" s="173" customFormat="1" ht="12" customHeight="1" x14ac:dyDescent="0.2">
      <c r="A26" s="13" t="s">
        <v>49</v>
      </c>
      <c r="B26" s="174" t="s">
        <v>170</v>
      </c>
      <c r="C26" s="163"/>
      <c r="D26" s="163"/>
    </row>
    <row r="27" spans="1:4" s="173" customFormat="1" ht="12" customHeight="1" x14ac:dyDescent="0.2">
      <c r="A27" s="12" t="s">
        <v>50</v>
      </c>
      <c r="B27" s="175" t="s">
        <v>171</v>
      </c>
      <c r="C27" s="162"/>
      <c r="D27" s="162"/>
    </row>
    <row r="28" spans="1:4" s="173" customFormat="1" ht="12" customHeight="1" x14ac:dyDescent="0.2">
      <c r="A28" s="12" t="s">
        <v>51</v>
      </c>
      <c r="B28" s="175" t="s">
        <v>325</v>
      </c>
      <c r="C28" s="162"/>
      <c r="D28" s="162"/>
    </row>
    <row r="29" spans="1:4" s="173" customFormat="1" ht="12" customHeight="1" x14ac:dyDescent="0.2">
      <c r="A29" s="12" t="s">
        <v>52</v>
      </c>
      <c r="B29" s="175" t="s">
        <v>326</v>
      </c>
      <c r="C29" s="162"/>
      <c r="D29" s="162"/>
    </row>
    <row r="30" spans="1:4" s="173" customFormat="1" ht="12" customHeight="1" x14ac:dyDescent="0.2">
      <c r="A30" s="12" t="s">
        <v>107</v>
      </c>
      <c r="B30" s="175" t="s">
        <v>172</v>
      </c>
      <c r="C30" s="162"/>
      <c r="D30" s="162"/>
    </row>
    <row r="31" spans="1:4" s="173" customFormat="1" ht="12" customHeight="1" thickBot="1" x14ac:dyDescent="0.25">
      <c r="A31" s="14" t="s">
        <v>108</v>
      </c>
      <c r="B31" s="176" t="s">
        <v>173</v>
      </c>
      <c r="C31" s="164"/>
      <c r="D31" s="164"/>
    </row>
    <row r="32" spans="1:4" s="173" customFormat="1" ht="12" customHeight="1" thickBot="1" x14ac:dyDescent="0.25">
      <c r="A32" s="18" t="s">
        <v>109</v>
      </c>
      <c r="B32" s="19" t="s">
        <v>472</v>
      </c>
      <c r="C32" s="167">
        <f>SUM(C33:C39)</f>
        <v>0</v>
      </c>
      <c r="D32" s="167">
        <f>SUM(D33:D39)</f>
        <v>0</v>
      </c>
    </row>
    <row r="33" spans="1:4" s="173" customFormat="1" ht="12" customHeight="1" x14ac:dyDescent="0.2">
      <c r="A33" s="13" t="s">
        <v>174</v>
      </c>
      <c r="B33" s="174" t="str">
        <f>'Z_1.1.sz.mell.'!B33</f>
        <v>Építményadó</v>
      </c>
      <c r="C33" s="163"/>
      <c r="D33" s="163"/>
    </row>
    <row r="34" spans="1:4" s="173" customFormat="1" ht="12" customHeight="1" x14ac:dyDescent="0.2">
      <c r="A34" s="12" t="s">
        <v>175</v>
      </c>
      <c r="B34" s="174" t="str">
        <f>'Z_1.1.sz.mell.'!B34</f>
        <v xml:space="preserve">Idegenforgalmi adó </v>
      </c>
      <c r="C34" s="162"/>
      <c r="D34" s="162"/>
    </row>
    <row r="35" spans="1:4" s="173" customFormat="1" ht="12" customHeight="1" x14ac:dyDescent="0.2">
      <c r="A35" s="12" t="s">
        <v>176</v>
      </c>
      <c r="B35" s="174" t="str">
        <f>'Z_1.1.sz.mell.'!B35</f>
        <v>Iparűzési adó</v>
      </c>
      <c r="C35" s="162"/>
      <c r="D35" s="162"/>
    </row>
    <row r="36" spans="1:4" s="173" customFormat="1" ht="12" customHeight="1" x14ac:dyDescent="0.2">
      <c r="A36" s="12" t="s">
        <v>177</v>
      </c>
      <c r="B36" s="174" t="str">
        <f>'Z_1.1.sz.mell.'!B36</f>
        <v>Talajterhelési díj</v>
      </c>
      <c r="C36" s="162"/>
      <c r="D36" s="162"/>
    </row>
    <row r="37" spans="1:4" s="173" customFormat="1" ht="12" customHeight="1" x14ac:dyDescent="0.2">
      <c r="A37" s="12" t="s">
        <v>476</v>
      </c>
      <c r="B37" s="174" t="str">
        <f>'Z_1.1.sz.mell.'!B37</f>
        <v>Gépjárműadó</v>
      </c>
      <c r="C37" s="162"/>
      <c r="D37" s="162"/>
    </row>
    <row r="38" spans="1:4" s="173" customFormat="1" ht="12" customHeight="1" x14ac:dyDescent="0.2">
      <c r="A38" s="12" t="s">
        <v>477</v>
      </c>
      <c r="B38" s="174" t="str">
        <f>'Z_1.1.sz.mell.'!B38</f>
        <v>Telekadó</v>
      </c>
      <c r="C38" s="162"/>
      <c r="D38" s="162"/>
    </row>
    <row r="39" spans="1:4" s="173" customFormat="1" ht="12" customHeight="1" thickBot="1" x14ac:dyDescent="0.25">
      <c r="A39" s="14" t="s">
        <v>478</v>
      </c>
      <c r="B39" s="174" t="str">
        <f>'Z_1.1.sz.mell.'!B39</f>
        <v>Kommunális adó</v>
      </c>
      <c r="C39" s="164"/>
      <c r="D39" s="164"/>
    </row>
    <row r="40" spans="1:4" s="173" customFormat="1" ht="12" customHeight="1" thickBot="1" x14ac:dyDescent="0.25">
      <c r="A40" s="18" t="s">
        <v>10</v>
      </c>
      <c r="B40" s="19" t="s">
        <v>332</v>
      </c>
      <c r="C40" s="161">
        <f>SUM(C41:C51)</f>
        <v>0</v>
      </c>
      <c r="D40" s="161">
        <f>SUM(D41:D51)</f>
        <v>0</v>
      </c>
    </row>
    <row r="41" spans="1:4" s="173" customFormat="1" ht="12" customHeight="1" x14ac:dyDescent="0.2">
      <c r="A41" s="13" t="s">
        <v>53</v>
      </c>
      <c r="B41" s="174" t="s">
        <v>181</v>
      </c>
      <c r="C41" s="163"/>
      <c r="D41" s="163"/>
    </row>
    <row r="42" spans="1:4" s="173" customFormat="1" ht="12" customHeight="1" x14ac:dyDescent="0.2">
      <c r="A42" s="12" t="s">
        <v>54</v>
      </c>
      <c r="B42" s="175" t="s">
        <v>182</v>
      </c>
      <c r="C42" s="162"/>
      <c r="D42" s="162"/>
    </row>
    <row r="43" spans="1:4" s="173" customFormat="1" ht="12" customHeight="1" x14ac:dyDescent="0.2">
      <c r="A43" s="12" t="s">
        <v>55</v>
      </c>
      <c r="B43" s="175" t="s">
        <v>183</v>
      </c>
      <c r="C43" s="162"/>
      <c r="D43" s="162"/>
    </row>
    <row r="44" spans="1:4" s="173" customFormat="1" ht="12" customHeight="1" x14ac:dyDescent="0.2">
      <c r="A44" s="12" t="s">
        <v>111</v>
      </c>
      <c r="B44" s="175" t="s">
        <v>184</v>
      </c>
      <c r="C44" s="162"/>
      <c r="D44" s="162"/>
    </row>
    <row r="45" spans="1:4" s="173" customFormat="1" ht="12" customHeight="1" x14ac:dyDescent="0.2">
      <c r="A45" s="12" t="s">
        <v>112</v>
      </c>
      <c r="B45" s="175" t="s">
        <v>185</v>
      </c>
      <c r="C45" s="162"/>
      <c r="D45" s="162"/>
    </row>
    <row r="46" spans="1:4" s="173" customFormat="1" ht="12" customHeight="1" x14ac:dyDescent="0.2">
      <c r="A46" s="12" t="s">
        <v>113</v>
      </c>
      <c r="B46" s="175" t="s">
        <v>186</v>
      </c>
      <c r="C46" s="162"/>
      <c r="D46" s="162"/>
    </row>
    <row r="47" spans="1:4" s="173" customFormat="1" ht="12" customHeight="1" x14ac:dyDescent="0.2">
      <c r="A47" s="12" t="s">
        <v>114</v>
      </c>
      <c r="B47" s="175" t="s">
        <v>187</v>
      </c>
      <c r="C47" s="162"/>
      <c r="D47" s="162"/>
    </row>
    <row r="48" spans="1:4" s="173" customFormat="1" ht="12" customHeight="1" x14ac:dyDescent="0.2">
      <c r="A48" s="12" t="s">
        <v>115</v>
      </c>
      <c r="B48" s="175" t="s">
        <v>479</v>
      </c>
      <c r="C48" s="162"/>
      <c r="D48" s="162"/>
    </row>
    <row r="49" spans="1:4" s="173" customFormat="1" ht="12" customHeight="1" x14ac:dyDescent="0.2">
      <c r="A49" s="12" t="s">
        <v>179</v>
      </c>
      <c r="B49" s="175" t="s">
        <v>189</v>
      </c>
      <c r="C49" s="165"/>
      <c r="D49" s="165"/>
    </row>
    <row r="50" spans="1:4" s="173" customFormat="1" ht="12" customHeight="1" x14ac:dyDescent="0.2">
      <c r="A50" s="14" t="s">
        <v>180</v>
      </c>
      <c r="B50" s="176" t="s">
        <v>334</v>
      </c>
      <c r="C50" s="166"/>
      <c r="D50" s="166"/>
    </row>
    <row r="51" spans="1:4" s="173" customFormat="1" ht="12" customHeight="1" thickBot="1" x14ac:dyDescent="0.25">
      <c r="A51" s="14" t="s">
        <v>333</v>
      </c>
      <c r="B51" s="113" t="s">
        <v>190</v>
      </c>
      <c r="C51" s="166"/>
      <c r="D51" s="166"/>
    </row>
    <row r="52" spans="1:4" s="173" customFormat="1" ht="12" customHeight="1" thickBot="1" x14ac:dyDescent="0.25">
      <c r="A52" s="18" t="s">
        <v>11</v>
      </c>
      <c r="B52" s="19" t="s">
        <v>191</v>
      </c>
      <c r="C52" s="161">
        <f>SUM(C53:C57)</f>
        <v>0</v>
      </c>
      <c r="D52" s="161">
        <f>SUM(D53:D57)</f>
        <v>0</v>
      </c>
    </row>
    <row r="53" spans="1:4" s="173" customFormat="1" ht="12" customHeight="1" x14ac:dyDescent="0.2">
      <c r="A53" s="13" t="s">
        <v>56</v>
      </c>
      <c r="B53" s="174" t="s">
        <v>195</v>
      </c>
      <c r="C53" s="214"/>
      <c r="D53" s="214"/>
    </row>
    <row r="54" spans="1:4" s="173" customFormat="1" ht="12" customHeight="1" x14ac:dyDescent="0.2">
      <c r="A54" s="12" t="s">
        <v>57</v>
      </c>
      <c r="B54" s="175" t="s">
        <v>196</v>
      </c>
      <c r="C54" s="165"/>
      <c r="D54" s="165"/>
    </row>
    <row r="55" spans="1:4" s="173" customFormat="1" ht="12" customHeight="1" x14ac:dyDescent="0.2">
      <c r="A55" s="12" t="s">
        <v>192</v>
      </c>
      <c r="B55" s="175" t="s">
        <v>197</v>
      </c>
      <c r="C55" s="165"/>
      <c r="D55" s="165"/>
    </row>
    <row r="56" spans="1:4" s="173" customFormat="1" ht="12" customHeight="1" x14ac:dyDescent="0.2">
      <c r="A56" s="12" t="s">
        <v>193</v>
      </c>
      <c r="B56" s="175" t="s">
        <v>198</v>
      </c>
      <c r="C56" s="165"/>
      <c r="D56" s="165"/>
    </row>
    <row r="57" spans="1:4" s="173" customFormat="1" ht="12" customHeight="1" thickBot="1" x14ac:dyDescent="0.25">
      <c r="A57" s="14" t="s">
        <v>194</v>
      </c>
      <c r="B57" s="113" t="s">
        <v>199</v>
      </c>
      <c r="C57" s="166"/>
      <c r="D57" s="166"/>
    </row>
    <row r="58" spans="1:4" s="173" customFormat="1" ht="12" customHeight="1" thickBot="1" x14ac:dyDescent="0.25">
      <c r="A58" s="18" t="s">
        <v>116</v>
      </c>
      <c r="B58" s="19" t="s">
        <v>200</v>
      </c>
      <c r="C58" s="161">
        <f>SUM(C59:C61)</f>
        <v>0</v>
      </c>
      <c r="D58" s="161">
        <f>SUM(D59:D61)</f>
        <v>0</v>
      </c>
    </row>
    <row r="59" spans="1:4" s="173" customFormat="1" ht="12" customHeight="1" x14ac:dyDescent="0.2">
      <c r="A59" s="13" t="s">
        <v>58</v>
      </c>
      <c r="B59" s="174" t="s">
        <v>201</v>
      </c>
      <c r="C59" s="163"/>
      <c r="D59" s="163"/>
    </row>
    <row r="60" spans="1:4" s="173" customFormat="1" ht="12" customHeight="1" x14ac:dyDescent="0.2">
      <c r="A60" s="12" t="s">
        <v>59</v>
      </c>
      <c r="B60" s="175" t="s">
        <v>327</v>
      </c>
      <c r="C60" s="162"/>
      <c r="D60" s="162"/>
    </row>
    <row r="61" spans="1:4" s="173" customFormat="1" ht="12" customHeight="1" x14ac:dyDescent="0.2">
      <c r="A61" s="12" t="s">
        <v>204</v>
      </c>
      <c r="B61" s="175" t="s">
        <v>202</v>
      </c>
      <c r="C61" s="162"/>
      <c r="D61" s="162"/>
    </row>
    <row r="62" spans="1:4" s="173" customFormat="1" ht="12" customHeight="1" thickBot="1" x14ac:dyDescent="0.25">
      <c r="A62" s="14" t="s">
        <v>205</v>
      </c>
      <c r="B62" s="113" t="s">
        <v>203</v>
      </c>
      <c r="C62" s="164"/>
      <c r="D62" s="164"/>
    </row>
    <row r="63" spans="1:4" s="173" customFormat="1" ht="12" customHeight="1" thickBot="1" x14ac:dyDescent="0.25">
      <c r="A63" s="18" t="s">
        <v>13</v>
      </c>
      <c r="B63" s="111" t="s">
        <v>206</v>
      </c>
      <c r="C63" s="161">
        <f>SUM(C64:C66)</f>
        <v>0</v>
      </c>
      <c r="D63" s="161">
        <f>SUM(D64:D66)</f>
        <v>0</v>
      </c>
    </row>
    <row r="64" spans="1:4" s="173" customFormat="1" ht="12" customHeight="1" x14ac:dyDescent="0.2">
      <c r="A64" s="13" t="s">
        <v>117</v>
      </c>
      <c r="B64" s="174" t="s">
        <v>208</v>
      </c>
      <c r="C64" s="165"/>
      <c r="D64" s="165"/>
    </row>
    <row r="65" spans="1:4" s="173" customFormat="1" ht="12" customHeight="1" x14ac:dyDescent="0.2">
      <c r="A65" s="12" t="s">
        <v>118</v>
      </c>
      <c r="B65" s="175" t="s">
        <v>328</v>
      </c>
      <c r="C65" s="165"/>
      <c r="D65" s="165"/>
    </row>
    <row r="66" spans="1:4" s="173" customFormat="1" ht="12" customHeight="1" x14ac:dyDescent="0.2">
      <c r="A66" s="12" t="s">
        <v>141</v>
      </c>
      <c r="B66" s="175" t="s">
        <v>209</v>
      </c>
      <c r="C66" s="165"/>
      <c r="D66" s="165"/>
    </row>
    <row r="67" spans="1:4" s="173" customFormat="1" ht="12" customHeight="1" thickBot="1" x14ac:dyDescent="0.25">
      <c r="A67" s="14" t="s">
        <v>207</v>
      </c>
      <c r="B67" s="113" t="s">
        <v>210</v>
      </c>
      <c r="C67" s="165"/>
      <c r="D67" s="165"/>
    </row>
    <row r="68" spans="1:4" s="173" customFormat="1" ht="12" customHeight="1" thickBot="1" x14ac:dyDescent="0.25">
      <c r="A68" s="229" t="s">
        <v>374</v>
      </c>
      <c r="B68" s="19" t="s">
        <v>211</v>
      </c>
      <c r="C68" s="167">
        <f>+C11+C18+C25+C32+C40+C52+C58+C63</f>
        <v>13298038</v>
      </c>
      <c r="D68" s="167">
        <f>+D11+D18+D25+D32+D40+D52+D58+D63</f>
        <v>13298038</v>
      </c>
    </row>
    <row r="69" spans="1:4" s="173" customFormat="1" ht="12" customHeight="1" thickBot="1" x14ac:dyDescent="0.25">
      <c r="A69" s="215" t="s">
        <v>212</v>
      </c>
      <c r="B69" s="111" t="s">
        <v>213</v>
      </c>
      <c r="C69" s="161">
        <f>SUM(C70:C72)</f>
        <v>0</v>
      </c>
      <c r="D69" s="161">
        <f>SUM(D70:D72)</f>
        <v>0</v>
      </c>
    </row>
    <row r="70" spans="1:4" s="173" customFormat="1" ht="12" customHeight="1" x14ac:dyDescent="0.2">
      <c r="A70" s="13" t="s">
        <v>241</v>
      </c>
      <c r="B70" s="174" t="s">
        <v>214</v>
      </c>
      <c r="C70" s="165"/>
      <c r="D70" s="165"/>
    </row>
    <row r="71" spans="1:4" s="173" customFormat="1" ht="12" customHeight="1" x14ac:dyDescent="0.2">
      <c r="A71" s="12" t="s">
        <v>250</v>
      </c>
      <c r="B71" s="175" t="s">
        <v>215</v>
      </c>
      <c r="C71" s="165"/>
      <c r="D71" s="165"/>
    </row>
    <row r="72" spans="1:4" s="173" customFormat="1" ht="12" customHeight="1" thickBot="1" x14ac:dyDescent="0.25">
      <c r="A72" s="14" t="s">
        <v>251</v>
      </c>
      <c r="B72" s="225" t="s">
        <v>359</v>
      </c>
      <c r="C72" s="165"/>
      <c r="D72" s="165"/>
    </row>
    <row r="73" spans="1:4" s="173" customFormat="1" ht="12" customHeight="1" thickBot="1" x14ac:dyDescent="0.25">
      <c r="A73" s="215" t="s">
        <v>217</v>
      </c>
      <c r="B73" s="111" t="s">
        <v>218</v>
      </c>
      <c r="C73" s="161">
        <f>SUM(C74:C77)</f>
        <v>0</v>
      </c>
      <c r="D73" s="161">
        <f>SUM(D74:D77)</f>
        <v>0</v>
      </c>
    </row>
    <row r="74" spans="1:4" s="173" customFormat="1" ht="12" customHeight="1" x14ac:dyDescent="0.2">
      <c r="A74" s="13" t="s">
        <v>95</v>
      </c>
      <c r="B74" s="288" t="s">
        <v>219</v>
      </c>
      <c r="C74" s="165"/>
      <c r="D74" s="165"/>
    </row>
    <row r="75" spans="1:4" s="173" customFormat="1" ht="12" customHeight="1" x14ac:dyDescent="0.2">
      <c r="A75" s="12" t="s">
        <v>96</v>
      </c>
      <c r="B75" s="288" t="s">
        <v>485</v>
      </c>
      <c r="C75" s="165"/>
      <c r="D75" s="165"/>
    </row>
    <row r="76" spans="1:4" s="173" customFormat="1" ht="12" customHeight="1" x14ac:dyDescent="0.2">
      <c r="A76" s="12" t="s">
        <v>242</v>
      </c>
      <c r="B76" s="288" t="s">
        <v>220</v>
      </c>
      <c r="C76" s="165"/>
      <c r="D76" s="165"/>
    </row>
    <row r="77" spans="1:4" s="173" customFormat="1" ht="12" customHeight="1" thickBot="1" x14ac:dyDescent="0.25">
      <c r="A77" s="14" t="s">
        <v>243</v>
      </c>
      <c r="B77" s="289" t="s">
        <v>486</v>
      </c>
      <c r="C77" s="165"/>
      <c r="D77" s="165"/>
    </row>
    <row r="78" spans="1:4" s="173" customFormat="1" ht="12" customHeight="1" thickBot="1" x14ac:dyDescent="0.25">
      <c r="A78" s="215" t="s">
        <v>221</v>
      </c>
      <c r="B78" s="111" t="s">
        <v>222</v>
      </c>
      <c r="C78" s="161">
        <f>SUM(C79:C80)</f>
        <v>0</v>
      </c>
      <c r="D78" s="161">
        <f>SUM(D79:D80)</f>
        <v>0</v>
      </c>
    </row>
    <row r="79" spans="1:4" s="173" customFormat="1" ht="12" customHeight="1" x14ac:dyDescent="0.2">
      <c r="A79" s="13" t="s">
        <v>244</v>
      </c>
      <c r="B79" s="174" t="s">
        <v>223</v>
      </c>
      <c r="C79" s="165"/>
      <c r="D79" s="165"/>
    </row>
    <row r="80" spans="1:4" s="173" customFormat="1" ht="12" customHeight="1" thickBot="1" x14ac:dyDescent="0.25">
      <c r="A80" s="14" t="s">
        <v>245</v>
      </c>
      <c r="B80" s="113" t="s">
        <v>224</v>
      </c>
      <c r="C80" s="165"/>
      <c r="D80" s="165"/>
    </row>
    <row r="81" spans="1:4" s="173" customFormat="1" ht="12" customHeight="1" thickBot="1" x14ac:dyDescent="0.25">
      <c r="A81" s="215" t="s">
        <v>225</v>
      </c>
      <c r="B81" s="111" t="s">
        <v>226</v>
      </c>
      <c r="C81" s="161">
        <f>SUM(C82:C84)</f>
        <v>0</v>
      </c>
      <c r="D81" s="161">
        <f>SUM(D82:D84)</f>
        <v>0</v>
      </c>
    </row>
    <row r="82" spans="1:4" s="173" customFormat="1" ht="12" customHeight="1" x14ac:dyDescent="0.2">
      <c r="A82" s="13" t="s">
        <v>246</v>
      </c>
      <c r="B82" s="174" t="s">
        <v>227</v>
      </c>
      <c r="C82" s="165"/>
      <c r="D82" s="165"/>
    </row>
    <row r="83" spans="1:4" s="173" customFormat="1" ht="12" customHeight="1" x14ac:dyDescent="0.2">
      <c r="A83" s="12" t="s">
        <v>247</v>
      </c>
      <c r="B83" s="175" t="s">
        <v>228</v>
      </c>
      <c r="C83" s="165"/>
      <c r="D83" s="165"/>
    </row>
    <row r="84" spans="1:4" s="173" customFormat="1" ht="12" customHeight="1" thickBot="1" x14ac:dyDescent="0.25">
      <c r="A84" s="14" t="s">
        <v>248</v>
      </c>
      <c r="B84" s="113" t="s">
        <v>487</v>
      </c>
      <c r="C84" s="165"/>
      <c r="D84" s="165"/>
    </row>
    <row r="85" spans="1:4" s="173" customFormat="1" ht="12" customHeight="1" thickBot="1" x14ac:dyDescent="0.25">
      <c r="A85" s="215" t="s">
        <v>229</v>
      </c>
      <c r="B85" s="111" t="s">
        <v>249</v>
      </c>
      <c r="C85" s="161">
        <f>SUM(C86:C89)</f>
        <v>0</v>
      </c>
      <c r="D85" s="161">
        <f>SUM(D86:D89)</f>
        <v>0</v>
      </c>
    </row>
    <row r="86" spans="1:4" s="173" customFormat="1" ht="12" customHeight="1" x14ac:dyDescent="0.2">
      <c r="A86" s="178" t="s">
        <v>230</v>
      </c>
      <c r="B86" s="174" t="s">
        <v>231</v>
      </c>
      <c r="C86" s="165"/>
      <c r="D86" s="165"/>
    </row>
    <row r="87" spans="1:4" s="173" customFormat="1" ht="12" customHeight="1" x14ac:dyDescent="0.2">
      <c r="A87" s="179" t="s">
        <v>232</v>
      </c>
      <c r="B87" s="175" t="s">
        <v>233</v>
      </c>
      <c r="C87" s="165"/>
      <c r="D87" s="165"/>
    </row>
    <row r="88" spans="1:4" s="173" customFormat="1" ht="12" customHeight="1" x14ac:dyDescent="0.2">
      <c r="A88" s="179" t="s">
        <v>234</v>
      </c>
      <c r="B88" s="175" t="s">
        <v>235</v>
      </c>
      <c r="C88" s="165"/>
      <c r="D88" s="165"/>
    </row>
    <row r="89" spans="1:4" s="173" customFormat="1" ht="12" customHeight="1" thickBot="1" x14ac:dyDescent="0.25">
      <c r="A89" s="180" t="s">
        <v>236</v>
      </c>
      <c r="B89" s="113" t="s">
        <v>237</v>
      </c>
      <c r="C89" s="165"/>
      <c r="D89" s="165"/>
    </row>
    <row r="90" spans="1:4" s="173" customFormat="1" ht="12" customHeight="1" thickBot="1" x14ac:dyDescent="0.25">
      <c r="A90" s="215" t="s">
        <v>238</v>
      </c>
      <c r="B90" s="111" t="s">
        <v>373</v>
      </c>
      <c r="C90" s="217"/>
      <c r="D90" s="217"/>
    </row>
    <row r="91" spans="1:4" s="173" customFormat="1" ht="13.5" customHeight="1" thickBot="1" x14ac:dyDescent="0.25">
      <c r="A91" s="215" t="s">
        <v>240</v>
      </c>
      <c r="B91" s="111" t="s">
        <v>239</v>
      </c>
      <c r="C91" s="217"/>
      <c r="D91" s="217"/>
    </row>
    <row r="92" spans="1:4" s="173" customFormat="1" ht="15.75" customHeight="1" thickBot="1" x14ac:dyDescent="0.25">
      <c r="A92" s="215" t="s">
        <v>252</v>
      </c>
      <c r="B92" s="181" t="s">
        <v>376</v>
      </c>
      <c r="C92" s="167">
        <f>+C69+C73+C78+C81+C85+C91+C90</f>
        <v>0</v>
      </c>
      <c r="D92" s="167">
        <f>+D69+D73+D78+D81+D85+D91+D90</f>
        <v>0</v>
      </c>
    </row>
    <row r="93" spans="1:4" s="173" customFormat="1" ht="25.5" customHeight="1" thickBot="1" x14ac:dyDescent="0.25">
      <c r="A93" s="216" t="s">
        <v>375</v>
      </c>
      <c r="B93" s="182" t="s">
        <v>377</v>
      </c>
      <c r="C93" s="167">
        <f>+C68+C92</f>
        <v>13298038</v>
      </c>
      <c r="D93" s="167">
        <f>+D68+D92</f>
        <v>13298038</v>
      </c>
    </row>
    <row r="94" spans="1:4" s="173" customFormat="1" ht="15.2" customHeight="1" x14ac:dyDescent="0.2">
      <c r="A94" s="3"/>
      <c r="B94" s="4"/>
      <c r="C94" s="115"/>
    </row>
    <row r="95" spans="1:4" ht="16.5" customHeight="1" x14ac:dyDescent="0.25">
      <c r="A95" s="754" t="s">
        <v>34</v>
      </c>
      <c r="B95" s="754"/>
      <c r="C95" s="754"/>
      <c r="D95" s="754"/>
    </row>
    <row r="96" spans="1:4" s="183" customFormat="1" ht="16.5" customHeight="1" thickBot="1" x14ac:dyDescent="0.3">
      <c r="A96" s="756" t="s">
        <v>98</v>
      </c>
      <c r="B96" s="756"/>
      <c r="C96" s="63"/>
    </row>
    <row r="97" spans="1:4" x14ac:dyDescent="0.25">
      <c r="A97" s="763" t="s">
        <v>48</v>
      </c>
      <c r="B97" s="765" t="s">
        <v>417</v>
      </c>
      <c r="C97" s="750" t="str">
        <f>+CONCATENATE(LEFT(Z_ÖSSZEFÜGGÉSEK!A6,4),". évi")</f>
        <v>2019. évi</v>
      </c>
      <c r="D97" s="751"/>
    </row>
    <row r="98" spans="1:4" ht="24.75" thickBot="1" x14ac:dyDescent="0.3">
      <c r="A98" s="764"/>
      <c r="B98" s="766"/>
      <c r="C98" s="244" t="s">
        <v>415</v>
      </c>
      <c r="D98" s="243" t="s">
        <v>416</v>
      </c>
    </row>
    <row r="99" spans="1:4" s="172" customFormat="1" ht="12" customHeight="1" thickBot="1" x14ac:dyDescent="0.25">
      <c r="A99" s="25" t="s">
        <v>382</v>
      </c>
      <c r="B99" s="26" t="s">
        <v>383</v>
      </c>
      <c r="C99" s="26" t="s">
        <v>384</v>
      </c>
      <c r="D99" s="26" t="s">
        <v>386</v>
      </c>
    </row>
    <row r="100" spans="1:4" ht="12" customHeight="1" thickBot="1" x14ac:dyDescent="0.3">
      <c r="A100" s="20" t="s">
        <v>6</v>
      </c>
      <c r="B100" s="24" t="s">
        <v>335</v>
      </c>
      <c r="C100" s="160">
        <f>C101+C102+C103+C104+C105+C118</f>
        <v>13298038</v>
      </c>
      <c r="D100" s="160">
        <f>D101+D102+D103+D104+D105+D118</f>
        <v>13298038</v>
      </c>
    </row>
    <row r="101" spans="1:4" ht="12" customHeight="1" x14ac:dyDescent="0.25">
      <c r="A101" s="15" t="s">
        <v>60</v>
      </c>
      <c r="B101" s="8" t="s">
        <v>35</v>
      </c>
      <c r="C101" s="237">
        <v>11318038</v>
      </c>
      <c r="D101" s="237">
        <v>11318038</v>
      </c>
    </row>
    <row r="102" spans="1:4" ht="12" customHeight="1" x14ac:dyDescent="0.25">
      <c r="A102" s="12" t="s">
        <v>61</v>
      </c>
      <c r="B102" s="6" t="s">
        <v>119</v>
      </c>
      <c r="C102" s="162">
        <v>1980000</v>
      </c>
      <c r="D102" s="162">
        <v>1980000</v>
      </c>
    </row>
    <row r="103" spans="1:4" ht="12" customHeight="1" x14ac:dyDescent="0.25">
      <c r="A103" s="12" t="s">
        <v>62</v>
      </c>
      <c r="B103" s="6" t="s">
        <v>87</v>
      </c>
      <c r="C103" s="164"/>
      <c r="D103" s="164"/>
    </row>
    <row r="104" spans="1:4" ht="12" customHeight="1" x14ac:dyDescent="0.25">
      <c r="A104" s="12" t="s">
        <v>63</v>
      </c>
      <c r="B104" s="9" t="s">
        <v>120</v>
      </c>
      <c r="C104" s="164"/>
      <c r="D104" s="164"/>
    </row>
    <row r="105" spans="1:4" ht="12" customHeight="1" x14ac:dyDescent="0.25">
      <c r="A105" s="12" t="s">
        <v>72</v>
      </c>
      <c r="B105" s="17" t="s">
        <v>121</v>
      </c>
      <c r="C105" s="164"/>
      <c r="D105" s="164"/>
    </row>
    <row r="106" spans="1:4" ht="12" customHeight="1" x14ac:dyDescent="0.25">
      <c r="A106" s="12" t="s">
        <v>64</v>
      </c>
      <c r="B106" s="6" t="s">
        <v>340</v>
      </c>
      <c r="C106" s="164"/>
      <c r="D106" s="164"/>
    </row>
    <row r="107" spans="1:4" ht="12" customHeight="1" x14ac:dyDescent="0.25">
      <c r="A107" s="12" t="s">
        <v>65</v>
      </c>
      <c r="B107" s="67" t="s">
        <v>339</v>
      </c>
      <c r="C107" s="164"/>
      <c r="D107" s="164"/>
    </row>
    <row r="108" spans="1:4" ht="12" customHeight="1" x14ac:dyDescent="0.25">
      <c r="A108" s="12" t="s">
        <v>73</v>
      </c>
      <c r="B108" s="67" t="s">
        <v>338</v>
      </c>
      <c r="C108" s="164"/>
      <c r="D108" s="164"/>
    </row>
    <row r="109" spans="1:4" ht="12" customHeight="1" x14ac:dyDescent="0.25">
      <c r="A109" s="12" t="s">
        <v>74</v>
      </c>
      <c r="B109" s="65" t="s">
        <v>255</v>
      </c>
      <c r="C109" s="164"/>
      <c r="D109" s="164"/>
    </row>
    <row r="110" spans="1:4" ht="12" customHeight="1" x14ac:dyDescent="0.25">
      <c r="A110" s="12" t="s">
        <v>75</v>
      </c>
      <c r="B110" s="66" t="s">
        <v>256</v>
      </c>
      <c r="C110" s="164"/>
      <c r="D110" s="164"/>
    </row>
    <row r="111" spans="1:4" ht="12" customHeight="1" x14ac:dyDescent="0.25">
      <c r="A111" s="12" t="s">
        <v>76</v>
      </c>
      <c r="B111" s="66" t="s">
        <v>257</v>
      </c>
      <c r="C111" s="164"/>
      <c r="D111" s="164"/>
    </row>
    <row r="112" spans="1:4" ht="12" customHeight="1" x14ac:dyDescent="0.25">
      <c r="A112" s="12" t="s">
        <v>78</v>
      </c>
      <c r="B112" s="65" t="s">
        <v>258</v>
      </c>
      <c r="C112" s="164"/>
      <c r="D112" s="164"/>
    </row>
    <row r="113" spans="1:4" ht="12" customHeight="1" x14ac:dyDescent="0.25">
      <c r="A113" s="12" t="s">
        <v>122</v>
      </c>
      <c r="B113" s="65" t="s">
        <v>259</v>
      </c>
      <c r="C113" s="164"/>
      <c r="D113" s="164"/>
    </row>
    <row r="114" spans="1:4" ht="12" customHeight="1" x14ac:dyDescent="0.25">
      <c r="A114" s="12" t="s">
        <v>253</v>
      </c>
      <c r="B114" s="66" t="s">
        <v>260</v>
      </c>
      <c r="C114" s="164"/>
      <c r="D114" s="164"/>
    </row>
    <row r="115" spans="1:4" ht="12" customHeight="1" x14ac:dyDescent="0.25">
      <c r="A115" s="11" t="s">
        <v>254</v>
      </c>
      <c r="B115" s="67" t="s">
        <v>261</v>
      </c>
      <c r="C115" s="164"/>
      <c r="D115" s="164"/>
    </row>
    <row r="116" spans="1:4" ht="12" customHeight="1" x14ac:dyDescent="0.25">
      <c r="A116" s="12" t="s">
        <v>336</v>
      </c>
      <c r="B116" s="67" t="s">
        <v>262</v>
      </c>
      <c r="C116" s="164"/>
      <c r="D116" s="164"/>
    </row>
    <row r="117" spans="1:4" ht="12" customHeight="1" x14ac:dyDescent="0.25">
      <c r="A117" s="14" t="s">
        <v>337</v>
      </c>
      <c r="B117" s="67" t="s">
        <v>263</v>
      </c>
      <c r="C117" s="164"/>
      <c r="D117" s="164"/>
    </row>
    <row r="118" spans="1:4" ht="12" customHeight="1" x14ac:dyDescent="0.25">
      <c r="A118" s="12" t="s">
        <v>341</v>
      </c>
      <c r="B118" s="9" t="s">
        <v>36</v>
      </c>
      <c r="C118" s="162"/>
      <c r="D118" s="162"/>
    </row>
    <row r="119" spans="1:4" ht="12" customHeight="1" x14ac:dyDescent="0.25">
      <c r="A119" s="12" t="s">
        <v>342</v>
      </c>
      <c r="B119" s="6" t="s">
        <v>344</v>
      </c>
      <c r="C119" s="162"/>
      <c r="D119" s="162"/>
    </row>
    <row r="120" spans="1:4" ht="12" customHeight="1" thickBot="1" x14ac:dyDescent="0.3">
      <c r="A120" s="16" t="s">
        <v>343</v>
      </c>
      <c r="B120" s="228" t="s">
        <v>345</v>
      </c>
      <c r="C120" s="238"/>
      <c r="D120" s="238"/>
    </row>
    <row r="121" spans="1:4" ht="12" customHeight="1" thickBot="1" x14ac:dyDescent="0.3">
      <c r="A121" s="226" t="s">
        <v>7</v>
      </c>
      <c r="B121" s="227" t="s">
        <v>264</v>
      </c>
      <c r="C121" s="239">
        <f>+C122+C124+C126</f>
        <v>0</v>
      </c>
      <c r="D121" s="161">
        <f>+D122+D124+D126</f>
        <v>0</v>
      </c>
    </row>
    <row r="122" spans="1:4" ht="12" customHeight="1" x14ac:dyDescent="0.25">
      <c r="A122" s="13" t="s">
        <v>66</v>
      </c>
      <c r="B122" s="6" t="s">
        <v>140</v>
      </c>
      <c r="C122" s="163"/>
      <c r="D122" s="247"/>
    </row>
    <row r="123" spans="1:4" ht="12" customHeight="1" x14ac:dyDescent="0.25">
      <c r="A123" s="13" t="s">
        <v>67</v>
      </c>
      <c r="B123" s="10" t="s">
        <v>268</v>
      </c>
      <c r="C123" s="163"/>
      <c r="D123" s="247"/>
    </row>
    <row r="124" spans="1:4" ht="12" customHeight="1" x14ac:dyDescent="0.25">
      <c r="A124" s="13" t="s">
        <v>68</v>
      </c>
      <c r="B124" s="10" t="s">
        <v>123</v>
      </c>
      <c r="C124" s="162"/>
      <c r="D124" s="248"/>
    </row>
    <row r="125" spans="1:4" ht="12" customHeight="1" x14ac:dyDescent="0.25">
      <c r="A125" s="13" t="s">
        <v>69</v>
      </c>
      <c r="B125" s="10" t="s">
        <v>269</v>
      </c>
      <c r="C125" s="162"/>
      <c r="D125" s="248"/>
    </row>
    <row r="126" spans="1:4" ht="12" customHeight="1" x14ac:dyDescent="0.25">
      <c r="A126" s="13" t="s">
        <v>70</v>
      </c>
      <c r="B126" s="113" t="s">
        <v>142</v>
      </c>
      <c r="C126" s="162"/>
      <c r="D126" s="248"/>
    </row>
    <row r="127" spans="1:4" ht="12" customHeight="1" x14ac:dyDescent="0.25">
      <c r="A127" s="13" t="s">
        <v>77</v>
      </c>
      <c r="B127" s="112" t="s">
        <v>329</v>
      </c>
      <c r="C127" s="162"/>
      <c r="D127" s="248"/>
    </row>
    <row r="128" spans="1:4" ht="12" customHeight="1" x14ac:dyDescent="0.25">
      <c r="A128" s="13" t="s">
        <v>79</v>
      </c>
      <c r="B128" s="170" t="s">
        <v>274</v>
      </c>
      <c r="C128" s="162"/>
      <c r="D128" s="248"/>
    </row>
    <row r="129" spans="1:4" x14ac:dyDescent="0.25">
      <c r="A129" s="13" t="s">
        <v>124</v>
      </c>
      <c r="B129" s="66" t="s">
        <v>257</v>
      </c>
      <c r="C129" s="162"/>
      <c r="D129" s="248"/>
    </row>
    <row r="130" spans="1:4" ht="12" customHeight="1" x14ac:dyDescent="0.25">
      <c r="A130" s="13" t="s">
        <v>125</v>
      </c>
      <c r="B130" s="66" t="s">
        <v>273</v>
      </c>
      <c r="C130" s="162"/>
      <c r="D130" s="248"/>
    </row>
    <row r="131" spans="1:4" ht="12" customHeight="1" x14ac:dyDescent="0.25">
      <c r="A131" s="13" t="s">
        <v>126</v>
      </c>
      <c r="B131" s="66" t="s">
        <v>272</v>
      </c>
      <c r="C131" s="162"/>
      <c r="D131" s="248"/>
    </row>
    <row r="132" spans="1:4" ht="12" customHeight="1" x14ac:dyDescent="0.25">
      <c r="A132" s="13" t="s">
        <v>265</v>
      </c>
      <c r="B132" s="66" t="s">
        <v>260</v>
      </c>
      <c r="C132" s="162"/>
      <c r="D132" s="248"/>
    </row>
    <row r="133" spans="1:4" ht="12" customHeight="1" x14ac:dyDescent="0.25">
      <c r="A133" s="13" t="s">
        <v>266</v>
      </c>
      <c r="B133" s="66" t="s">
        <v>271</v>
      </c>
      <c r="C133" s="162"/>
      <c r="D133" s="248"/>
    </row>
    <row r="134" spans="1:4" ht="16.5" thickBot="1" x14ac:dyDescent="0.3">
      <c r="A134" s="11" t="s">
        <v>267</v>
      </c>
      <c r="B134" s="66" t="s">
        <v>270</v>
      </c>
      <c r="C134" s="164"/>
      <c r="D134" s="249"/>
    </row>
    <row r="135" spans="1:4" ht="12" customHeight="1" thickBot="1" x14ac:dyDescent="0.3">
      <c r="A135" s="18" t="s">
        <v>8</v>
      </c>
      <c r="B135" s="59" t="s">
        <v>346</v>
      </c>
      <c r="C135" s="161">
        <f>+C100+C121</f>
        <v>13298038</v>
      </c>
      <c r="D135" s="246">
        <f>+D100+D121</f>
        <v>13298038</v>
      </c>
    </row>
    <row r="136" spans="1:4" ht="12" customHeight="1" thickBot="1" x14ac:dyDescent="0.3">
      <c r="A136" s="18" t="s">
        <v>9</v>
      </c>
      <c r="B136" s="59" t="s">
        <v>418</v>
      </c>
      <c r="C136" s="161">
        <f>+C137+C138+C139</f>
        <v>0</v>
      </c>
      <c r="D136" s="246">
        <f>+D137+D138+D139</f>
        <v>0</v>
      </c>
    </row>
    <row r="137" spans="1:4" ht="12" customHeight="1" x14ac:dyDescent="0.25">
      <c r="A137" s="13" t="s">
        <v>174</v>
      </c>
      <c r="B137" s="10" t="s">
        <v>354</v>
      </c>
      <c r="C137" s="162"/>
      <c r="D137" s="248"/>
    </row>
    <row r="138" spans="1:4" ht="12" customHeight="1" x14ac:dyDescent="0.25">
      <c r="A138" s="13" t="s">
        <v>175</v>
      </c>
      <c r="B138" s="10" t="s">
        <v>355</v>
      </c>
      <c r="C138" s="162"/>
      <c r="D138" s="248"/>
    </row>
    <row r="139" spans="1:4" ht="12" customHeight="1" thickBot="1" x14ac:dyDescent="0.3">
      <c r="A139" s="11" t="s">
        <v>176</v>
      </c>
      <c r="B139" s="10" t="s">
        <v>356</v>
      </c>
      <c r="C139" s="162"/>
      <c r="D139" s="248"/>
    </row>
    <row r="140" spans="1:4" ht="12" customHeight="1" thickBot="1" x14ac:dyDescent="0.3">
      <c r="A140" s="18" t="s">
        <v>10</v>
      </c>
      <c r="B140" s="59" t="s">
        <v>348</v>
      </c>
      <c r="C140" s="161">
        <f>SUM(C141:C146)</f>
        <v>0</v>
      </c>
      <c r="D140" s="246">
        <f>SUM(D141:D146)</f>
        <v>0</v>
      </c>
    </row>
    <row r="141" spans="1:4" ht="12" customHeight="1" x14ac:dyDescent="0.25">
      <c r="A141" s="13" t="s">
        <v>53</v>
      </c>
      <c r="B141" s="7" t="s">
        <v>357</v>
      </c>
      <c r="C141" s="162"/>
      <c r="D141" s="248"/>
    </row>
    <row r="142" spans="1:4" ht="12" customHeight="1" x14ac:dyDescent="0.25">
      <c r="A142" s="13" t="s">
        <v>54</v>
      </c>
      <c r="B142" s="7" t="s">
        <v>349</v>
      </c>
      <c r="C142" s="162"/>
      <c r="D142" s="248"/>
    </row>
    <row r="143" spans="1:4" ht="12" customHeight="1" x14ac:dyDescent="0.25">
      <c r="A143" s="13" t="s">
        <v>55</v>
      </c>
      <c r="B143" s="7" t="s">
        <v>350</v>
      </c>
      <c r="C143" s="162"/>
      <c r="D143" s="248"/>
    </row>
    <row r="144" spans="1:4" ht="12" customHeight="1" x14ac:dyDescent="0.25">
      <c r="A144" s="13" t="s">
        <v>111</v>
      </c>
      <c r="B144" s="7" t="s">
        <v>351</v>
      </c>
      <c r="C144" s="162"/>
      <c r="D144" s="248"/>
    </row>
    <row r="145" spans="1:8" ht="12" customHeight="1" x14ac:dyDescent="0.25">
      <c r="A145" s="13" t="s">
        <v>112</v>
      </c>
      <c r="B145" s="7" t="s">
        <v>352</v>
      </c>
      <c r="C145" s="162"/>
      <c r="D145" s="248"/>
    </row>
    <row r="146" spans="1:8" ht="12" customHeight="1" thickBot="1" x14ac:dyDescent="0.3">
      <c r="A146" s="16" t="s">
        <v>113</v>
      </c>
      <c r="B146" s="294" t="s">
        <v>353</v>
      </c>
      <c r="C146" s="238"/>
      <c r="D146" s="276"/>
    </row>
    <row r="147" spans="1:8" ht="12" customHeight="1" thickBot="1" x14ac:dyDescent="0.3">
      <c r="A147" s="18" t="s">
        <v>11</v>
      </c>
      <c r="B147" s="59" t="s">
        <v>361</v>
      </c>
      <c r="C147" s="167">
        <f>+C148+C149+C150+C151</f>
        <v>0</v>
      </c>
      <c r="D147" s="250">
        <f>+D148+D149+D150+D151</f>
        <v>0</v>
      </c>
    </row>
    <row r="148" spans="1:8" ht="12" customHeight="1" x14ac:dyDescent="0.25">
      <c r="A148" s="13" t="s">
        <v>56</v>
      </c>
      <c r="B148" s="7" t="s">
        <v>275</v>
      </c>
      <c r="C148" s="162"/>
      <c r="D148" s="248"/>
    </row>
    <row r="149" spans="1:8" ht="12" customHeight="1" x14ac:dyDescent="0.25">
      <c r="A149" s="13" t="s">
        <v>57</v>
      </c>
      <c r="B149" s="7" t="s">
        <v>276</v>
      </c>
      <c r="C149" s="162"/>
      <c r="D149" s="248"/>
    </row>
    <row r="150" spans="1:8" ht="12" customHeight="1" x14ac:dyDescent="0.25">
      <c r="A150" s="13" t="s">
        <v>192</v>
      </c>
      <c r="B150" s="7" t="s">
        <v>362</v>
      </c>
      <c r="C150" s="162"/>
      <c r="D150" s="248"/>
    </row>
    <row r="151" spans="1:8" ht="12" customHeight="1" thickBot="1" x14ac:dyDescent="0.3">
      <c r="A151" s="11" t="s">
        <v>193</v>
      </c>
      <c r="B151" s="5" t="s">
        <v>292</v>
      </c>
      <c r="C151" s="162"/>
      <c r="D151" s="248"/>
    </row>
    <row r="152" spans="1:8" ht="12" customHeight="1" thickBot="1" x14ac:dyDescent="0.3">
      <c r="A152" s="18" t="s">
        <v>12</v>
      </c>
      <c r="B152" s="59" t="s">
        <v>363</v>
      </c>
      <c r="C152" s="240">
        <f>SUM(C153:C157)</f>
        <v>0</v>
      </c>
      <c r="D152" s="251">
        <f>SUM(D153:D157)</f>
        <v>0</v>
      </c>
    </row>
    <row r="153" spans="1:8" ht="12" customHeight="1" x14ac:dyDescent="0.25">
      <c r="A153" s="13" t="s">
        <v>58</v>
      </c>
      <c r="B153" s="7" t="s">
        <v>358</v>
      </c>
      <c r="C153" s="162"/>
      <c r="D153" s="248"/>
    </row>
    <row r="154" spans="1:8" ht="12" customHeight="1" x14ac:dyDescent="0.25">
      <c r="A154" s="13" t="s">
        <v>59</v>
      </c>
      <c r="B154" s="7" t="s">
        <v>365</v>
      </c>
      <c r="C154" s="162"/>
      <c r="D154" s="248"/>
    </row>
    <row r="155" spans="1:8" ht="12" customHeight="1" x14ac:dyDescent="0.25">
      <c r="A155" s="13" t="s">
        <v>204</v>
      </c>
      <c r="B155" s="7" t="s">
        <v>360</v>
      </c>
      <c r="C155" s="162"/>
      <c r="D155" s="248"/>
    </row>
    <row r="156" spans="1:8" ht="12" customHeight="1" x14ac:dyDescent="0.25">
      <c r="A156" s="13" t="s">
        <v>205</v>
      </c>
      <c r="B156" s="7" t="s">
        <v>366</v>
      </c>
      <c r="C156" s="162"/>
      <c r="D156" s="248"/>
    </row>
    <row r="157" spans="1:8" ht="12" customHeight="1" thickBot="1" x14ac:dyDescent="0.3">
      <c r="A157" s="13" t="s">
        <v>364</v>
      </c>
      <c r="B157" s="7" t="s">
        <v>367</v>
      </c>
      <c r="C157" s="162"/>
      <c r="D157" s="248"/>
    </row>
    <row r="158" spans="1:8" ht="12" customHeight="1" thickBot="1" x14ac:dyDescent="0.3">
      <c r="A158" s="18" t="s">
        <v>13</v>
      </c>
      <c r="B158" s="59" t="s">
        <v>368</v>
      </c>
      <c r="C158" s="241"/>
      <c r="D158" s="252"/>
    </row>
    <row r="159" spans="1:8" ht="12" customHeight="1" thickBot="1" x14ac:dyDescent="0.3">
      <c r="A159" s="18" t="s">
        <v>14</v>
      </c>
      <c r="B159" s="59" t="s">
        <v>369</v>
      </c>
      <c r="C159" s="241"/>
      <c r="D159" s="252"/>
    </row>
    <row r="160" spans="1:8" ht="15.2" customHeight="1" thickBot="1" x14ac:dyDescent="0.3">
      <c r="A160" s="18" t="s">
        <v>15</v>
      </c>
      <c r="B160" s="59" t="s">
        <v>371</v>
      </c>
      <c r="C160" s="242">
        <f>+C136+C140+C147+C152+C158+C159</f>
        <v>0</v>
      </c>
      <c r="D160" s="253">
        <f>+D136+D140+D147+D152+D158+D159</f>
        <v>0</v>
      </c>
      <c r="E160" s="184"/>
      <c r="F160" s="185"/>
      <c r="G160" s="185"/>
      <c r="H160" s="185"/>
    </row>
    <row r="161" spans="1:4" s="173" customFormat="1" ht="12.95" customHeight="1" thickBot="1" x14ac:dyDescent="0.25">
      <c r="A161" s="114" t="s">
        <v>16</v>
      </c>
      <c r="B161" s="149" t="s">
        <v>370</v>
      </c>
      <c r="C161" s="242">
        <f>+C135+C160</f>
        <v>13298038</v>
      </c>
      <c r="D161" s="253">
        <f>+D135+D160</f>
        <v>13298038</v>
      </c>
    </row>
    <row r="162" spans="1:4" x14ac:dyDescent="0.25">
      <c r="C162" s="633">
        <f>C93-C161</f>
        <v>0</v>
      </c>
      <c r="D162" s="633">
        <f>D93-D161</f>
        <v>0</v>
      </c>
    </row>
    <row r="163" spans="1:4" x14ac:dyDescent="0.25">
      <c r="A163" s="752" t="s">
        <v>277</v>
      </c>
      <c r="B163" s="752"/>
      <c r="C163" s="752"/>
      <c r="D163" s="752"/>
    </row>
    <row r="164" spans="1:4" ht="15.2" customHeight="1" thickBot="1" x14ac:dyDescent="0.3">
      <c r="A164" s="762" t="s">
        <v>99</v>
      </c>
      <c r="B164" s="762"/>
      <c r="C164" s="116"/>
    </row>
    <row r="165" spans="1:4" ht="25.5" customHeight="1" thickBot="1" x14ac:dyDescent="0.3">
      <c r="A165" s="18">
        <v>1</v>
      </c>
      <c r="B165" s="23" t="s">
        <v>372</v>
      </c>
      <c r="C165" s="245">
        <f>+C68-C135</f>
        <v>0</v>
      </c>
      <c r="D165" s="161">
        <f>+D68-D135</f>
        <v>0</v>
      </c>
    </row>
    <row r="166" spans="1:4" ht="32.450000000000003" customHeight="1" thickBot="1" x14ac:dyDescent="0.3">
      <c r="A166" s="18" t="s">
        <v>7</v>
      </c>
      <c r="B166" s="23" t="s">
        <v>378</v>
      </c>
      <c r="C166" s="161">
        <f>+C92-C160</f>
        <v>0</v>
      </c>
      <c r="D166" s="161">
        <f>+D92-D160</f>
        <v>0</v>
      </c>
    </row>
  </sheetData>
  <mergeCells count="16">
    <mergeCell ref="A163:D163"/>
    <mergeCell ref="A164:B164"/>
    <mergeCell ref="A8:A9"/>
    <mergeCell ref="B8:B9"/>
    <mergeCell ref="C8:D8"/>
    <mergeCell ref="A95:D95"/>
    <mergeCell ref="A96:B96"/>
    <mergeCell ref="A97:A98"/>
    <mergeCell ref="B97:B98"/>
    <mergeCell ref="C97:D97"/>
    <mergeCell ref="B1:D1"/>
    <mergeCell ref="A2:D2"/>
    <mergeCell ref="A3:D3"/>
    <mergeCell ref="A4:D4"/>
    <mergeCell ref="A6:D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="120" zoomScaleNormal="120" zoomScaleSheetLayoutView="130" workbookViewId="0">
      <selection activeCell="H1" sqref="H1:H65536"/>
    </sheetView>
  </sheetViews>
  <sheetFormatPr defaultRowHeight="12.75" x14ac:dyDescent="0.2"/>
  <cols>
    <col min="1" max="1" width="6.83203125" style="33" customWidth="1"/>
    <col min="2" max="2" width="48" style="74" customWidth="1"/>
    <col min="3" max="4" width="15.5" style="33" customWidth="1"/>
    <col min="5" max="5" width="55.1640625" style="33" customWidth="1"/>
    <col min="6" max="7" width="15.5" style="33" customWidth="1"/>
    <col min="8" max="8" width="4.83203125" style="33" customWidth="1"/>
    <col min="9" max="16384" width="9.33203125" style="33"/>
  </cols>
  <sheetData>
    <row r="1" spans="1:8" ht="39.75" customHeight="1" x14ac:dyDescent="0.2">
      <c r="A1" s="314"/>
      <c r="B1" s="320" t="s">
        <v>103</v>
      </c>
      <c r="C1" s="321"/>
      <c r="D1" s="321"/>
      <c r="E1" s="321"/>
      <c r="F1" s="321"/>
      <c r="G1" s="321"/>
      <c r="H1" s="770" t="str">
        <f>CONCATENATE("2.1. melléklet ",Z_ALAPADATOK!A7," ",Z_ALAPADATOK!B7," ",Z_ALAPADATOK!C7," ",Z_ALAPADATOK!D7," ",Z_ALAPADATOK!E7," ",Z_ALAPADATOK!F7," ",Z_ALAPADATOK!G7," ",Z_ALAPADATOK!H7)</f>
        <v>2.1. melléklet a 6 / 2021 ( V.28. ) önkormányzati rendelethez</v>
      </c>
    </row>
    <row r="2" spans="1:8" ht="14.25" thickBot="1" x14ac:dyDescent="0.25">
      <c r="A2" s="314"/>
      <c r="B2" s="313"/>
      <c r="C2" s="314"/>
      <c r="D2" s="314"/>
      <c r="E2" s="314"/>
      <c r="F2" s="322"/>
      <c r="G2" s="322"/>
      <c r="H2" s="770"/>
    </row>
    <row r="3" spans="1:8" ht="18" customHeight="1" thickBot="1" x14ac:dyDescent="0.25">
      <c r="A3" s="767" t="s">
        <v>48</v>
      </c>
      <c r="B3" s="323" t="s">
        <v>38</v>
      </c>
      <c r="C3" s="324"/>
      <c r="D3" s="325"/>
      <c r="E3" s="323" t="s">
        <v>39</v>
      </c>
      <c r="F3" s="326"/>
      <c r="G3" s="327"/>
      <c r="H3" s="770"/>
    </row>
    <row r="4" spans="1:8" s="123" customFormat="1" ht="35.25" customHeight="1" thickBot="1" x14ac:dyDescent="0.25">
      <c r="A4" s="768"/>
      <c r="B4" s="316" t="s">
        <v>41</v>
      </c>
      <c r="C4" s="292" t="str">
        <f>+CONCATENATE('Z_1.1.sz.mell.'!C8," eredeti előirányzat")</f>
        <v>2020.évi eredeti előirányzat</v>
      </c>
      <c r="D4" s="291" t="str">
        <f>+CONCATENATE('Z_1.1.sz.mell.'!C8," módosított előirányzat")</f>
        <v>2020.évi módosított előirányzat</v>
      </c>
      <c r="E4" s="316" t="s">
        <v>41</v>
      </c>
      <c r="F4" s="292" t="str">
        <f>+C4</f>
        <v>2020.évi eredeti előirányzat</v>
      </c>
      <c r="G4" s="292" t="str">
        <f>+D4</f>
        <v>2020.évi módosított előirányzat</v>
      </c>
      <c r="H4" s="770"/>
    </row>
    <row r="5" spans="1:8" s="124" customFormat="1" ht="12" customHeight="1" thickBot="1" x14ac:dyDescent="0.25">
      <c r="A5" s="328" t="s">
        <v>382</v>
      </c>
      <c r="B5" s="329" t="s">
        <v>383</v>
      </c>
      <c r="C5" s="330" t="s">
        <v>384</v>
      </c>
      <c r="D5" s="332" t="s">
        <v>386</v>
      </c>
      <c r="E5" s="329" t="s">
        <v>419</v>
      </c>
      <c r="F5" s="330" t="s">
        <v>388</v>
      </c>
      <c r="G5" s="330" t="s">
        <v>389</v>
      </c>
      <c r="H5" s="770"/>
    </row>
    <row r="6" spans="1:8" ht="12.95" customHeight="1" x14ac:dyDescent="0.2">
      <c r="A6" s="125" t="s">
        <v>6</v>
      </c>
      <c r="B6" s="126" t="s">
        <v>278</v>
      </c>
      <c r="C6" s="117">
        <v>213507136</v>
      </c>
      <c r="D6" s="117">
        <v>209208681</v>
      </c>
      <c r="E6" s="126" t="s">
        <v>42</v>
      </c>
      <c r="F6" s="117">
        <v>152073921</v>
      </c>
      <c r="G6" s="117">
        <v>212127208</v>
      </c>
      <c r="H6" s="770"/>
    </row>
    <row r="7" spans="1:8" ht="12.95" customHeight="1" x14ac:dyDescent="0.2">
      <c r="A7" s="127" t="s">
        <v>7</v>
      </c>
      <c r="B7" s="128" t="s">
        <v>279</v>
      </c>
      <c r="C7" s="118">
        <v>46116880</v>
      </c>
      <c r="D7" s="118">
        <v>106878676</v>
      </c>
      <c r="E7" s="128" t="s">
        <v>119</v>
      </c>
      <c r="F7" s="118">
        <v>27274923</v>
      </c>
      <c r="G7" s="118">
        <v>37013438</v>
      </c>
      <c r="H7" s="770"/>
    </row>
    <row r="8" spans="1:8" ht="12.95" customHeight="1" x14ac:dyDescent="0.2">
      <c r="A8" s="127" t="s">
        <v>8</v>
      </c>
      <c r="B8" s="128" t="s">
        <v>297</v>
      </c>
      <c r="C8" s="118"/>
      <c r="D8" s="118"/>
      <c r="E8" s="128" t="s">
        <v>145</v>
      </c>
      <c r="F8" s="118">
        <v>122525946</v>
      </c>
      <c r="G8" s="118">
        <v>148069092</v>
      </c>
      <c r="H8" s="770"/>
    </row>
    <row r="9" spans="1:8" ht="12.95" customHeight="1" x14ac:dyDescent="0.2">
      <c r="A9" s="127" t="s">
        <v>9</v>
      </c>
      <c r="B9" s="128" t="s">
        <v>110</v>
      </c>
      <c r="C9" s="118">
        <v>38400000</v>
      </c>
      <c r="D9" s="118">
        <v>38400000</v>
      </c>
      <c r="E9" s="128" t="s">
        <v>120</v>
      </c>
      <c r="F9" s="118">
        <v>21658890</v>
      </c>
      <c r="G9" s="118">
        <v>25378390</v>
      </c>
      <c r="H9" s="770"/>
    </row>
    <row r="10" spans="1:8" ht="12.95" customHeight="1" x14ac:dyDescent="0.2">
      <c r="A10" s="127" t="s">
        <v>10</v>
      </c>
      <c r="B10" s="129" t="s">
        <v>322</v>
      </c>
      <c r="C10" s="118">
        <v>20122903</v>
      </c>
      <c r="D10" s="118">
        <v>47522903</v>
      </c>
      <c r="E10" s="128" t="s">
        <v>121</v>
      </c>
      <c r="F10" s="118">
        <v>1000000</v>
      </c>
      <c r="G10" s="118">
        <v>14808695</v>
      </c>
      <c r="H10" s="770"/>
    </row>
    <row r="11" spans="1:8" ht="12.95" customHeight="1" x14ac:dyDescent="0.2">
      <c r="A11" s="127" t="s">
        <v>11</v>
      </c>
      <c r="B11" s="128" t="s">
        <v>280</v>
      </c>
      <c r="C11" s="119">
        <v>500000</v>
      </c>
      <c r="D11" s="119">
        <v>500000</v>
      </c>
      <c r="E11" s="128" t="s">
        <v>36</v>
      </c>
      <c r="F11" s="118">
        <v>39584763</v>
      </c>
      <c r="G11" s="118">
        <v>34756093</v>
      </c>
      <c r="H11" s="770"/>
    </row>
    <row r="12" spans="1:8" ht="12.95" customHeight="1" x14ac:dyDescent="0.2">
      <c r="A12" s="127" t="s">
        <v>12</v>
      </c>
      <c r="B12" s="128" t="s">
        <v>379</v>
      </c>
      <c r="C12" s="118"/>
      <c r="D12" s="118"/>
      <c r="E12" s="30"/>
      <c r="F12" s="118"/>
      <c r="G12" s="118"/>
      <c r="H12" s="770"/>
    </row>
    <row r="13" spans="1:8" ht="12.95" customHeight="1" x14ac:dyDescent="0.2">
      <c r="A13" s="127" t="s">
        <v>13</v>
      </c>
      <c r="B13" s="30"/>
      <c r="C13" s="118"/>
      <c r="D13" s="118"/>
      <c r="E13" s="30"/>
      <c r="F13" s="118"/>
      <c r="G13" s="118"/>
      <c r="H13" s="770"/>
    </row>
    <row r="14" spans="1:8" ht="12.95" customHeight="1" x14ac:dyDescent="0.2">
      <c r="A14" s="127" t="s">
        <v>14</v>
      </c>
      <c r="B14" s="186"/>
      <c r="C14" s="119"/>
      <c r="D14" s="119"/>
      <c r="E14" s="30"/>
      <c r="F14" s="118"/>
      <c r="G14" s="118"/>
      <c r="H14" s="770"/>
    </row>
    <row r="15" spans="1:8" ht="12.95" customHeight="1" x14ac:dyDescent="0.2">
      <c r="A15" s="127" t="s">
        <v>15</v>
      </c>
      <c r="B15" s="30"/>
      <c r="C15" s="118"/>
      <c r="D15" s="118"/>
      <c r="E15" s="30"/>
      <c r="F15" s="118"/>
      <c r="G15" s="118"/>
      <c r="H15" s="770"/>
    </row>
    <row r="16" spans="1:8" ht="12.95" customHeight="1" x14ac:dyDescent="0.2">
      <c r="A16" s="127" t="s">
        <v>16</v>
      </c>
      <c r="B16" s="30"/>
      <c r="C16" s="118"/>
      <c r="D16" s="118"/>
      <c r="E16" s="30"/>
      <c r="F16" s="118"/>
      <c r="G16" s="118"/>
      <c r="H16" s="770"/>
    </row>
    <row r="17" spans="1:8" ht="12.95" customHeight="1" thickBot="1" x14ac:dyDescent="0.25">
      <c r="A17" s="127" t="s">
        <v>17</v>
      </c>
      <c r="B17" s="35"/>
      <c r="C17" s="120"/>
      <c r="D17" s="120"/>
      <c r="E17" s="30"/>
      <c r="F17" s="120"/>
      <c r="G17" s="120"/>
      <c r="H17" s="770"/>
    </row>
    <row r="18" spans="1:8" ht="21.75" thickBot="1" x14ac:dyDescent="0.25">
      <c r="A18" s="130" t="s">
        <v>18</v>
      </c>
      <c r="B18" s="60" t="s">
        <v>380</v>
      </c>
      <c r="C18" s="121">
        <f>C6+C7+C9+C10+C11+C13+C14+C15+C16+C17</f>
        <v>318646919</v>
      </c>
      <c r="D18" s="121">
        <f>D6+D7+D9+D10+D11+D13+D14+D15+D16+D17</f>
        <v>402510260</v>
      </c>
      <c r="E18" s="60" t="s">
        <v>283</v>
      </c>
      <c r="F18" s="121">
        <f>SUM(F6:F17)</f>
        <v>364118443</v>
      </c>
      <c r="G18" s="121">
        <f>SUM(G6:G17)</f>
        <v>472152916</v>
      </c>
      <c r="H18" s="770"/>
    </row>
    <row r="19" spans="1:8" ht="12.95" customHeight="1" x14ac:dyDescent="0.2">
      <c r="A19" s="131" t="s">
        <v>19</v>
      </c>
      <c r="B19" s="132" t="s">
        <v>841</v>
      </c>
      <c r="C19" s="230">
        <f>+C20+C21+C22+C23</f>
        <v>45471524</v>
      </c>
      <c r="D19" s="230">
        <f>+D20+D21+D22+D23</f>
        <v>76262958</v>
      </c>
      <c r="E19" s="133" t="s">
        <v>127</v>
      </c>
      <c r="F19" s="122"/>
      <c r="G19" s="122"/>
      <c r="H19" s="770"/>
    </row>
    <row r="20" spans="1:8" ht="12.95" customHeight="1" x14ac:dyDescent="0.2">
      <c r="A20" s="134" t="s">
        <v>20</v>
      </c>
      <c r="B20" s="133" t="s">
        <v>138</v>
      </c>
      <c r="C20" s="49">
        <v>45471524</v>
      </c>
      <c r="D20" s="49">
        <v>76262958</v>
      </c>
      <c r="E20" s="133" t="s">
        <v>282</v>
      </c>
      <c r="F20" s="49"/>
      <c r="G20" s="49"/>
      <c r="H20" s="770"/>
    </row>
    <row r="21" spans="1:8" ht="12.95" customHeight="1" x14ac:dyDescent="0.2">
      <c r="A21" s="134" t="s">
        <v>21</v>
      </c>
      <c r="B21" s="133" t="s">
        <v>139</v>
      </c>
      <c r="C21" s="49"/>
      <c r="D21" s="49"/>
      <c r="E21" s="133" t="s">
        <v>101</v>
      </c>
      <c r="F21" s="49"/>
      <c r="G21" s="49"/>
      <c r="H21" s="770"/>
    </row>
    <row r="22" spans="1:8" ht="12.95" customHeight="1" x14ac:dyDescent="0.2">
      <c r="A22" s="134" t="s">
        <v>22</v>
      </c>
      <c r="B22" s="133" t="s">
        <v>143</v>
      </c>
      <c r="C22" s="49"/>
      <c r="D22" s="49"/>
      <c r="E22" s="133" t="s">
        <v>102</v>
      </c>
      <c r="F22" s="49"/>
      <c r="G22" s="49"/>
      <c r="H22" s="770"/>
    </row>
    <row r="23" spans="1:8" ht="12.95" customHeight="1" x14ac:dyDescent="0.2">
      <c r="A23" s="134" t="s">
        <v>23</v>
      </c>
      <c r="B23" s="133" t="s">
        <v>144</v>
      </c>
      <c r="C23" s="49"/>
      <c r="D23" s="49"/>
      <c r="E23" s="132" t="s">
        <v>146</v>
      </c>
      <c r="F23" s="49"/>
      <c r="G23" s="49"/>
      <c r="H23" s="770"/>
    </row>
    <row r="24" spans="1:8" ht="12.95" customHeight="1" x14ac:dyDescent="0.2">
      <c r="A24" s="127" t="s">
        <v>24</v>
      </c>
      <c r="B24" s="133" t="s">
        <v>281</v>
      </c>
      <c r="C24" s="49"/>
      <c r="D24" s="49"/>
      <c r="E24" s="133" t="s">
        <v>128</v>
      </c>
      <c r="F24" s="49"/>
      <c r="G24" s="49"/>
      <c r="H24" s="770"/>
    </row>
    <row r="25" spans="1:8" ht="12.95" customHeight="1" x14ac:dyDescent="0.2">
      <c r="A25" s="127" t="s">
        <v>25</v>
      </c>
      <c r="B25" s="133" t="s">
        <v>840</v>
      </c>
      <c r="C25" s="135">
        <f>C26+C27+C28</f>
        <v>0</v>
      </c>
      <c r="D25" s="135">
        <f>D26+D27+D28</f>
        <v>0</v>
      </c>
      <c r="E25" s="126" t="s">
        <v>362</v>
      </c>
      <c r="F25" s="49"/>
      <c r="G25" s="49"/>
      <c r="H25" s="770"/>
    </row>
    <row r="26" spans="1:8" ht="12.95" customHeight="1" x14ac:dyDescent="0.2">
      <c r="A26" s="157" t="s">
        <v>26</v>
      </c>
      <c r="B26" s="132" t="s">
        <v>154</v>
      </c>
      <c r="C26" s="122"/>
      <c r="D26" s="122"/>
      <c r="E26" s="128" t="s">
        <v>368</v>
      </c>
      <c r="F26" s="122"/>
      <c r="G26" s="122"/>
      <c r="H26" s="770"/>
    </row>
    <row r="27" spans="1:8" ht="12.95" customHeight="1" x14ac:dyDescent="0.2">
      <c r="A27" s="127" t="s">
        <v>27</v>
      </c>
      <c r="B27" s="133" t="s">
        <v>373</v>
      </c>
      <c r="C27" s="49"/>
      <c r="D27" s="49"/>
      <c r="E27" s="128" t="s">
        <v>905</v>
      </c>
      <c r="F27" s="49"/>
      <c r="G27" s="49">
        <v>6620302</v>
      </c>
      <c r="H27" s="770"/>
    </row>
    <row r="28" spans="1:8" ht="12.95" customHeight="1" thickBot="1" x14ac:dyDescent="0.25">
      <c r="A28" s="157" t="s">
        <v>28</v>
      </c>
      <c r="B28" s="132" t="s">
        <v>239</v>
      </c>
      <c r="C28" s="122"/>
      <c r="D28" s="122"/>
      <c r="E28" s="188"/>
      <c r="F28" s="122"/>
      <c r="G28" s="122"/>
      <c r="H28" s="770"/>
    </row>
    <row r="29" spans="1:8" ht="24" customHeight="1" thickBot="1" x14ac:dyDescent="0.25">
      <c r="A29" s="130" t="s">
        <v>29</v>
      </c>
      <c r="B29" s="60" t="s">
        <v>843</v>
      </c>
      <c r="C29" s="121">
        <f>+C19+C25</f>
        <v>45471524</v>
      </c>
      <c r="D29" s="121">
        <f>+D19+D25</f>
        <v>76262958</v>
      </c>
      <c r="E29" s="60" t="s">
        <v>842</v>
      </c>
      <c r="F29" s="121">
        <f>SUM(F19:F28)</f>
        <v>0</v>
      </c>
      <c r="G29" s="121">
        <f>SUM(G19:G28)</f>
        <v>6620302</v>
      </c>
      <c r="H29" s="770"/>
    </row>
    <row r="30" spans="1:8" ht="13.5" thickBot="1" x14ac:dyDescent="0.25">
      <c r="A30" s="130" t="s">
        <v>30</v>
      </c>
      <c r="B30" s="136" t="s">
        <v>381</v>
      </c>
      <c r="C30" s="287">
        <f>+C18+C29</f>
        <v>364118443</v>
      </c>
      <c r="D30" s="287">
        <f>+D18+D29</f>
        <v>478773218</v>
      </c>
      <c r="E30" s="136"/>
      <c r="F30" s="287">
        <f>+F18+F29</f>
        <v>364118443</v>
      </c>
      <c r="G30" s="287">
        <f>+G18+G29</f>
        <v>478773218</v>
      </c>
      <c r="H30" s="770"/>
    </row>
    <row r="31" spans="1:8" ht="13.5" thickBot="1" x14ac:dyDescent="0.25">
      <c r="A31" s="130" t="s">
        <v>31</v>
      </c>
      <c r="B31" s="136" t="s">
        <v>105</v>
      </c>
      <c r="C31" s="287">
        <f>IF(C18-F18&lt;0,F18-C18,"-")</f>
        <v>45471524</v>
      </c>
      <c r="D31" s="287">
        <f>IF(D18-G18&lt;0,G18-D18,"-")</f>
        <v>69642656</v>
      </c>
      <c r="E31" s="136" t="s">
        <v>106</v>
      </c>
      <c r="F31" s="287" t="str">
        <f>IF(C18-F18&gt;0,C18-F18,"-")</f>
        <v>-</v>
      </c>
      <c r="G31" s="287" t="str">
        <f>IF(D18-G18&gt;0,D18-G18,"-")</f>
        <v>-</v>
      </c>
      <c r="H31" s="770"/>
    </row>
    <row r="32" spans="1:8" ht="13.5" thickBot="1" x14ac:dyDescent="0.25">
      <c r="A32" s="130" t="s">
        <v>32</v>
      </c>
      <c r="B32" s="136" t="s">
        <v>483</v>
      </c>
      <c r="C32" s="287" t="str">
        <f>IF(C30-F30&lt;0,F30-C30,"-")</f>
        <v>-</v>
      </c>
      <c r="D32" s="287" t="str">
        <f>IF(D30-G30&lt;0,G30-D30,"-")</f>
        <v>-</v>
      </c>
      <c r="E32" s="136" t="s">
        <v>484</v>
      </c>
      <c r="F32" s="287" t="str">
        <f>IF(C30-F30&gt;0,C30-F30,"-")</f>
        <v>-</v>
      </c>
      <c r="G32" s="287" t="str">
        <f>IF(D30-G30&gt;0,D30-G30,"-")</f>
        <v>-</v>
      </c>
      <c r="H32" s="770"/>
    </row>
    <row r="33" spans="2:8" ht="18.75" x14ac:dyDescent="0.2">
      <c r="B33" s="769"/>
      <c r="C33" s="769"/>
      <c r="D33" s="769"/>
      <c r="E33" s="769"/>
      <c r="H33" s="770"/>
    </row>
  </sheetData>
  <mergeCells count="3">
    <mergeCell ref="A3:A4"/>
    <mergeCell ref="B33:E33"/>
    <mergeCell ref="H1:H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B1" zoomScale="120" zoomScaleNormal="120" zoomScaleSheetLayoutView="115" workbookViewId="0">
      <selection activeCell="H1" sqref="H1:H65536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4" width="15.5" style="33" customWidth="1"/>
    <col min="5" max="5" width="49.83203125" style="33" customWidth="1"/>
    <col min="6" max="7" width="15.5" style="33" customWidth="1"/>
    <col min="8" max="8" width="4.83203125" style="33" customWidth="1"/>
    <col min="9" max="16384" width="9.33203125" style="33"/>
  </cols>
  <sheetData>
    <row r="1" spans="1:8" ht="31.5" x14ac:dyDescent="0.2">
      <c r="A1" s="314"/>
      <c r="B1" s="320" t="s">
        <v>104</v>
      </c>
      <c r="C1" s="321"/>
      <c r="D1" s="321"/>
      <c r="E1" s="321"/>
      <c r="F1" s="321"/>
      <c r="G1" s="321"/>
      <c r="H1" s="770" t="str">
        <f>CONCATENATE("2.2. melléklet ",Z_ALAPADATOK!A7," ",Z_ALAPADATOK!B7," ",Z_ALAPADATOK!C7," ",Z_ALAPADATOK!D7," ",Z_ALAPADATOK!E7," ",Z_ALAPADATOK!F7," ",Z_ALAPADATOK!G7," ",Z_ALAPADATOK!H7)</f>
        <v>2.2. melléklet a 6 / 2021 ( V.28. ) önkormányzati rendelethez</v>
      </c>
    </row>
    <row r="2" spans="1:8" ht="14.25" thickBot="1" x14ac:dyDescent="0.25">
      <c r="A2" s="314"/>
      <c r="B2" s="313"/>
      <c r="C2" s="314"/>
      <c r="D2" s="314"/>
      <c r="E2" s="314"/>
      <c r="F2" s="322"/>
      <c r="G2" s="322"/>
      <c r="H2" s="770"/>
    </row>
    <row r="3" spans="1:8" ht="13.5" customHeight="1" thickBot="1" x14ac:dyDescent="0.25">
      <c r="A3" s="767" t="s">
        <v>48</v>
      </c>
      <c r="B3" s="323" t="s">
        <v>38</v>
      </c>
      <c r="C3" s="324"/>
      <c r="D3" s="325"/>
      <c r="E3" s="323" t="s">
        <v>39</v>
      </c>
      <c r="F3" s="326"/>
      <c r="G3" s="327"/>
      <c r="H3" s="770"/>
    </row>
    <row r="4" spans="1:8" s="123" customFormat="1" ht="36.75" thickBot="1" x14ac:dyDescent="0.25">
      <c r="A4" s="768"/>
      <c r="B4" s="316" t="s">
        <v>41</v>
      </c>
      <c r="C4" s="292" t="str">
        <f>+CONCATENATE('Z_1.1.sz.mell.'!C8," eredeti előirányzat")</f>
        <v>2020.évi eredeti előirányzat</v>
      </c>
      <c r="D4" s="291" t="str">
        <f>+CONCATENATE('Z_1.1.sz.mell.'!C8," módosított előirányzat")</f>
        <v>2020.évi módosított előirányzat</v>
      </c>
      <c r="E4" s="316" t="s">
        <v>41</v>
      </c>
      <c r="F4" s="292" t="str">
        <f>+C4</f>
        <v>2020.évi eredeti előirányzat</v>
      </c>
      <c r="G4" s="292" t="str">
        <f>+D4</f>
        <v>2020.évi módosított előirányzat</v>
      </c>
      <c r="H4" s="770"/>
    </row>
    <row r="5" spans="1:8" s="123" customFormat="1" ht="13.5" thickBot="1" x14ac:dyDescent="0.25">
      <c r="A5" s="328" t="s">
        <v>382</v>
      </c>
      <c r="B5" s="329" t="s">
        <v>383</v>
      </c>
      <c r="C5" s="330" t="s">
        <v>384</v>
      </c>
      <c r="D5" s="330" t="s">
        <v>386</v>
      </c>
      <c r="E5" s="329" t="s">
        <v>387</v>
      </c>
      <c r="F5" s="330" t="s">
        <v>388</v>
      </c>
      <c r="G5" s="331" t="s">
        <v>389</v>
      </c>
      <c r="H5" s="770"/>
    </row>
    <row r="6" spans="1:8" ht="12.95" customHeight="1" x14ac:dyDescent="0.2">
      <c r="A6" s="125" t="s">
        <v>6</v>
      </c>
      <c r="B6" s="126" t="s">
        <v>284</v>
      </c>
      <c r="C6" s="117">
        <v>59571686</v>
      </c>
      <c r="D6" s="117">
        <v>103489288</v>
      </c>
      <c r="E6" s="126" t="s">
        <v>140</v>
      </c>
      <c r="F6" s="117">
        <v>16115221</v>
      </c>
      <c r="G6" s="260">
        <v>27333313</v>
      </c>
      <c r="H6" s="770"/>
    </row>
    <row r="7" spans="1:8" x14ac:dyDescent="0.2">
      <c r="A7" s="127" t="s">
        <v>7</v>
      </c>
      <c r="B7" s="128" t="s">
        <v>285</v>
      </c>
      <c r="C7" s="118"/>
      <c r="D7" s="118"/>
      <c r="E7" s="128" t="s">
        <v>290</v>
      </c>
      <c r="F7" s="118"/>
      <c r="G7" s="118"/>
      <c r="H7" s="770"/>
    </row>
    <row r="8" spans="1:8" ht="12.95" customHeight="1" x14ac:dyDescent="0.2">
      <c r="A8" s="127" t="s">
        <v>8</v>
      </c>
      <c r="B8" s="128" t="s">
        <v>1</v>
      </c>
      <c r="C8" s="118"/>
      <c r="D8" s="118"/>
      <c r="E8" s="128" t="s">
        <v>123</v>
      </c>
      <c r="F8" s="118">
        <v>235651451</v>
      </c>
      <c r="G8" s="118">
        <v>254149297</v>
      </c>
      <c r="H8" s="770"/>
    </row>
    <row r="9" spans="1:8" ht="12.95" customHeight="1" x14ac:dyDescent="0.2">
      <c r="A9" s="127" t="s">
        <v>9</v>
      </c>
      <c r="B9" s="128" t="s">
        <v>286</v>
      </c>
      <c r="C9" s="118"/>
      <c r="D9" s="118"/>
      <c r="E9" s="128" t="s">
        <v>291</v>
      </c>
      <c r="F9" s="118"/>
      <c r="G9" s="118"/>
      <c r="H9" s="770"/>
    </row>
    <row r="10" spans="1:8" ht="12.75" customHeight="1" x14ac:dyDescent="0.2">
      <c r="A10" s="127" t="s">
        <v>10</v>
      </c>
      <c r="B10" s="128" t="s">
        <v>287</v>
      </c>
      <c r="C10" s="118"/>
      <c r="D10" s="118"/>
      <c r="E10" s="128" t="s">
        <v>142</v>
      </c>
      <c r="F10" s="118"/>
      <c r="G10" s="118"/>
      <c r="H10" s="770"/>
    </row>
    <row r="11" spans="1:8" ht="12.95" customHeight="1" x14ac:dyDescent="0.2">
      <c r="A11" s="127" t="s">
        <v>11</v>
      </c>
      <c r="B11" s="128" t="s">
        <v>288</v>
      </c>
      <c r="C11" s="119"/>
      <c r="D11" s="119"/>
      <c r="E11" s="189"/>
      <c r="F11" s="118"/>
      <c r="G11" s="118"/>
      <c r="H11" s="770"/>
    </row>
    <row r="12" spans="1:8" ht="12.95" customHeight="1" x14ac:dyDescent="0.2">
      <c r="A12" s="127" t="s">
        <v>12</v>
      </c>
      <c r="B12" s="30"/>
      <c r="C12" s="118"/>
      <c r="D12" s="118"/>
      <c r="E12" s="189"/>
      <c r="F12" s="118"/>
      <c r="G12" s="118"/>
      <c r="H12" s="770"/>
    </row>
    <row r="13" spans="1:8" ht="12.95" customHeight="1" x14ac:dyDescent="0.2">
      <c r="A13" s="127" t="s">
        <v>13</v>
      </c>
      <c r="B13" s="30"/>
      <c r="C13" s="118"/>
      <c r="D13" s="118"/>
      <c r="E13" s="190"/>
      <c r="F13" s="118"/>
      <c r="G13" s="118"/>
      <c r="H13" s="770"/>
    </row>
    <row r="14" spans="1:8" ht="12.95" customHeight="1" x14ac:dyDescent="0.2">
      <c r="A14" s="127" t="s">
        <v>14</v>
      </c>
      <c r="B14" s="187"/>
      <c r="C14" s="119"/>
      <c r="D14" s="119"/>
      <c r="E14" s="189"/>
      <c r="F14" s="118"/>
      <c r="G14" s="118"/>
      <c r="H14" s="770"/>
    </row>
    <row r="15" spans="1:8" x14ac:dyDescent="0.2">
      <c r="A15" s="127" t="s">
        <v>15</v>
      </c>
      <c r="B15" s="30"/>
      <c r="C15" s="119"/>
      <c r="D15" s="119"/>
      <c r="E15" s="189"/>
      <c r="F15" s="118"/>
      <c r="G15" s="118"/>
      <c r="H15" s="770"/>
    </row>
    <row r="16" spans="1:8" ht="12.95" customHeight="1" thickBot="1" x14ac:dyDescent="0.25">
      <c r="A16" s="157" t="s">
        <v>16</v>
      </c>
      <c r="B16" s="188"/>
      <c r="C16" s="159"/>
      <c r="D16" s="159"/>
      <c r="E16" s="158" t="s">
        <v>36</v>
      </c>
      <c r="F16" s="258"/>
      <c r="G16" s="258"/>
      <c r="H16" s="770"/>
    </row>
    <row r="17" spans="1:8" ht="15.95" customHeight="1" thickBot="1" x14ac:dyDescent="0.25">
      <c r="A17" s="130" t="s">
        <v>17</v>
      </c>
      <c r="B17" s="60" t="s">
        <v>298</v>
      </c>
      <c r="C17" s="121">
        <f>+C6+C8+C9+C11+C12+C13+C14+C15+C16</f>
        <v>59571686</v>
      </c>
      <c r="D17" s="121">
        <f>+D6+D8+D9+D11+D12+D13+D14+D15+D16</f>
        <v>103489288</v>
      </c>
      <c r="E17" s="60" t="s">
        <v>299</v>
      </c>
      <c r="F17" s="121">
        <f>+F6+F8+F10+F11+F12+F13+F14+F15+F16</f>
        <v>251766672</v>
      </c>
      <c r="G17" s="121">
        <f>+G6+G8+G10+G11+G12+G13+G14+G15+G16</f>
        <v>281482610</v>
      </c>
      <c r="H17" s="770"/>
    </row>
    <row r="18" spans="1:8" ht="12.95" customHeight="1" x14ac:dyDescent="0.2">
      <c r="A18" s="125" t="s">
        <v>18</v>
      </c>
      <c r="B18" s="138" t="s">
        <v>158</v>
      </c>
      <c r="C18" s="145">
        <f>+C19+C20+C21+C22+C23</f>
        <v>192194986</v>
      </c>
      <c r="D18" s="145">
        <f>+D19+D20+D21+D22+D23</f>
        <v>177993322</v>
      </c>
      <c r="E18" s="133" t="s">
        <v>127</v>
      </c>
      <c r="F18" s="259"/>
      <c r="G18" s="259"/>
      <c r="H18" s="770"/>
    </row>
    <row r="19" spans="1:8" ht="12.95" customHeight="1" x14ac:dyDescent="0.2">
      <c r="A19" s="127" t="s">
        <v>19</v>
      </c>
      <c r="B19" s="139" t="s">
        <v>147</v>
      </c>
      <c r="C19" s="49">
        <v>192194986</v>
      </c>
      <c r="D19" s="49">
        <v>177993322</v>
      </c>
      <c r="E19" s="133" t="s">
        <v>130</v>
      </c>
      <c r="F19" s="49"/>
      <c r="G19" s="49"/>
      <c r="H19" s="770"/>
    </row>
    <row r="20" spans="1:8" ht="12.95" customHeight="1" x14ac:dyDescent="0.2">
      <c r="A20" s="125" t="s">
        <v>20</v>
      </c>
      <c r="B20" s="139" t="s">
        <v>148</v>
      </c>
      <c r="C20" s="49"/>
      <c r="D20" s="49"/>
      <c r="E20" s="133" t="s">
        <v>101</v>
      </c>
      <c r="F20" s="49"/>
      <c r="G20" s="49"/>
      <c r="H20" s="770"/>
    </row>
    <row r="21" spans="1:8" ht="12.95" customHeight="1" x14ac:dyDescent="0.2">
      <c r="A21" s="127" t="s">
        <v>21</v>
      </c>
      <c r="B21" s="139" t="s">
        <v>149</v>
      </c>
      <c r="C21" s="49"/>
      <c r="D21" s="49"/>
      <c r="E21" s="133" t="s">
        <v>102</v>
      </c>
      <c r="F21" s="49"/>
      <c r="G21" s="49"/>
      <c r="H21" s="770"/>
    </row>
    <row r="22" spans="1:8" ht="12.95" customHeight="1" x14ac:dyDescent="0.2">
      <c r="A22" s="125" t="s">
        <v>22</v>
      </c>
      <c r="B22" s="139" t="s">
        <v>150</v>
      </c>
      <c r="C22" s="49"/>
      <c r="D22" s="49"/>
      <c r="E22" s="132" t="s">
        <v>146</v>
      </c>
      <c r="F22" s="49"/>
      <c r="G22" s="49"/>
      <c r="H22" s="770"/>
    </row>
    <row r="23" spans="1:8" ht="12.95" customHeight="1" x14ac:dyDescent="0.2">
      <c r="A23" s="127" t="s">
        <v>23</v>
      </c>
      <c r="B23" s="140" t="s">
        <v>151</v>
      </c>
      <c r="C23" s="49"/>
      <c r="D23" s="49"/>
      <c r="E23" s="133" t="s">
        <v>131</v>
      </c>
      <c r="F23" s="49"/>
      <c r="G23" s="49"/>
      <c r="H23" s="770"/>
    </row>
    <row r="24" spans="1:8" ht="12.95" customHeight="1" x14ac:dyDescent="0.2">
      <c r="A24" s="125" t="s">
        <v>24</v>
      </c>
      <c r="B24" s="141" t="s">
        <v>152</v>
      </c>
      <c r="C24" s="135">
        <f>+C25+C26+C27+C28+C29</f>
        <v>0</v>
      </c>
      <c r="D24" s="135">
        <f>+D25+D26+D27+D28+D29</f>
        <v>0</v>
      </c>
      <c r="E24" s="142" t="s">
        <v>129</v>
      </c>
      <c r="F24" s="49"/>
      <c r="G24" s="49"/>
      <c r="H24" s="770"/>
    </row>
    <row r="25" spans="1:8" ht="12.95" customHeight="1" x14ac:dyDescent="0.2">
      <c r="A25" s="127" t="s">
        <v>25</v>
      </c>
      <c r="B25" s="140" t="s">
        <v>153</v>
      </c>
      <c r="C25" s="49"/>
      <c r="D25" s="49"/>
      <c r="E25" s="142" t="s">
        <v>292</v>
      </c>
      <c r="F25" s="49"/>
      <c r="G25" s="49"/>
      <c r="H25" s="770"/>
    </row>
    <row r="26" spans="1:8" ht="12.95" customHeight="1" x14ac:dyDescent="0.2">
      <c r="A26" s="125" t="s">
        <v>26</v>
      </c>
      <c r="B26" s="140" t="s">
        <v>154</v>
      </c>
      <c r="C26" s="49"/>
      <c r="D26" s="49"/>
      <c r="E26" s="137"/>
      <c r="F26" s="49"/>
      <c r="G26" s="49"/>
      <c r="H26" s="770"/>
    </row>
    <row r="27" spans="1:8" ht="12.95" customHeight="1" x14ac:dyDescent="0.2">
      <c r="A27" s="127" t="s">
        <v>27</v>
      </c>
      <c r="B27" s="139" t="s">
        <v>155</v>
      </c>
      <c r="C27" s="49"/>
      <c r="D27" s="49"/>
      <c r="E27" s="58"/>
      <c r="F27" s="49"/>
      <c r="G27" s="49"/>
      <c r="H27" s="770"/>
    </row>
    <row r="28" spans="1:8" ht="12.95" customHeight="1" x14ac:dyDescent="0.2">
      <c r="A28" s="125" t="s">
        <v>28</v>
      </c>
      <c r="B28" s="143" t="s">
        <v>156</v>
      </c>
      <c r="C28" s="49"/>
      <c r="D28" s="49"/>
      <c r="E28" s="30"/>
      <c r="F28" s="49"/>
      <c r="G28" s="49"/>
      <c r="H28" s="770"/>
    </row>
    <row r="29" spans="1:8" ht="12.95" customHeight="1" thickBot="1" x14ac:dyDescent="0.25">
      <c r="A29" s="127" t="s">
        <v>29</v>
      </c>
      <c r="B29" s="144" t="s">
        <v>157</v>
      </c>
      <c r="C29" s="49"/>
      <c r="D29" s="49"/>
      <c r="E29" s="58"/>
      <c r="F29" s="49"/>
      <c r="G29" s="49"/>
      <c r="H29" s="770"/>
    </row>
    <row r="30" spans="1:8" ht="21.75" customHeight="1" thickBot="1" x14ac:dyDescent="0.25">
      <c r="A30" s="130" t="s">
        <v>30</v>
      </c>
      <c r="B30" s="60" t="s">
        <v>289</v>
      </c>
      <c r="C30" s="121">
        <f>+C18+C24</f>
        <v>192194986</v>
      </c>
      <c r="D30" s="121">
        <f>+D18+D24</f>
        <v>177993322</v>
      </c>
      <c r="E30" s="60" t="s">
        <v>293</v>
      </c>
      <c r="F30" s="121">
        <f>SUM(F18:F29)</f>
        <v>0</v>
      </c>
      <c r="G30" s="121">
        <f>SUM(G18:G29)</f>
        <v>0</v>
      </c>
      <c r="H30" s="770"/>
    </row>
    <row r="31" spans="1:8" ht="13.5" thickBot="1" x14ac:dyDescent="0.25">
      <c r="A31" s="130" t="s">
        <v>31</v>
      </c>
      <c r="B31" s="136" t="s">
        <v>294</v>
      </c>
      <c r="C31" s="287">
        <f>+C17+C30</f>
        <v>251766672</v>
      </c>
      <c r="D31" s="287">
        <f>+D17+D30</f>
        <v>281482610</v>
      </c>
      <c r="E31" s="136" t="s">
        <v>295</v>
      </c>
      <c r="F31" s="287">
        <f>+F17+F30</f>
        <v>251766672</v>
      </c>
      <c r="G31" s="287">
        <f>+G17+G30</f>
        <v>281482610</v>
      </c>
      <c r="H31" s="770"/>
    </row>
    <row r="32" spans="1:8" ht="13.5" thickBot="1" x14ac:dyDescent="0.25">
      <c r="A32" s="130" t="s">
        <v>32</v>
      </c>
      <c r="B32" s="136" t="s">
        <v>105</v>
      </c>
      <c r="C32" s="287">
        <f>IF(C17-F17&lt;0,F17-C17,"-")</f>
        <v>192194986</v>
      </c>
      <c r="D32" s="287">
        <f>IF(D17-G17&lt;0,G17-D17,"-")</f>
        <v>177993322</v>
      </c>
      <c r="E32" s="136" t="s">
        <v>106</v>
      </c>
      <c r="F32" s="287" t="str">
        <f>IF(C17-F17&gt;0,C17-F17,"-")</f>
        <v>-</v>
      </c>
      <c r="G32" s="287" t="str">
        <f>IF(D17-G17&gt;0,D17-G17,"-")</f>
        <v>-</v>
      </c>
      <c r="H32" s="770"/>
    </row>
    <row r="33" spans="1:8" ht="13.5" thickBot="1" x14ac:dyDescent="0.25">
      <c r="A33" s="130" t="s">
        <v>33</v>
      </c>
      <c r="B33" s="136" t="s">
        <v>483</v>
      </c>
      <c r="C33" s="287" t="str">
        <f>IF(C31-F31&lt;0,F31-C31,"-")</f>
        <v>-</v>
      </c>
      <c r="D33" s="287" t="str">
        <f>IF(D31-G31&lt;0,G31-D31,"-")</f>
        <v>-</v>
      </c>
      <c r="E33" s="136" t="s">
        <v>484</v>
      </c>
      <c r="F33" s="287" t="str">
        <f>IF(C31-F31&gt;0,C31-F31,"-")</f>
        <v>-</v>
      </c>
      <c r="G33" s="287" t="str">
        <f>IF(D31-G31&gt;0,D31-G31,"-")</f>
        <v>-</v>
      </c>
      <c r="H33" s="770"/>
    </row>
  </sheetData>
  <sheetProtection formatCells="0"/>
  <mergeCells count="2">
    <mergeCell ref="A3:A4"/>
    <mergeCell ref="H1:H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20</vt:i4>
      </vt:variant>
    </vt:vector>
  </HeadingPairs>
  <TitlesOfParts>
    <vt:vector size="58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Bonta Beáta</cp:lastModifiedBy>
  <cp:lastPrinted>2021-05-31T11:30:11Z</cp:lastPrinted>
  <dcterms:created xsi:type="dcterms:W3CDTF">1999-10-30T10:30:45Z</dcterms:created>
  <dcterms:modified xsi:type="dcterms:W3CDTF">2021-05-31T13:05:36Z</dcterms:modified>
</cp:coreProperties>
</file>