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V2021\BASKÓ\"/>
    </mc:Choice>
  </mc:AlternateContent>
  <xr:revisionPtr revIDLastSave="0" documentId="8_{23B55A6B-ABAF-400F-86A2-0117F50E0311}" xr6:coauthVersionLast="47" xr6:coauthVersionMax="47" xr10:uidLastSave="{00000000-0000-0000-0000-000000000000}"/>
  <bookViews>
    <workbookView xWindow="-120" yWindow="-120" windowWidth="29040" windowHeight="15840" tabRatio="978" firstSheet="3" activeTab="3"/>
  </bookViews>
  <sheets>
    <sheet name="KVI_MOD_TARTALOMJEGYZÉK" sheetId="185" state="hidden" r:id="rId1"/>
    <sheet name="KVI_MOD_ALAPADATOK" sheetId="94" state="hidden" r:id="rId2"/>
    <sheet name="KVI_MOD_ÖSSZEFÜGGÉSEK" sheetId="75" state="hidden" r:id="rId3"/>
    <sheet name="KVI_MOD_1.1.sz.mell." sheetId="1" r:id="rId4"/>
    <sheet name="KVI_MOD_1.2.sz.mell." sheetId="142" state="hidden" r:id="rId5"/>
    <sheet name="KVI_MOD_1.3.sz.mell." sheetId="143" state="hidden" r:id="rId6"/>
    <sheet name="KVI_MOD_1.4.sz.mell." sheetId="144" state="hidden" r:id="rId7"/>
    <sheet name="KVI_MOD_2.1.sz.mell" sheetId="73" r:id="rId8"/>
    <sheet name="KVI_MOD_2.2.sz.mell" sheetId="61" r:id="rId9"/>
    <sheet name="KVI_MOD_ELLENŐRZÉS" sheetId="76" state="hidden" r:id="rId10"/>
    <sheet name="KVI_MOD_3.sz.mell." sheetId="187" r:id="rId11"/>
    <sheet name="KVI_MOD_4.sz.mell." sheetId="188" r:id="rId12"/>
    <sheet name="KVI_MOD_5.sz.mell." sheetId="189" r:id="rId13"/>
    <sheet name="KVI_MOD_6.sz.mell." sheetId="63" r:id="rId14"/>
    <sheet name="KVI_MOD_7.sz.mell." sheetId="64" r:id="rId15"/>
    <sheet name="KVI_MOD_8.sz.mell." sheetId="186" r:id="rId16"/>
    <sheet name="KVI_MOD_9.1.sz.mell" sheetId="3" r:id="rId17"/>
    <sheet name="KVI_MOD_9.1.1.sz.mell" sheetId="133" r:id="rId18"/>
    <sheet name="KVI_MOD_9.1.2.sz.mell" sheetId="134" state="hidden" r:id="rId19"/>
    <sheet name="KVI_MOD_9.1.3.sz.mell" sheetId="135" state="hidden" r:id="rId20"/>
    <sheet name="KVI_MOD_9.2.sz.mell" sheetId="79" state="hidden" r:id="rId21"/>
    <sheet name="KVI_MOD_9.2.1.sz.mell" sheetId="138" state="hidden" r:id="rId22"/>
    <sheet name="KVI_MOD_9.2.2.sz.mell" sheetId="137" state="hidden" r:id="rId23"/>
    <sheet name="KVI_MOD_9.2.3.sz.mell" sheetId="136" state="hidden" r:id="rId24"/>
    <sheet name="KVI_MOD_9.3.sz.mell" sheetId="105" state="hidden" r:id="rId25"/>
    <sheet name="KVI_MOD_9.3.1.sz.mell" sheetId="139" state="hidden" r:id="rId26"/>
    <sheet name="KVI_MOD_9.3.2.sz.mell" sheetId="140" state="hidden" r:id="rId27"/>
    <sheet name="KVI_MOD_9.3.3.sz.mell" sheetId="141" state="hidden" r:id="rId28"/>
    <sheet name="KVI_MOD_9.4.sz.mell" sheetId="145" state="hidden" r:id="rId29"/>
    <sheet name="KVI_MOD_9.4.1.sz.mell" sheetId="146" state="hidden" r:id="rId30"/>
    <sheet name="KVI_MOD_9.4.2.sz.mell" sheetId="147" state="hidden" r:id="rId31"/>
    <sheet name="KVI_MOD_9.4.3.sz.mell" sheetId="148" state="hidden" r:id="rId32"/>
    <sheet name="KVI_MOD_9.5.sz.mell" sheetId="149" state="hidden" r:id="rId33"/>
    <sheet name="KVI_MOD_9.5.1.sz.mell" sheetId="150" state="hidden" r:id="rId34"/>
    <sheet name="KVI_MOD_9.5.2.sz.mell" sheetId="151" state="hidden" r:id="rId35"/>
    <sheet name="KVI_MOD_9.5.3.sz.mell" sheetId="152" state="hidden" r:id="rId36"/>
    <sheet name="KVI_MOD_9.6.sz.mell" sheetId="153" state="hidden" r:id="rId37"/>
    <sheet name="KVI_MOD_9.6.1.sz.mell" sheetId="154" state="hidden" r:id="rId38"/>
    <sheet name="KVI_MOD_9.6.2.sz.mell" sheetId="155" state="hidden" r:id="rId39"/>
    <sheet name="KVI_MOD_9.6.3.sz.mell" sheetId="156" state="hidden" r:id="rId40"/>
    <sheet name="KVI_MOD_9.7.sz.mell" sheetId="157" state="hidden" r:id="rId41"/>
    <sheet name="KVI_MOD_9.7.1.sz.mell" sheetId="158" state="hidden" r:id="rId42"/>
    <sheet name="KVI_MOD_9.7.2.sz.mell" sheetId="159" state="hidden" r:id="rId43"/>
    <sheet name="KVI_MOD_9.7.3.sz.mell" sheetId="160" state="hidden" r:id="rId44"/>
    <sheet name="KVI_MOD_9.8.sz.mell" sheetId="161" state="hidden" r:id="rId45"/>
    <sheet name="KVI_MOD_9.8.1.sz.mell" sheetId="162" state="hidden" r:id="rId46"/>
    <sheet name="KVI_MOD_9.8.2.sz.mell" sheetId="163" state="hidden" r:id="rId47"/>
    <sheet name="KVI_MOD_9.8.3.sz.mell" sheetId="164" state="hidden" r:id="rId48"/>
    <sheet name="KVI_MOD_9.9.sz.mell" sheetId="169" state="hidden" r:id="rId49"/>
    <sheet name="KVI_MOD_9.9.1.sz.mell" sheetId="170" state="hidden" r:id="rId50"/>
    <sheet name="KVI_MOD_9.9.2.sz.mell" sheetId="171" state="hidden" r:id="rId51"/>
    <sheet name="KVI_MOD_9.9.3.sz.mell" sheetId="172" state="hidden" r:id="rId52"/>
    <sheet name="KVI_MOD_9.10.sz.mell" sheetId="173" state="hidden" r:id="rId53"/>
    <sheet name="KVI_MOD_9.10.1.sz.mell" sheetId="174" state="hidden" r:id="rId54"/>
    <sheet name="KVI_MOD_9.10.2.sz.mell" sheetId="175" state="hidden" r:id="rId55"/>
    <sheet name="KVI_MOD_9.10.3.sz.mell" sheetId="176" state="hidden" r:id="rId56"/>
    <sheet name="KVI_MOD_9.11.sz.mell" sheetId="177" state="hidden" r:id="rId57"/>
    <sheet name="KVI_MOD_9.11.1.sz.mell" sheetId="178" state="hidden" r:id="rId58"/>
    <sheet name="KVI_MOD_9.11.2.sz.mell" sheetId="179" state="hidden" r:id="rId59"/>
    <sheet name="KVI_MOD_9.11.3.sz.mell" sheetId="180" state="hidden" r:id="rId60"/>
    <sheet name="KVI_MOD_9.12.sz.mell" sheetId="181" state="hidden" r:id="rId61"/>
    <sheet name="KVI_MOD_9.12.1.sz.mell" sheetId="182" state="hidden" r:id="rId62"/>
    <sheet name="KVI_MOD_9.12.2.sz.mell" sheetId="183" state="hidden" r:id="rId63"/>
    <sheet name="KVI_MOD_9.12.3.sz.mell" sheetId="184" state="hidden" r:id="rId64"/>
    <sheet name="KVI_MOD_10.sz.mell." sheetId="190" state="hidden" r:id="rId65"/>
    <sheet name="Munka1" sheetId="191" state="hidden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 fullCalcOnLoad="1"/>
</workbook>
</file>

<file path=xl/calcChain.xml><?xml version="1.0" encoding="utf-8"?>
<calcChain xmlns="http://schemas.openxmlformats.org/spreadsheetml/2006/main">
  <c r="G17" i="186" l="1"/>
  <c r="G39" i="186"/>
  <c r="D39" i="186"/>
  <c r="C38" i="186"/>
  <c r="D17" i="186"/>
  <c r="C16" i="186"/>
  <c r="D5" i="63"/>
  <c r="E5" i="63"/>
  <c r="C8" i="144"/>
  <c r="C8" i="143"/>
  <c r="C8" i="142"/>
  <c r="C8" i="1"/>
  <c r="D1" i="94"/>
  <c r="H53" i="186"/>
  <c r="G53" i="186"/>
  <c r="E53" i="186"/>
  <c r="D53" i="186"/>
  <c r="C53" i="186"/>
  <c r="I52" i="186"/>
  <c r="F52" i="186"/>
  <c r="I51" i="186"/>
  <c r="F51" i="186"/>
  <c r="I50" i="186"/>
  <c r="F50" i="186"/>
  <c r="I49" i="186"/>
  <c r="F49" i="186"/>
  <c r="I48" i="186"/>
  <c r="F48" i="186"/>
  <c r="H47" i="186"/>
  <c r="G47" i="186"/>
  <c r="E47" i="186"/>
  <c r="D47" i="186"/>
  <c r="C47" i="186"/>
  <c r="I46" i="186"/>
  <c r="F46" i="186"/>
  <c r="I45" i="186"/>
  <c r="F45" i="186"/>
  <c r="I44" i="186"/>
  <c r="F44" i="186"/>
  <c r="I43" i="186"/>
  <c r="B43" i="186"/>
  <c r="F43" i="186"/>
  <c r="I42" i="186"/>
  <c r="F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B37" i="185"/>
  <c r="A23" i="190"/>
  <c r="F19" i="190"/>
  <c r="E19" i="190"/>
  <c r="D19" i="190"/>
  <c r="G19" i="190"/>
  <c r="C19" i="190"/>
  <c r="G18" i="190"/>
  <c r="G17" i="190"/>
  <c r="G16" i="190"/>
  <c r="G15" i="190"/>
  <c r="G14" i="190"/>
  <c r="G13" i="190"/>
  <c r="C7" i="187"/>
  <c r="D7" i="187"/>
  <c r="E7" i="187"/>
  <c r="C11" i="189"/>
  <c r="C14" i="188"/>
  <c r="A4" i="188"/>
  <c r="B17" i="185"/>
  <c r="D14" i="187"/>
  <c r="E14" i="187"/>
  <c r="C14" i="187"/>
  <c r="F13" i="187"/>
  <c r="F12" i="187"/>
  <c r="F11" i="187"/>
  <c r="F10" i="187"/>
  <c r="F9" i="187"/>
  <c r="A4" i="187"/>
  <c r="B16" i="185"/>
  <c r="I9" i="186"/>
  <c r="I8" i="186"/>
  <c r="B12" i="185"/>
  <c r="B11" i="185"/>
  <c r="B10" i="185"/>
  <c r="B9" i="185"/>
  <c r="B21" i="185"/>
  <c r="I19" i="186"/>
  <c r="F22" i="186"/>
  <c r="F27" i="186"/>
  <c r="B27" i="186"/>
  <c r="F5" i="64"/>
  <c r="G5" i="64"/>
  <c r="E98" i="144"/>
  <c r="D98" i="144"/>
  <c r="C98" i="144"/>
  <c r="E98" i="143"/>
  <c r="D98" i="143"/>
  <c r="C98" i="143"/>
  <c r="D98" i="1"/>
  <c r="E98" i="1"/>
  <c r="C98" i="1"/>
  <c r="A3" i="1"/>
  <c r="E98" i="142"/>
  <c r="D98" i="142"/>
  <c r="C98" i="142"/>
  <c r="A3" i="142"/>
  <c r="A2" i="142"/>
  <c r="H10" i="186"/>
  <c r="G10" i="186"/>
  <c r="H6" i="186"/>
  <c r="I29" i="186"/>
  <c r="B29" i="186"/>
  <c r="I26" i="186"/>
  <c r="I24" i="186"/>
  <c r="I20" i="186"/>
  <c r="F30" i="186"/>
  <c r="F28" i="186"/>
  <c r="F24" i="186"/>
  <c r="F23" i="186"/>
  <c r="F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79"/>
  <c r="B2" i="138"/>
  <c r="B2" i="137"/>
  <c r="B2" i="136"/>
  <c r="B2" i="181"/>
  <c r="B2" i="182"/>
  <c r="B2" i="183"/>
  <c r="B2" i="184"/>
  <c r="E51" i="184"/>
  <c r="D51" i="184"/>
  <c r="D57" i="184"/>
  <c r="C51" i="184"/>
  <c r="E45" i="184"/>
  <c r="D45" i="184"/>
  <c r="C45" i="184"/>
  <c r="C57" i="184"/>
  <c r="E37" i="184"/>
  <c r="D37" i="184"/>
  <c r="C37" i="184"/>
  <c r="E30" i="184"/>
  <c r="D30" i="184"/>
  <c r="C30" i="184"/>
  <c r="E26" i="184"/>
  <c r="D26" i="184"/>
  <c r="C26" i="184"/>
  <c r="E20" i="184"/>
  <c r="D20" i="184"/>
  <c r="D36" i="184"/>
  <c r="D41" i="184"/>
  <c r="D58" i="184"/>
  <c r="C20" i="184"/>
  <c r="E8" i="184"/>
  <c r="E36" i="184"/>
  <c r="E41" i="184"/>
  <c r="D8" i="184"/>
  <c r="C8" i="184"/>
  <c r="E51" i="183"/>
  <c r="E57" i="183"/>
  <c r="D51" i="183"/>
  <c r="C51" i="183"/>
  <c r="E45" i="183"/>
  <c r="D45" i="183"/>
  <c r="D57" i="183"/>
  <c r="C45" i="183"/>
  <c r="C57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C36" i="183"/>
  <c r="C41" i="183"/>
  <c r="E8" i="183"/>
  <c r="E36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E36" i="182"/>
  <c r="E41" i="182"/>
  <c r="D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C36" i="181"/>
  <c r="E8" i="181"/>
  <c r="E36" i="181"/>
  <c r="D8" i="181"/>
  <c r="C8" i="181"/>
  <c r="B2" i="177"/>
  <c r="B2" i="178"/>
  <c r="B2" i="179"/>
  <c r="B2" i="180"/>
  <c r="E51" i="180"/>
  <c r="E57" i="180"/>
  <c r="D51" i="180"/>
  <c r="C51" i="180"/>
  <c r="C57" i="180"/>
  <c r="E45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C36" i="180"/>
  <c r="C41" i="180"/>
  <c r="C58" i="180"/>
  <c r="E51" i="179"/>
  <c r="D51" i="179"/>
  <c r="C51" i="179"/>
  <c r="C57" i="179"/>
  <c r="C58" i="179"/>
  <c r="E45" i="179"/>
  <c r="E57" i="179"/>
  <c r="D45" i="179"/>
  <c r="D57" i="179"/>
  <c r="C45" i="179"/>
  <c r="E37" i="179"/>
  <c r="D37" i="179"/>
  <c r="C37" i="179"/>
  <c r="E30" i="179"/>
  <c r="D30" i="179"/>
  <c r="C30" i="179"/>
  <c r="E26" i="179"/>
  <c r="D26" i="179"/>
  <c r="C26" i="179"/>
  <c r="E20" i="179"/>
  <c r="D20" i="179"/>
  <c r="D36" i="179"/>
  <c r="D41" i="179"/>
  <c r="D58" i="179"/>
  <c r="C20" i="179"/>
  <c r="E8" i="179"/>
  <c r="D8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D36" i="178"/>
  <c r="D41" i="178"/>
  <c r="D58" i="178"/>
  <c r="C8" i="178"/>
  <c r="C36" i="178"/>
  <c r="C41" i="178"/>
  <c r="C58" i="178"/>
  <c r="E51" i="177"/>
  <c r="D51" i="177"/>
  <c r="C51" i="177"/>
  <c r="E45" i="177"/>
  <c r="E57" i="177"/>
  <c r="D45" i="177"/>
  <c r="D57" i="177"/>
  <c r="C45" i="177"/>
  <c r="C57" i="177"/>
  <c r="E37" i="177"/>
  <c r="D37" i="177"/>
  <c r="C37" i="177"/>
  <c r="E30" i="177"/>
  <c r="D30" i="177"/>
  <c r="C30" i="177"/>
  <c r="C36" i="177"/>
  <c r="C41" i="177"/>
  <c r="C58" i="177"/>
  <c r="E26" i="177"/>
  <c r="D26" i="177"/>
  <c r="C26" i="177"/>
  <c r="E20" i="177"/>
  <c r="D20" i="177"/>
  <c r="C20" i="177"/>
  <c r="E8" i="177"/>
  <c r="E36" i="177"/>
  <c r="E41" i="177"/>
  <c r="D8" i="177"/>
  <c r="C8" i="177"/>
  <c r="B2" i="173"/>
  <c r="B2" i="174"/>
  <c r="B2" i="175"/>
  <c r="B2" i="176"/>
  <c r="E51" i="176"/>
  <c r="D51" i="176"/>
  <c r="C51" i="176"/>
  <c r="E45" i="176"/>
  <c r="E57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C36" i="176"/>
  <c r="C41" i="176"/>
  <c r="E20" i="176"/>
  <c r="D20" i="176"/>
  <c r="C20" i="176"/>
  <c r="E8" i="176"/>
  <c r="E36" i="176"/>
  <c r="E41" i="176"/>
  <c r="D8" i="176"/>
  <c r="C8" i="176"/>
  <c r="E51" i="175"/>
  <c r="D51" i="175"/>
  <c r="C51" i="175"/>
  <c r="E45" i="175"/>
  <c r="E57" i="175"/>
  <c r="D45" i="175"/>
  <c r="D57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D8" i="175"/>
  <c r="C8" i="175"/>
  <c r="E51" i="174"/>
  <c r="D51" i="174"/>
  <c r="C51" i="174"/>
  <c r="E45" i="174"/>
  <c r="E57" i="174"/>
  <c r="D45" i="174"/>
  <c r="D57" i="174"/>
  <c r="C45" i="174"/>
  <c r="C57" i="174"/>
  <c r="E37" i="174"/>
  <c r="D37" i="174"/>
  <c r="C37" i="174"/>
  <c r="E30" i="174"/>
  <c r="D30" i="174"/>
  <c r="D36" i="174"/>
  <c r="D41" i="174"/>
  <c r="D58" i="174"/>
  <c r="C30" i="174"/>
  <c r="E26" i="174"/>
  <c r="D26" i="174"/>
  <c r="C26" i="174"/>
  <c r="E20" i="174"/>
  <c r="D20" i="174"/>
  <c r="C20" i="174"/>
  <c r="E8" i="174"/>
  <c r="E36" i="174"/>
  <c r="E41" i="174"/>
  <c r="D8" i="174"/>
  <c r="C8" i="174"/>
  <c r="C36" i="174"/>
  <c r="C41" i="174"/>
  <c r="C58" i="174"/>
  <c r="E51" i="173"/>
  <c r="D51" i="173"/>
  <c r="C51" i="173"/>
  <c r="C57" i="173"/>
  <c r="E45" i="173"/>
  <c r="E57" i="173"/>
  <c r="D45" i="173"/>
  <c r="D57" i="173"/>
  <c r="C45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D8" i="173"/>
  <c r="C8" i="173"/>
  <c r="C36" i="173"/>
  <c r="C41" i="173"/>
  <c r="C58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E37" i="172"/>
  <c r="D37" i="172"/>
  <c r="C37" i="172"/>
  <c r="E30" i="172"/>
  <c r="E36" i="172"/>
  <c r="D30" i="172"/>
  <c r="C30" i="172"/>
  <c r="E26" i="172"/>
  <c r="D26" i="172"/>
  <c r="C26" i="172"/>
  <c r="C36" i="172"/>
  <c r="E20" i="172"/>
  <c r="D20" i="172"/>
  <c r="C20" i="172"/>
  <c r="E8" i="172"/>
  <c r="D8" i="172"/>
  <c r="D36" i="172"/>
  <c r="D41" i="172"/>
  <c r="C8" i="172"/>
  <c r="E51" i="171"/>
  <c r="D51" i="171"/>
  <c r="D57" i="171"/>
  <c r="C51" i="171"/>
  <c r="C57" i="171"/>
  <c r="E45" i="171"/>
  <c r="E57" i="171"/>
  <c r="D45" i="171"/>
  <c r="C45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E8" i="171"/>
  <c r="D8" i="171"/>
  <c r="D36" i="171"/>
  <c r="D41" i="171"/>
  <c r="C8" i="171"/>
  <c r="C36" i="171"/>
  <c r="C41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E36" i="170"/>
  <c r="E41" i="170"/>
  <c r="D20" i="170"/>
  <c r="C20" i="170"/>
  <c r="E8" i="170"/>
  <c r="D8" i="170"/>
  <c r="C8" i="170"/>
  <c r="C36" i="170"/>
  <c r="C41" i="170"/>
  <c r="C58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C57" i="164"/>
  <c r="E45" i="164"/>
  <c r="E57" i="164"/>
  <c r="D45" i="164"/>
  <c r="D57" i="164"/>
  <c r="C45" i="164"/>
  <c r="E37" i="164"/>
  <c r="D37" i="164"/>
  <c r="C37" i="164"/>
  <c r="E30" i="164"/>
  <c r="D30" i="164"/>
  <c r="C30" i="164"/>
  <c r="E26" i="164"/>
  <c r="D26" i="164"/>
  <c r="C26" i="164"/>
  <c r="E20" i="164"/>
  <c r="E36" i="164"/>
  <c r="E41" i="164"/>
  <c r="D20" i="164"/>
  <c r="C20" i="164"/>
  <c r="E8" i="164"/>
  <c r="D8" i="164"/>
  <c r="C8" i="164"/>
  <c r="C36" i="164"/>
  <c r="C41" i="164"/>
  <c r="C5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C45" i="162"/>
  <c r="C57" i="162"/>
  <c r="E37" i="162"/>
  <c r="D37" i="162"/>
  <c r="C37" i="162"/>
  <c r="E30" i="162"/>
  <c r="D30" i="162"/>
  <c r="C30" i="162"/>
  <c r="E26" i="162"/>
  <c r="E41" i="162"/>
  <c r="D26" i="162"/>
  <c r="C26" i="162"/>
  <c r="E20" i="162"/>
  <c r="E36" i="162"/>
  <c r="D20" i="162"/>
  <c r="C20" i="162"/>
  <c r="E8" i="162"/>
  <c r="D8" i="162"/>
  <c r="C8" i="162"/>
  <c r="C36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E36" i="161"/>
  <c r="E41" i="161"/>
  <c r="D8" i="161"/>
  <c r="D36" i="161"/>
  <c r="D41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D41" i="160"/>
  <c r="C8" i="160"/>
  <c r="C36" i="160"/>
  <c r="C41" i="160"/>
  <c r="E51" i="159"/>
  <c r="D51" i="159"/>
  <c r="C51" i="159"/>
  <c r="E45" i="159"/>
  <c r="E57" i="159"/>
  <c r="D45" i="159"/>
  <c r="D57" i="159"/>
  <c r="C45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E36" i="159"/>
  <c r="E41" i="159"/>
  <c r="D8" i="159"/>
  <c r="D36" i="159"/>
  <c r="D41" i="159"/>
  <c r="D5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C36" i="158"/>
  <c r="C41" i="158"/>
  <c r="C58" i="158"/>
  <c r="E26" i="158"/>
  <c r="D26" i="158"/>
  <c r="C26" i="158"/>
  <c r="E20" i="158"/>
  <c r="D20" i="158"/>
  <c r="C20" i="158"/>
  <c r="E8" i="158"/>
  <c r="D8" i="158"/>
  <c r="D36" i="158"/>
  <c r="D41" i="158"/>
  <c r="D58" i="158"/>
  <c r="C8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D36" i="157"/>
  <c r="D41" i="157"/>
  <c r="D58" i="157"/>
  <c r="C26" i="157"/>
  <c r="E20" i="157"/>
  <c r="D20" i="157"/>
  <c r="C20" i="157"/>
  <c r="C36" i="157"/>
  <c r="C41" i="157"/>
  <c r="E8" i="157"/>
  <c r="D8" i="157"/>
  <c r="C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D36" i="156"/>
  <c r="C30" i="156"/>
  <c r="E26" i="156"/>
  <c r="D26" i="156"/>
  <c r="C26" i="156"/>
  <c r="E20" i="156"/>
  <c r="D20" i="156"/>
  <c r="C20" i="156"/>
  <c r="C36" i="156"/>
  <c r="C41" i="156"/>
  <c r="E8" i="156"/>
  <c r="D8" i="156"/>
  <c r="C8" i="156"/>
  <c r="E51" i="155"/>
  <c r="D51" i="155"/>
  <c r="C51" i="155"/>
  <c r="E45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C57" i="154"/>
  <c r="E45" i="154"/>
  <c r="E57" i="154"/>
  <c r="D45" i="154"/>
  <c r="D57" i="154"/>
  <c r="C45" i="154"/>
  <c r="E37" i="154"/>
  <c r="D37" i="154"/>
  <c r="C37" i="154"/>
  <c r="C41" i="154"/>
  <c r="C58" i="154"/>
  <c r="E30" i="154"/>
  <c r="D30" i="154"/>
  <c r="C30" i="154"/>
  <c r="E26" i="154"/>
  <c r="D26" i="154"/>
  <c r="C26" i="154"/>
  <c r="C36" i="154"/>
  <c r="E20" i="154"/>
  <c r="D20" i="154"/>
  <c r="C20" i="154"/>
  <c r="E8" i="154"/>
  <c r="D8" i="154"/>
  <c r="D36" i="154"/>
  <c r="C8" i="154"/>
  <c r="E51" i="153"/>
  <c r="D51" i="153"/>
  <c r="C51" i="153"/>
  <c r="E45" i="153"/>
  <c r="E57" i="153"/>
  <c r="D45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E36" i="153"/>
  <c r="E41" i="153"/>
  <c r="D8" i="153"/>
  <c r="D36" i="153"/>
  <c r="D41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D45" i="151"/>
  <c r="D57" i="151"/>
  <c r="C45" i="151"/>
  <c r="C57" i="151"/>
  <c r="E37" i="151"/>
  <c r="D37" i="151"/>
  <c r="C37" i="151"/>
  <c r="E30" i="151"/>
  <c r="D30" i="151"/>
  <c r="C30" i="151"/>
  <c r="C36" i="151"/>
  <c r="C41" i="151"/>
  <c r="E26" i="151"/>
  <c r="D26" i="151"/>
  <c r="C26" i="151"/>
  <c r="E20" i="151"/>
  <c r="D20" i="151"/>
  <c r="C20" i="151"/>
  <c r="E8" i="151"/>
  <c r="E36" i="151"/>
  <c r="E41" i="151"/>
  <c r="D8" i="151"/>
  <c r="C8" i="151"/>
  <c r="E51" i="150"/>
  <c r="D51" i="150"/>
  <c r="C51" i="150"/>
  <c r="E45" i="150"/>
  <c r="E57" i="150"/>
  <c r="D45" i="150"/>
  <c r="D57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D36" i="150"/>
  <c r="D41" i="150"/>
  <c r="D58" i="150"/>
  <c r="C20" i="150"/>
  <c r="E8" i="150"/>
  <c r="E36" i="150"/>
  <c r="E41" i="150"/>
  <c r="D8" i="150"/>
  <c r="C8" i="150"/>
  <c r="C36" i="150"/>
  <c r="C41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D36" i="149"/>
  <c r="D41" i="149"/>
  <c r="D58" i="149"/>
  <c r="C20" i="149"/>
  <c r="E8" i="149"/>
  <c r="D8" i="149"/>
  <c r="C8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D36" i="148"/>
  <c r="D41" i="148"/>
  <c r="D58" i="148"/>
  <c r="C26" i="148"/>
  <c r="E20" i="148"/>
  <c r="D20" i="148"/>
  <c r="C20" i="148"/>
  <c r="E8" i="148"/>
  <c r="E36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C36" i="147"/>
  <c r="C41" i="147"/>
  <c r="E8" i="147"/>
  <c r="D8" i="147"/>
  <c r="C8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D36" i="146"/>
  <c r="D41" i="146"/>
  <c r="D58" i="146"/>
  <c r="C26" i="146"/>
  <c r="E20" i="146"/>
  <c r="D20" i="146"/>
  <c r="C20" i="146"/>
  <c r="E8" i="146"/>
  <c r="E36" i="146"/>
  <c r="E41" i="146"/>
  <c r="D8" i="146"/>
  <c r="C8" i="146"/>
  <c r="C36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D8" i="145"/>
  <c r="C8" i="145"/>
  <c r="C36" i="145"/>
  <c r="C41" i="145"/>
  <c r="B2" i="105"/>
  <c r="B2" i="139"/>
  <c r="B2" i="140"/>
  <c r="B2" i="141"/>
  <c r="B2" i="135"/>
  <c r="B2" i="133"/>
  <c r="B2" i="134"/>
  <c r="E7" i="142"/>
  <c r="E96" i="142"/>
  <c r="E164" i="142"/>
  <c r="E152" i="144"/>
  <c r="D152" i="144"/>
  <c r="C152" i="144"/>
  <c r="E147" i="144"/>
  <c r="D147" i="144"/>
  <c r="C147" i="144"/>
  <c r="E140" i="144"/>
  <c r="D140" i="144"/>
  <c r="C140" i="144"/>
  <c r="E136" i="144"/>
  <c r="E160" i="144"/>
  <c r="E161" i="144"/>
  <c r="D136" i="144"/>
  <c r="D160" i="144"/>
  <c r="C136" i="144"/>
  <c r="E121" i="144"/>
  <c r="D121" i="144"/>
  <c r="C121" i="144"/>
  <c r="E100" i="144"/>
  <c r="D100" i="144"/>
  <c r="D135" i="144"/>
  <c r="C100" i="144"/>
  <c r="C135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E166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E68" i="144"/>
  <c r="D18" i="144"/>
  <c r="C18" i="144"/>
  <c r="E11" i="144"/>
  <c r="D11" i="144"/>
  <c r="C11" i="144"/>
  <c r="A2" i="144"/>
  <c r="E152" i="143"/>
  <c r="D152" i="143"/>
  <c r="C152" i="143"/>
  <c r="E147" i="143"/>
  <c r="D147" i="143"/>
  <c r="C147" i="143"/>
  <c r="E140" i="143"/>
  <c r="E160" i="143"/>
  <c r="D140" i="143"/>
  <c r="C140" i="143"/>
  <c r="E136" i="143"/>
  <c r="D136" i="143"/>
  <c r="D160" i="143"/>
  <c r="C136" i="143"/>
  <c r="C160" i="143"/>
  <c r="C161" i="143"/>
  <c r="E121" i="143"/>
  <c r="D121" i="143"/>
  <c r="C121" i="143"/>
  <c r="E100" i="143"/>
  <c r="E135" i="143"/>
  <c r="E161" i="143"/>
  <c r="D100" i="143"/>
  <c r="C100" i="143"/>
  <c r="E85" i="143"/>
  <c r="D85" i="143"/>
  <c r="D92" i="143"/>
  <c r="D166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E160" i="142"/>
  <c r="D136" i="142"/>
  <c r="D160" i="142"/>
  <c r="C136" i="142"/>
  <c r="C160" i="142"/>
  <c r="C161" i="142"/>
  <c r="E121" i="142"/>
  <c r="D121" i="142"/>
  <c r="C121" i="142"/>
  <c r="E100" i="142"/>
  <c r="E135" i="142"/>
  <c r="E161" i="142"/>
  <c r="D100" i="142"/>
  <c r="D135" i="142"/>
  <c r="C100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E92" i="142"/>
  <c r="E166" i="142"/>
  <c r="D69" i="142"/>
  <c r="D92" i="142"/>
  <c r="D166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E68" i="142"/>
  <c r="E165" i="142"/>
  <c r="D11" i="142"/>
  <c r="C11" i="142"/>
  <c r="A2" i="1"/>
  <c r="C24" i="61"/>
  <c r="C24" i="73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C58" i="141"/>
  <c r="E37" i="141"/>
  <c r="E41" i="141"/>
  <c r="D37" i="141"/>
  <c r="C37" i="141"/>
  <c r="E30" i="141"/>
  <c r="E36" i="141"/>
  <c r="D30" i="141"/>
  <c r="C30" i="141"/>
  <c r="E26" i="141"/>
  <c r="D26" i="141"/>
  <c r="D36" i="141"/>
  <c r="C26" i="141"/>
  <c r="E20" i="141"/>
  <c r="D20" i="141"/>
  <c r="C20" i="141"/>
  <c r="E8" i="141"/>
  <c r="D8" i="141"/>
  <c r="C8" i="141"/>
  <c r="E51" i="140"/>
  <c r="E57" i="140"/>
  <c r="D51" i="140"/>
  <c r="C51" i="140"/>
  <c r="E45" i="140"/>
  <c r="D45" i="140"/>
  <c r="D57" i="140"/>
  <c r="C45" i="140"/>
  <c r="E37" i="140"/>
  <c r="D37" i="140"/>
  <c r="C37" i="140"/>
  <c r="E30" i="140"/>
  <c r="D30" i="140"/>
  <c r="C30" i="140"/>
  <c r="E26" i="140"/>
  <c r="D26" i="140"/>
  <c r="C26" i="140"/>
  <c r="C36" i="140"/>
  <c r="C41" i="140"/>
  <c r="C58" i="140"/>
  <c r="E20" i="140"/>
  <c r="D20" i="140"/>
  <c r="C20" i="140"/>
  <c r="E8" i="140"/>
  <c r="E36" i="140"/>
  <c r="D8" i="140"/>
  <c r="C8" i="140"/>
  <c r="E51" i="139"/>
  <c r="E57" i="139"/>
  <c r="D51" i="139"/>
  <c r="C51" i="139"/>
  <c r="E45" i="139"/>
  <c r="D45" i="139"/>
  <c r="D57" i="139"/>
  <c r="C45" i="139"/>
  <c r="C57" i="139"/>
  <c r="E37" i="139"/>
  <c r="D37" i="139"/>
  <c r="C37" i="139"/>
  <c r="E30" i="139"/>
  <c r="D30" i="139"/>
  <c r="C30" i="139"/>
  <c r="E26" i="139"/>
  <c r="E36" i="139"/>
  <c r="E41" i="139"/>
  <c r="D26" i="139"/>
  <c r="C26" i="139"/>
  <c r="E20" i="139"/>
  <c r="D20" i="139"/>
  <c r="C20" i="139"/>
  <c r="E8" i="139"/>
  <c r="D8" i="139"/>
  <c r="C8" i="139"/>
  <c r="C36" i="139"/>
  <c r="C41" i="139"/>
  <c r="C58" i="139"/>
  <c r="D45" i="105"/>
  <c r="D57" i="105"/>
  <c r="E45" i="105"/>
  <c r="D51" i="105"/>
  <c r="E51" i="105"/>
  <c r="E57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C58" i="138"/>
  <c r="E46" i="138"/>
  <c r="E58" i="138"/>
  <c r="D46" i="138"/>
  <c r="D58" i="138"/>
  <c r="C46" i="138"/>
  <c r="E38" i="138"/>
  <c r="D38" i="138"/>
  <c r="C38" i="138"/>
  <c r="E31" i="138"/>
  <c r="D31" i="138"/>
  <c r="C31" i="138"/>
  <c r="E26" i="138"/>
  <c r="D26" i="138"/>
  <c r="C26" i="138"/>
  <c r="E20" i="138"/>
  <c r="E37" i="138"/>
  <c r="E42" i="138"/>
  <c r="D20" i="138"/>
  <c r="C20" i="138"/>
  <c r="E8" i="138"/>
  <c r="D8" i="138"/>
  <c r="C8" i="138"/>
  <c r="C37" i="138"/>
  <c r="C42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D37" i="137"/>
  <c r="D42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E52" i="136"/>
  <c r="D52" i="136"/>
  <c r="C52" i="136"/>
  <c r="C58" i="136"/>
  <c r="E46" i="136"/>
  <c r="E58" i="136"/>
  <c r="D46" i="136"/>
  <c r="D58" i="136"/>
  <c r="C46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C8" i="136"/>
  <c r="C37" i="136"/>
  <c r="C42" i="136"/>
  <c r="C59" i="136"/>
  <c r="D46" i="79"/>
  <c r="E46" i="79"/>
  <c r="E58" i="79"/>
  <c r="D52" i="79"/>
  <c r="E52" i="79"/>
  <c r="D8" i="79"/>
  <c r="D37" i="79"/>
  <c r="E8" i="79"/>
  <c r="D20" i="79"/>
  <c r="E20" i="79"/>
  <c r="E37" i="79"/>
  <c r="E42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E154" i="135"/>
  <c r="D133" i="135"/>
  <c r="C133" i="135"/>
  <c r="C154" i="135"/>
  <c r="C155" i="135"/>
  <c r="E129" i="135"/>
  <c r="D129" i="135"/>
  <c r="C129" i="135"/>
  <c r="E114" i="135"/>
  <c r="D114" i="135"/>
  <c r="C114" i="135"/>
  <c r="E93" i="135"/>
  <c r="E128" i="135"/>
  <c r="D93" i="135"/>
  <c r="C93" i="135"/>
  <c r="E82" i="135"/>
  <c r="D82" i="135"/>
  <c r="C82" i="135"/>
  <c r="E78" i="135"/>
  <c r="D78" i="135"/>
  <c r="D89" i="135"/>
  <c r="C78" i="135"/>
  <c r="E75" i="135"/>
  <c r="D75" i="135"/>
  <c r="C75" i="135"/>
  <c r="E70" i="135"/>
  <c r="E89" i="135"/>
  <c r="D70" i="135"/>
  <c r="C70" i="135"/>
  <c r="C89" i="135"/>
  <c r="E66" i="135"/>
  <c r="D66" i="135"/>
  <c r="C66" i="135"/>
  <c r="E60" i="135"/>
  <c r="D60" i="135"/>
  <c r="C60" i="135"/>
  <c r="E55" i="135"/>
  <c r="E6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D65" i="135"/>
  <c r="D90" i="135"/>
  <c r="C8" i="135"/>
  <c r="E146" i="134"/>
  <c r="D146" i="134"/>
  <c r="C146" i="134"/>
  <c r="E140" i="134"/>
  <c r="D140" i="134"/>
  <c r="C140" i="134"/>
  <c r="E133" i="134"/>
  <c r="E154" i="134"/>
  <c r="D133" i="134"/>
  <c r="C133" i="134"/>
  <c r="E129" i="134"/>
  <c r="D129" i="134"/>
  <c r="D154" i="134"/>
  <c r="C129" i="134"/>
  <c r="C154" i="134"/>
  <c r="E114" i="134"/>
  <c r="E128" i="134"/>
  <c r="E155" i="134"/>
  <c r="D114" i="134"/>
  <c r="C114" i="134"/>
  <c r="E93" i="134"/>
  <c r="D93" i="134"/>
  <c r="D128" i="134"/>
  <c r="D155" i="134"/>
  <c r="C93" i="134"/>
  <c r="C128" i="134"/>
  <c r="C155" i="134"/>
  <c r="C156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C89" i="134"/>
  <c r="E66" i="134"/>
  <c r="E89" i="134"/>
  <c r="D66" i="134"/>
  <c r="D89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D140" i="133"/>
  <c r="C140" i="133"/>
  <c r="E133" i="133"/>
  <c r="D133" i="133"/>
  <c r="C133" i="133"/>
  <c r="E129" i="133"/>
  <c r="E154" i="133"/>
  <c r="D129" i="133"/>
  <c r="D154" i="133"/>
  <c r="C129" i="133"/>
  <c r="E114" i="133"/>
  <c r="D114" i="133"/>
  <c r="C114" i="133"/>
  <c r="E93" i="133"/>
  <c r="D93" i="133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D114" i="3"/>
  <c r="E114" i="3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D89" i="3"/>
  <c r="E75" i="3"/>
  <c r="D78" i="3"/>
  <c r="E78" i="3"/>
  <c r="D82" i="3"/>
  <c r="E82" i="3"/>
  <c r="H17" i="61"/>
  <c r="H31" i="61"/>
  <c r="I17" i="61"/>
  <c r="H30" i="61"/>
  <c r="I30" i="61"/>
  <c r="D17" i="61"/>
  <c r="E17" i="61"/>
  <c r="D18" i="76"/>
  <c r="D18" i="61"/>
  <c r="D30" i="61"/>
  <c r="E18" i="61"/>
  <c r="E30" i="61"/>
  <c r="D24" i="61"/>
  <c r="E24" i="61"/>
  <c r="H18" i="73"/>
  <c r="I18" i="73"/>
  <c r="I30" i="73"/>
  <c r="H29" i="73"/>
  <c r="D31" i="76"/>
  <c r="I29" i="73"/>
  <c r="D19" i="73"/>
  <c r="D29" i="73"/>
  <c r="E19" i="73"/>
  <c r="D24" i="73"/>
  <c r="E24" i="73"/>
  <c r="D100" i="1"/>
  <c r="E100" i="1"/>
  <c r="E135" i="1"/>
  <c r="D121" i="1"/>
  <c r="E121" i="1"/>
  <c r="D136" i="1"/>
  <c r="E136" i="1"/>
  <c r="D140" i="1"/>
  <c r="E140" i="1"/>
  <c r="D147" i="1"/>
  <c r="E147" i="1"/>
  <c r="E160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B13" i="76"/>
  <c r="E78" i="1"/>
  <c r="E92" i="1"/>
  <c r="D81" i="1"/>
  <c r="E81" i="1"/>
  <c r="D85" i="1"/>
  <c r="E85" i="1"/>
  <c r="H4" i="73"/>
  <c r="C140" i="3"/>
  <c r="C51" i="105"/>
  <c r="C45" i="105"/>
  <c r="C57" i="105"/>
  <c r="C26" i="79"/>
  <c r="C146" i="3"/>
  <c r="C133" i="3"/>
  <c r="C93" i="3"/>
  <c r="G29" i="73"/>
  <c r="D25" i="76"/>
  <c r="C152" i="1"/>
  <c r="C140" i="1"/>
  <c r="C100" i="1"/>
  <c r="C32" i="1"/>
  <c r="C37" i="105"/>
  <c r="C30" i="105"/>
  <c r="C26" i="105"/>
  <c r="C20" i="105"/>
  <c r="C8" i="105"/>
  <c r="C52" i="79"/>
  <c r="C38" i="79"/>
  <c r="C31" i="79"/>
  <c r="C20" i="79"/>
  <c r="C129" i="3"/>
  <c r="C154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60" i="1"/>
  <c r="B25" i="76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/>
  <c r="C31" i="61"/>
  <c r="G18" i="73"/>
  <c r="C19" i="73"/>
  <c r="C29" i="73"/>
  <c r="D7" i="76"/>
  <c r="C46" i="79"/>
  <c r="C8" i="79"/>
  <c r="B26" i="64"/>
  <c r="D26" i="64"/>
  <c r="F26" i="64"/>
  <c r="B25" i="63"/>
  <c r="D25" i="63"/>
  <c r="F25" i="63"/>
  <c r="E7" i="143"/>
  <c r="E96" i="143"/>
  <c r="E164" i="143"/>
  <c r="E57" i="182"/>
  <c r="E57" i="184"/>
  <c r="D41" i="154"/>
  <c r="D58" i="154"/>
  <c r="E36" i="156"/>
  <c r="E41" i="156"/>
  <c r="C57" i="159"/>
  <c r="C58" i="156"/>
  <c r="C128" i="135"/>
  <c r="D128" i="135"/>
  <c r="D57" i="162"/>
  <c r="I4" i="61"/>
  <c r="H4" i="61"/>
  <c r="I4" i="73"/>
  <c r="I21" i="186"/>
  <c r="C57" i="140"/>
  <c r="D36" i="151"/>
  <c r="D41" i="151"/>
  <c r="D36" i="163"/>
  <c r="D41" i="163"/>
  <c r="D58" i="163"/>
  <c r="C41" i="181"/>
  <c r="C58" i="181"/>
  <c r="D37" i="136"/>
  <c r="D42" i="136"/>
  <c r="D59" i="136"/>
  <c r="C36" i="161"/>
  <c r="C41" i="161"/>
  <c r="C58" i="161"/>
  <c r="E29" i="73"/>
  <c r="C135" i="142"/>
  <c r="E57" i="151"/>
  <c r="C36" i="152"/>
  <c r="C41" i="152"/>
  <c r="C58" i="152"/>
  <c r="D36" i="176"/>
  <c r="D41" i="176"/>
  <c r="E135" i="144"/>
  <c r="E36" i="154"/>
  <c r="E41" i="154"/>
  <c r="D36" i="164"/>
  <c r="D41" i="164"/>
  <c r="D58" i="164"/>
  <c r="C57" i="172"/>
  <c r="E41" i="183"/>
  <c r="A3" i="144"/>
  <c r="A3" i="143"/>
  <c r="I28" i="186"/>
  <c r="B28" i="186"/>
  <c r="I23" i="186"/>
  <c r="I30" i="186"/>
  <c r="I27" i="186"/>
  <c r="F19" i="186"/>
  <c r="E25" i="186"/>
  <c r="A6" i="185"/>
  <c r="E31" i="186"/>
  <c r="F26" i="186"/>
  <c r="B26" i="186"/>
  <c r="D58" i="171"/>
  <c r="C36" i="141"/>
  <c r="C41" i="141"/>
  <c r="E37" i="136"/>
  <c r="E42" i="136"/>
  <c r="D41" i="141"/>
  <c r="D58" i="79"/>
  <c r="D36" i="177"/>
  <c r="D41" i="177"/>
  <c r="D58" i="177"/>
  <c r="H31" i="186"/>
  <c r="H25" i="186"/>
  <c r="I22" i="186"/>
  <c r="D36" i="139"/>
  <c r="D41" i="139"/>
  <c r="D58" i="139"/>
  <c r="D5" i="64"/>
  <c r="E5" i="64"/>
  <c r="D161" i="144"/>
  <c r="E41" i="181"/>
  <c r="C41" i="172"/>
  <c r="C58" i="172"/>
  <c r="C36" i="175"/>
  <c r="C41" i="175"/>
  <c r="C58" i="175"/>
  <c r="E165" i="144"/>
  <c r="C160" i="144"/>
  <c r="C36" i="169"/>
  <c r="C41" i="169"/>
  <c r="E41" i="172"/>
  <c r="E41" i="148"/>
  <c r="D41" i="156"/>
  <c r="D58" i="156"/>
  <c r="D37" i="76"/>
  <c r="I31" i="61"/>
  <c r="E36" i="105"/>
  <c r="E41" i="105"/>
  <c r="M14" i="94"/>
  <c r="K16" i="94"/>
  <c r="M16" i="94"/>
  <c r="K18" i="94"/>
  <c r="M18" i="94"/>
  <c r="B19" i="186"/>
  <c r="E154" i="3"/>
  <c r="C92" i="142"/>
  <c r="C166" i="142"/>
  <c r="C36" i="148"/>
  <c r="C41" i="148"/>
  <c r="C58" i="148"/>
  <c r="C36" i="105"/>
  <c r="C41" i="105"/>
  <c r="C58" i="105"/>
  <c r="E30" i="73"/>
  <c r="C37" i="79"/>
  <c r="C42" i="79"/>
  <c r="C59" i="79"/>
  <c r="D42" i="79"/>
  <c r="D59" i="79"/>
  <c r="D68" i="142"/>
  <c r="D165" i="142"/>
  <c r="E36" i="155"/>
  <c r="E41" i="155"/>
  <c r="C36" i="155"/>
  <c r="C41" i="155"/>
  <c r="C58" i="155"/>
  <c r="C41" i="162"/>
  <c r="C58" i="162"/>
  <c r="E36" i="171"/>
  <c r="E41" i="171"/>
  <c r="E36" i="179"/>
  <c r="E41" i="179"/>
  <c r="D36" i="181"/>
  <c r="D41" i="181"/>
  <c r="D58" i="181"/>
  <c r="C36" i="184"/>
  <c r="C41" i="184"/>
  <c r="C58" i="184"/>
  <c r="D7" i="94"/>
  <c r="B1" i="141"/>
  <c r="D154" i="3"/>
  <c r="E89" i="133"/>
  <c r="C89" i="133"/>
  <c r="C154" i="133"/>
  <c r="C37" i="137"/>
  <c r="C42" i="137"/>
  <c r="C59" i="137"/>
  <c r="C68" i="143"/>
  <c r="E36" i="163"/>
  <c r="E41" i="163"/>
  <c r="E36" i="178"/>
  <c r="E41" i="178"/>
  <c r="C36" i="182"/>
  <c r="C41" i="182"/>
  <c r="C58" i="182"/>
  <c r="E65" i="134"/>
  <c r="E90" i="134"/>
  <c r="E36" i="157"/>
  <c r="E41" i="157"/>
  <c r="D36" i="162"/>
  <c r="D41" i="162"/>
  <c r="D58" i="162"/>
  <c r="D37" i="138"/>
  <c r="D42" i="138"/>
  <c r="D59" i="138"/>
  <c r="E36" i="149"/>
  <c r="E41" i="149"/>
  <c r="B1" i="1"/>
  <c r="C4" i="73"/>
  <c r="G4" i="73"/>
  <c r="E7" i="144"/>
  <c r="C97" i="143"/>
  <c r="A6" i="75"/>
  <c r="A25" i="75"/>
  <c r="A22" i="76"/>
  <c r="C97" i="144"/>
  <c r="C97" i="142"/>
  <c r="A4" i="189"/>
  <c r="B18" i="185"/>
  <c r="E96" i="144"/>
  <c r="E164" i="144"/>
  <c r="I2" i="73"/>
  <c r="I2" i="61"/>
  <c r="E5" i="187"/>
  <c r="C5" i="188"/>
  <c r="C5" i="189"/>
  <c r="C65" i="134"/>
  <c r="C90" i="134"/>
  <c r="E93" i="142"/>
  <c r="G4" i="63"/>
  <c r="G4" i="64"/>
  <c r="E4" i="3"/>
  <c r="E4" i="133"/>
  <c r="E4" i="134"/>
  <c r="E4" i="135"/>
  <c r="E4" i="79"/>
  <c r="E4" i="138"/>
  <c r="E4" i="137"/>
  <c r="E4" i="136"/>
  <c r="E90" i="135"/>
  <c r="B2" i="189"/>
  <c r="D13" i="76"/>
  <c r="E65" i="133"/>
  <c r="C68" i="144"/>
  <c r="C165" i="144"/>
  <c r="J1" i="73"/>
  <c r="D128" i="3"/>
  <c r="D155" i="3"/>
  <c r="D24" i="76"/>
  <c r="C89" i="3"/>
  <c r="D160" i="1"/>
  <c r="B31" i="76"/>
  <c r="E31" i="76"/>
  <c r="E155" i="135"/>
  <c r="C68" i="142"/>
  <c r="D68" i="143"/>
  <c r="D68" i="144"/>
  <c r="D93" i="144"/>
  <c r="D162" i="144"/>
  <c r="C58" i="145"/>
  <c r="E32" i="61"/>
  <c r="D89" i="133"/>
  <c r="E92" i="143"/>
  <c r="E166" i="143"/>
  <c r="D92" i="144"/>
  <c r="D166" i="144"/>
  <c r="D36" i="147"/>
  <c r="D41" i="147"/>
  <c r="D58" i="147"/>
  <c r="C36" i="149"/>
  <c r="C41" i="149"/>
  <c r="C58" i="149"/>
  <c r="E36" i="158"/>
  <c r="E41" i="158"/>
  <c r="C36" i="163"/>
  <c r="C41" i="163"/>
  <c r="C58" i="163"/>
  <c r="D36" i="175"/>
  <c r="D41" i="175"/>
  <c r="D58" i="175"/>
  <c r="E36" i="175"/>
  <c r="E41" i="175"/>
  <c r="D36" i="183"/>
  <c r="D41" i="183"/>
  <c r="D58" i="183"/>
  <c r="C135" i="143"/>
  <c r="D36" i="145"/>
  <c r="D41" i="145"/>
  <c r="D58" i="145"/>
  <c r="E36" i="147"/>
  <c r="E41" i="147"/>
  <c r="E36" i="160"/>
  <c r="E41" i="160"/>
  <c r="C58" i="79"/>
  <c r="D30" i="76"/>
  <c r="D65" i="134"/>
  <c r="D90" i="134"/>
  <c r="D156" i="134"/>
  <c r="D36" i="140"/>
  <c r="D41" i="140"/>
  <c r="D58" i="140"/>
  <c r="E36" i="145"/>
  <c r="E41" i="145"/>
  <c r="D36" i="152"/>
  <c r="D41" i="152"/>
  <c r="D58" i="152"/>
  <c r="D36" i="169"/>
  <c r="D41" i="169"/>
  <c r="D58" i="169"/>
  <c r="E36" i="169"/>
  <c r="E41" i="169"/>
  <c r="G25" i="63"/>
  <c r="E57" i="155"/>
  <c r="E36" i="173"/>
  <c r="E41" i="173"/>
  <c r="C57" i="150"/>
  <c r="C58" i="150"/>
  <c r="E36" i="152"/>
  <c r="E41" i="152"/>
  <c r="C36" i="159"/>
  <c r="C41" i="159"/>
  <c r="C58" i="159"/>
  <c r="C36" i="179"/>
  <c r="C41" i="179"/>
  <c r="D36" i="180"/>
  <c r="D41" i="180"/>
  <c r="D58" i="180"/>
  <c r="C165" i="142"/>
  <c r="D166" i="1"/>
  <c r="C165" i="143"/>
  <c r="C128" i="133"/>
  <c r="C155" i="133"/>
  <c r="D128" i="133"/>
  <c r="E128" i="133"/>
  <c r="E128" i="3"/>
  <c r="C128" i="3"/>
  <c r="E155" i="3"/>
  <c r="E89" i="3"/>
  <c r="C65" i="133"/>
  <c r="C90" i="133"/>
  <c r="C65" i="3"/>
  <c r="C90" i="3"/>
  <c r="D65" i="133"/>
  <c r="D90" i="133"/>
  <c r="D65" i="3"/>
  <c r="D90" i="3"/>
  <c r="D156" i="3"/>
  <c r="E90" i="133"/>
  <c r="G26" i="64"/>
  <c r="F14" i="187"/>
  <c r="H32" i="61"/>
  <c r="D38" i="76"/>
  <c r="C32" i="61"/>
  <c r="G32" i="61"/>
  <c r="C33" i="61"/>
  <c r="D30" i="73"/>
  <c r="D32" i="61"/>
  <c r="E31" i="61"/>
  <c r="E33" i="61"/>
  <c r="D19" i="76"/>
  <c r="G33" i="61"/>
  <c r="E13" i="76"/>
  <c r="D31" i="73"/>
  <c r="D31" i="61"/>
  <c r="H31" i="73"/>
  <c r="D12" i="76"/>
  <c r="G30" i="73"/>
  <c r="E25" i="76"/>
  <c r="E32" i="73"/>
  <c r="E31" i="73"/>
  <c r="I31" i="73"/>
  <c r="D68" i="1"/>
  <c r="B12" i="76"/>
  <c r="E68" i="1"/>
  <c r="B18" i="76"/>
  <c r="E18" i="76"/>
  <c r="C68" i="1"/>
  <c r="B6" i="76"/>
  <c r="B19" i="76"/>
  <c r="E19" i="76"/>
  <c r="D135" i="1"/>
  <c r="B30" i="76"/>
  <c r="E30" i="76"/>
  <c r="B36" i="76"/>
  <c r="C135" i="1"/>
  <c r="C31" i="73"/>
  <c r="A4" i="76"/>
  <c r="A31" i="75"/>
  <c r="A28" i="76"/>
  <c r="A37" i="75"/>
  <c r="A34" i="76"/>
  <c r="C97" i="1"/>
  <c r="A13" i="75"/>
  <c r="A10" i="76"/>
  <c r="B1" i="149"/>
  <c r="B1" i="152"/>
  <c r="B1" i="150"/>
  <c r="B1" i="151"/>
  <c r="E166" i="1"/>
  <c r="B37" i="76"/>
  <c r="E37" i="76"/>
  <c r="E161" i="1"/>
  <c r="B38" i="76"/>
  <c r="E38" i="76"/>
  <c r="B1" i="145"/>
  <c r="B1" i="146"/>
  <c r="B1" i="147"/>
  <c r="B1" i="148"/>
  <c r="E4" i="161"/>
  <c r="E4" i="162"/>
  <c r="E4" i="163"/>
  <c r="E4" i="164"/>
  <c r="E4" i="169"/>
  <c r="E4" i="170"/>
  <c r="E4" i="171"/>
  <c r="E4" i="172"/>
  <c r="E4" i="145"/>
  <c r="E4" i="146"/>
  <c r="E4" i="147"/>
  <c r="E4" i="148"/>
  <c r="E4" i="105"/>
  <c r="E4" i="139"/>
  <c r="E4" i="140"/>
  <c r="E4" i="141"/>
  <c r="E4" i="177"/>
  <c r="E4" i="178"/>
  <c r="E4" i="179"/>
  <c r="E4" i="180"/>
  <c r="E4" i="149"/>
  <c r="E4" i="150"/>
  <c r="E4" i="151"/>
  <c r="E4" i="152"/>
  <c r="E4" i="157"/>
  <c r="E4" i="158"/>
  <c r="E4" i="159"/>
  <c r="E4" i="160"/>
  <c r="E4" i="153"/>
  <c r="E4" i="154"/>
  <c r="E4" i="155"/>
  <c r="E4" i="156"/>
  <c r="E4" i="173"/>
  <c r="E4" i="174"/>
  <c r="E4" i="175"/>
  <c r="E4" i="176"/>
  <c r="E4" i="181"/>
  <c r="E4" i="182"/>
  <c r="E4" i="183"/>
  <c r="E4" i="184"/>
  <c r="G11" i="190"/>
  <c r="C156" i="133"/>
  <c r="D59" i="137"/>
  <c r="C58" i="160"/>
  <c r="D58" i="161"/>
  <c r="B1" i="133"/>
  <c r="B1" i="64"/>
  <c r="G31" i="73"/>
  <c r="K20" i="94"/>
  <c r="C4" i="61"/>
  <c r="G4" i="61"/>
  <c r="J1" i="61"/>
  <c r="B2" i="190"/>
  <c r="E1" i="134"/>
  <c r="D6" i="76"/>
  <c r="B1" i="105"/>
  <c r="C36" i="153"/>
  <c r="C41" i="153"/>
  <c r="C58" i="153"/>
  <c r="D58" i="160"/>
  <c r="D36" i="173"/>
  <c r="D41" i="173"/>
  <c r="D58" i="173"/>
  <c r="D93" i="143"/>
  <c r="D162" i="143"/>
  <c r="B1" i="140"/>
  <c r="J1" i="186"/>
  <c r="B1" i="63"/>
  <c r="D58" i="141"/>
  <c r="D26" i="76"/>
  <c r="E155" i="133"/>
  <c r="C92" i="143"/>
  <c r="D135" i="143"/>
  <c r="D161" i="143"/>
  <c r="C41" i="146"/>
  <c r="C58" i="146"/>
  <c r="C58" i="151"/>
  <c r="D36" i="170"/>
  <c r="D41" i="170"/>
  <c r="D58" i="170"/>
  <c r="D165" i="144"/>
  <c r="H30" i="73"/>
  <c r="B1" i="3"/>
  <c r="B1" i="139"/>
  <c r="C58" i="169"/>
  <c r="D58" i="176"/>
  <c r="C155" i="3"/>
  <c r="C156" i="3"/>
  <c r="E65" i="3"/>
  <c r="E90" i="3"/>
  <c r="C65" i="135"/>
  <c r="C90" i="135"/>
  <c r="C156" i="135"/>
  <c r="E41" i="140"/>
  <c r="C58" i="157"/>
  <c r="D58" i="172"/>
  <c r="B1" i="136"/>
  <c r="D93" i="142"/>
  <c r="D162" i="142"/>
  <c r="C6" i="188"/>
  <c r="A19" i="75"/>
  <c r="A16" i="76"/>
  <c r="B2" i="187"/>
  <c r="I32" i="73"/>
  <c r="C92" i="1"/>
  <c r="C59" i="138"/>
  <c r="D36" i="105"/>
  <c r="D41" i="105"/>
  <c r="D58" i="105"/>
  <c r="C161" i="144"/>
  <c r="D36" i="155"/>
  <c r="D41" i="155"/>
  <c r="D58" i="155"/>
  <c r="C58" i="171"/>
  <c r="B1" i="138"/>
  <c r="B1" i="142"/>
  <c r="B2" i="188"/>
  <c r="E93" i="144"/>
  <c r="B1" i="144"/>
  <c r="D58" i="151"/>
  <c r="D155" i="133"/>
  <c r="I32" i="61"/>
  <c r="D36" i="76"/>
  <c r="E68" i="143"/>
  <c r="C92" i="144"/>
  <c r="C58" i="147"/>
  <c r="C58" i="183"/>
  <c r="C93" i="142"/>
  <c r="C162" i="142"/>
  <c r="B1" i="137"/>
  <c r="B1" i="135"/>
  <c r="B1" i="79"/>
  <c r="C30" i="73"/>
  <c r="B1" i="143"/>
  <c r="D154" i="135"/>
  <c r="D155" i="135"/>
  <c r="D156" i="135"/>
  <c r="D161" i="142"/>
  <c r="D57" i="153"/>
  <c r="D58" i="153"/>
  <c r="C58" i="176"/>
  <c r="D36" i="182"/>
  <c r="D41" i="182"/>
  <c r="D58" i="182"/>
  <c r="D156" i="133"/>
  <c r="D14" i="76"/>
  <c r="D20" i="76"/>
  <c r="I33" i="61"/>
  <c r="H33" i="61"/>
  <c r="D33" i="61"/>
  <c r="E12" i="76"/>
  <c r="D93" i="1"/>
  <c r="B14" i="76"/>
  <c r="E165" i="1"/>
  <c r="E93" i="1"/>
  <c r="B20" i="76"/>
  <c r="C165" i="1"/>
  <c r="C93" i="1"/>
  <c r="B8" i="76"/>
  <c r="D161" i="1"/>
  <c r="B32" i="76"/>
  <c r="E32" i="76"/>
  <c r="D165" i="1"/>
  <c r="C161" i="1"/>
  <c r="B26" i="76"/>
  <c r="E26" i="76"/>
  <c r="E36" i="76"/>
  <c r="B24" i="76"/>
  <c r="E24" i="76"/>
  <c r="C166" i="143"/>
  <c r="C93" i="143"/>
  <c r="C162" i="143"/>
  <c r="D32" i="76"/>
  <c r="D32" i="73"/>
  <c r="H32" i="73"/>
  <c r="E6" i="76"/>
  <c r="K22" i="94"/>
  <c r="M20" i="94"/>
  <c r="C32" i="73"/>
  <c r="D8" i="76"/>
  <c r="G32" i="73"/>
  <c r="C166" i="144"/>
  <c r="C93" i="144"/>
  <c r="C162" i="144"/>
  <c r="E165" i="143"/>
  <c r="E93" i="143"/>
  <c r="B7" i="76"/>
  <c r="E7" i="76"/>
  <c r="C166" i="1"/>
  <c r="D165" i="143"/>
  <c r="E14" i="76"/>
  <c r="E20" i="76"/>
  <c r="D162" i="1"/>
  <c r="C162" i="1"/>
  <c r="B1" i="154"/>
  <c r="B1" i="155"/>
  <c r="B1" i="153"/>
  <c r="B1" i="156"/>
  <c r="M22" i="94"/>
  <c r="K24" i="94"/>
  <c r="E8" i="76"/>
  <c r="M24" i="94"/>
  <c r="K26" i="94"/>
  <c r="B1" i="160"/>
  <c r="B1" i="157"/>
  <c r="B1" i="158"/>
  <c r="B1" i="159"/>
  <c r="M26" i="94"/>
  <c r="K28" i="94"/>
  <c r="B1" i="163"/>
  <c r="B1" i="162"/>
  <c r="B1" i="164"/>
  <c r="B1" i="161"/>
  <c r="B1" i="171"/>
  <c r="B1" i="170"/>
  <c r="B1" i="172"/>
  <c r="B1" i="169"/>
  <c r="K30" i="94"/>
  <c r="M28" i="94"/>
  <c r="B1" i="175"/>
  <c r="B1" i="173"/>
  <c r="B1" i="176"/>
  <c r="B1" i="174"/>
  <c r="M30" i="94"/>
  <c r="K32" i="94"/>
  <c r="M32" i="94"/>
  <c r="B1" i="183"/>
  <c r="B1" i="181"/>
  <c r="B1" i="184"/>
  <c r="B1" i="182"/>
  <c r="B1" i="180"/>
  <c r="B1" i="177"/>
  <c r="B1" i="179"/>
  <c r="B1" i="178"/>
  <c r="B44" i="186"/>
  <c r="B20" i="186"/>
  <c r="B46" i="186"/>
  <c r="F47" i="186"/>
  <c r="B52" i="186"/>
  <c r="I25" i="186"/>
  <c r="B22" i="186"/>
  <c r="I10" i="186"/>
  <c r="B50" i="186"/>
  <c r="B21" i="186"/>
  <c r="B23" i="186"/>
  <c r="I31" i="186"/>
  <c r="B42" i="186"/>
  <c r="B48" i="186"/>
  <c r="F25" i="186"/>
  <c r="B41" i="186"/>
  <c r="B47" i="186"/>
  <c r="B45" i="186"/>
  <c r="B51" i="186"/>
  <c r="F53" i="186"/>
  <c r="B30" i="186"/>
  <c r="B31" i="186"/>
  <c r="B49" i="186"/>
  <c r="B24" i="186"/>
  <c r="I47" i="186"/>
  <c r="I53" i="186"/>
  <c r="F31" i="186"/>
  <c r="B53" i="186"/>
  <c r="B25" i="186"/>
  <c r="C25" i="185"/>
  <c r="C14" i="185"/>
  <c r="C23" i="185"/>
  <c r="C16" i="185"/>
  <c r="C21" i="185"/>
  <c r="C28" i="185"/>
  <c r="C18" i="185"/>
  <c r="C8" i="185"/>
  <c r="C32" i="185"/>
  <c r="C10" i="185"/>
  <c r="C35" i="185"/>
  <c r="C15" i="185"/>
  <c r="C20" i="185"/>
  <c r="C22" i="185"/>
  <c r="C24" i="185"/>
  <c r="C9" i="185"/>
  <c r="C33" i="185"/>
  <c r="C27" i="185"/>
  <c r="C36" i="185"/>
  <c r="C12" i="185"/>
  <c r="C7" i="185"/>
  <c r="C34" i="185"/>
  <c r="C19" i="185"/>
  <c r="C13" i="185"/>
  <c r="C26" i="185"/>
  <c r="C31" i="185"/>
  <c r="C37" i="185"/>
  <c r="C17" i="185"/>
  <c r="C29" i="185"/>
  <c r="C30" i="185"/>
  <c r="C11" i="185"/>
</calcChain>
</file>

<file path=xl/sharedStrings.xml><?xml version="1.0" encoding="utf-8"?>
<sst xmlns="http://schemas.openxmlformats.org/spreadsheetml/2006/main" count="7976" uniqueCount="640">
  <si>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</si>
  <si>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</si>
  <si>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</si>
  <si>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</si>
  <si>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</si>
  <si>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</si>
  <si>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</si>
  <si>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</si>
  <si>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</si>
  <si>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</si>
  <si>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</si>
  <si>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</si>
  <si>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</si>
  <si>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</si>
  <si>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</si>
  <si>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</si>
  <si>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</si>
  <si>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</si>
  <si>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</si>
  <si>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</si>
  <si>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</si>
  <si>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</si>
  <si>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</si>
  <si>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</si>
  <si>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</si>
  <si>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</si>
  <si>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</si>
  <si>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</si>
  <si>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</si>
  <si>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</si>
  <si>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</si>
  <si>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</si>
  <si>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</si>
  <si>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</si>
  <si>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</si>
  <si>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</si>
  <si>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</si>
  <si>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</si>
  <si>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</si>
  <si>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</si>
  <si>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</si>
  <si>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</si>
  <si>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</si>
  <si>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</si>
  <si>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</si>
  <si>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</si>
  <si>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</si>
  <si>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</si>
  <si>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</si>
  <si>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</si>
  <si>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</si>
  <si>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</si>
  <si>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</si>
  <si>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</si>
  <si>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</si>
  <si>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</si>
  <si>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</si>
  <si>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</si>
  <si>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</si>
  <si>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</si>
  <si>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</si>
  <si>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</si>
  <si>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</si>
  <si>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</si>
  <si>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</si>
  <si>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</si>
  <si>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</si>
  <si>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</si>
  <si>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</si>
  <si>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</si>
  <si>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</si>
  <si>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</si>
  <si>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</si>
  <si>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</si>
  <si>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</si>
  <si>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</si>
  <si>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</si>
  <si>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</si>
  <si>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</si>
  <si>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</si>
  <si>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</si>
  <si>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</si>
  <si>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</si>
  <si>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</si>
  <si>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</si>
  <si>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</si>
  <si>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</si>
  <si>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</si>
  <si>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</si>
  <si>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</si>
  <si>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</si>
  <si>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</si>
  <si>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</si>
  <si>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</si>
  <si>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</si>
  <si>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</si>
  <si>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</si>
  <si>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</si>
  <si>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</si>
  <si>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</si>
  <si>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</si>
  <si>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</si>
  <si>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</si>
  <si>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</si>
  <si>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</si>
  <si>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</si>
  <si>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</si>
  <si>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</si>
  <si>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</si>
  <si>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</si>
  <si>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</si>
  <si>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</si>
  <si>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</si>
  <si>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</si>
  <si>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</si>
  <si>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</si>
  <si>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</si>
  <si>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</si>
  <si>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</si>
  <si>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</si>
  <si>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</si>
  <si>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</si>
  <si>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</si>
  <si>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</si>
  <si>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</si>
  <si>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</si>
  <si>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</si>
  <si>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</si>
  <si>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</si>
  <si>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</si>
  <si>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</si>
  <si>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</si>
  <si>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</si>
  <si>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</si>
  <si>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</si>
  <si>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</si>
  <si>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</si>
  <si>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</si>
  <si>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</si>
  <si>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</si>
  <si>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</si>
  <si>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</si>
  <si>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</si>
  <si>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</si>
  <si>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</si>
  <si>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</si>
  <si>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</si>
  <si>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</si>
  <si>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</si>
  <si>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</si>
  <si>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</si>
  <si>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</si>
  <si>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</si>
  <si>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</si>
  <si>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</si>
  <si>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</si>
  <si>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</si>
  <si>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</si>
  <si>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</si>
  <si>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</si>
  <si>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</si>
  <si>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</si>
  <si>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</si>
  <si>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</si>
  <si>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</si>
  <si>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</si>
  <si>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</si>
  <si>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</si>
  <si>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</si>
  <si>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</si>
  <si>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</si>
  <si>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</si>
  <si>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</si>
  <si>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</si>
  <si>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</si>
  <si>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</si>
  <si>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</si>
  <si>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</si>
  <si>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</si>
  <si>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</si>
  <si>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</si>
  <si>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</si>
  <si>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</si>
  <si>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</si>
  <si>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</si>
  <si>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</si>
  <si>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</si>
  <si>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</si>
  <si>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</si>
  <si>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</si>
  <si>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</si>
  <si>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</si>
  <si>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</si>
  <si>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</si>
  <si>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</si>
  <si>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</si>
  <si>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</si>
  <si>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</si>
  <si>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</si>
  <si>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</si>
  <si>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</si>
  <si>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</si>
  <si>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</si>
  <si>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</si>
  <si>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</si>
  <si>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</si>
  <si>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</si>
  <si>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</si>
  <si>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</si>
  <si>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</si>
  <si>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</si>
  <si>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</si>
  <si>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</si>
  <si>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</si>
  <si>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</si>
  <si>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</si>
  <si>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</si>
  <si>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</si>
  <si>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</si>
  <si>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</si>
  <si>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</si>
  <si>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</si>
  <si>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</si>
  <si>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</si>
  <si>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</si>
  <si>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</si>
  <si>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</si>
  <si>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</si>
  <si>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</si>
  <si>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</si>
  <si>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</si>
  <si>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</si>
  <si>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</si>
  <si>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</si>
  <si>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</si>
  <si>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</si>
  <si>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</si>
  <si>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</si>
  <si>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</si>
  <si>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</si>
  <si>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</si>
  <si>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</si>
  <si>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</si>
  <si>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</si>
  <si>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</si>
  <si>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</si>
  <si>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</si>
  <si>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</si>
  <si>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</si>
  <si>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</si>
  <si>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</si>
  <si>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</si>
  <si>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</si>
  <si>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</si>
  <si>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</si>
  <si>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</si>
  <si>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</si>
  <si>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</si>
  <si>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</si>
  <si>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</si>
  <si>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</si>
  <si>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</si>
  <si>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</si>
  <si>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</si>
  <si>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</si>
  <si>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</si>
  <si>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</si>
  <si>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</si>
  <si>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</si>
  <si>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</si>
  <si>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</si>
  <si>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</si>
  <si>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</si>
  <si>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</si>
  <si>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</si>
  <si>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</si>
  <si>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</si>
  <si>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</si>
  <si>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</si>
  <si>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</si>
  <si>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</si>
  <si>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</si>
  <si>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</si>
  <si>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</si>
  <si>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</si>
  <si>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</si>
  <si>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</si>
  <si>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</si>
  <si>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</si>
  <si>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</si>
  <si>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</si>
  <si>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</si>
  <si>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</si>
  <si>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</si>
  <si>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</si>
  <si>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</si>
  <si>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</si>
  <si>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</si>
  <si>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</si>
  <si>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</si>
  <si>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</si>
  <si>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</si>
  <si>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</si>
  <si>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</si>
  <si>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</si>
  <si>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</si>
  <si>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</si>
  <si>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</si>
  <si>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</si>
  <si>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</si>
  <si>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</si>
  <si>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</si>
  <si>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</si>
  <si>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</si>
  <si>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</si>
  <si>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</si>
  <si>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</si>
  <si>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</si>
  <si>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</si>
  <si>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</si>
  <si>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</si>
  <si>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</si>
  <si>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</si>
  <si>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</si>
  <si>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</si>
  <si>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</si>
  <si>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</si>
  <si>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</si>
  <si>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</si>
  <si>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</si>
  <si>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</si>
  <si>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</si>
  <si>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</si>
  <si>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</si>
  <si>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</si>
  <si>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</si>
  <si>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</si>
  <si>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</si>
  <si>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</si>
  <si>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</si>
  <si>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</si>
  <si>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</si>
  <si>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</si>
  <si>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</si>
  <si>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</si>
  <si>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</si>
  <si>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</si>
  <si>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</si>
  <si>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</si>
  <si>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</si>
  <si>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</si>
  <si>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</si>
  <si>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</si>
  <si>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</si>
  <si>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</si>
  <si>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</si>
  <si>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</si>
  <si>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</si>
  <si>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</si>
  <si>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</si>
  <si>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</si>
  <si>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</si>
  <si>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</si>
  <si>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</si>
  <si>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</si>
  <si>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</si>
  <si>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</si>
  <si>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</si>
  <si>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</si>
  <si>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</si>
  <si>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</si>
  <si>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</si>
  <si>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</si>
  <si>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</si>
  <si>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</si>
  <si>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</si>
  <si>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</si>
  <si>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</si>
  <si>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</si>
  <si>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</si>
  <si>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</si>
  <si>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</si>
  <si>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</si>
  <si>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</si>
  <si>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</si>
  <si>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</si>
  <si>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</si>
  <si>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</si>
  <si>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</si>
  <si>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</si>
  <si>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</si>
  <si>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</si>
  <si>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</si>
  <si>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</si>
  <si>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</si>
  <si>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</si>
  <si>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</si>
  <si>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</si>
  <si>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</si>
  <si>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</si>
  <si>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</si>
  <si>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</si>
  <si>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</si>
  <si>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</si>
  <si>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</si>
  <si>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</si>
  <si>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</si>
  <si>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</si>
  <si>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</si>
  <si>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</si>
  <si>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</si>
  <si>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</si>
  <si>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</si>
  <si>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</si>
  <si>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</si>
  <si>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</si>
  <si>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</si>
  <si>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</si>
  <si>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</si>
  <si>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</si>
  <si>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</si>
  <si>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</si>
  <si>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</si>
  <si>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</si>
  <si>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</si>
  <si>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</si>
  <si>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</si>
  <si>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</si>
  <si>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</si>
  <si>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</si>
  <si>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</si>
  <si>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</si>
  <si>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</si>
  <si>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</si>
  <si>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</si>
  <si>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</si>
  <si>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</si>
  <si>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</si>
  <si>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</si>
  <si>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</si>
  <si>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</si>
  <si>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</si>
  <si>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</si>
  <si>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</si>
  <si>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</si>
  <si>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</si>
  <si>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</si>
  <si>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</si>
  <si>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</si>
  <si>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</si>
  <si>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</si>
  <si>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</si>
  <si>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</si>
  <si>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</si>
  <si>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</si>
  <si>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</si>
  <si>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</si>
  <si>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</si>
  <si>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</si>
  <si>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</si>
  <si>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</si>
  <si>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</si>
  <si>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</si>
  <si>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</si>
  <si>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</si>
  <si>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</si>
  <si>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</si>
  <si>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</si>
  <si>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</si>
  <si>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</si>
  <si>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</si>
  <si>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</si>
  <si>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</si>
  <si>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</si>
  <si>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</si>
  <si>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</si>
  <si>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</si>
  <si>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</si>
  <si>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</si>
  <si>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</si>
  <si>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</si>
  <si>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</si>
  <si>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</si>
  <si>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</si>
  <si>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</si>
  <si>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</si>
  <si>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</si>
  <si>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</si>
  <si>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</si>
  <si>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</si>
  <si>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</si>
  <si>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</si>
  <si>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</si>
  <si>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</si>
  <si>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</si>
  <si>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</si>
  <si>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</si>
  <si>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</si>
  <si>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</si>
  <si>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</si>
  <si>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</si>
  <si>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</si>
  <si>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</si>
  <si>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</si>
  <si>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</si>
  <si>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</si>
  <si>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</si>
  <si>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</si>
  <si>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</si>
  <si>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</si>
  <si>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</si>
  <si>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</si>
  <si>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</si>
  <si>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</si>
  <si>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</si>
  <si>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</si>
  <si>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</si>
  <si>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</si>
  <si>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</si>
  <si>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</si>
  <si>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</si>
  <si>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</si>
  <si>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</si>
  <si>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</si>
  <si>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</si>
  <si>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</si>
  <si>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</si>
  <si>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</si>
  <si>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</si>
  <si>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</si>
  <si>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</si>
  <si>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</si>
  <si>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</si>
  <si>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</si>
  <si>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</si>
  <si>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</si>
  <si>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</si>
  <si>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</si>
  <si>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</si>
  <si>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</si>
  <si>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</si>
  <si>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</si>
  <si>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</si>
  <si>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</si>
  <si>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</si>
  <si>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</si>
  <si>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</si>
  <si>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</si>
  <si>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</si>
  <si>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</si>
  <si>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</si>
  <si>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</si>
  <si>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</si>
  <si>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</si>
  <si>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</si>
  <si>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</si>
  <si>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</si>
  <si>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</si>
  <si>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</si>
  <si>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</si>
  <si>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</si>
  <si>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</si>
  <si>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</si>
  <si>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</si>
  <si>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</si>
  <si>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</si>
  <si>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</si>
  <si>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</si>
  <si>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</si>
  <si>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</si>
  <si>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</si>
  <si>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</si>
  <si>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</si>
  <si>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</si>
  <si>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</si>
  <si>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</si>
  <si>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</si>
  <si>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</si>
  <si>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</si>
  <si>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</si>
  <si>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</si>
  <si>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</si>
  <si>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…</t>
  </si>
  <si>
    <t>)</t>
  </si>
  <si>
    <t>év:</t>
  </si>
  <si>
    <t>sz. módosítás utáni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</si>
  <si>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</si>
  <si>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</si>
  <si>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</si>
  <si>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</si>
  <si>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</si>
  <si>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</si>
  <si>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</si>
  <si>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</si>
  <si>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</si>
  <si>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</si>
  <si>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</si>
  <si>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</si>
  <si>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</si>
  <si>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</si>
  <si>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</si>
  <si>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</si>
  <si>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</si>
  <si>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</si>
  <si>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</si>
  <si>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</si>
  <si>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</si>
  <si>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</si>
  <si>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</si>
  <si>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</si>
  <si>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</si>
  <si>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</si>
  <si>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</si>
  <si>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</si>
  <si>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</si>
  <si>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</si>
  <si>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</si>
  <si>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</si>
  <si>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</si>
  <si>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</si>
  <si>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</si>
  <si>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</si>
  <si>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</si>
  <si>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</si>
  <si>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</si>
  <si>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</si>
  <si>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</si>
  <si>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</si>
  <si>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>BASKÓ KÖZSÉG ÖNKORMÁNYZATA</t>
  </si>
  <si>
    <t>Megelőlegezés elszámolása</t>
  </si>
  <si>
    <t>Útfelújítás</t>
  </si>
  <si>
    <t>Falugondnoki gépkocsi beszerzés</t>
  </si>
  <si>
    <t xml:space="preserve">Külterületi utak </t>
  </si>
  <si>
    <t>hangosító berendezés</t>
  </si>
  <si>
    <t>közfoglalkoztatás eszközbeszerzés</t>
  </si>
  <si>
    <t>polgármesteri rendelet</t>
  </si>
  <si>
    <t>Összes 
módosítás 2020. 12.31-ig</t>
  </si>
  <si>
    <t>Módosított előirányzat 2020. 
12.31-én</t>
  </si>
  <si>
    <t>Külterületi utak felújítása</t>
  </si>
  <si>
    <t>V.26.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</si>
</sst>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26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7" xfId="7" applyNumberFormat="1" applyFont="1" applyFill="1" applyBorder="1" applyAlignment="1" applyProtection="1">
      <alignment horizontal="right" vertical="center" wrapText="1" indent="1"/>
    </xf>
    <xf numFmtId="166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0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66" fontId="16" fillId="0" borderId="43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58" fillId="0" borderId="0" xfId="7" applyNumberFormat="1" applyFont="1" applyFill="1" applyAlignment="1" applyProtection="1">
      <alignment horizontal="right" vertical="center" indent="1"/>
    </xf>
    <xf numFmtId="166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1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2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 wrapText="1"/>
    </xf>
    <xf numFmtId="49" fontId="24" fillId="0" borderId="54" xfId="6" applyNumberFormat="1" applyFont="1" applyFill="1" applyBorder="1" applyAlignment="1">
      <alignment horizontal="left" vertical="center"/>
    </xf>
    <xf numFmtId="49" fontId="27" fillId="0" borderId="55" xfId="6" quotePrefix="1" applyNumberFormat="1" applyFont="1" applyFill="1" applyBorder="1" applyAlignment="1">
      <alignment horizontal="left" vertical="center"/>
    </xf>
    <xf numFmtId="49" fontId="24" fillId="0" borderId="55" xfId="6" applyNumberFormat="1" applyFont="1" applyFill="1" applyBorder="1" applyAlignment="1">
      <alignment horizontal="left" vertical="center"/>
    </xf>
    <xf numFmtId="49" fontId="23" fillId="0" borderId="49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6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39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59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60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8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60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59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8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6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8" xfId="6" applyNumberFormat="1" applyFont="1" applyFill="1" applyBorder="1" applyAlignment="1" applyProtection="1">
      <alignment horizontal="right" vertical="center" indent="1"/>
    </xf>
    <xf numFmtId="166" fontId="24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8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0" fontId="47" fillId="0" borderId="0" xfId="6" applyFont="1" applyFill="1" applyAlignment="1">
      <alignment horizontal="center" textRotation="180"/>
    </xf>
    <xf numFmtId="49" fontId="0" fillId="4" borderId="0" xfId="0" applyNumberFormat="1" applyFill="1" applyAlignment="1" applyProtection="1">
      <alignment horizontal="center"/>
      <protection locked="0"/>
    </xf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60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63" fillId="0" borderId="51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60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1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7" fillId="0" borderId="66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2" xfId="6" applyNumberFormat="1" applyFont="1" applyFill="1" applyBorder="1" applyAlignment="1">
      <alignment horizontal="center" vertical="center"/>
    </xf>
    <xf numFmtId="166" fontId="25" fillId="0" borderId="66" xfId="6" applyNumberFormat="1" applyFont="1" applyFill="1" applyBorder="1" applyAlignment="1">
      <alignment horizontal="center" vertical="center" wrapText="1"/>
    </xf>
    <xf numFmtId="166" fontId="25" fillId="0" borderId="51" xfId="6" applyNumberFormat="1" applyFont="1" applyFill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5" fillId="0" borderId="53" xfId="0" applyFont="1" applyBorder="1" applyAlignment="1">
      <alignment horizontal="center" vertical="center"/>
    </xf>
    <xf numFmtId="166" fontId="7" fillId="0" borderId="49" xfId="6" applyNumberFormat="1" applyFont="1" applyFill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4" fillId="0" borderId="53" xfId="0" applyFont="1" applyBorder="1" applyAlignment="1">
      <alignment horizontal="center" vertical="center" wrapText="1"/>
    </xf>
    <xf numFmtId="166" fontId="16" fillId="0" borderId="49" xfId="6" applyNumberFormat="1" applyFont="1" applyFill="1" applyBorder="1" applyAlignment="1" applyProtection="1">
      <alignment horizontal="center" vertical="center" wrapText="1"/>
    </xf>
    <xf numFmtId="166" fontId="16" fillId="0" borderId="46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6" xfId="6" applyBorder="1" applyAlignment="1" applyProtection="1">
      <alignment horizontal="center" vertical="center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Alignment="1">
      <alignment horizontal="center" textRotation="180"/>
    </xf>
    <xf numFmtId="175" fontId="38" fillId="0" borderId="51" xfId="6" applyNumberFormat="1" applyFont="1" applyFill="1" applyBorder="1" applyAlignment="1" applyProtection="1">
      <alignment horizontal="left" vertical="center" wrapText="1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0" fillId="0" borderId="0" xfId="6" applyNumberFormat="1" applyFont="1" applyFill="1" applyAlignment="1" applyProtection="1">
      <alignment horizontal="left" vertical="center" wrapText="1"/>
      <protection locked="0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66" fontId="26" fillId="0" borderId="49" xfId="6" applyNumberFormat="1" applyFont="1" applyFill="1" applyBorder="1" applyAlignment="1">
      <alignment horizontal="center" vertical="center" wrapText="1"/>
    </xf>
    <xf numFmtId="166" fontId="26" fillId="0" borderId="46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4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38" xfId="6" applyNumberFormat="1" applyFill="1" applyBorder="1" applyAlignment="1" applyProtection="1">
      <alignment horizontal="left" vertical="center" wrapText="1"/>
      <protection locked="0"/>
    </xf>
    <xf numFmtId="166" fontId="14" fillId="0" borderId="64" xfId="6" applyNumberFormat="1" applyFill="1" applyBorder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166" fontId="26" fillId="0" borderId="49" xfId="6" applyNumberFormat="1" applyFont="1" applyFill="1" applyBorder="1" applyAlignment="1">
      <alignment horizontal="left" vertical="center" wrapText="1"/>
    </xf>
    <xf numFmtId="166" fontId="26" fillId="0" borderId="46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664" name="Csoportba foglalás 5">
          <a:extLst>
            <a:ext uri="{FF2B5EF4-FFF2-40B4-BE49-F238E27FC236}">
              <a16:creationId xmlns:a16="http://schemas.microsoft.com/office/drawing/2014/main" id="{98C0B9D3-BBE2-4DA3-BF0C-6199EDCD6F88}"/>
            </a:ext>
          </a:extLst>
        </xdr:cNvPr>
        <xdr:cNvGrpSpPr>
          <a:grpSpLocks/>
        </xdr:cNvGrpSpPr>
      </xdr:nvGrpSpPr>
      <xdr:grpSpPr bwMode="auto">
        <a:xfrm>
          <a:off x="8201891" y="152400"/>
          <a:ext cx="4936548" cy="2973532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15F126DD-4EAC-43DE-9FE9-2A21BDB9873F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667" name="Kép 2">
            <a:extLst>
              <a:ext uri="{FF2B5EF4-FFF2-40B4-BE49-F238E27FC236}">
                <a16:creationId xmlns:a16="http://schemas.microsoft.com/office/drawing/2014/main" id="{56E410A7-162F-4790-86A4-A3CA199BD4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A9D8F3F1-AAED-454B-8E8E-F27A2FB1A425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372E0C9E-3E16-4FCE-AD11-8BE0FC7867DE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A2" sqref="A2:C2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5">
        <v>2020</v>
      </c>
      <c r="B1">
        <v>2021</v>
      </c>
    </row>
    <row r="2" spans="1:3" ht="18.75" x14ac:dyDescent="0.2">
      <c r="A2" s="520" t="s">
        <v>539</v>
      </c>
      <c r="B2" s="520"/>
      <c r="C2" s="520"/>
    </row>
    <row r="3" spans="1:3" ht="15" x14ac:dyDescent="0.25">
      <c r="A3" s="355"/>
      <c r="B3" s="356"/>
      <c r="C3" s="355"/>
    </row>
    <row r="4" spans="1:3" ht="14.25" x14ac:dyDescent="0.2">
      <c r="A4" s="357" t="s">
        <v>540</v>
      </c>
      <c r="B4" s="358" t="s">
        <v>541</v>
      </c>
      <c r="C4" s="357" t="s">
        <v>542</v>
      </c>
    </row>
    <row r="5" spans="1:3" x14ac:dyDescent="0.2">
      <c r="A5" s="359"/>
      <c r="B5" s="359"/>
      <c r="C5" s="359"/>
    </row>
    <row r="6" spans="1:3" ht="18.75" x14ac:dyDescent="0.3">
      <c r="A6" s="521" t="str">
        <f>CONCATENATE("IDŐKÖZI (",UPPER(KVI_MOD_ALAPADATOK!C9)," BESZÁMOLÓ) TÁJÉKOZTATÓ")</f>
        <v>IDŐKÖZI (III. NEGYEDÉVES BESZÁMOLÓ) TÁJÉKOZTATÓ</v>
      </c>
      <c r="B6" s="521"/>
      <c r="C6" s="521"/>
    </row>
    <row r="7" spans="1:3" x14ac:dyDescent="0.2">
      <c r="A7" s="359" t="s">
        <v>543</v>
      </c>
      <c r="B7" s="359" t="s">
        <v>544</v>
      </c>
      <c r="C7" s="360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59" t="s">
        <v>545</v>
      </c>
      <c r="B8" s="359" t="s">
        <v>561</v>
      </c>
      <c r="C8" s="360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59" t="s">
        <v>546</v>
      </c>
      <c r="B9" s="359" t="str">
        <f>KVI_MOD_1.1.sz.mell.!A4</f>
        <v>BEVÉTELEK, KIADÁSOK ÖSSZEVONT MÉRLEGE</v>
      </c>
      <c r="C9" s="360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59" t="s">
        <v>547</v>
      </c>
      <c r="B10" s="359" t="str">
        <f>KVI_MOD_1.2.sz.mell.!A4</f>
        <v>BEVÉTELEK, KIADÁSOK ÖSSZEVONT MÉRLEGE</v>
      </c>
      <c r="C10" s="360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59" t="s">
        <v>548</v>
      </c>
      <c r="B11" s="359" t="str">
        <f>KVI_MOD_1.3.sz.mell.!A4</f>
        <v>BEVÉTELEK, KIADÁSOK ÖSSZEVONT MÉRLEGE</v>
      </c>
      <c r="C11" s="360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59" t="s">
        <v>549</v>
      </c>
      <c r="B12" s="359" t="str">
        <f>KVI_MOD_1.4.sz.mell.!A4</f>
        <v>BEVÉTELEK, KIADÁSOK ÖSSZEVONT MÉRLEGE</v>
      </c>
      <c r="C12" s="360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59" t="s">
        <v>526</v>
      </c>
      <c r="B13" s="359" t="s">
        <v>556</v>
      </c>
      <c r="C13" s="360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59" t="s">
        <v>439</v>
      </c>
      <c r="B14" s="359" t="s">
        <v>557</v>
      </c>
      <c r="C14" s="360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59" t="s">
        <v>550</v>
      </c>
      <c r="B15" s="359" t="s">
        <v>551</v>
      </c>
      <c r="C15" s="360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59" t="s">
        <v>552</v>
      </c>
      <c r="B16" s="359" t="str">
        <f>KVI_MOD_3.sz.mell.!A4</f>
        <v>BASKÓ KÖZSÉG ÖNKORMÁNYZATA adósságot keletkeztető ügyletekből és kezességvállalásokból fennálló kötelezettségei</v>
      </c>
      <c r="C16" s="360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59" t="s">
        <v>553</v>
      </c>
      <c r="B17" s="359" t="str">
        <f>KVI_MOD_4.sz.mell.!A4</f>
        <v>BASKÓ KÖZSÉG ÖNKORMÁNYZATA saját bevételeinek részletezése az adósságot keletkeztető ügyletből származó tárgyévi fizetési kötelezettség megállapításához</v>
      </c>
      <c r="C17" s="360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59" t="s">
        <v>555</v>
      </c>
      <c r="B18" s="359" t="str">
        <f>KVI_MOD_5.sz.mell.!A4</f>
        <v>BASKÓ KÖZSÉG ÖNKORMÁNYZATA 2021. évi adósságot keletkeztető fejlesztési céljai</v>
      </c>
      <c r="C18" s="360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59" t="s">
        <v>609</v>
      </c>
      <c r="B19" s="359" t="s">
        <v>0</v>
      </c>
      <c r="C19" s="360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59" t="s">
        <v>554</v>
      </c>
      <c r="B20" s="359" t="s">
        <v>1</v>
      </c>
      <c r="C20" s="360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59" t="s">
        <v>610</v>
      </c>
      <c r="B21" s="359" t="str">
        <f>KVI_MOD_8.sz.mell.!$A$2</f>
        <v>Európai uniós támogatással megvalósuló projektek</v>
      </c>
      <c r="C21" s="360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59" t="s">
        <v>611</v>
      </c>
      <c r="B22" s="359" t="s">
        <v>558</v>
      </c>
      <c r="C22" s="360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59" t="s">
        <v>612</v>
      </c>
      <c r="B23" s="359" t="s">
        <v>559</v>
      </c>
      <c r="C23" s="360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59" t="s">
        <v>613</v>
      </c>
      <c r="B24" s="359" t="s">
        <v>336</v>
      </c>
      <c r="C24" s="360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59" t="s">
        <v>614</v>
      </c>
      <c r="B25" s="359" t="s">
        <v>560</v>
      </c>
      <c r="C25" s="360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59" t="s">
        <v>615</v>
      </c>
      <c r="B26" s="359" t="str">
        <f>KVI_MOD_ALAPADATOK!A12</f>
        <v>……………………. Polgármesteri /Közös Önkormányzati Hivatal</v>
      </c>
      <c r="C26" s="360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59" t="s">
        <v>616</v>
      </c>
      <c r="B27" s="359" t="str">
        <f>KVI_MOD_ALAPADATOK!B14</f>
        <v>1 kvi név</v>
      </c>
      <c r="C27" s="360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59" t="s">
        <v>617</v>
      </c>
      <c r="B28" s="359" t="str">
        <f>KVI_MOD_ALAPADATOK!B16</f>
        <v>2 kvi név</v>
      </c>
      <c r="C28" s="360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59" t="s">
        <v>618</v>
      </c>
      <c r="B29" s="359" t="str">
        <f>KVI_MOD_ALAPADATOK!B18</f>
        <v>3 kvi név</v>
      </c>
      <c r="C29" s="360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59" t="s">
        <v>625</v>
      </c>
      <c r="B30" s="359" t="str">
        <f>KVI_MOD_ALAPADATOK!B20</f>
        <v>4 kvi név</v>
      </c>
      <c r="C30" s="360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59" t="s">
        <v>620</v>
      </c>
      <c r="B31" s="359" t="str">
        <f>KVI_MOD_ALAPADATOK!B22</f>
        <v>5 kvi név</v>
      </c>
      <c r="C31" s="360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59" t="s">
        <v>621</v>
      </c>
      <c r="B32" s="359" t="str">
        <f>KVI_MOD_ALAPADATOK!B24</f>
        <v>6 kvi név</v>
      </c>
      <c r="C32" s="360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59" t="s">
        <v>619</v>
      </c>
      <c r="B33" s="359" t="str">
        <f>KVI_MOD_ALAPADATOK!B26</f>
        <v>7 kvi név</v>
      </c>
      <c r="C33" s="360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59" t="s">
        <v>622</v>
      </c>
      <c r="B34" s="359" t="str">
        <f>KVI_MOD_ALAPADATOK!B28</f>
        <v>8 kvi név</v>
      </c>
      <c r="C34" s="360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59" t="s">
        <v>623</v>
      </c>
      <c r="B35" s="359" t="str">
        <f>KVI_MOD_ALAPADATOK!B30</f>
        <v>9 kvi név</v>
      </c>
      <c r="C35" s="360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59" t="s">
        <v>624</v>
      </c>
      <c r="B36" s="359" t="str">
        <f>KVI_MOD_ALAPADATOK!B32</f>
        <v>10 kvi név</v>
      </c>
      <c r="C36" s="360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59" t="s">
        <v>626</v>
      </c>
      <c r="B37" t="str">
        <f>KVI_MOD_10.sz.mell.!A4</f>
        <v>Adatszolgáltatás 
az elismert tartozásállományról</v>
      </c>
      <c r="C37" s="360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6" t="s">
        <v>103</v>
      </c>
      <c r="B1" s="76"/>
      <c r="C1" s="76"/>
      <c r="D1" s="76"/>
      <c r="E1" s="267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68"/>
      <c r="B3" s="269"/>
      <c r="C3" s="268"/>
      <c r="D3" s="270"/>
      <c r="E3" s="269"/>
    </row>
    <row r="4" spans="1:5" ht="15.75" x14ac:dyDescent="0.25">
      <c r="A4" s="78" t="str">
        <f>KVI_MOD_ÖSSZEFÜGGÉSEK!A6</f>
        <v>2021. évi eredeti előirányzat BEVÉTELEK</v>
      </c>
      <c r="B4" s="271"/>
      <c r="C4" s="272"/>
      <c r="D4" s="270"/>
      <c r="E4" s="269"/>
    </row>
    <row r="5" spans="1:5" x14ac:dyDescent="0.2">
      <c r="A5" s="268"/>
      <c r="B5" s="269"/>
      <c r="C5" s="268"/>
      <c r="D5" s="270"/>
      <c r="E5" s="269"/>
    </row>
    <row r="6" spans="1:5" x14ac:dyDescent="0.2">
      <c r="A6" s="268" t="s">
        <v>467</v>
      </c>
      <c r="B6" s="269">
        <f>+KVI_MOD_1.1.sz.mell.!C68</f>
        <v>30267357</v>
      </c>
      <c r="C6" s="268" t="s">
        <v>440</v>
      </c>
      <c r="D6" s="270">
        <f>+KVI_MOD_2.1.sz.mell!C18+KVI_MOD_2.2.sz.mell!C17</f>
        <v>30267357</v>
      </c>
      <c r="E6" s="269">
        <f>+B6-D6</f>
        <v>0</v>
      </c>
    </row>
    <row r="7" spans="1:5" x14ac:dyDescent="0.2">
      <c r="A7" s="268" t="s">
        <v>483</v>
      </c>
      <c r="B7" s="269">
        <f>+KVI_MOD_1.1.sz.mell.!C92</f>
        <v>28109036</v>
      </c>
      <c r="C7" s="268" t="s">
        <v>446</v>
      </c>
      <c r="D7" s="270">
        <f>+KVI_MOD_2.1.sz.mell!C29+KVI_MOD_2.2.sz.mell!C30</f>
        <v>28109036</v>
      </c>
      <c r="E7" s="269">
        <f>+B7-D7</f>
        <v>0</v>
      </c>
    </row>
    <row r="8" spans="1:5" x14ac:dyDescent="0.2">
      <c r="A8" s="268" t="s">
        <v>484</v>
      </c>
      <c r="B8" s="269">
        <f>+KVI_MOD_1.1.sz.mell.!C93</f>
        <v>58376393</v>
      </c>
      <c r="C8" s="268" t="s">
        <v>447</v>
      </c>
      <c r="D8" s="270">
        <f>+KVI_MOD_2.1.sz.mell!C30+KVI_MOD_2.2.sz.mell!C31</f>
        <v>58376393</v>
      </c>
      <c r="E8" s="269">
        <f>+B8-D8</f>
        <v>0</v>
      </c>
    </row>
    <row r="9" spans="1:5" x14ac:dyDescent="0.2">
      <c r="A9" s="268"/>
      <c r="B9" s="269"/>
      <c r="C9" s="268"/>
      <c r="D9" s="270"/>
      <c r="E9" s="269"/>
    </row>
    <row r="10" spans="1:5" ht="15.75" x14ac:dyDescent="0.25">
      <c r="A10" s="78" t="str">
        <f>+KVI_MOD_ÖSSZEFÜGGÉSEK!A13</f>
        <v>2021. évi összes módosítás BEVÉTELEK</v>
      </c>
      <c r="B10" s="271"/>
      <c r="C10" s="272"/>
      <c r="D10" s="270"/>
      <c r="E10" s="269"/>
    </row>
    <row r="11" spans="1:5" x14ac:dyDescent="0.2">
      <c r="A11" s="268"/>
      <c r="B11" s="269"/>
      <c r="C11" s="268"/>
      <c r="D11" s="270"/>
      <c r="E11" s="269"/>
    </row>
    <row r="12" spans="1:5" x14ac:dyDescent="0.2">
      <c r="A12" s="268" t="s">
        <v>468</v>
      </c>
      <c r="B12" s="269">
        <f>+KVI_MOD_1.1.sz.mell.!D68</f>
        <v>28103422</v>
      </c>
      <c r="C12" s="268" t="s">
        <v>441</v>
      </c>
      <c r="D12" s="270">
        <f>+KVI_MOD_2.1.sz.mell!D18+KVI_MOD_2.2.sz.mell!D17</f>
        <v>28103422</v>
      </c>
      <c r="E12" s="269">
        <f>+B12-D12</f>
        <v>0</v>
      </c>
    </row>
    <row r="13" spans="1:5" x14ac:dyDescent="0.2">
      <c r="A13" s="268" t="s">
        <v>469</v>
      </c>
      <c r="B13" s="269">
        <f>+KVI_MOD_1.1.sz.mell.!D92</f>
        <v>2209498</v>
      </c>
      <c r="C13" s="268" t="s">
        <v>448</v>
      </c>
      <c r="D13" s="270">
        <f>+KVI_MOD_2.1.sz.mell!D29+KVI_MOD_2.2.sz.mell!D30</f>
        <v>2209498</v>
      </c>
      <c r="E13" s="269">
        <f>+B13-D13</f>
        <v>0</v>
      </c>
    </row>
    <row r="14" spans="1:5" x14ac:dyDescent="0.2">
      <c r="A14" s="268" t="s">
        <v>470</v>
      </c>
      <c r="B14" s="269">
        <f>+KVI_MOD_1.1.sz.mell.!D93</f>
        <v>30312920</v>
      </c>
      <c r="C14" s="268" t="s">
        <v>449</v>
      </c>
      <c r="D14" s="270">
        <f>+KVI_MOD_2.1.sz.mell!D30+KVI_MOD_2.2.sz.mell!D31</f>
        <v>30312920</v>
      </c>
      <c r="E14" s="269">
        <f>+B14-D14</f>
        <v>0</v>
      </c>
    </row>
    <row r="15" spans="1:5" x14ac:dyDescent="0.2">
      <c r="A15" s="268"/>
      <c r="B15" s="269"/>
      <c r="C15" s="268"/>
      <c r="D15" s="270"/>
      <c r="E15" s="269"/>
    </row>
    <row r="16" spans="1:5" ht="14.25" x14ac:dyDescent="0.2">
      <c r="A16" s="273" t="str">
        <f>+KVI_MOD_ÖSSZEFÜGGÉSEK!A19</f>
        <v>2021. módosított előirányzat BEVÉTELEK</v>
      </c>
      <c r="B16" s="77"/>
      <c r="C16" s="272"/>
      <c r="D16" s="270"/>
      <c r="E16" s="269"/>
    </row>
    <row r="17" spans="1:5" x14ac:dyDescent="0.2">
      <c r="A17" s="268"/>
      <c r="B17" s="269"/>
      <c r="C17" s="268"/>
      <c r="D17" s="270"/>
      <c r="E17" s="269"/>
    </row>
    <row r="18" spans="1:5" x14ac:dyDescent="0.2">
      <c r="A18" s="268" t="s">
        <v>471</v>
      </c>
      <c r="B18" s="269">
        <f>+KVI_MOD_1.1.sz.mell.!E68</f>
        <v>58370779</v>
      </c>
      <c r="C18" s="268" t="s">
        <v>442</v>
      </c>
      <c r="D18" s="270">
        <f>+KVI_MOD_2.1.sz.mell!E18+KVI_MOD_2.2.sz.mell!E17</f>
        <v>58370779</v>
      </c>
      <c r="E18" s="269">
        <f>+B18-D18</f>
        <v>0</v>
      </c>
    </row>
    <row r="19" spans="1:5" x14ac:dyDescent="0.2">
      <c r="A19" s="268" t="s">
        <v>472</v>
      </c>
      <c r="B19" s="269">
        <f>+KVI_MOD_1.1.sz.mell.!E92</f>
        <v>30318534</v>
      </c>
      <c r="C19" s="268" t="s">
        <v>450</v>
      </c>
      <c r="D19" s="270">
        <f>+KVI_MOD_2.1.sz.mell!E29+KVI_MOD_2.2.sz.mell!E30</f>
        <v>30318534</v>
      </c>
      <c r="E19" s="269">
        <f>+B19-D19</f>
        <v>0</v>
      </c>
    </row>
    <row r="20" spans="1:5" x14ac:dyDescent="0.2">
      <c r="A20" s="268" t="s">
        <v>473</v>
      </c>
      <c r="B20" s="269">
        <f>+KVI_MOD_1.1.sz.mell.!E93</f>
        <v>88689313</v>
      </c>
      <c r="C20" s="268" t="s">
        <v>451</v>
      </c>
      <c r="D20" s="270">
        <f>+KVI_MOD_2.1.sz.mell!E30+KVI_MOD_2.2.sz.mell!E31</f>
        <v>88689313</v>
      </c>
      <c r="E20" s="269">
        <f>+B20-D20</f>
        <v>0</v>
      </c>
    </row>
    <row r="21" spans="1:5" x14ac:dyDescent="0.2">
      <c r="A21" s="268"/>
      <c r="B21" s="269"/>
      <c r="C21" s="268"/>
      <c r="D21" s="270"/>
      <c r="E21" s="269"/>
    </row>
    <row r="22" spans="1:5" ht="15.75" x14ac:dyDescent="0.25">
      <c r="A22" s="78" t="str">
        <f>+KVI_MOD_ÖSSZEFÜGGÉSEK!A25</f>
        <v>2021. évi eredeti előirányzat KIADÁSOK</v>
      </c>
      <c r="B22" s="271"/>
      <c r="C22" s="272"/>
      <c r="D22" s="270"/>
      <c r="E22" s="269"/>
    </row>
    <row r="23" spans="1:5" x14ac:dyDescent="0.2">
      <c r="A23" s="268"/>
      <c r="B23" s="269"/>
      <c r="C23" s="268"/>
      <c r="D23" s="270"/>
      <c r="E23" s="269"/>
    </row>
    <row r="24" spans="1:5" x14ac:dyDescent="0.2">
      <c r="A24" s="268" t="s">
        <v>485</v>
      </c>
      <c r="B24" s="269">
        <f>+KVI_MOD_1.1.sz.mell.!C135</f>
        <v>57391619</v>
      </c>
      <c r="C24" s="268" t="s">
        <v>443</v>
      </c>
      <c r="D24" s="270">
        <f>+KVI_MOD_2.1.sz.mell!G18+KVI_MOD_2.2.sz.mell!G17</f>
        <v>57391619</v>
      </c>
      <c r="E24" s="269">
        <f>+B24-D24</f>
        <v>0</v>
      </c>
    </row>
    <row r="25" spans="1:5" x14ac:dyDescent="0.2">
      <c r="A25" s="268" t="s">
        <v>475</v>
      </c>
      <c r="B25" s="269">
        <f>+KVI_MOD_1.1.sz.mell.!C160</f>
        <v>984774</v>
      </c>
      <c r="C25" s="268" t="s">
        <v>452</v>
      </c>
      <c r="D25" s="270">
        <f>+KVI_MOD_2.1.sz.mell!G29+KVI_MOD_2.2.sz.mell!G30</f>
        <v>984774</v>
      </c>
      <c r="E25" s="269">
        <f>+B25-D25</f>
        <v>0</v>
      </c>
    </row>
    <row r="26" spans="1:5" x14ac:dyDescent="0.2">
      <c r="A26" s="268" t="s">
        <v>476</v>
      </c>
      <c r="B26" s="269">
        <f>+KVI_MOD_1.1.sz.mell.!C161</f>
        <v>58376393</v>
      </c>
      <c r="C26" s="268" t="s">
        <v>453</v>
      </c>
      <c r="D26" s="270">
        <f>+KVI_MOD_2.1.sz.mell!G30+KVI_MOD_2.2.sz.mell!G31</f>
        <v>58376393</v>
      </c>
      <c r="E26" s="269">
        <f>+B26-D26</f>
        <v>0</v>
      </c>
    </row>
    <row r="27" spans="1:5" x14ac:dyDescent="0.2">
      <c r="A27" s="268"/>
      <c r="B27" s="269"/>
      <c r="C27" s="268"/>
      <c r="D27" s="270"/>
      <c r="E27" s="269"/>
    </row>
    <row r="28" spans="1:5" ht="15.75" x14ac:dyDescent="0.25">
      <c r="A28" s="78" t="str">
        <f>+KVI_MOD_ÖSSZEFÜGGÉSEK!A31</f>
        <v>2021. évi Összes módosítás KIADÁSOK</v>
      </c>
      <c r="B28" s="271"/>
      <c r="C28" s="272"/>
      <c r="D28" s="270"/>
      <c r="E28" s="269"/>
    </row>
    <row r="29" spans="1:5" x14ac:dyDescent="0.2">
      <c r="A29" s="268"/>
      <c r="B29" s="269"/>
      <c r="C29" s="268"/>
      <c r="D29" s="270"/>
      <c r="E29" s="269"/>
    </row>
    <row r="30" spans="1:5" x14ac:dyDescent="0.2">
      <c r="A30" s="268" t="s">
        <v>477</v>
      </c>
      <c r="B30" s="269">
        <f>+KVI_MOD_1.1.sz.mell.!D135</f>
        <v>30312920</v>
      </c>
      <c r="C30" s="268" t="s">
        <v>444</v>
      </c>
      <c r="D30" s="270">
        <f>+KVI_MOD_2.1.sz.mell!H18+KVI_MOD_2.2.sz.mell!H17</f>
        <v>30312920</v>
      </c>
      <c r="E30" s="269">
        <f>+B30-D30</f>
        <v>0</v>
      </c>
    </row>
    <row r="31" spans="1:5" x14ac:dyDescent="0.2">
      <c r="A31" s="268" t="s">
        <v>478</v>
      </c>
      <c r="B31" s="269">
        <f>+KVI_MOD_1.1.sz.mell.!D160</f>
        <v>0</v>
      </c>
      <c r="C31" s="268" t="s">
        <v>454</v>
      </c>
      <c r="D31" s="270">
        <f>+KVI_MOD_2.1.sz.mell!H29+KVI_MOD_2.2.sz.mell!H30</f>
        <v>0</v>
      </c>
      <c r="E31" s="269">
        <f>+B31-D31</f>
        <v>0</v>
      </c>
    </row>
    <row r="32" spans="1:5" x14ac:dyDescent="0.2">
      <c r="A32" s="268" t="s">
        <v>479</v>
      </c>
      <c r="B32" s="269">
        <f>+KVI_MOD_1.1.sz.mell.!D161</f>
        <v>30312920</v>
      </c>
      <c r="C32" s="268" t="s">
        <v>455</v>
      </c>
      <c r="D32" s="270">
        <f>+KVI_MOD_2.1.sz.mell!H30+KVI_MOD_2.2.sz.mell!H31</f>
        <v>30312920</v>
      </c>
      <c r="E32" s="269">
        <f>+B32-D32</f>
        <v>0</v>
      </c>
    </row>
    <row r="33" spans="1:5" x14ac:dyDescent="0.2">
      <c r="A33" s="268"/>
      <c r="B33" s="269"/>
      <c r="C33" s="268"/>
      <c r="D33" s="270"/>
      <c r="E33" s="269"/>
    </row>
    <row r="34" spans="1:5" ht="15.75" x14ac:dyDescent="0.25">
      <c r="A34" s="274" t="str">
        <f>+KVI_MOD_ÖSSZEFÜGGÉSEK!A37</f>
        <v>2021. módosított előirányzat KIADÁSOK</v>
      </c>
      <c r="B34" s="271"/>
      <c r="C34" s="272"/>
      <c r="D34" s="270"/>
      <c r="E34" s="269"/>
    </row>
    <row r="35" spans="1:5" x14ac:dyDescent="0.2">
      <c r="A35" s="268"/>
      <c r="B35" s="269"/>
      <c r="C35" s="268"/>
      <c r="D35" s="270"/>
      <c r="E35" s="269"/>
    </row>
    <row r="36" spans="1:5" x14ac:dyDescent="0.2">
      <c r="A36" s="268" t="s">
        <v>480</v>
      </c>
      <c r="B36" s="269">
        <f>+KVI_MOD_1.1.sz.mell.!E135</f>
        <v>87704539</v>
      </c>
      <c r="C36" s="268" t="s">
        <v>445</v>
      </c>
      <c r="D36" s="270">
        <f>+KVI_MOD_2.1.sz.mell!I18+KVI_MOD_2.2.sz.mell!I17</f>
        <v>87704539</v>
      </c>
      <c r="E36" s="269">
        <f>+B36-D36</f>
        <v>0</v>
      </c>
    </row>
    <row r="37" spans="1:5" x14ac:dyDescent="0.2">
      <c r="A37" s="268" t="s">
        <v>481</v>
      </c>
      <c r="B37" s="269">
        <f>+KVI_MOD_1.1.sz.mell.!E160</f>
        <v>984774</v>
      </c>
      <c r="C37" s="268" t="s">
        <v>456</v>
      </c>
      <c r="D37" s="270">
        <f>+KVI_MOD_2.1.sz.mell!I29+KVI_MOD_2.2.sz.mell!I30</f>
        <v>984774</v>
      </c>
      <c r="E37" s="269">
        <f>+B37-D37</f>
        <v>0</v>
      </c>
    </row>
    <row r="38" spans="1:5" x14ac:dyDescent="0.2">
      <c r="A38" s="268" t="s">
        <v>486</v>
      </c>
      <c r="B38" s="269">
        <f>+KVI_MOD_1.1.sz.mell.!E161</f>
        <v>88689313</v>
      </c>
      <c r="C38" s="268" t="s">
        <v>457</v>
      </c>
      <c r="D38" s="270">
        <f>+KVI_MOD_2.1.sz.mell!I30+KVI_MOD_2.2.sz.mell!I31</f>
        <v>88689313</v>
      </c>
      <c r="E38" s="269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F16" sqref="F16"/>
    </sheetView>
  </sheetViews>
  <sheetFormatPr defaultRowHeight="15" x14ac:dyDescent="0.25"/>
  <cols>
    <col min="1" max="1" width="5.6640625" style="406" customWidth="1"/>
    <col min="2" max="2" width="35.6640625" style="406" customWidth="1"/>
    <col min="3" max="6" width="14" style="406" customWidth="1"/>
    <col min="7" max="16384" width="9.33203125" style="406"/>
  </cols>
  <sheetData>
    <row r="2" spans="1:7" x14ac:dyDescent="0.25">
      <c r="B2" s="548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2 / 2021 ( V.26. ) polgármesteri rendelet</v>
      </c>
      <c r="C2" s="548"/>
      <c r="D2" s="548"/>
      <c r="E2" s="548"/>
      <c r="F2" s="548"/>
    </row>
    <row r="4" spans="1:7" ht="33.200000000000003" customHeight="1" x14ac:dyDescent="0.25">
      <c r="A4" s="549" t="str">
        <f>CONCATENATE(KVI_MOD_ALAPADATOK!A3," adósságot keletkeztető ügyletekből és kezességvállalásokból fennálló kötelezettségei")</f>
        <v>BASKÓ KÖZSÉG ÖNKORMÁNYZATA adósságot keletkeztető ügyletekből és kezességvállalásokból fennálló kötelezettségei</v>
      </c>
      <c r="B4" s="549"/>
      <c r="C4" s="549"/>
      <c r="D4" s="549"/>
      <c r="E4" s="549"/>
      <c r="F4" s="549"/>
    </row>
    <row r="5" spans="1:7" ht="15.95" customHeight="1" thickBot="1" x14ac:dyDescent="0.3">
      <c r="A5" s="407"/>
      <c r="B5" s="407"/>
      <c r="C5" s="550"/>
      <c r="D5" s="550"/>
      <c r="E5" s="551" t="str">
        <f>KVI_MOD_2.2.sz.mell!I2</f>
        <v xml:space="preserve"> Forintban!</v>
      </c>
      <c r="F5" s="551"/>
      <c r="G5" s="409"/>
    </row>
    <row r="6" spans="1:7" ht="63.2" customHeight="1" x14ac:dyDescent="0.25">
      <c r="A6" s="552" t="s">
        <v>7</v>
      </c>
      <c r="B6" s="554" t="s">
        <v>588</v>
      </c>
      <c r="C6" s="554" t="s">
        <v>589</v>
      </c>
      <c r="D6" s="554"/>
      <c r="E6" s="554"/>
      <c r="F6" s="556" t="s">
        <v>590</v>
      </c>
    </row>
    <row r="7" spans="1:7" ht="15.75" thickBot="1" x14ac:dyDescent="0.3">
      <c r="A7" s="553"/>
      <c r="B7" s="555"/>
      <c r="C7" s="410">
        <f>+LEFT(KVI_MOD_TARTALOMJEGYZÉK!A1,4)+1</f>
        <v>2021</v>
      </c>
      <c r="D7" s="410">
        <f>+C7+1</f>
        <v>2022</v>
      </c>
      <c r="E7" s="410">
        <f>+D7+1</f>
        <v>2023</v>
      </c>
      <c r="F7" s="557"/>
    </row>
    <row r="8" spans="1:7" ht="15.75" thickBot="1" x14ac:dyDescent="0.3">
      <c r="A8" s="411"/>
      <c r="B8" s="412" t="s">
        <v>401</v>
      </c>
      <c r="C8" s="412" t="s">
        <v>402</v>
      </c>
      <c r="D8" s="412" t="s">
        <v>403</v>
      </c>
      <c r="E8" s="412" t="s">
        <v>405</v>
      </c>
      <c r="F8" s="413" t="s">
        <v>404</v>
      </c>
    </row>
    <row r="9" spans="1:7" x14ac:dyDescent="0.25">
      <c r="A9" s="414" t="s">
        <v>9</v>
      </c>
      <c r="B9" s="504" t="s">
        <v>117</v>
      </c>
      <c r="C9" s="415">
        <v>2000000</v>
      </c>
      <c r="D9" s="415">
        <v>2500000</v>
      </c>
      <c r="E9" s="415">
        <v>2500000</v>
      </c>
      <c r="F9" s="416">
        <f t="shared" ref="F9:F14" si="0">SUM(C9:E9)</f>
        <v>7000000</v>
      </c>
    </row>
    <row r="10" spans="1:7" x14ac:dyDescent="0.25">
      <c r="A10" s="417" t="s">
        <v>10</v>
      </c>
      <c r="B10" s="505"/>
      <c r="C10" s="418"/>
      <c r="D10" s="418"/>
      <c r="E10" s="418"/>
      <c r="F10" s="419">
        <f t="shared" si="0"/>
        <v>0</v>
      </c>
    </row>
    <row r="11" spans="1:7" x14ac:dyDescent="0.25">
      <c r="A11" s="417" t="s">
        <v>11</v>
      </c>
      <c r="B11" s="505"/>
      <c r="C11" s="418"/>
      <c r="D11" s="418"/>
      <c r="E11" s="418"/>
      <c r="F11" s="419">
        <f t="shared" si="0"/>
        <v>0</v>
      </c>
    </row>
    <row r="12" spans="1:7" x14ac:dyDescent="0.25">
      <c r="A12" s="417" t="s">
        <v>12</v>
      </c>
      <c r="B12" s="505"/>
      <c r="C12" s="418"/>
      <c r="D12" s="418"/>
      <c r="E12" s="418"/>
      <c r="F12" s="419">
        <f t="shared" si="0"/>
        <v>0</v>
      </c>
    </row>
    <row r="13" spans="1:7" ht="15.75" thickBot="1" x14ac:dyDescent="0.3">
      <c r="A13" s="420" t="s">
        <v>13</v>
      </c>
      <c r="B13" s="506"/>
      <c r="C13" s="421"/>
      <c r="D13" s="421"/>
      <c r="E13" s="421"/>
      <c r="F13" s="419">
        <f t="shared" si="0"/>
        <v>0</v>
      </c>
    </row>
    <row r="14" spans="1:7" s="426" customFormat="1" thickBot="1" x14ac:dyDescent="0.25">
      <c r="A14" s="422" t="s">
        <v>14</v>
      </c>
      <c r="B14" s="423" t="s">
        <v>602</v>
      </c>
      <c r="C14" s="424">
        <f>SUM(C9:C13)</f>
        <v>2000000</v>
      </c>
      <c r="D14" s="424">
        <f>SUM(D9:D13)</f>
        <v>2500000</v>
      </c>
      <c r="E14" s="424">
        <f>SUM(E9:E13)</f>
        <v>2500000</v>
      </c>
      <c r="F14" s="425">
        <f t="shared" si="0"/>
        <v>7000000</v>
      </c>
    </row>
  </sheetData>
  <sheetProtection sheet="1"/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11" sqref="C11"/>
    </sheetView>
  </sheetViews>
  <sheetFormatPr defaultRowHeight="15" x14ac:dyDescent="0.25"/>
  <cols>
    <col min="1" max="1" width="5.6640625" style="406" customWidth="1"/>
    <col min="2" max="2" width="68.6640625" style="406" customWidth="1"/>
    <col min="3" max="3" width="19.5" style="406" customWidth="1"/>
    <col min="4" max="16384" width="9.33203125" style="406"/>
  </cols>
  <sheetData>
    <row r="2" spans="1:4" x14ac:dyDescent="0.25">
      <c r="B2" s="548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2 / 2021 ( V.26. ) polgármesteri rendelet</v>
      </c>
      <c r="C2" s="548"/>
    </row>
    <row r="4" spans="1:4" ht="48.75" customHeight="1" x14ac:dyDescent="0.25">
      <c r="A4" s="558" t="str">
        <f>CONCATENATE(KVI_MOD_ALAPADATOK!A3," saját bevételeinek részletezése az adósságot keletkeztető ügyletből származó tárgyévi fizetési kötelezettség megállapításához")</f>
        <v>BASKÓ KÖZSÉG ÖNKORMÁNYZATA saját bevételeinek részletezése az adósságot keletkeztető ügyletből származó tárgyévi fizetési kötelezettség megállapításához</v>
      </c>
      <c r="B4" s="558"/>
      <c r="C4" s="558"/>
    </row>
    <row r="5" spans="1:4" ht="15.95" customHeight="1" thickBot="1" x14ac:dyDescent="0.3">
      <c r="A5" s="407"/>
      <c r="B5" s="407"/>
      <c r="C5" s="408" t="str">
        <f>KVI_MOD_3.sz.mell.!E5</f>
        <v xml:space="preserve"> Forintban!</v>
      </c>
      <c r="D5" s="409"/>
    </row>
    <row r="6" spans="1:4" ht="26.45" customHeight="1" thickBot="1" x14ac:dyDescent="0.3">
      <c r="A6" s="427" t="s">
        <v>7</v>
      </c>
      <c r="B6" s="428" t="s">
        <v>591</v>
      </c>
      <c r="C6" s="429" t="str">
        <f>CONCATENATE(KVI_MOD_1.1.sz.mell.!C8," előirányzat")</f>
        <v>2020. évi előirányzat</v>
      </c>
    </row>
    <row r="7" spans="1:4" ht="15.75" thickBot="1" x14ac:dyDescent="0.3">
      <c r="A7" s="430"/>
      <c r="B7" s="431" t="s">
        <v>401</v>
      </c>
      <c r="C7" s="432" t="s">
        <v>402</v>
      </c>
    </row>
    <row r="8" spans="1:4" x14ac:dyDescent="0.25">
      <c r="A8" s="433" t="s">
        <v>9</v>
      </c>
      <c r="B8" s="434" t="s">
        <v>592</v>
      </c>
      <c r="C8" s="435">
        <v>2044000</v>
      </c>
    </row>
    <row r="9" spans="1:4" ht="24.75" x14ac:dyDescent="0.25">
      <c r="A9" s="436" t="s">
        <v>10</v>
      </c>
      <c r="B9" s="437" t="s">
        <v>593</v>
      </c>
      <c r="C9" s="438">
        <v>200000</v>
      </c>
    </row>
    <row r="10" spans="1:4" x14ac:dyDescent="0.25">
      <c r="A10" s="436" t="s">
        <v>11</v>
      </c>
      <c r="B10" s="439" t="s">
        <v>594</v>
      </c>
      <c r="C10" s="438"/>
    </row>
    <row r="11" spans="1:4" ht="24.75" x14ac:dyDescent="0.25">
      <c r="A11" s="436" t="s">
        <v>12</v>
      </c>
      <c r="B11" s="439" t="s">
        <v>595</v>
      </c>
      <c r="C11" s="438"/>
    </row>
    <row r="12" spans="1:4" x14ac:dyDescent="0.25">
      <c r="A12" s="440" t="s">
        <v>13</v>
      </c>
      <c r="B12" s="439" t="s">
        <v>596</v>
      </c>
      <c r="C12" s="441"/>
    </row>
    <row r="13" spans="1:4" ht="15.75" thickBot="1" x14ac:dyDescent="0.3">
      <c r="A13" s="436" t="s">
        <v>14</v>
      </c>
      <c r="B13" s="442" t="s">
        <v>597</v>
      </c>
      <c r="C13" s="438"/>
    </row>
    <row r="14" spans="1:4" ht="15.75" thickBot="1" x14ac:dyDescent="0.3">
      <c r="A14" s="559" t="s">
        <v>598</v>
      </c>
      <c r="B14" s="560"/>
      <c r="C14" s="443">
        <f>SUM(C8:C13)</f>
        <v>2244000</v>
      </c>
    </row>
    <row r="15" spans="1:4" ht="23.25" customHeight="1" x14ac:dyDescent="0.25">
      <c r="A15" s="561" t="s">
        <v>599</v>
      </c>
      <c r="B15" s="561"/>
      <c r="C15" s="561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A4" sqref="A4:C4"/>
    </sheetView>
  </sheetViews>
  <sheetFormatPr defaultRowHeight="15" x14ac:dyDescent="0.25"/>
  <cols>
    <col min="1" max="1" width="5.6640625" style="406" customWidth="1"/>
    <col min="2" max="2" width="66.83203125" style="406" customWidth="1"/>
    <col min="3" max="3" width="27" style="406" customWidth="1"/>
    <col min="4" max="16384" width="9.33203125" style="406"/>
  </cols>
  <sheetData>
    <row r="2" spans="1:4" x14ac:dyDescent="0.25">
      <c r="B2" s="548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2 / 2021 ( V.26. ) polgármesteri rendelet</v>
      </c>
      <c r="C2" s="548"/>
    </row>
    <row r="4" spans="1:4" ht="33.200000000000003" customHeight="1" x14ac:dyDescent="0.25">
      <c r="A4" s="558" t="str">
        <f>CONCATENATE(KVI_MOD_ALAPADATOK!A3," ",KVI_MOD_ALAPADATOK!D1,". évi adósságot keletkeztető fejlesztési céljai")</f>
        <v>BASKÓ KÖZSÉG ÖNKORMÁNYZATA 2021. évi adósságot keletkeztető fejlesztési céljai</v>
      </c>
      <c r="B4" s="558"/>
      <c r="C4" s="558"/>
    </row>
    <row r="5" spans="1:4" ht="15.95" customHeight="1" thickBot="1" x14ac:dyDescent="0.3">
      <c r="A5" s="407"/>
      <c r="B5" s="407"/>
      <c r="C5" s="408" t="str">
        <f>KVI_MOD_4.sz.mell.!C5</f>
        <v xml:space="preserve"> Forintban!</v>
      </c>
      <c r="D5" s="409"/>
    </row>
    <row r="6" spans="1:4" ht="26.45" customHeight="1" thickBot="1" x14ac:dyDescent="0.3">
      <c r="A6" s="427" t="s">
        <v>7</v>
      </c>
      <c r="B6" s="428" t="s">
        <v>600</v>
      </c>
      <c r="C6" s="429" t="s">
        <v>601</v>
      </c>
    </row>
    <row r="7" spans="1:4" ht="15.75" thickBot="1" x14ac:dyDescent="0.3">
      <c r="A7" s="430"/>
      <c r="B7" s="431" t="s">
        <v>401</v>
      </c>
      <c r="C7" s="432" t="s">
        <v>402</v>
      </c>
    </row>
    <row r="8" spans="1:4" x14ac:dyDescent="0.25">
      <c r="A8" s="433" t="s">
        <v>9</v>
      </c>
      <c r="B8" s="507"/>
      <c r="C8" s="444"/>
    </row>
    <row r="9" spans="1:4" x14ac:dyDescent="0.25">
      <c r="A9" s="436" t="s">
        <v>10</v>
      </c>
      <c r="B9" s="508"/>
      <c r="C9" s="445"/>
    </row>
    <row r="10" spans="1:4" ht="15.75" thickBot="1" x14ac:dyDescent="0.3">
      <c r="A10" s="440" t="s">
        <v>11</v>
      </c>
      <c r="B10" s="509"/>
      <c r="C10" s="446"/>
    </row>
    <row r="11" spans="1:4" s="426" customFormat="1" ht="17.25" customHeight="1" thickBot="1" x14ac:dyDescent="0.25">
      <c r="A11" s="447" t="s">
        <v>12</v>
      </c>
      <c r="B11" s="448" t="s">
        <v>603</v>
      </c>
      <c r="C11" s="443">
        <f>SUM(C8:C10)</f>
        <v>0</v>
      </c>
    </row>
    <row r="15" spans="1:4" ht="15.75" x14ac:dyDescent="0.25">
      <c r="B15" s="449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F12" sqref="F12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28"/>
      <c r="B1" s="563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2 / 2021 ( V.26. ) polgármesteri rendelet</v>
      </c>
      <c r="C1" s="564"/>
      <c r="D1" s="564"/>
      <c r="E1" s="564"/>
      <c r="F1" s="564"/>
      <c r="G1" s="564"/>
    </row>
    <row r="2" spans="1:7" x14ac:dyDescent="0.2">
      <c r="A2" s="328"/>
      <c r="B2" s="329"/>
      <c r="C2" s="329"/>
      <c r="D2" s="329"/>
      <c r="E2" s="329"/>
      <c r="F2" s="329"/>
      <c r="G2" s="329"/>
    </row>
    <row r="3" spans="1:7" ht="25.5" customHeight="1" x14ac:dyDescent="0.2">
      <c r="A3" s="562" t="s">
        <v>0</v>
      </c>
      <c r="B3" s="562"/>
      <c r="C3" s="562"/>
      <c r="D3" s="562"/>
      <c r="E3" s="562"/>
      <c r="F3" s="562"/>
      <c r="G3" s="562"/>
    </row>
    <row r="4" spans="1:7" ht="22.5" customHeight="1" thickBot="1" x14ac:dyDescent="0.3">
      <c r="A4" s="328"/>
      <c r="B4" s="329"/>
      <c r="C4" s="329"/>
      <c r="D4" s="329"/>
      <c r="E4" s="329"/>
      <c r="F4" s="329"/>
      <c r="G4" s="330" t="str">
        <f>KVI_MOD_2.2.sz.mell!I2</f>
        <v xml:space="preserve"> Forintban!</v>
      </c>
    </row>
    <row r="5" spans="1:7" s="29" customFormat="1" ht="44.45" customHeight="1" thickBot="1" x14ac:dyDescent="0.25">
      <c r="A5" s="331" t="s">
        <v>50</v>
      </c>
      <c r="B5" s="302" t="s">
        <v>51</v>
      </c>
      <c r="C5" s="302" t="s">
        <v>52</v>
      </c>
      <c r="D5" s="302" t="str">
        <f>+CONCATENATE("Felhasználás   ",LEFT(KVI_MOD_ALAPADATOK!A1,4)-1,". XII. 31-ig")</f>
        <v>Felhasználás   2019. XII. 31-ig</v>
      </c>
      <c r="E5" s="302" t="str">
        <f>CONCATENATE(KVI_MOD_ALAPADATOK!A1,". évi eredeti előirányzat")</f>
        <v>2020. évi eredeti előirányzat</v>
      </c>
      <c r="F5" s="302" t="s">
        <v>636</v>
      </c>
      <c r="G5" s="303" t="s">
        <v>637</v>
      </c>
    </row>
    <row r="6" spans="1:7" s="32" customFormat="1" ht="12" customHeight="1" thickBot="1" x14ac:dyDescent="0.25">
      <c r="A6" s="332" t="s">
        <v>401</v>
      </c>
      <c r="B6" s="333" t="s">
        <v>402</v>
      </c>
      <c r="C6" s="333" t="s">
        <v>403</v>
      </c>
      <c r="D6" s="333" t="s">
        <v>405</v>
      </c>
      <c r="E6" s="333" t="s">
        <v>404</v>
      </c>
      <c r="F6" s="333" t="s">
        <v>406</v>
      </c>
      <c r="G6" s="334" t="s">
        <v>570</v>
      </c>
    </row>
    <row r="7" spans="1:7" ht="15.95" customHeight="1" x14ac:dyDescent="0.2">
      <c r="A7" s="214" t="s">
        <v>631</v>
      </c>
      <c r="B7" s="21">
        <v>14990000</v>
      </c>
      <c r="C7" s="216"/>
      <c r="D7" s="21"/>
      <c r="E7" s="21">
        <v>14990000</v>
      </c>
      <c r="F7" s="21"/>
      <c r="G7" s="33">
        <f>E7+F7</f>
        <v>14990000</v>
      </c>
    </row>
    <row r="8" spans="1:7" ht="15.95" customHeight="1" x14ac:dyDescent="0.2">
      <c r="A8" s="214" t="s">
        <v>633</v>
      </c>
      <c r="B8" s="21">
        <v>961148</v>
      </c>
      <c r="C8" s="216"/>
      <c r="D8" s="21"/>
      <c r="E8" s="21"/>
      <c r="F8" s="21">
        <v>961148</v>
      </c>
      <c r="G8" s="33">
        <f t="shared" ref="G8:G24" si="0">E8+F8</f>
        <v>961148</v>
      </c>
    </row>
    <row r="9" spans="1:7" ht="15.95" customHeight="1" x14ac:dyDescent="0.2">
      <c r="A9" s="214" t="s">
        <v>634</v>
      </c>
      <c r="B9" s="21">
        <v>2954020</v>
      </c>
      <c r="C9" s="216"/>
      <c r="D9" s="21"/>
      <c r="E9" s="21"/>
      <c r="F9" s="21">
        <v>2954020</v>
      </c>
      <c r="G9" s="33">
        <f t="shared" si="0"/>
        <v>2954020</v>
      </c>
    </row>
    <row r="10" spans="1:7" ht="15.95" customHeight="1" x14ac:dyDescent="0.2">
      <c r="A10" s="215"/>
      <c r="B10" s="21"/>
      <c r="C10" s="216"/>
      <c r="D10" s="21"/>
      <c r="E10" s="21"/>
      <c r="F10" s="21"/>
      <c r="G10" s="33">
        <f t="shared" si="0"/>
        <v>0</v>
      </c>
    </row>
    <row r="11" spans="1:7" ht="15.95" customHeight="1" x14ac:dyDescent="0.2">
      <c r="A11" s="214"/>
      <c r="B11" s="21"/>
      <c r="C11" s="216"/>
      <c r="D11" s="21"/>
      <c r="E11" s="21"/>
      <c r="F11" s="21"/>
      <c r="G11" s="33">
        <f t="shared" si="0"/>
        <v>0</v>
      </c>
    </row>
    <row r="12" spans="1:7" ht="15.95" customHeight="1" x14ac:dyDescent="0.2">
      <c r="A12" s="215"/>
      <c r="B12" s="21"/>
      <c r="C12" s="216"/>
      <c r="D12" s="21"/>
      <c r="E12" s="21"/>
      <c r="F12" s="21"/>
      <c r="G12" s="33">
        <f t="shared" si="0"/>
        <v>0</v>
      </c>
    </row>
    <row r="13" spans="1:7" ht="15.95" customHeight="1" x14ac:dyDescent="0.2">
      <c r="A13" s="214"/>
      <c r="B13" s="21"/>
      <c r="C13" s="216"/>
      <c r="D13" s="21"/>
      <c r="E13" s="21"/>
      <c r="F13" s="21"/>
      <c r="G13" s="33">
        <f t="shared" si="0"/>
        <v>0</v>
      </c>
    </row>
    <row r="14" spans="1:7" ht="15.95" customHeight="1" x14ac:dyDescent="0.2">
      <c r="A14" s="214"/>
      <c r="B14" s="21"/>
      <c r="C14" s="216"/>
      <c r="D14" s="21"/>
      <c r="E14" s="21"/>
      <c r="F14" s="21"/>
      <c r="G14" s="33">
        <f t="shared" si="0"/>
        <v>0</v>
      </c>
    </row>
    <row r="15" spans="1:7" ht="15.95" customHeight="1" x14ac:dyDescent="0.2">
      <c r="A15" s="214"/>
      <c r="B15" s="21"/>
      <c r="C15" s="216"/>
      <c r="D15" s="21"/>
      <c r="E15" s="21"/>
      <c r="F15" s="21"/>
      <c r="G15" s="33">
        <f t="shared" si="0"/>
        <v>0</v>
      </c>
    </row>
    <row r="16" spans="1:7" ht="15.95" customHeight="1" x14ac:dyDescent="0.2">
      <c r="A16" s="214"/>
      <c r="B16" s="21"/>
      <c r="C16" s="216"/>
      <c r="D16" s="21"/>
      <c r="E16" s="21"/>
      <c r="F16" s="21"/>
      <c r="G16" s="33">
        <f t="shared" si="0"/>
        <v>0</v>
      </c>
    </row>
    <row r="17" spans="1:7" ht="15.95" customHeight="1" x14ac:dyDescent="0.2">
      <c r="A17" s="214"/>
      <c r="B17" s="21"/>
      <c r="C17" s="216"/>
      <c r="D17" s="21"/>
      <c r="E17" s="21"/>
      <c r="F17" s="21"/>
      <c r="G17" s="33">
        <f t="shared" si="0"/>
        <v>0</v>
      </c>
    </row>
    <row r="18" spans="1:7" ht="15.95" customHeight="1" x14ac:dyDescent="0.2">
      <c r="A18" s="214"/>
      <c r="B18" s="21"/>
      <c r="C18" s="216"/>
      <c r="D18" s="21"/>
      <c r="E18" s="21"/>
      <c r="F18" s="21"/>
      <c r="G18" s="33">
        <f t="shared" si="0"/>
        <v>0</v>
      </c>
    </row>
    <row r="19" spans="1:7" ht="15.95" customHeight="1" x14ac:dyDescent="0.2">
      <c r="A19" s="214"/>
      <c r="B19" s="21"/>
      <c r="C19" s="216"/>
      <c r="D19" s="21"/>
      <c r="E19" s="21"/>
      <c r="F19" s="21"/>
      <c r="G19" s="33">
        <f t="shared" si="0"/>
        <v>0</v>
      </c>
    </row>
    <row r="20" spans="1:7" ht="15.95" customHeight="1" x14ac:dyDescent="0.2">
      <c r="A20" s="214"/>
      <c r="B20" s="21"/>
      <c r="C20" s="216"/>
      <c r="D20" s="21"/>
      <c r="E20" s="21"/>
      <c r="F20" s="21"/>
      <c r="G20" s="33">
        <f t="shared" si="0"/>
        <v>0</v>
      </c>
    </row>
    <row r="21" spans="1:7" ht="15.95" customHeight="1" x14ac:dyDescent="0.2">
      <c r="A21" s="214"/>
      <c r="B21" s="21"/>
      <c r="C21" s="216"/>
      <c r="D21" s="21"/>
      <c r="E21" s="21"/>
      <c r="F21" s="21"/>
      <c r="G21" s="33">
        <f t="shared" si="0"/>
        <v>0</v>
      </c>
    </row>
    <row r="22" spans="1:7" ht="15.95" customHeight="1" x14ac:dyDescent="0.2">
      <c r="A22" s="214"/>
      <c r="B22" s="21"/>
      <c r="C22" s="216"/>
      <c r="D22" s="21"/>
      <c r="E22" s="21"/>
      <c r="F22" s="21"/>
      <c r="G22" s="33">
        <f t="shared" si="0"/>
        <v>0</v>
      </c>
    </row>
    <row r="23" spans="1:7" ht="15.95" customHeight="1" x14ac:dyDescent="0.2">
      <c r="A23" s="214"/>
      <c r="B23" s="21"/>
      <c r="C23" s="216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7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18905168</v>
      </c>
      <c r="C25" s="54"/>
      <c r="D25" s="36">
        <f>SUM(D7:D24)</f>
        <v>0</v>
      </c>
      <c r="E25" s="36"/>
      <c r="F25" s="36">
        <f>SUM(F7:F24)</f>
        <v>3915168</v>
      </c>
      <c r="G25" s="37">
        <f>SUM(G7:G24)</f>
        <v>18905168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zoomScale="115" zoomScaleNormal="115" workbookViewId="0">
      <selection activeCell="B7" sqref="B7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28"/>
      <c r="B1" s="563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2 / 2021 ( V.26. ) polgármesteri rendelet</v>
      </c>
      <c r="C1" s="563"/>
      <c r="D1" s="563"/>
      <c r="E1" s="563"/>
      <c r="F1" s="563"/>
      <c r="G1" s="563"/>
    </row>
    <row r="2" spans="1:9" x14ac:dyDescent="0.2">
      <c r="A2" s="328"/>
      <c r="B2" s="329"/>
      <c r="C2" s="329"/>
      <c r="D2" s="329"/>
      <c r="E2" s="329"/>
      <c r="F2" s="329"/>
      <c r="G2" s="329"/>
    </row>
    <row r="3" spans="1:9" ht="24.75" customHeight="1" x14ac:dyDescent="0.2">
      <c r="A3" s="562" t="s">
        <v>1</v>
      </c>
      <c r="B3" s="562"/>
      <c r="C3" s="562"/>
      <c r="D3" s="562"/>
      <c r="E3" s="562"/>
      <c r="F3" s="562"/>
      <c r="G3" s="562"/>
    </row>
    <row r="4" spans="1:9" ht="23.25" customHeight="1" thickBot="1" x14ac:dyDescent="0.3">
      <c r="A4" s="328"/>
      <c r="B4" s="329"/>
      <c r="C4" s="329"/>
      <c r="D4" s="329"/>
      <c r="E4" s="329"/>
      <c r="F4" s="329"/>
      <c r="G4" s="330" t="str">
        <f>KVI_MOD_6.sz.mell.!G4</f>
        <v xml:space="preserve"> Forintban!</v>
      </c>
    </row>
    <row r="5" spans="1:9" s="29" customFormat="1" ht="48.75" customHeight="1" thickBot="1" x14ac:dyDescent="0.25">
      <c r="A5" s="331" t="s">
        <v>53</v>
      </c>
      <c r="B5" s="302" t="s">
        <v>51</v>
      </c>
      <c r="C5" s="302" t="s">
        <v>52</v>
      </c>
      <c r="D5" s="302" t="str">
        <f>+KVI_MOD_6.sz.mell.!D5</f>
        <v>Felhasználás   2019. XII. 31-ig</v>
      </c>
      <c r="E5" s="302" t="str">
        <f>KVI_MOD_6.sz.mell.!E5</f>
        <v>2020. évi eredeti előirányzat</v>
      </c>
      <c r="F5" s="302" t="str">
        <f>KVI_MOD_6.sz.mell.!F5</f>
        <v>Összes 
módosítás 2020. 12.31-ig</v>
      </c>
      <c r="G5" s="303" t="str">
        <f>KVI_MOD_6.sz.mell.!G5</f>
        <v>Módosított előirányzat 2020. 
12.31-én</v>
      </c>
    </row>
    <row r="6" spans="1:9" s="32" customFormat="1" ht="15.2" customHeight="1" thickBot="1" x14ac:dyDescent="0.25">
      <c r="A6" s="332" t="s">
        <v>401</v>
      </c>
      <c r="B6" s="333" t="s">
        <v>402</v>
      </c>
      <c r="C6" s="333" t="s">
        <v>403</v>
      </c>
      <c r="D6" s="333" t="s">
        <v>405</v>
      </c>
      <c r="E6" s="333" t="s">
        <v>404</v>
      </c>
      <c r="F6" s="333" t="s">
        <v>406</v>
      </c>
      <c r="G6" s="334" t="s">
        <v>570</v>
      </c>
    </row>
    <row r="7" spans="1:9" ht="15.95" customHeight="1" x14ac:dyDescent="0.2">
      <c r="A7" s="39" t="s">
        <v>630</v>
      </c>
      <c r="B7" s="40"/>
      <c r="C7" s="218"/>
      <c r="D7" s="40"/>
      <c r="E7" s="40">
        <v>1500000</v>
      </c>
      <c r="F7" s="40"/>
      <c r="G7" s="41">
        <f>E7+F7</f>
        <v>1500000</v>
      </c>
    </row>
    <row r="8" spans="1:9" ht="15.95" customHeight="1" x14ac:dyDescent="0.2">
      <c r="A8" s="39" t="s">
        <v>632</v>
      </c>
      <c r="B8" s="40">
        <v>14960530</v>
      </c>
      <c r="C8" s="218"/>
      <c r="D8" s="40"/>
      <c r="E8" s="40"/>
      <c r="F8" s="246">
        <v>14459585</v>
      </c>
      <c r="G8" s="41">
        <f t="shared" ref="G8:G25" si="0">E8+F8</f>
        <v>14459585</v>
      </c>
      <c r="I8" s="369"/>
    </row>
    <row r="9" spans="1:9" ht="15.95" customHeight="1" x14ac:dyDescent="0.2">
      <c r="A9" s="39"/>
      <c r="B9" s="40"/>
      <c r="C9" s="218"/>
      <c r="D9" s="40"/>
      <c r="E9" s="40"/>
      <c r="F9" s="246"/>
      <c r="G9" s="41">
        <f t="shared" si="0"/>
        <v>0</v>
      </c>
    </row>
    <row r="10" spans="1:9" ht="15.95" customHeight="1" x14ac:dyDescent="0.2">
      <c r="A10" s="39"/>
      <c r="B10" s="40"/>
      <c r="C10" s="218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8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8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8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8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8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8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8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8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8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8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8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8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8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8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19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14960530</v>
      </c>
      <c r="C26" s="55"/>
      <c r="D26" s="71">
        <f>SUM(D7:D25)</f>
        <v>0</v>
      </c>
      <c r="E26" s="71"/>
      <c r="F26" s="71">
        <f>SUM(F7:F25)</f>
        <v>14459585</v>
      </c>
      <c r="G26" s="45">
        <f>SUM(G7:G25)</f>
        <v>15959585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61"/>
  <sheetViews>
    <sheetView zoomScale="110" zoomScaleNormal="110" zoomScaleSheetLayoutView="100" workbookViewId="0">
      <selection activeCell="A56" sqref="A56:I75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89"/>
      <c r="B1" s="589"/>
      <c r="C1" s="589"/>
      <c r="D1" s="589"/>
      <c r="E1" s="589"/>
      <c r="F1" s="589"/>
      <c r="G1" s="589"/>
      <c r="H1" s="589"/>
      <c r="I1" s="589"/>
      <c r="J1" s="587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2 / 2021 ( V.26. ) polgármesteri rendelet</v>
      </c>
    </row>
    <row r="2" spans="1:10" ht="15.75" x14ac:dyDescent="0.2">
      <c r="A2" s="590" t="s">
        <v>537</v>
      </c>
      <c r="B2" s="590"/>
      <c r="C2" s="590"/>
      <c r="D2" s="590"/>
      <c r="E2" s="590"/>
      <c r="F2" s="590"/>
      <c r="G2" s="590"/>
      <c r="H2" s="590"/>
      <c r="I2" s="590"/>
      <c r="J2" s="587"/>
    </row>
    <row r="3" spans="1:10" ht="15.75" x14ac:dyDescent="0.2">
      <c r="A3" s="591" t="s">
        <v>575</v>
      </c>
      <c r="B3" s="592"/>
      <c r="C3" s="592"/>
      <c r="D3" s="592"/>
      <c r="E3" s="592"/>
      <c r="F3" s="592"/>
      <c r="G3" s="592"/>
      <c r="H3" s="592"/>
      <c r="I3" s="592"/>
      <c r="J3" s="587"/>
    </row>
    <row r="4" spans="1:10" ht="15.75" x14ac:dyDescent="0.2">
      <c r="A4" s="394"/>
      <c r="B4" s="395"/>
      <c r="C4" s="395"/>
      <c r="D4" s="395"/>
      <c r="E4" s="395"/>
      <c r="F4" s="395"/>
      <c r="G4" s="395"/>
      <c r="H4" s="395"/>
      <c r="I4" s="395"/>
      <c r="J4" s="587"/>
    </row>
    <row r="5" spans="1:10" ht="15.75" x14ac:dyDescent="0.2">
      <c r="A5" s="594" t="s">
        <v>572</v>
      </c>
      <c r="B5" s="594"/>
      <c r="C5" s="594"/>
      <c r="D5" s="594"/>
      <c r="E5" s="594"/>
      <c r="F5" s="594"/>
      <c r="G5" s="594"/>
      <c r="H5" s="594"/>
      <c r="I5" s="594"/>
      <c r="J5" s="587"/>
    </row>
    <row r="6" spans="1:10" ht="14.25" thickBot="1" x14ac:dyDescent="0.25">
      <c r="A6" s="387"/>
      <c r="B6" s="387"/>
      <c r="C6" s="387"/>
      <c r="D6" s="387"/>
      <c r="E6" s="387"/>
      <c r="F6" s="387"/>
      <c r="G6" s="387"/>
      <c r="H6" s="595" t="str">
        <f>H13</f>
        <v>Forintban!</v>
      </c>
      <c r="I6" s="595"/>
      <c r="J6" s="587"/>
    </row>
    <row r="7" spans="1:10" ht="13.5" thickBot="1" x14ac:dyDescent="0.25">
      <c r="A7" s="596" t="s">
        <v>92</v>
      </c>
      <c r="B7" s="597"/>
      <c r="C7" s="597"/>
      <c r="D7" s="597"/>
      <c r="E7" s="597"/>
      <c r="F7" s="598"/>
      <c r="G7" s="388" t="s">
        <v>461</v>
      </c>
      <c r="H7" s="388" t="s">
        <v>571</v>
      </c>
      <c r="I7" s="388" t="s">
        <v>460</v>
      </c>
      <c r="J7" s="587"/>
    </row>
    <row r="8" spans="1:10" x14ac:dyDescent="0.2">
      <c r="A8" s="599"/>
      <c r="B8" s="600"/>
      <c r="C8" s="600"/>
      <c r="D8" s="600"/>
      <c r="E8" s="600"/>
      <c r="F8" s="601"/>
      <c r="G8" s="389"/>
      <c r="H8" s="390"/>
      <c r="I8" s="480">
        <f>G8+H8</f>
        <v>0</v>
      </c>
      <c r="J8" s="587"/>
    </row>
    <row r="9" spans="1:10" ht="13.5" thickBot="1" x14ac:dyDescent="0.25">
      <c r="A9" s="602"/>
      <c r="B9" s="603"/>
      <c r="C9" s="603"/>
      <c r="D9" s="603"/>
      <c r="E9" s="603"/>
      <c r="F9" s="604"/>
      <c r="G9" s="391"/>
      <c r="H9" s="392"/>
      <c r="I9" s="481">
        <f>G9+H9</f>
        <v>0</v>
      </c>
      <c r="J9" s="587"/>
    </row>
    <row r="10" spans="1:10" ht="13.5" thickBot="1" x14ac:dyDescent="0.25">
      <c r="A10" s="605" t="s">
        <v>527</v>
      </c>
      <c r="B10" s="606"/>
      <c r="C10" s="606"/>
      <c r="D10" s="606"/>
      <c r="E10" s="606"/>
      <c r="F10" s="607"/>
      <c r="G10" s="393">
        <f>SUM(G8:G9)</f>
        <v>0</v>
      </c>
      <c r="H10" s="393">
        <f>SUM(H8:H9)</f>
        <v>0</v>
      </c>
      <c r="I10" s="405">
        <f>SUM(I8:I9)</f>
        <v>0</v>
      </c>
      <c r="J10" s="587"/>
    </row>
    <row r="11" spans="1:10" ht="15.75" x14ac:dyDescent="0.2">
      <c r="A11" s="394"/>
      <c r="B11" s="395"/>
      <c r="C11" s="395"/>
      <c r="D11" s="395"/>
      <c r="E11" s="395"/>
      <c r="F11" s="395"/>
      <c r="G11" s="395"/>
      <c r="H11" s="395"/>
      <c r="I11" s="395"/>
      <c r="J11" s="587"/>
    </row>
    <row r="12" spans="1:10" ht="14.25" x14ac:dyDescent="0.2">
      <c r="A12" s="565" t="s">
        <v>573</v>
      </c>
      <c r="B12" s="565"/>
      <c r="C12" s="593" t="s">
        <v>638</v>
      </c>
      <c r="D12" s="566"/>
      <c r="E12" s="566"/>
      <c r="F12" s="566"/>
      <c r="G12" s="566"/>
      <c r="H12" s="566"/>
      <c r="I12" s="566"/>
      <c r="J12" s="587"/>
    </row>
    <row r="13" spans="1:10" ht="15.75" thickBot="1" x14ac:dyDescent="0.25">
      <c r="A13" s="370"/>
      <c r="B13" s="370"/>
      <c r="C13" s="370"/>
      <c r="D13" s="370"/>
      <c r="E13" s="370"/>
      <c r="F13" s="370"/>
      <c r="G13" s="370"/>
      <c r="H13" s="586" t="s">
        <v>574</v>
      </c>
      <c r="I13" s="586"/>
      <c r="J13" s="587"/>
    </row>
    <row r="14" spans="1:10" ht="13.5" thickBot="1" x14ac:dyDescent="0.25">
      <c r="A14" s="567" t="s">
        <v>86</v>
      </c>
      <c r="B14" s="570" t="s">
        <v>458</v>
      </c>
      <c r="C14" s="571"/>
      <c r="D14" s="571"/>
      <c r="E14" s="571"/>
      <c r="F14" s="572"/>
      <c r="G14" s="572"/>
      <c r="H14" s="572"/>
      <c r="I14" s="573"/>
      <c r="J14" s="587"/>
    </row>
    <row r="15" spans="1:10" ht="13.5" thickBot="1" x14ac:dyDescent="0.25">
      <c r="A15" s="568"/>
      <c r="B15" s="574" t="s">
        <v>576</v>
      </c>
      <c r="C15" s="577" t="s">
        <v>577</v>
      </c>
      <c r="D15" s="578"/>
      <c r="E15" s="578"/>
      <c r="F15" s="578"/>
      <c r="G15" s="578"/>
      <c r="H15" s="578"/>
      <c r="I15" s="579"/>
      <c r="J15" s="587"/>
    </row>
    <row r="16" spans="1:10" ht="13.5" thickBot="1" x14ac:dyDescent="0.25">
      <c r="A16" s="568"/>
      <c r="B16" s="575"/>
      <c r="C16" s="580" t="str">
        <f>CONCATENATE(KVI_MOD_ALAPADATOK!$A$1,". előtti tervezett forrás, kiadás")</f>
        <v>2020. előtti tervezett forrás, kiadás</v>
      </c>
      <c r="D16" s="371" t="s">
        <v>459</v>
      </c>
      <c r="E16" s="371" t="s">
        <v>571</v>
      </c>
      <c r="F16" s="372" t="s">
        <v>460</v>
      </c>
      <c r="G16" s="372" t="s">
        <v>459</v>
      </c>
      <c r="H16" s="372" t="s">
        <v>571</v>
      </c>
      <c r="I16" s="372" t="s">
        <v>460</v>
      </c>
      <c r="J16" s="587"/>
    </row>
    <row r="17" spans="1:10" ht="25.5" customHeight="1" thickBot="1" x14ac:dyDescent="0.25">
      <c r="A17" s="569"/>
      <c r="B17" s="576"/>
      <c r="C17" s="581"/>
      <c r="D17" s="582" t="str">
        <f>CONCATENATE(KVI_MOD_ALAPADATOK!$A$1,". évi")</f>
        <v>2020. évi</v>
      </c>
      <c r="E17" s="583"/>
      <c r="F17" s="584"/>
      <c r="G17" s="582" t="str">
        <f>CONCATENATE(KVI_MOD_ALAPADATOK!$A$1,". után")</f>
        <v>2020. után</v>
      </c>
      <c r="H17" s="585"/>
      <c r="I17" s="584"/>
      <c r="J17" s="587"/>
    </row>
    <row r="18" spans="1:10" ht="13.5" thickBot="1" x14ac:dyDescent="0.25">
      <c r="A18" s="373" t="s">
        <v>401</v>
      </c>
      <c r="B18" s="374" t="s">
        <v>587</v>
      </c>
      <c r="C18" s="375" t="s">
        <v>403</v>
      </c>
      <c r="D18" s="376" t="s">
        <v>405</v>
      </c>
      <c r="E18" s="376" t="s">
        <v>404</v>
      </c>
      <c r="F18" s="375" t="s">
        <v>578</v>
      </c>
      <c r="G18" s="375" t="s">
        <v>407</v>
      </c>
      <c r="H18" s="375" t="s">
        <v>408</v>
      </c>
      <c r="I18" s="377" t="s">
        <v>579</v>
      </c>
      <c r="J18" s="587"/>
    </row>
    <row r="19" spans="1:10" x14ac:dyDescent="0.2">
      <c r="A19" s="378" t="s">
        <v>87</v>
      </c>
      <c r="B19" s="482">
        <f t="shared" ref="B19:B24" si="0">C19+F19+I19</f>
        <v>0</v>
      </c>
      <c r="C19" s="483"/>
      <c r="D19" s="484"/>
      <c r="E19" s="484"/>
      <c r="F19" s="486">
        <f t="shared" ref="F19:F24" si="1">D19+E19</f>
        <v>0</v>
      </c>
      <c r="G19" s="484"/>
      <c r="H19" s="510"/>
      <c r="I19" s="487">
        <f t="shared" ref="I19:I24" si="2">G19+H19</f>
        <v>0</v>
      </c>
      <c r="J19" s="587"/>
    </row>
    <row r="20" spans="1:10" x14ac:dyDescent="0.2">
      <c r="A20" s="379" t="s">
        <v>98</v>
      </c>
      <c r="B20" s="488">
        <f t="shared" si="0"/>
        <v>0</v>
      </c>
      <c r="C20" s="489"/>
      <c r="D20" s="489"/>
      <c r="E20" s="489"/>
      <c r="F20" s="490">
        <f t="shared" si="1"/>
        <v>0</v>
      </c>
      <c r="G20" s="489"/>
      <c r="H20" s="489"/>
      <c r="I20" s="490">
        <f t="shared" si="2"/>
        <v>0</v>
      </c>
      <c r="J20" s="587"/>
    </row>
    <row r="21" spans="1:10" x14ac:dyDescent="0.2">
      <c r="A21" s="380" t="s">
        <v>88</v>
      </c>
      <c r="B21" s="493">
        <f t="shared" si="0"/>
        <v>12652606</v>
      </c>
      <c r="C21" s="494"/>
      <c r="D21" s="494"/>
      <c r="E21" s="494">
        <v>12652606</v>
      </c>
      <c r="F21" s="492">
        <f t="shared" si="1"/>
        <v>12652606</v>
      </c>
      <c r="G21" s="494"/>
      <c r="H21" s="494"/>
      <c r="I21" s="492">
        <f t="shared" si="2"/>
        <v>0</v>
      </c>
      <c r="J21" s="587"/>
    </row>
    <row r="22" spans="1:10" x14ac:dyDescent="0.2">
      <c r="A22" s="380" t="s">
        <v>99</v>
      </c>
      <c r="B22" s="493">
        <f t="shared" si="0"/>
        <v>0</v>
      </c>
      <c r="C22" s="494"/>
      <c r="D22" s="494"/>
      <c r="E22" s="494"/>
      <c r="F22" s="492">
        <f t="shared" si="1"/>
        <v>0</v>
      </c>
      <c r="G22" s="494"/>
      <c r="H22" s="494"/>
      <c r="I22" s="492">
        <f t="shared" si="2"/>
        <v>0</v>
      </c>
      <c r="J22" s="587"/>
    </row>
    <row r="23" spans="1:10" x14ac:dyDescent="0.2">
      <c r="A23" s="380" t="s">
        <v>89</v>
      </c>
      <c r="B23" s="493">
        <f t="shared" si="0"/>
        <v>0</v>
      </c>
      <c r="C23" s="494"/>
      <c r="D23" s="494"/>
      <c r="E23" s="494"/>
      <c r="F23" s="492">
        <f t="shared" si="1"/>
        <v>0</v>
      </c>
      <c r="G23" s="494"/>
      <c r="H23" s="494"/>
      <c r="I23" s="492">
        <f t="shared" si="2"/>
        <v>0</v>
      </c>
      <c r="J23" s="587"/>
    </row>
    <row r="24" spans="1:10" ht="13.5" thickBot="1" x14ac:dyDescent="0.25">
      <c r="A24" s="380" t="s">
        <v>90</v>
      </c>
      <c r="B24" s="493">
        <f t="shared" si="0"/>
        <v>0</v>
      </c>
      <c r="C24" s="494"/>
      <c r="D24" s="494"/>
      <c r="E24" s="494"/>
      <c r="F24" s="492">
        <f t="shared" si="1"/>
        <v>0</v>
      </c>
      <c r="G24" s="494"/>
      <c r="H24" s="494"/>
      <c r="I24" s="492">
        <f t="shared" si="2"/>
        <v>0</v>
      </c>
      <c r="J24" s="587"/>
    </row>
    <row r="25" spans="1:10" ht="13.5" thickBot="1" x14ac:dyDescent="0.25">
      <c r="A25" s="381" t="s">
        <v>91</v>
      </c>
      <c r="B25" s="495">
        <f t="shared" ref="B25:I25" si="3">B19+SUM(B21:B24)</f>
        <v>12652606</v>
      </c>
      <c r="C25" s="495">
        <f t="shared" si="3"/>
        <v>0</v>
      </c>
      <c r="D25" s="495">
        <f t="shared" si="3"/>
        <v>0</v>
      </c>
      <c r="E25" s="495">
        <f t="shared" si="3"/>
        <v>12652606</v>
      </c>
      <c r="F25" s="495">
        <f t="shared" si="3"/>
        <v>12652606</v>
      </c>
      <c r="G25" s="495">
        <f t="shared" si="3"/>
        <v>0</v>
      </c>
      <c r="H25" s="495">
        <f t="shared" si="3"/>
        <v>0</v>
      </c>
      <c r="I25" s="496">
        <f t="shared" si="3"/>
        <v>0</v>
      </c>
      <c r="J25" s="587"/>
    </row>
    <row r="26" spans="1:10" x14ac:dyDescent="0.2">
      <c r="A26" s="382" t="s">
        <v>94</v>
      </c>
      <c r="B26" s="482">
        <f>C26+F26+I26</f>
        <v>0</v>
      </c>
      <c r="C26" s="484"/>
      <c r="D26" s="484"/>
      <c r="E26" s="484"/>
      <c r="F26" s="485">
        <f>D26+E26</f>
        <v>0</v>
      </c>
      <c r="G26" s="484"/>
      <c r="H26" s="484"/>
      <c r="I26" s="487">
        <f>G26+H26</f>
        <v>0</v>
      </c>
      <c r="J26" s="587"/>
    </row>
    <row r="27" spans="1:10" x14ac:dyDescent="0.2">
      <c r="A27" s="383" t="s">
        <v>95</v>
      </c>
      <c r="B27" s="493">
        <f>C27+F27+I27</f>
        <v>12652606</v>
      </c>
      <c r="C27" s="494"/>
      <c r="D27" s="494"/>
      <c r="E27" s="494">
        <v>12652606</v>
      </c>
      <c r="F27" s="491">
        <f>D27+E27</f>
        <v>12652606</v>
      </c>
      <c r="G27" s="494"/>
      <c r="H27" s="494"/>
      <c r="I27" s="492">
        <f>G27+H27</f>
        <v>0</v>
      </c>
      <c r="J27" s="587"/>
    </row>
    <row r="28" spans="1:10" x14ac:dyDescent="0.2">
      <c r="A28" s="383" t="s">
        <v>96</v>
      </c>
      <c r="B28" s="493">
        <f>C28+F28+I28</f>
        <v>0</v>
      </c>
      <c r="C28" s="494"/>
      <c r="D28" s="494"/>
      <c r="E28" s="494"/>
      <c r="F28" s="491">
        <f>D28+E28</f>
        <v>0</v>
      </c>
      <c r="G28" s="494"/>
      <c r="H28" s="494"/>
      <c r="I28" s="492">
        <f>G28+H28</f>
        <v>0</v>
      </c>
      <c r="J28" s="587"/>
    </row>
    <row r="29" spans="1:10" x14ac:dyDescent="0.2">
      <c r="A29" s="383" t="s">
        <v>97</v>
      </c>
      <c r="B29" s="493">
        <f>C29+F29+I29</f>
        <v>0</v>
      </c>
      <c r="C29" s="494"/>
      <c r="D29" s="494"/>
      <c r="E29" s="494"/>
      <c r="F29" s="491">
        <f>D29+E29</f>
        <v>0</v>
      </c>
      <c r="G29" s="494"/>
      <c r="H29" s="494"/>
      <c r="I29" s="492">
        <f>G29+H29</f>
        <v>0</v>
      </c>
      <c r="J29" s="587"/>
    </row>
    <row r="30" spans="1:10" ht="13.5" thickBot="1" x14ac:dyDescent="0.25">
      <c r="A30" s="384"/>
      <c r="B30" s="497">
        <f>C30+F30+I30</f>
        <v>0</v>
      </c>
      <c r="C30" s="498"/>
      <c r="D30" s="498"/>
      <c r="E30" s="494"/>
      <c r="F30" s="499">
        <f>D30+E30</f>
        <v>0</v>
      </c>
      <c r="G30" s="498"/>
      <c r="H30" s="494"/>
      <c r="I30" s="500">
        <f>G30+H30</f>
        <v>0</v>
      </c>
      <c r="J30" s="587"/>
    </row>
    <row r="31" spans="1:10" ht="13.5" thickBot="1" x14ac:dyDescent="0.25">
      <c r="A31" s="385" t="s">
        <v>77</v>
      </c>
      <c r="B31" s="495">
        <f t="shared" ref="B31:I31" si="4">SUM(B26:B30)</f>
        <v>12652606</v>
      </c>
      <c r="C31" s="495">
        <f t="shared" si="4"/>
        <v>0</v>
      </c>
      <c r="D31" s="495">
        <f t="shared" si="4"/>
        <v>0</v>
      </c>
      <c r="E31" s="495">
        <f t="shared" si="4"/>
        <v>12652606</v>
      </c>
      <c r="F31" s="495">
        <f t="shared" si="4"/>
        <v>12652606</v>
      </c>
      <c r="G31" s="495">
        <f t="shared" si="4"/>
        <v>0</v>
      </c>
      <c r="H31" s="495">
        <f t="shared" si="4"/>
        <v>0</v>
      </c>
      <c r="I31" s="496">
        <f t="shared" si="4"/>
        <v>0</v>
      </c>
      <c r="J31" s="587"/>
    </row>
    <row r="32" spans="1:10" x14ac:dyDescent="0.2">
      <c r="A32" s="588" t="s">
        <v>528</v>
      </c>
      <c r="B32" s="588"/>
      <c r="C32" s="588"/>
      <c r="D32" s="588"/>
      <c r="E32" s="588"/>
      <c r="F32" s="588"/>
      <c r="G32" s="588"/>
      <c r="H32" s="588"/>
      <c r="I32" s="588"/>
      <c r="J32" s="587"/>
    </row>
    <row r="33" spans="1:10" x14ac:dyDescent="0.2">
      <c r="A33" s="386"/>
      <c r="B33" s="386"/>
      <c r="C33" s="386"/>
      <c r="D33" s="386"/>
      <c r="E33" s="386"/>
      <c r="F33" s="386"/>
      <c r="G33" s="386"/>
      <c r="H33" s="386"/>
      <c r="I33" s="386"/>
      <c r="J33" s="587"/>
    </row>
    <row r="34" spans="1:10" ht="14.25" customHeight="1" x14ac:dyDescent="0.2">
      <c r="A34" s="565" t="s">
        <v>586</v>
      </c>
      <c r="B34" s="565"/>
      <c r="C34" s="566"/>
      <c r="D34" s="566"/>
      <c r="E34" s="566"/>
      <c r="F34" s="566"/>
      <c r="G34" s="566"/>
      <c r="H34" s="566"/>
      <c r="I34" s="566"/>
      <c r="J34" s="587"/>
    </row>
    <row r="35" spans="1:10" ht="15.75" thickBot="1" x14ac:dyDescent="0.25">
      <c r="A35" s="370"/>
      <c r="B35" s="370"/>
      <c r="C35" s="370"/>
      <c r="D35" s="370"/>
      <c r="E35" s="370"/>
      <c r="F35" s="370"/>
      <c r="G35" s="370"/>
      <c r="H35" s="586" t="s">
        <v>574</v>
      </c>
      <c r="I35" s="586"/>
      <c r="J35" s="587"/>
    </row>
    <row r="36" spans="1:10" ht="13.5" customHeight="1" thickBot="1" x14ac:dyDescent="0.25">
      <c r="A36" s="567" t="s">
        <v>86</v>
      </c>
      <c r="B36" s="570" t="s">
        <v>458</v>
      </c>
      <c r="C36" s="571"/>
      <c r="D36" s="571"/>
      <c r="E36" s="571"/>
      <c r="F36" s="572"/>
      <c r="G36" s="572"/>
      <c r="H36" s="572"/>
      <c r="I36" s="573"/>
      <c r="J36" s="587"/>
    </row>
    <row r="37" spans="1:10" ht="13.5" customHeight="1" thickBot="1" x14ac:dyDescent="0.25">
      <c r="A37" s="568"/>
      <c r="B37" s="574" t="s">
        <v>576</v>
      </c>
      <c r="C37" s="577" t="s">
        <v>577</v>
      </c>
      <c r="D37" s="578"/>
      <c r="E37" s="578"/>
      <c r="F37" s="578"/>
      <c r="G37" s="578"/>
      <c r="H37" s="578"/>
      <c r="I37" s="579"/>
      <c r="J37" s="587"/>
    </row>
    <row r="38" spans="1:10" ht="13.5" customHeight="1" thickBot="1" x14ac:dyDescent="0.25">
      <c r="A38" s="568"/>
      <c r="B38" s="575"/>
      <c r="C38" s="580" t="str">
        <f>CONCATENATE(KVI_MOD_ALAPADATOK!$A$1,". előtti tervezett forrás, kiadás")</f>
        <v>2020. előtti tervezett forrás, kiadás</v>
      </c>
      <c r="D38" s="371" t="s">
        <v>459</v>
      </c>
      <c r="E38" s="371" t="s">
        <v>571</v>
      </c>
      <c r="F38" s="372" t="s">
        <v>460</v>
      </c>
      <c r="G38" s="372" t="s">
        <v>459</v>
      </c>
      <c r="H38" s="372" t="s">
        <v>571</v>
      </c>
      <c r="I38" s="372" t="s">
        <v>460</v>
      </c>
      <c r="J38" s="587"/>
    </row>
    <row r="39" spans="1:10" ht="25.5" customHeight="1" thickBot="1" x14ac:dyDescent="0.25">
      <c r="A39" s="569"/>
      <c r="B39" s="576"/>
      <c r="C39" s="581"/>
      <c r="D39" s="582" t="str">
        <f>CONCATENATE(KVI_MOD_ALAPADATOK!$A$1,". évi")</f>
        <v>2020. évi</v>
      </c>
      <c r="E39" s="583"/>
      <c r="F39" s="584"/>
      <c r="G39" s="582" t="str">
        <f>CONCATENATE(KVI_MOD_ALAPADATOK!$A$1,". után")</f>
        <v>2020. után</v>
      </c>
      <c r="H39" s="585"/>
      <c r="I39" s="584"/>
      <c r="J39" s="587"/>
    </row>
    <row r="40" spans="1:10" ht="13.5" thickBot="1" x14ac:dyDescent="0.25">
      <c r="A40" s="373" t="s">
        <v>401</v>
      </c>
      <c r="B40" s="374" t="s">
        <v>587</v>
      </c>
      <c r="C40" s="375" t="s">
        <v>403</v>
      </c>
      <c r="D40" s="376" t="s">
        <v>405</v>
      </c>
      <c r="E40" s="376" t="s">
        <v>404</v>
      </c>
      <c r="F40" s="375" t="s">
        <v>578</v>
      </c>
      <c r="G40" s="375" t="s">
        <v>407</v>
      </c>
      <c r="H40" s="375" t="s">
        <v>408</v>
      </c>
      <c r="I40" s="377" t="s">
        <v>579</v>
      </c>
      <c r="J40" s="587"/>
    </row>
    <row r="41" spans="1:10" x14ac:dyDescent="0.2">
      <c r="A41" s="378" t="s">
        <v>87</v>
      </c>
      <c r="B41" s="482">
        <f t="shared" ref="B41:B46" si="5">C41+F41+I41</f>
        <v>0</v>
      </c>
      <c r="C41" s="483"/>
      <c r="D41" s="484"/>
      <c r="E41" s="484"/>
      <c r="F41" s="486">
        <f t="shared" ref="F41:F46" si="6">D41+E41</f>
        <v>0</v>
      </c>
      <c r="G41" s="484"/>
      <c r="H41" s="510"/>
      <c r="I41" s="487">
        <f t="shared" ref="I41:I46" si="7">G41+H41</f>
        <v>0</v>
      </c>
      <c r="J41" s="587"/>
    </row>
    <row r="42" spans="1:10" x14ac:dyDescent="0.2">
      <c r="A42" s="379" t="s">
        <v>98</v>
      </c>
      <c r="B42" s="488">
        <f t="shared" si="5"/>
        <v>0</v>
      </c>
      <c r="C42" s="489"/>
      <c r="D42" s="489"/>
      <c r="E42" s="489"/>
      <c r="F42" s="490">
        <f t="shared" si="6"/>
        <v>0</v>
      </c>
      <c r="G42" s="489"/>
      <c r="H42" s="489"/>
      <c r="I42" s="490">
        <f t="shared" si="7"/>
        <v>0</v>
      </c>
      <c r="J42" s="587"/>
    </row>
    <row r="43" spans="1:10" x14ac:dyDescent="0.2">
      <c r="A43" s="380" t="s">
        <v>88</v>
      </c>
      <c r="B43" s="493">
        <f t="shared" si="5"/>
        <v>0</v>
      </c>
      <c r="C43" s="494"/>
      <c r="D43" s="494"/>
      <c r="E43" s="494"/>
      <c r="F43" s="492">
        <f t="shared" si="6"/>
        <v>0</v>
      </c>
      <c r="G43" s="494"/>
      <c r="H43" s="494"/>
      <c r="I43" s="492">
        <f t="shared" si="7"/>
        <v>0</v>
      </c>
      <c r="J43" s="587"/>
    </row>
    <row r="44" spans="1:10" x14ac:dyDescent="0.2">
      <c r="A44" s="380" t="s">
        <v>99</v>
      </c>
      <c r="B44" s="493">
        <f t="shared" si="5"/>
        <v>0</v>
      </c>
      <c r="C44" s="494"/>
      <c r="D44" s="494"/>
      <c r="E44" s="494"/>
      <c r="F44" s="492">
        <f t="shared" si="6"/>
        <v>0</v>
      </c>
      <c r="G44" s="494"/>
      <c r="H44" s="494"/>
      <c r="I44" s="492">
        <f t="shared" si="7"/>
        <v>0</v>
      </c>
      <c r="J44" s="587"/>
    </row>
    <row r="45" spans="1:10" x14ac:dyDescent="0.2">
      <c r="A45" s="380" t="s">
        <v>89</v>
      </c>
      <c r="B45" s="493">
        <f t="shared" si="5"/>
        <v>0</v>
      </c>
      <c r="C45" s="494"/>
      <c r="D45" s="494"/>
      <c r="E45" s="494"/>
      <c r="F45" s="492">
        <f t="shared" si="6"/>
        <v>0</v>
      </c>
      <c r="G45" s="494"/>
      <c r="H45" s="494"/>
      <c r="I45" s="492">
        <f t="shared" si="7"/>
        <v>0</v>
      </c>
      <c r="J45" s="587"/>
    </row>
    <row r="46" spans="1:10" ht="13.5" thickBot="1" x14ac:dyDescent="0.25">
      <c r="A46" s="380" t="s">
        <v>90</v>
      </c>
      <c r="B46" s="493">
        <f t="shared" si="5"/>
        <v>0</v>
      </c>
      <c r="C46" s="494"/>
      <c r="D46" s="494"/>
      <c r="E46" s="494"/>
      <c r="F46" s="492">
        <f t="shared" si="6"/>
        <v>0</v>
      </c>
      <c r="G46" s="494"/>
      <c r="H46" s="494"/>
      <c r="I46" s="492">
        <f t="shared" si="7"/>
        <v>0</v>
      </c>
      <c r="J46" s="587"/>
    </row>
    <row r="47" spans="1:10" ht="13.5" thickBot="1" x14ac:dyDescent="0.25">
      <c r="A47" s="381" t="s">
        <v>91</v>
      </c>
      <c r="B47" s="495">
        <f t="shared" ref="B47:I47" si="8">B41+SUM(B43:B46)</f>
        <v>0</v>
      </c>
      <c r="C47" s="495">
        <f t="shared" si="8"/>
        <v>0</v>
      </c>
      <c r="D47" s="495">
        <f t="shared" si="8"/>
        <v>0</v>
      </c>
      <c r="E47" s="495">
        <f t="shared" si="8"/>
        <v>0</v>
      </c>
      <c r="F47" s="495">
        <f t="shared" si="8"/>
        <v>0</v>
      </c>
      <c r="G47" s="495">
        <f t="shared" si="8"/>
        <v>0</v>
      </c>
      <c r="H47" s="495">
        <f t="shared" si="8"/>
        <v>0</v>
      </c>
      <c r="I47" s="496">
        <f t="shared" si="8"/>
        <v>0</v>
      </c>
      <c r="J47" s="587"/>
    </row>
    <row r="48" spans="1:10" x14ac:dyDescent="0.2">
      <c r="A48" s="382" t="s">
        <v>94</v>
      </c>
      <c r="B48" s="482">
        <f>C48+F48+I48</f>
        <v>0</v>
      </c>
      <c r="C48" s="484"/>
      <c r="D48" s="484"/>
      <c r="E48" s="484"/>
      <c r="F48" s="485">
        <f>D48+E48</f>
        <v>0</v>
      </c>
      <c r="G48" s="484"/>
      <c r="H48" s="484"/>
      <c r="I48" s="487">
        <f>G48+H48</f>
        <v>0</v>
      </c>
      <c r="J48" s="587"/>
    </row>
    <row r="49" spans="1:10" x14ac:dyDescent="0.2">
      <c r="A49" s="383" t="s">
        <v>95</v>
      </c>
      <c r="B49" s="493">
        <f>C49+F49+I49</f>
        <v>0</v>
      </c>
      <c r="C49" s="494"/>
      <c r="D49" s="494"/>
      <c r="E49" s="494"/>
      <c r="F49" s="491">
        <f>D49+E49</f>
        <v>0</v>
      </c>
      <c r="G49" s="494"/>
      <c r="H49" s="494"/>
      <c r="I49" s="492">
        <f>G49+H49</f>
        <v>0</v>
      </c>
      <c r="J49" s="587"/>
    </row>
    <row r="50" spans="1:10" x14ac:dyDescent="0.2">
      <c r="A50" s="383" t="s">
        <v>96</v>
      </c>
      <c r="B50" s="493">
        <f>C50+F50+I50</f>
        <v>0</v>
      </c>
      <c r="C50" s="494"/>
      <c r="D50" s="494"/>
      <c r="E50" s="494"/>
      <c r="F50" s="491">
        <f>D50+E50</f>
        <v>0</v>
      </c>
      <c r="G50" s="494"/>
      <c r="H50" s="494"/>
      <c r="I50" s="492">
        <f>G50+H50</f>
        <v>0</v>
      </c>
      <c r="J50" s="587"/>
    </row>
    <row r="51" spans="1:10" x14ac:dyDescent="0.2">
      <c r="A51" s="383" t="s">
        <v>97</v>
      </c>
      <c r="B51" s="493">
        <f>C51+F51+I51</f>
        <v>0</v>
      </c>
      <c r="C51" s="494"/>
      <c r="D51" s="494"/>
      <c r="E51" s="494"/>
      <c r="F51" s="491">
        <f>D51+E51</f>
        <v>0</v>
      </c>
      <c r="G51" s="494"/>
      <c r="H51" s="494"/>
      <c r="I51" s="492">
        <f>G51+H51</f>
        <v>0</v>
      </c>
      <c r="J51" s="587"/>
    </row>
    <row r="52" spans="1:10" ht="13.5" thickBot="1" x14ac:dyDescent="0.25">
      <c r="A52" s="384"/>
      <c r="B52" s="497">
        <f>C52+F52+I52</f>
        <v>0</v>
      </c>
      <c r="C52" s="498"/>
      <c r="D52" s="498"/>
      <c r="E52" s="494"/>
      <c r="F52" s="499">
        <f>D52+E52</f>
        <v>0</v>
      </c>
      <c r="G52" s="498"/>
      <c r="H52" s="494"/>
      <c r="I52" s="500">
        <f>G52+H52</f>
        <v>0</v>
      </c>
      <c r="J52" s="587"/>
    </row>
    <row r="53" spans="1:10" ht="13.5" thickBot="1" x14ac:dyDescent="0.25">
      <c r="A53" s="385" t="s">
        <v>77</v>
      </c>
      <c r="B53" s="495">
        <f t="shared" ref="B53:I53" si="9">SUM(B48:B52)</f>
        <v>0</v>
      </c>
      <c r="C53" s="495">
        <f t="shared" si="9"/>
        <v>0</v>
      </c>
      <c r="D53" s="495">
        <f t="shared" si="9"/>
        <v>0</v>
      </c>
      <c r="E53" s="495">
        <f t="shared" si="9"/>
        <v>0</v>
      </c>
      <c r="F53" s="495">
        <f t="shared" si="9"/>
        <v>0</v>
      </c>
      <c r="G53" s="495">
        <f t="shared" si="9"/>
        <v>0</v>
      </c>
      <c r="H53" s="495">
        <f t="shared" si="9"/>
        <v>0</v>
      </c>
      <c r="I53" s="496">
        <f t="shared" si="9"/>
        <v>0</v>
      </c>
      <c r="J53" s="587"/>
    </row>
    <row r="54" spans="1:10" x14ac:dyDescent="0.2">
      <c r="J54" s="587"/>
    </row>
    <row r="55" spans="1:10" x14ac:dyDescent="0.2">
      <c r="J55" s="587"/>
    </row>
    <row r="56" spans="1:10" x14ac:dyDescent="0.2">
      <c r="J56" s="587"/>
    </row>
    <row r="57" spans="1:10" x14ac:dyDescent="0.2">
      <c r="J57" s="587"/>
    </row>
    <row r="58" spans="1:10" x14ac:dyDescent="0.2">
      <c r="J58" s="587"/>
    </row>
    <row r="59" spans="1:10" x14ac:dyDescent="0.2">
      <c r="J59" s="587"/>
    </row>
    <row r="60" spans="1:10" x14ac:dyDescent="0.2">
      <c r="J60" s="518"/>
    </row>
    <row r="61" spans="1:10" x14ac:dyDescent="0.2">
      <c r="J61" s="518"/>
    </row>
  </sheetData>
  <mergeCells count="34">
    <mergeCell ref="G17:I17"/>
    <mergeCell ref="H13:I13"/>
    <mergeCell ref="A9:F9"/>
    <mergeCell ref="A10:F10"/>
    <mergeCell ref="A5:I5"/>
    <mergeCell ref="H6:I6"/>
    <mergeCell ref="A14:A17"/>
    <mergeCell ref="B14:I14"/>
    <mergeCell ref="B15:B17"/>
    <mergeCell ref="A7:F7"/>
    <mergeCell ref="A8:F8"/>
    <mergeCell ref="C15:I15"/>
    <mergeCell ref="C16:C17"/>
    <mergeCell ref="D17:F17"/>
    <mergeCell ref="J1:J33"/>
    <mergeCell ref="J34:J55"/>
    <mergeCell ref="J56:J57"/>
    <mergeCell ref="J58:J59"/>
    <mergeCell ref="A32:I32"/>
    <mergeCell ref="A1:I1"/>
    <mergeCell ref="A2:I2"/>
    <mergeCell ref="A3:I3"/>
    <mergeCell ref="A12:B12"/>
    <mergeCell ref="C12:I12"/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1" manualBreakCount="1">
    <brk id="3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topLeftCell="A85" zoomScale="120" zoomScaleNormal="120" zoomScaleSheetLayoutView="100" workbookViewId="0">
      <selection activeCell="C142" sqref="C142:E142"/>
    </sheetView>
  </sheetViews>
  <sheetFormatPr defaultRowHeight="12.75" x14ac:dyDescent="0.2"/>
  <cols>
    <col min="1" max="1" width="16.1640625" style="149" customWidth="1"/>
    <col min="2" max="2" width="63.83203125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3"/>
      <c r="B1" s="612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2 / 2021 ( V.26. ) polgármesteri rendelet</v>
      </c>
      <c r="C1" s="613"/>
      <c r="D1" s="613"/>
      <c r="E1" s="613"/>
    </row>
    <row r="2" spans="1:5" s="49" customFormat="1" ht="21.2" customHeight="1" thickBot="1" x14ac:dyDescent="0.25">
      <c r="A2" s="322" t="s">
        <v>47</v>
      </c>
      <c r="B2" s="611" t="str">
        <f>CONCATENATE(KVI_MOD_ALAPADATOK!A3)</f>
        <v>BASKÓ KÖZSÉG ÖNKORMÁNYZATA</v>
      </c>
      <c r="C2" s="611"/>
      <c r="D2" s="611"/>
      <c r="E2" s="323" t="s">
        <v>41</v>
      </c>
    </row>
    <row r="3" spans="1:5" s="49" customFormat="1" ht="24.75" thickBot="1" x14ac:dyDescent="0.25">
      <c r="A3" s="322" t="s">
        <v>139</v>
      </c>
      <c r="B3" s="611" t="s">
        <v>316</v>
      </c>
      <c r="C3" s="611"/>
      <c r="D3" s="611"/>
      <c r="E3" s="324" t="s">
        <v>41</v>
      </c>
    </row>
    <row r="4" spans="1:5" s="50" customFormat="1" ht="15.95" customHeight="1" thickBot="1" x14ac:dyDescent="0.3">
      <c r="A4" s="316"/>
      <c r="B4" s="316"/>
      <c r="C4" s="317"/>
      <c r="D4" s="318"/>
      <c r="E4" s="327" t="str">
        <f>KVI_MOD_7.sz.mell.!G4</f>
        <v xml:space="preserve"> Forintban!</v>
      </c>
    </row>
    <row r="5" spans="1:5" ht="24.75" thickBot="1" x14ac:dyDescent="0.25">
      <c r="A5" s="319" t="s">
        <v>140</v>
      </c>
      <c r="B5" s="321" t="s">
        <v>495</v>
      </c>
      <c r="C5" s="401" t="s">
        <v>434</v>
      </c>
      <c r="D5" s="402" t="s">
        <v>569</v>
      </c>
      <c r="E5" s="403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24619357</v>
      </c>
      <c r="D8" s="244">
        <f>+D9+D10+D11+D12+D13+D14</f>
        <v>1410789</v>
      </c>
      <c r="E8" s="93">
        <f>+E9+E10+E11+E12+E13+E14</f>
        <v>26030146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14868677</v>
      </c>
      <c r="D9" s="158">
        <v>-257885</v>
      </c>
      <c r="E9" s="95">
        <v>14610792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7950680</v>
      </c>
      <c r="D11" s="157">
        <v>593034</v>
      </c>
      <c r="E11" s="94">
        <v>8543714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v>200000</v>
      </c>
      <c r="E12" s="94">
        <v>2000000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v>875640</v>
      </c>
      <c r="E13" s="94">
        <v>875640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1080000</v>
      </c>
      <c r="D15" s="244">
        <f>+D16+D17+D18+D19+D20</f>
        <v>10721692</v>
      </c>
      <c r="E15" s="93">
        <f>+E16+E17+E18+E19+E20</f>
        <v>11801692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158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157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157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157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>
        <v>1080000</v>
      </c>
      <c r="D20" s="157">
        <v>10721692</v>
      </c>
      <c r="E20" s="94">
        <v>11801692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14591352</v>
      </c>
      <c r="E22" s="93">
        <f>+E23+E24+E25+E26+E27</f>
        <v>14591352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158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157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157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157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157">
        <v>14591352</v>
      </c>
      <c r="E27" s="94">
        <v>14591352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159">
        <v>12652606</v>
      </c>
      <c r="E28" s="96">
        <v>12652606</v>
      </c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3208000</v>
      </c>
      <c r="D29" s="162">
        <f>SUM(D30:D36)</f>
        <v>-1164000</v>
      </c>
      <c r="E29" s="198">
        <f>SUM(E30:E36)</f>
        <v>2044000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>
        <v>420000</v>
      </c>
      <c r="D31" s="157">
        <v>-400000</v>
      </c>
      <c r="E31" s="94">
        <v>20000</v>
      </c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>
        <v>1600000</v>
      </c>
      <c r="D32" s="157">
        <v>-350000</v>
      </c>
      <c r="E32" s="94">
        <v>1250000</v>
      </c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>
        <v>560000</v>
      </c>
      <c r="D34" s="157">
        <v>-560000</v>
      </c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>
        <v>628000</v>
      </c>
      <c r="D36" s="159">
        <v>146000</v>
      </c>
      <c r="E36" s="96">
        <v>774000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1360000</v>
      </c>
      <c r="D37" s="244">
        <f>SUM(D38:D48)</f>
        <v>2343589</v>
      </c>
      <c r="E37" s="93">
        <f>SUM(E38:E48)</f>
        <v>3703589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158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>
        <v>560000</v>
      </c>
      <c r="D39" s="157"/>
      <c r="E39" s="94">
        <v>560000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>
        <v>800000</v>
      </c>
      <c r="D42" s="157"/>
      <c r="E42" s="94">
        <v>800000</v>
      </c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>
        <v>374897</v>
      </c>
      <c r="E44" s="94">
        <v>374897</v>
      </c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157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160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161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161">
        <v>1968692</v>
      </c>
      <c r="E48" s="98">
        <v>1968692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200000</v>
      </c>
      <c r="E49" s="93">
        <f>SUM(E50:E54)</f>
        <v>200000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>
        <v>200000</v>
      </c>
      <c r="E51" s="97">
        <v>200000</v>
      </c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30267357</v>
      </c>
      <c r="D65" s="248">
        <f>+D8+D15+D22+D29+D37+D49+D55+D60</f>
        <v>28103422</v>
      </c>
      <c r="E65" s="198">
        <f>+E8+E15+E22+E29+E37+E49+E55+E60</f>
        <v>58370779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96" t="s">
        <v>265</v>
      </c>
      <c r="B69" s="310" t="s">
        <v>375</v>
      </c>
      <c r="C69" s="311"/>
      <c r="D69" s="280"/>
      <c r="E69" s="312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28109036</v>
      </c>
      <c r="D75" s="156">
        <f>SUM(D76:D77)</f>
        <v>2209498</v>
      </c>
      <c r="E75" s="93">
        <f>SUM(E76:E77)</f>
        <v>30318534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28109036</v>
      </c>
      <c r="D76" s="160">
        <v>2209498</v>
      </c>
      <c r="E76" s="97">
        <v>30318534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28109036</v>
      </c>
      <c r="D89" s="162">
        <f>+D66+D70+D75+D78+D82+D88+D87</f>
        <v>2209498</v>
      </c>
      <c r="E89" s="198">
        <f>+E66+E70+E75+E78+E82+E88+E87</f>
        <v>30318534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58376393</v>
      </c>
      <c r="D90" s="162">
        <f>+D65+D89</f>
        <v>30312920</v>
      </c>
      <c r="E90" s="198">
        <f>+E65+E89</f>
        <v>88689313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08" t="s">
        <v>43</v>
      </c>
      <c r="B92" s="609"/>
      <c r="C92" s="609"/>
      <c r="D92" s="609"/>
      <c r="E92" s="610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40901619</v>
      </c>
      <c r="D93" s="155">
        <f>+D94+D95+D96+D97+D98+D111</f>
        <v>11938167</v>
      </c>
      <c r="E93" s="227">
        <f>+E94+E95+E96+E97+E98+E111</f>
        <v>52839786</v>
      </c>
    </row>
    <row r="94" spans="1:5" ht="12" customHeight="1" x14ac:dyDescent="0.2">
      <c r="A94" s="194" t="s">
        <v>66</v>
      </c>
      <c r="B94" s="8" t="s">
        <v>38</v>
      </c>
      <c r="C94" s="234">
        <v>15707000</v>
      </c>
      <c r="D94" s="234">
        <v>9713361</v>
      </c>
      <c r="E94" s="228">
        <v>25420361</v>
      </c>
    </row>
    <row r="95" spans="1:5" ht="12" customHeight="1" x14ac:dyDescent="0.2">
      <c r="A95" s="187" t="s">
        <v>67</v>
      </c>
      <c r="B95" s="6" t="s">
        <v>126</v>
      </c>
      <c r="C95" s="157">
        <v>2534989</v>
      </c>
      <c r="D95" s="157">
        <v>857208</v>
      </c>
      <c r="E95" s="94">
        <v>3392197</v>
      </c>
    </row>
    <row r="96" spans="1:5" ht="12" customHeight="1" x14ac:dyDescent="0.2">
      <c r="A96" s="187" t="s">
        <v>68</v>
      </c>
      <c r="B96" s="6" t="s">
        <v>93</v>
      </c>
      <c r="C96" s="159">
        <v>19308630</v>
      </c>
      <c r="D96" s="159">
        <v>1194638</v>
      </c>
      <c r="E96" s="96">
        <v>20503268</v>
      </c>
    </row>
    <row r="97" spans="1:5" ht="12" customHeight="1" x14ac:dyDescent="0.2">
      <c r="A97" s="187" t="s">
        <v>69</v>
      </c>
      <c r="B97" s="9" t="s">
        <v>127</v>
      </c>
      <c r="C97" s="159">
        <v>2851000</v>
      </c>
      <c r="D97" s="159"/>
      <c r="E97" s="96">
        <v>2851000</v>
      </c>
    </row>
    <row r="98" spans="1:5" ht="12" customHeight="1" x14ac:dyDescent="0.2">
      <c r="A98" s="187" t="s">
        <v>78</v>
      </c>
      <c r="B98" s="17" t="s">
        <v>128</v>
      </c>
      <c r="C98" s="159">
        <v>500000</v>
      </c>
      <c r="D98" s="159">
        <v>172960</v>
      </c>
      <c r="E98" s="96">
        <v>672960</v>
      </c>
    </row>
    <row r="99" spans="1:5" ht="12" customHeight="1" x14ac:dyDescent="0.2">
      <c r="A99" s="187" t="s">
        <v>70</v>
      </c>
      <c r="B99" s="6" t="s">
        <v>414</v>
      </c>
      <c r="C99" s="159"/>
      <c r="D99" s="159">
        <v>55360</v>
      </c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159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>
        <v>117600</v>
      </c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159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159"/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/>
      <c r="E109" s="96"/>
    </row>
    <row r="110" spans="1:5" ht="12" customHeight="1" x14ac:dyDescent="0.2">
      <c r="A110" s="187" t="s">
        <v>353</v>
      </c>
      <c r="B110" s="64" t="s">
        <v>277</v>
      </c>
      <c r="C110" s="159"/>
      <c r="D110" s="159"/>
      <c r="E110" s="96"/>
    </row>
    <row r="111" spans="1:5" ht="12" customHeight="1" x14ac:dyDescent="0.2">
      <c r="A111" s="187" t="s">
        <v>357</v>
      </c>
      <c r="B111" s="9" t="s">
        <v>39</v>
      </c>
      <c r="C111" s="157"/>
      <c r="D111" s="157"/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7"/>
      <c r="E112" s="94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35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16490000</v>
      </c>
      <c r="D114" s="244">
        <f>+D115+D117+D119</f>
        <v>18374753</v>
      </c>
      <c r="E114" s="93">
        <f>+E115+E117+E119</f>
        <v>34864753</v>
      </c>
    </row>
    <row r="115" spans="1:5" ht="12" customHeight="1" x14ac:dyDescent="0.2">
      <c r="A115" s="186" t="s">
        <v>72</v>
      </c>
      <c r="B115" s="6" t="s">
        <v>155</v>
      </c>
      <c r="C115" s="158">
        <v>14990000</v>
      </c>
      <c r="D115" s="245">
        <v>3915168</v>
      </c>
      <c r="E115" s="95">
        <v>18905168</v>
      </c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>
        <v>1500000</v>
      </c>
      <c r="D117" s="246">
        <v>14459585</v>
      </c>
      <c r="E117" s="94">
        <v>15959585</v>
      </c>
    </row>
    <row r="118" spans="1:5" ht="12" customHeight="1" x14ac:dyDescent="0.2">
      <c r="A118" s="186" t="s">
        <v>75</v>
      </c>
      <c r="B118" s="10" t="s">
        <v>283</v>
      </c>
      <c r="C118" s="157"/>
      <c r="D118" s="246">
        <v>12652606</v>
      </c>
      <c r="E118" s="94">
        <v>12652606</v>
      </c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57391619</v>
      </c>
      <c r="D128" s="244">
        <f>+D93+D114</f>
        <v>30312920</v>
      </c>
      <c r="E128" s="93">
        <f>+E93+E114</f>
        <v>87704539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984774</v>
      </c>
      <c r="D140" s="248">
        <f>+D141+D142+D144+D145+D143</f>
        <v>0</v>
      </c>
      <c r="E140" s="198">
        <f>+E141+E142+E144+E145+E143</f>
        <v>984774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984774</v>
      </c>
      <c r="D142" s="246"/>
      <c r="E142" s="94">
        <v>984774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984774</v>
      </c>
      <c r="D154" s="251">
        <f>+D129+D133+D140+D146+D152+D153</f>
        <v>0</v>
      </c>
      <c r="E154" s="233">
        <f>+E129+E133+E140+E146+E152+E153</f>
        <v>984774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58376393</v>
      </c>
      <c r="D155" s="251">
        <f>+D128+D154</f>
        <v>30312920</v>
      </c>
      <c r="E155" s="233">
        <f>+E128+E154</f>
        <v>88689313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90" t="s">
        <v>496</v>
      </c>
      <c r="B157" s="91"/>
      <c r="C157" s="282"/>
      <c r="D157" s="282"/>
      <c r="E157" s="281"/>
    </row>
    <row r="158" spans="1:5" ht="14.45" customHeight="1" thickBot="1" x14ac:dyDescent="0.25">
      <c r="A158" s="90" t="s">
        <v>497</v>
      </c>
      <c r="B158" s="91"/>
      <c r="C158" s="282"/>
      <c r="D158" s="282"/>
      <c r="E158" s="281"/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C142" sqref="C142:E142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3"/>
      <c r="B1" s="612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2 / 2021 ( V.26. ) polgármesteri rendelet</v>
      </c>
      <c r="C1" s="613"/>
      <c r="D1" s="613"/>
      <c r="E1" s="613"/>
    </row>
    <row r="2" spans="1:5" s="49" customFormat="1" ht="21.2" customHeight="1" thickBot="1" x14ac:dyDescent="0.25">
      <c r="A2" s="322" t="s">
        <v>47</v>
      </c>
      <c r="B2" s="611" t="str">
        <f>CONCATENATE(KVI_MOD_ALAPADATOK!A3)</f>
        <v>BASKÓ KÖZSÉG ÖNKORMÁNYZATA</v>
      </c>
      <c r="C2" s="611"/>
      <c r="D2" s="611"/>
      <c r="E2" s="323" t="s">
        <v>41</v>
      </c>
    </row>
    <row r="3" spans="1:5" s="49" customFormat="1" ht="24.75" thickBot="1" x14ac:dyDescent="0.25">
      <c r="A3" s="322" t="s">
        <v>139</v>
      </c>
      <c r="B3" s="611" t="s">
        <v>335</v>
      </c>
      <c r="C3" s="611"/>
      <c r="D3" s="611"/>
      <c r="E3" s="324" t="s">
        <v>45</v>
      </c>
    </row>
    <row r="4" spans="1:5" s="50" customFormat="1" ht="15.95" customHeight="1" thickBot="1" x14ac:dyDescent="0.3">
      <c r="A4" s="316"/>
      <c r="B4" s="316"/>
      <c r="C4" s="317"/>
      <c r="D4" s="318"/>
      <c r="E4" s="317" t="str">
        <f>KVI_MOD_9.1.sz.mell!E4</f>
        <v xml:space="preserve"> Forintban!</v>
      </c>
    </row>
    <row r="5" spans="1:5" ht="24.75" thickBot="1" x14ac:dyDescent="0.25">
      <c r="A5" s="319" t="s">
        <v>140</v>
      </c>
      <c r="B5" s="321" t="s">
        <v>495</v>
      </c>
      <c r="C5" s="401" t="s">
        <v>434</v>
      </c>
      <c r="D5" s="402" t="s">
        <v>569</v>
      </c>
      <c r="E5" s="403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24619357</v>
      </c>
      <c r="D8" s="244">
        <f>+D9+D10+D11+D12+D13+D14</f>
        <v>1410789</v>
      </c>
      <c r="E8" s="93">
        <f>+E9+E10+E11+E12+E13+E14</f>
        <v>26030146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14868677</v>
      </c>
      <c r="D9" s="158">
        <v>-257885</v>
      </c>
      <c r="E9" s="95">
        <v>14610792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7950680</v>
      </c>
      <c r="D11" s="157">
        <v>593034</v>
      </c>
      <c r="E11" s="94">
        <v>8543714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v>200000</v>
      </c>
      <c r="E12" s="94">
        <v>2000000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v>875640</v>
      </c>
      <c r="E13" s="94">
        <v>875640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1080000</v>
      </c>
      <c r="D15" s="244">
        <f>+D16+D17+D18+D19+D20</f>
        <v>10721692</v>
      </c>
      <c r="E15" s="93">
        <f>+E16+E17+E18+E19+E20</f>
        <v>11801692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158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157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157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157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>
        <v>1080000</v>
      </c>
      <c r="D20" s="157">
        <v>10721692</v>
      </c>
      <c r="E20" s="94">
        <v>11801692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14591352</v>
      </c>
      <c r="E22" s="93">
        <f>+E23+E24+E25+E26+E27</f>
        <v>14591352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158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157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157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157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157">
        <v>14591352</v>
      </c>
      <c r="E27" s="94">
        <v>14591352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159">
        <v>12652606</v>
      </c>
      <c r="E28" s="96">
        <v>12652606</v>
      </c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3208000</v>
      </c>
      <c r="D29" s="162">
        <f>SUM(D30:D36)</f>
        <v>-1164000</v>
      </c>
      <c r="E29" s="198">
        <f>SUM(E30:E36)</f>
        <v>2044000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>
        <v>420000</v>
      </c>
      <c r="D31" s="157">
        <v>-400000</v>
      </c>
      <c r="E31" s="94">
        <v>20000</v>
      </c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>
        <v>1600000</v>
      </c>
      <c r="D32" s="157">
        <v>-350000</v>
      </c>
      <c r="E32" s="94">
        <v>1250000</v>
      </c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>
        <v>560000</v>
      </c>
      <c r="D34" s="157">
        <v>-560000</v>
      </c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>
        <v>628000</v>
      </c>
      <c r="D36" s="159">
        <v>146000</v>
      </c>
      <c r="E36" s="96">
        <v>774000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1360000</v>
      </c>
      <c r="D37" s="244">
        <f>SUM(D38:D48)</f>
        <v>2343589</v>
      </c>
      <c r="E37" s="93">
        <f>SUM(E38:E48)</f>
        <v>3703589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158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>
        <v>560000</v>
      </c>
      <c r="D39" s="157"/>
      <c r="E39" s="94">
        <v>560000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>
        <v>800000</v>
      </c>
      <c r="D42" s="157"/>
      <c r="E42" s="94">
        <v>800000</v>
      </c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>
        <v>374897</v>
      </c>
      <c r="E44" s="94">
        <v>374897</v>
      </c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157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160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161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161">
        <v>1968692</v>
      </c>
      <c r="E48" s="98">
        <v>1968692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200000</v>
      </c>
      <c r="E49" s="93">
        <f>SUM(E50:E54)</f>
        <v>200000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>
        <v>200000</v>
      </c>
      <c r="E51" s="97">
        <v>200000</v>
      </c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30267357</v>
      </c>
      <c r="D65" s="248">
        <f>+D8+D15+D22+D29+D37+D49+D55+D60</f>
        <v>28103422</v>
      </c>
      <c r="E65" s="198">
        <f>+E8+E15+E22+E29+E37+E49+E55+E60</f>
        <v>58370779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96" t="s">
        <v>265</v>
      </c>
      <c r="B69" s="310" t="s">
        <v>230</v>
      </c>
      <c r="C69" s="311"/>
      <c r="D69" s="280"/>
      <c r="E69" s="312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28109036</v>
      </c>
      <c r="D75" s="156">
        <f>SUM(D76:D77)</f>
        <v>2209498</v>
      </c>
      <c r="E75" s="93">
        <f>SUM(E76:E77)</f>
        <v>30318534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28109036</v>
      </c>
      <c r="D76" s="160">
        <v>2209498</v>
      </c>
      <c r="E76" s="97">
        <v>30318534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28109036</v>
      </c>
      <c r="D89" s="162">
        <f>+D66+D70+D75+D78+D82+D88+D87</f>
        <v>2209498</v>
      </c>
      <c r="E89" s="198">
        <f>+E66+E70+E75+E78+E82+E88+E87</f>
        <v>30318534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58376393</v>
      </c>
      <c r="D90" s="162">
        <f>+D65+D89</f>
        <v>30312920</v>
      </c>
      <c r="E90" s="198">
        <f>+E65+E89</f>
        <v>88689313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08" t="s">
        <v>43</v>
      </c>
      <c r="B92" s="609"/>
      <c r="C92" s="609"/>
      <c r="D92" s="609"/>
      <c r="E92" s="610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40901619</v>
      </c>
      <c r="D93" s="155">
        <f>+D94+D95+D96+D97+D98+D111</f>
        <v>11938167</v>
      </c>
      <c r="E93" s="227">
        <f>+E94+E95+E96+E97+E98+E111</f>
        <v>52839786</v>
      </c>
    </row>
    <row r="94" spans="1:5" ht="12" customHeight="1" x14ac:dyDescent="0.2">
      <c r="A94" s="194" t="s">
        <v>66</v>
      </c>
      <c r="B94" s="8" t="s">
        <v>38</v>
      </c>
      <c r="C94" s="234">
        <v>15707000</v>
      </c>
      <c r="D94" s="234">
        <v>9713361</v>
      </c>
      <c r="E94" s="228">
        <v>25420361</v>
      </c>
    </row>
    <row r="95" spans="1:5" ht="12" customHeight="1" x14ac:dyDescent="0.2">
      <c r="A95" s="187" t="s">
        <v>67</v>
      </c>
      <c r="B95" s="6" t="s">
        <v>126</v>
      </c>
      <c r="C95" s="157">
        <v>2534989</v>
      </c>
      <c r="D95" s="157">
        <v>857208</v>
      </c>
      <c r="E95" s="94">
        <v>3392197</v>
      </c>
    </row>
    <row r="96" spans="1:5" ht="12" customHeight="1" x14ac:dyDescent="0.2">
      <c r="A96" s="187" t="s">
        <v>68</v>
      </c>
      <c r="B96" s="6" t="s">
        <v>93</v>
      </c>
      <c r="C96" s="159">
        <v>19308630</v>
      </c>
      <c r="D96" s="159">
        <v>1194638</v>
      </c>
      <c r="E96" s="96">
        <v>20503268</v>
      </c>
    </row>
    <row r="97" spans="1:5" ht="12" customHeight="1" x14ac:dyDescent="0.2">
      <c r="A97" s="187" t="s">
        <v>69</v>
      </c>
      <c r="B97" s="9" t="s">
        <v>127</v>
      </c>
      <c r="C97" s="159">
        <v>2851000</v>
      </c>
      <c r="D97" s="159"/>
      <c r="E97" s="96">
        <v>2851000</v>
      </c>
    </row>
    <row r="98" spans="1:5" ht="12" customHeight="1" x14ac:dyDescent="0.2">
      <c r="A98" s="187" t="s">
        <v>78</v>
      </c>
      <c r="B98" s="17" t="s">
        <v>128</v>
      </c>
      <c r="C98" s="159">
        <v>500000</v>
      </c>
      <c r="D98" s="159">
        <v>172960</v>
      </c>
      <c r="E98" s="96">
        <v>672960</v>
      </c>
    </row>
    <row r="99" spans="1:5" ht="12" customHeight="1" x14ac:dyDescent="0.2">
      <c r="A99" s="187" t="s">
        <v>70</v>
      </c>
      <c r="B99" s="6" t="s">
        <v>414</v>
      </c>
      <c r="C99" s="159"/>
      <c r="D99" s="159">
        <v>55360</v>
      </c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159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>
        <v>117600</v>
      </c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159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159"/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/>
      <c r="E109" s="96"/>
    </row>
    <row r="110" spans="1:5" ht="12" customHeight="1" x14ac:dyDescent="0.2">
      <c r="A110" s="187" t="s">
        <v>353</v>
      </c>
      <c r="B110" s="64" t="s">
        <v>277</v>
      </c>
      <c r="C110" s="159"/>
      <c r="D110" s="159"/>
      <c r="E110" s="96"/>
    </row>
    <row r="111" spans="1:5" ht="12" customHeight="1" x14ac:dyDescent="0.2">
      <c r="A111" s="187" t="s">
        <v>357</v>
      </c>
      <c r="B111" s="9" t="s">
        <v>39</v>
      </c>
      <c r="C111" s="157"/>
      <c r="D111" s="157"/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7"/>
      <c r="E112" s="94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35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16490000</v>
      </c>
      <c r="D114" s="244">
        <f>+D115+D117+D119</f>
        <v>18374753</v>
      </c>
      <c r="E114" s="93">
        <f>+E115+E117+E119</f>
        <v>34864753</v>
      </c>
    </row>
    <row r="115" spans="1:5" ht="12" customHeight="1" x14ac:dyDescent="0.2">
      <c r="A115" s="186" t="s">
        <v>72</v>
      </c>
      <c r="B115" s="6" t="s">
        <v>155</v>
      </c>
      <c r="C115" s="158">
        <v>14990000</v>
      </c>
      <c r="D115" s="245">
        <v>3915168</v>
      </c>
      <c r="E115" s="95">
        <v>18905168</v>
      </c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>
        <v>1500000</v>
      </c>
      <c r="D117" s="246">
        <v>14459585</v>
      </c>
      <c r="E117" s="94">
        <v>15959585</v>
      </c>
    </row>
    <row r="118" spans="1:5" ht="12" customHeight="1" x14ac:dyDescent="0.2">
      <c r="A118" s="186" t="s">
        <v>75</v>
      </c>
      <c r="B118" s="10" t="s">
        <v>283</v>
      </c>
      <c r="C118" s="157"/>
      <c r="D118" s="246">
        <v>12652606</v>
      </c>
      <c r="E118" s="94">
        <v>12652606</v>
      </c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57391619</v>
      </c>
      <c r="D128" s="244">
        <f>+D93+D114</f>
        <v>30312920</v>
      </c>
      <c r="E128" s="93">
        <f>+E93+E114</f>
        <v>87704539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984774</v>
      </c>
      <c r="D140" s="248">
        <f>+D141+D142+D144+D145+D143</f>
        <v>0</v>
      </c>
      <c r="E140" s="198">
        <f>+E141+E142+E144+E145+E143</f>
        <v>984774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984774</v>
      </c>
      <c r="D142" s="246"/>
      <c r="E142" s="94">
        <v>984774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984774</v>
      </c>
      <c r="D154" s="251">
        <f>+D129+D133+D140+D146+D152+D153</f>
        <v>0</v>
      </c>
      <c r="E154" s="233">
        <f>+E129+E133+E140+E146+E152+E153</f>
        <v>984774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58376393</v>
      </c>
      <c r="D155" s="251">
        <f>+D128+D154</f>
        <v>30312920</v>
      </c>
      <c r="E155" s="233">
        <f>+E128+E154</f>
        <v>88689313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293" t="s">
        <v>496</v>
      </c>
      <c r="B157" s="294"/>
      <c r="C157" s="282"/>
      <c r="D157" s="282"/>
      <c r="E157" s="281"/>
    </row>
    <row r="158" spans="1:5" ht="14.45" customHeight="1" thickBot="1" x14ac:dyDescent="0.25">
      <c r="A158" s="295" t="s">
        <v>497</v>
      </c>
      <c r="B158" s="296"/>
      <c r="C158" s="282"/>
      <c r="D158" s="282"/>
      <c r="E158" s="281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3"/>
      <c r="B1" s="325"/>
      <c r="C1" s="326"/>
      <c r="D1" s="326"/>
      <c r="E1" s="366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2 / 2021 ( V.26. ) polgármesteri rendelet</v>
      </c>
    </row>
    <row r="2" spans="1:5" s="49" customFormat="1" ht="21.2" customHeight="1" thickBot="1" x14ac:dyDescent="0.25">
      <c r="A2" s="322" t="s">
        <v>47</v>
      </c>
      <c r="B2" s="611" t="str">
        <f>CONCATENATE(KVI_MOD_ALAPADATOK!A3)</f>
        <v>BASKÓ KÖZSÉG ÖNKORMÁNYZATA</v>
      </c>
      <c r="C2" s="611"/>
      <c r="D2" s="611"/>
      <c r="E2" s="323" t="s">
        <v>41</v>
      </c>
    </row>
    <row r="3" spans="1:5" s="49" customFormat="1" ht="24.75" thickBot="1" x14ac:dyDescent="0.25">
      <c r="A3" s="322" t="s">
        <v>139</v>
      </c>
      <c r="B3" s="611" t="s">
        <v>336</v>
      </c>
      <c r="C3" s="611"/>
      <c r="D3" s="611"/>
      <c r="E3" s="324" t="s">
        <v>45</v>
      </c>
    </row>
    <row r="4" spans="1:5" s="50" customFormat="1" ht="15.95" customHeight="1" thickBot="1" x14ac:dyDescent="0.3">
      <c r="A4" s="316"/>
      <c r="B4" s="316"/>
      <c r="C4" s="317"/>
      <c r="D4" s="318"/>
      <c r="E4" s="317" t="str">
        <f>KVI_MOD_9.1.1.sz.mell!E4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08" t="s">
        <v>43</v>
      </c>
      <c r="B92" s="609"/>
      <c r="C92" s="609"/>
      <c r="D92" s="609"/>
      <c r="E92" s="610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293" t="s">
        <v>496</v>
      </c>
      <c r="B157" s="294"/>
      <c r="C157" s="282"/>
      <c r="D157" s="282"/>
      <c r="E157" s="281"/>
    </row>
    <row r="158" spans="1:5" ht="14.45" customHeight="1" thickBot="1" x14ac:dyDescent="0.25">
      <c r="A158" s="295" t="s">
        <v>497</v>
      </c>
      <c r="B158" s="296"/>
      <c r="C158" s="282"/>
      <c r="D158" s="282"/>
      <c r="E158" s="281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10" zoomScaleNormal="110" workbookViewId="0">
      <selection activeCell="F24" sqref="F24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6" max="6" width="10.83203125" bestFit="1" customWidth="1"/>
    <col min="7" max="7" width="1.5" bestFit="1" customWidth="1"/>
    <col min="10" max="13" width="9.33203125" customWidth="1"/>
  </cols>
  <sheetData>
    <row r="1" spans="1:13" x14ac:dyDescent="0.2">
      <c r="A1" s="368">
        <v>2020</v>
      </c>
      <c r="B1" s="511" t="s">
        <v>584</v>
      </c>
      <c r="C1" s="512"/>
      <c r="D1" s="512">
        <f>KVI_MOD_TARTALOMJEGYZÉK!B1</f>
        <v>2021</v>
      </c>
      <c r="E1" s="512"/>
      <c r="F1" s="512"/>
      <c r="G1" s="368"/>
      <c r="H1" s="368"/>
      <c r="I1" s="368"/>
      <c r="J1" s="368"/>
      <c r="K1" s="368"/>
      <c r="L1" s="368"/>
      <c r="M1" s="368"/>
    </row>
    <row r="2" spans="1:13" ht="15.75" x14ac:dyDescent="0.25">
      <c r="A2" s="525" t="s">
        <v>504</v>
      </c>
      <c r="B2" s="525"/>
      <c r="C2" s="525"/>
      <c r="D2" s="525"/>
      <c r="E2" s="525"/>
      <c r="F2" s="525"/>
      <c r="G2" s="368"/>
      <c r="H2" s="368"/>
      <c r="I2" s="368"/>
      <c r="J2" s="368"/>
      <c r="K2" s="368"/>
      <c r="L2" s="368"/>
      <c r="M2" s="368"/>
    </row>
    <row r="3" spans="1:13" ht="15.75" x14ac:dyDescent="0.25">
      <c r="A3" s="522" t="s">
        <v>628</v>
      </c>
      <c r="B3" s="522"/>
      <c r="C3" s="522"/>
      <c r="D3" s="522"/>
      <c r="E3" s="522"/>
      <c r="F3" s="522"/>
      <c r="G3" s="522"/>
      <c r="H3" s="368"/>
      <c r="I3" s="368"/>
      <c r="J3" s="368"/>
      <c r="K3" s="368"/>
      <c r="L3" s="368"/>
      <c r="M3" s="368"/>
    </row>
    <row r="4" spans="1:13" x14ac:dyDescent="0.2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</row>
    <row r="5" spans="1:13" x14ac:dyDescent="0.2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</row>
    <row r="6" spans="1:13" ht="15" x14ac:dyDescent="0.25">
      <c r="A6" s="513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</row>
    <row r="7" spans="1:13" x14ac:dyDescent="0.2">
      <c r="A7" s="398" t="s">
        <v>538</v>
      </c>
      <c r="B7" s="396">
        <v>2</v>
      </c>
      <c r="C7" s="68" t="s">
        <v>580</v>
      </c>
      <c r="D7" s="68">
        <f>D1</f>
        <v>2021</v>
      </c>
      <c r="E7" s="68" t="s">
        <v>581</v>
      </c>
      <c r="F7" s="519" t="s">
        <v>639</v>
      </c>
      <c r="G7" s="68" t="s">
        <v>583</v>
      </c>
      <c r="H7" s="68" t="s">
        <v>635</v>
      </c>
      <c r="I7" s="68"/>
      <c r="J7" s="397"/>
      <c r="K7" s="368"/>
      <c r="L7" s="368"/>
      <c r="M7" s="368"/>
    </row>
    <row r="8" spans="1:13" s="31" customFormat="1" x14ac:dyDescent="0.2">
      <c r="A8" s="398"/>
      <c r="B8" s="399"/>
      <c r="C8" s="68"/>
      <c r="D8" s="68"/>
      <c r="E8" s="68"/>
      <c r="F8" s="399"/>
      <c r="G8" s="68"/>
      <c r="H8" s="68"/>
      <c r="I8" s="68"/>
      <c r="J8" s="68"/>
      <c r="K8" s="68"/>
      <c r="L8" s="68"/>
      <c r="M8" s="68"/>
    </row>
    <row r="9" spans="1:13" x14ac:dyDescent="0.2">
      <c r="A9" s="514" t="s">
        <v>582</v>
      </c>
      <c r="B9" s="368" t="s">
        <v>585</v>
      </c>
      <c r="C9" s="512" t="str">
        <f>IF(C7="I. negyedévi","I. negyedéves",IF(C7="I. félévi","I. féléves","III. negyedéves"))</f>
        <v>III. negyedéves</v>
      </c>
      <c r="D9" s="368"/>
      <c r="E9" s="368"/>
      <c r="F9" s="368"/>
      <c r="G9" s="368"/>
      <c r="H9" s="368"/>
      <c r="I9" s="368"/>
      <c r="J9" s="368"/>
      <c r="K9" s="368"/>
      <c r="L9" s="368"/>
      <c r="M9" s="368"/>
    </row>
    <row r="10" spans="1:13" x14ac:dyDescent="0.2">
      <c r="A10" s="368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</row>
    <row r="11" spans="1:13" ht="13.5" thickBot="1" x14ac:dyDescent="0.25">
      <c r="A11" s="368"/>
      <c r="B11" s="368"/>
      <c r="C11" s="368"/>
      <c r="D11" s="368"/>
      <c r="E11" s="368"/>
      <c r="F11" s="368"/>
      <c r="G11" s="368"/>
      <c r="H11" s="367" t="s">
        <v>566</v>
      </c>
      <c r="I11" s="368"/>
      <c r="J11" s="368"/>
      <c r="K11" s="368"/>
      <c r="L11" s="368"/>
      <c r="M11" s="368"/>
    </row>
    <row r="12" spans="1:13" ht="17.25" thickTop="1" thickBot="1" x14ac:dyDescent="0.3">
      <c r="A12" s="523" t="s">
        <v>505</v>
      </c>
      <c r="B12" s="524"/>
      <c r="C12" s="524"/>
      <c r="D12" s="524"/>
      <c r="E12" s="524"/>
      <c r="F12" s="524"/>
      <c r="G12" s="524"/>
      <c r="H12" s="515" t="s">
        <v>568</v>
      </c>
      <c r="I12" s="368"/>
      <c r="J12" s="516" t="s">
        <v>17</v>
      </c>
      <c r="K12" s="517">
        <f>IF($H$12="Nem","",2)</f>
        <v>2</v>
      </c>
      <c r="L12" s="517" t="s">
        <v>567</v>
      </c>
      <c r="M12" s="517" t="str">
        <f>CONCATENATE(J12,K12,L12)</f>
        <v>9.2.</v>
      </c>
    </row>
    <row r="13" spans="1:13" ht="13.5" thickTop="1" x14ac:dyDescent="0.2">
      <c r="A13" s="368"/>
      <c r="B13" s="368"/>
      <c r="C13" s="368"/>
      <c r="D13" s="368"/>
      <c r="E13" s="368"/>
      <c r="F13" s="368"/>
      <c r="G13" s="368"/>
      <c r="H13" s="368"/>
      <c r="I13" s="368"/>
      <c r="J13" s="517"/>
      <c r="K13" s="517"/>
      <c r="L13" s="517"/>
      <c r="M13" s="517"/>
    </row>
    <row r="14" spans="1:13" ht="14.25" x14ac:dyDescent="0.2">
      <c r="A14" s="452" t="s">
        <v>506</v>
      </c>
      <c r="B14" s="361" t="s">
        <v>507</v>
      </c>
      <c r="C14" s="368"/>
      <c r="D14" s="368"/>
      <c r="E14" s="368"/>
      <c r="F14" s="368"/>
      <c r="G14" s="368"/>
      <c r="H14" s="368"/>
      <c r="I14" s="368"/>
      <c r="J14" s="516" t="s">
        <v>17</v>
      </c>
      <c r="K14" s="517">
        <f>IF(H12="Nem",2,3)</f>
        <v>3</v>
      </c>
      <c r="L14" s="517" t="s">
        <v>567</v>
      </c>
      <c r="M14" s="517" t="str">
        <f>CONCATENATE(J14,K14,L14)</f>
        <v>9.3.</v>
      </c>
    </row>
    <row r="15" spans="1:13" ht="14.25" x14ac:dyDescent="0.2">
      <c r="A15" s="368"/>
      <c r="B15" s="362"/>
      <c r="C15" s="368"/>
      <c r="D15" s="368"/>
      <c r="E15" s="368"/>
      <c r="F15" s="368"/>
      <c r="G15" s="368"/>
      <c r="H15" s="368"/>
      <c r="I15" s="368"/>
      <c r="J15" s="517"/>
      <c r="K15" s="517"/>
      <c r="L15" s="517"/>
      <c r="M15" s="517"/>
    </row>
    <row r="16" spans="1:13" ht="14.25" x14ac:dyDescent="0.2">
      <c r="A16" s="452" t="s">
        <v>508</v>
      </c>
      <c r="B16" s="361" t="s">
        <v>509</v>
      </c>
      <c r="C16" s="368"/>
      <c r="D16" s="368"/>
      <c r="E16" s="368"/>
      <c r="F16" s="368"/>
      <c r="G16" s="368"/>
      <c r="H16" s="368"/>
      <c r="I16" s="368"/>
      <c r="J16" s="516" t="s">
        <v>17</v>
      </c>
      <c r="K16" s="517">
        <f>K14+1</f>
        <v>4</v>
      </c>
      <c r="L16" s="517" t="s">
        <v>567</v>
      </c>
      <c r="M16" s="517" t="str">
        <f>CONCATENATE(J16,K16,L16)</f>
        <v>9.4.</v>
      </c>
    </row>
    <row r="17" spans="1:13" ht="14.25" x14ac:dyDescent="0.2">
      <c r="A17" s="368"/>
      <c r="B17" s="362"/>
      <c r="C17" s="368"/>
      <c r="D17" s="368"/>
      <c r="E17" s="368"/>
      <c r="F17" s="368"/>
      <c r="G17" s="368"/>
      <c r="H17" s="368"/>
      <c r="I17" s="368"/>
      <c r="J17" s="517"/>
      <c r="K17" s="517"/>
      <c r="L17" s="517"/>
      <c r="M17" s="517"/>
    </row>
    <row r="18" spans="1:13" ht="14.25" x14ac:dyDescent="0.2">
      <c r="A18" s="452" t="s">
        <v>510</v>
      </c>
      <c r="B18" s="361" t="s">
        <v>511</v>
      </c>
      <c r="C18" s="368"/>
      <c r="D18" s="368"/>
      <c r="E18" s="368"/>
      <c r="F18" s="368"/>
      <c r="G18" s="368"/>
      <c r="H18" s="368"/>
      <c r="I18" s="368"/>
      <c r="J18" s="516" t="s">
        <v>17</v>
      </c>
      <c r="K18" s="517">
        <f>K16+1</f>
        <v>5</v>
      </c>
      <c r="L18" s="517" t="s">
        <v>567</v>
      </c>
      <c r="M18" s="517" t="str">
        <f>CONCATENATE(J18,K18,L18)</f>
        <v>9.5.</v>
      </c>
    </row>
    <row r="19" spans="1:13" ht="14.25" x14ac:dyDescent="0.2">
      <c r="A19" s="368"/>
      <c r="B19" s="362"/>
      <c r="C19" s="368"/>
      <c r="D19" s="368"/>
      <c r="E19" s="368"/>
      <c r="F19" s="368"/>
      <c r="G19" s="368"/>
      <c r="H19" s="368"/>
      <c r="I19" s="368"/>
      <c r="J19" s="517"/>
      <c r="K19" s="517"/>
      <c r="L19" s="517"/>
      <c r="M19" s="517"/>
    </row>
    <row r="20" spans="1:13" ht="14.25" x14ac:dyDescent="0.2">
      <c r="A20" s="452" t="s">
        <v>512</v>
      </c>
      <c r="B20" s="361" t="s">
        <v>513</v>
      </c>
      <c r="C20" s="368"/>
      <c r="D20" s="368"/>
      <c r="E20" s="368"/>
      <c r="F20" s="368"/>
      <c r="G20" s="368"/>
      <c r="H20" s="368"/>
      <c r="I20" s="368"/>
      <c r="J20" s="516" t="s">
        <v>17</v>
      </c>
      <c r="K20" s="517">
        <f>K18+1</f>
        <v>6</v>
      </c>
      <c r="L20" s="517" t="s">
        <v>567</v>
      </c>
      <c r="M20" s="517" t="str">
        <f>CONCATENATE(J20,K20,L20)</f>
        <v>9.6.</v>
      </c>
    </row>
    <row r="21" spans="1:13" ht="14.25" x14ac:dyDescent="0.2">
      <c r="A21" s="368"/>
      <c r="B21" s="362"/>
      <c r="C21" s="368"/>
      <c r="D21" s="368"/>
      <c r="E21" s="368"/>
      <c r="F21" s="368"/>
      <c r="G21" s="368"/>
      <c r="H21" s="368"/>
      <c r="I21" s="368"/>
      <c r="J21" s="517"/>
      <c r="K21" s="517"/>
      <c r="L21" s="517"/>
      <c r="M21" s="517"/>
    </row>
    <row r="22" spans="1:13" ht="14.25" x14ac:dyDescent="0.2">
      <c r="A22" s="452" t="s">
        <v>514</v>
      </c>
      <c r="B22" s="361" t="s">
        <v>515</v>
      </c>
      <c r="C22" s="368"/>
      <c r="D22" s="368"/>
      <c r="E22" s="368"/>
      <c r="F22" s="368"/>
      <c r="G22" s="368"/>
      <c r="H22" s="368"/>
      <c r="I22" s="368"/>
      <c r="J22" s="516" t="s">
        <v>17</v>
      </c>
      <c r="K22" s="517">
        <f>K20+1</f>
        <v>7</v>
      </c>
      <c r="L22" s="517" t="s">
        <v>567</v>
      </c>
      <c r="M22" s="517" t="str">
        <f>CONCATENATE(J22,K22,L22)</f>
        <v>9.7.</v>
      </c>
    </row>
    <row r="23" spans="1:13" ht="14.25" x14ac:dyDescent="0.2">
      <c r="A23" s="368"/>
      <c r="B23" s="362"/>
      <c r="C23" s="368"/>
      <c r="D23" s="368"/>
      <c r="E23" s="368"/>
      <c r="F23" s="368"/>
      <c r="G23" s="368"/>
      <c r="H23" s="368"/>
      <c r="I23" s="368"/>
      <c r="J23" s="517"/>
      <c r="K23" s="517"/>
      <c r="L23" s="517"/>
      <c r="M23" s="517"/>
    </row>
    <row r="24" spans="1:13" ht="14.25" x14ac:dyDescent="0.2">
      <c r="A24" s="452" t="s">
        <v>516</v>
      </c>
      <c r="B24" s="361" t="s">
        <v>517</v>
      </c>
      <c r="C24" s="368"/>
      <c r="D24" s="368"/>
      <c r="E24" s="368"/>
      <c r="F24" s="368"/>
      <c r="G24" s="368"/>
      <c r="H24" s="368"/>
      <c r="I24" s="368"/>
      <c r="J24" s="516" t="s">
        <v>17</v>
      </c>
      <c r="K24" s="517">
        <f>K22+1</f>
        <v>8</v>
      </c>
      <c r="L24" s="517" t="s">
        <v>567</v>
      </c>
      <c r="M24" s="517" t="str">
        <f>CONCATENATE(J24,K24,L24)</f>
        <v>9.8.</v>
      </c>
    </row>
    <row r="25" spans="1:13" ht="14.25" x14ac:dyDescent="0.2">
      <c r="A25" s="368"/>
      <c r="B25" s="362"/>
      <c r="C25" s="368"/>
      <c r="D25" s="368"/>
      <c r="E25" s="368"/>
      <c r="F25" s="368"/>
      <c r="G25" s="368"/>
      <c r="H25" s="368"/>
      <c r="I25" s="368"/>
      <c r="J25" s="517"/>
      <c r="K25" s="517"/>
      <c r="L25" s="517"/>
      <c r="M25" s="517"/>
    </row>
    <row r="26" spans="1:13" ht="14.25" x14ac:dyDescent="0.2">
      <c r="A26" s="452" t="s">
        <v>518</v>
      </c>
      <c r="B26" s="361" t="s">
        <v>519</v>
      </c>
      <c r="C26" s="368"/>
      <c r="D26" s="368"/>
      <c r="E26" s="368"/>
      <c r="F26" s="368"/>
      <c r="G26" s="368"/>
      <c r="H26" s="368"/>
      <c r="I26" s="368"/>
      <c r="J26" s="516" t="s">
        <v>17</v>
      </c>
      <c r="K26" s="517">
        <f>K24+1</f>
        <v>9</v>
      </c>
      <c r="L26" s="517" t="s">
        <v>567</v>
      </c>
      <c r="M26" s="517" t="str">
        <f>CONCATENATE(J26,K26,L26)</f>
        <v>9.9.</v>
      </c>
    </row>
    <row r="27" spans="1:13" ht="14.25" x14ac:dyDescent="0.2">
      <c r="A27" s="368"/>
      <c r="B27" s="362"/>
      <c r="C27" s="368"/>
      <c r="D27" s="368"/>
      <c r="E27" s="368"/>
      <c r="F27" s="368"/>
      <c r="G27" s="368"/>
      <c r="H27" s="368"/>
      <c r="I27" s="368"/>
      <c r="J27" s="517"/>
      <c r="K27" s="517"/>
      <c r="L27" s="517"/>
      <c r="M27" s="517"/>
    </row>
    <row r="28" spans="1:13" ht="14.25" x14ac:dyDescent="0.2">
      <c r="A28" s="452" t="s">
        <v>520</v>
      </c>
      <c r="B28" s="361" t="s">
        <v>521</v>
      </c>
      <c r="C28" s="368"/>
      <c r="D28" s="368"/>
      <c r="E28" s="368"/>
      <c r="F28" s="368"/>
      <c r="G28" s="368"/>
      <c r="H28" s="368"/>
      <c r="I28" s="368"/>
      <c r="J28" s="516" t="s">
        <v>17</v>
      </c>
      <c r="K28" s="517">
        <f>K26+1</f>
        <v>10</v>
      </c>
      <c r="L28" s="517" t="s">
        <v>567</v>
      </c>
      <c r="M28" s="517" t="str">
        <f>CONCATENATE(J28,K28,L28)</f>
        <v>9.10.</v>
      </c>
    </row>
    <row r="29" spans="1:13" ht="14.25" x14ac:dyDescent="0.2">
      <c r="A29" s="368"/>
      <c r="B29" s="362"/>
      <c r="C29" s="368"/>
      <c r="D29" s="368"/>
      <c r="E29" s="368"/>
      <c r="F29" s="368"/>
      <c r="G29" s="368"/>
      <c r="H29" s="368"/>
      <c r="I29" s="368"/>
      <c r="J29" s="517"/>
      <c r="K29" s="517"/>
      <c r="L29" s="517"/>
      <c r="M29" s="517"/>
    </row>
    <row r="30" spans="1:13" ht="14.25" x14ac:dyDescent="0.2">
      <c r="A30" s="452" t="s">
        <v>520</v>
      </c>
      <c r="B30" s="361" t="s">
        <v>522</v>
      </c>
      <c r="C30" s="368"/>
      <c r="D30" s="368"/>
      <c r="E30" s="368"/>
      <c r="F30" s="368"/>
      <c r="G30" s="368"/>
      <c r="H30" s="368"/>
      <c r="I30" s="368"/>
      <c r="J30" s="516" t="s">
        <v>17</v>
      </c>
      <c r="K30" s="517">
        <f>K28+1</f>
        <v>11</v>
      </c>
      <c r="L30" s="517" t="s">
        <v>567</v>
      </c>
      <c r="M30" s="517" t="str">
        <f>CONCATENATE(J30,K30,L30)</f>
        <v>9.11.</v>
      </c>
    </row>
    <row r="31" spans="1:13" ht="14.25" x14ac:dyDescent="0.2">
      <c r="A31" s="368"/>
      <c r="B31" s="362"/>
      <c r="C31" s="368"/>
      <c r="D31" s="368"/>
      <c r="E31" s="368"/>
      <c r="F31" s="368"/>
      <c r="G31" s="368"/>
      <c r="H31" s="368"/>
      <c r="I31" s="368"/>
      <c r="J31" s="517"/>
      <c r="K31" s="517"/>
      <c r="L31" s="517"/>
      <c r="M31" s="517"/>
    </row>
    <row r="32" spans="1:13" ht="14.25" x14ac:dyDescent="0.2">
      <c r="A32" s="452" t="s">
        <v>523</v>
      </c>
      <c r="B32" s="361" t="s">
        <v>524</v>
      </c>
      <c r="C32" s="368"/>
      <c r="D32" s="368"/>
      <c r="E32" s="368"/>
      <c r="F32" s="368"/>
      <c r="G32" s="368"/>
      <c r="H32" s="368"/>
      <c r="I32" s="368"/>
      <c r="J32" s="516" t="s">
        <v>17</v>
      </c>
      <c r="K32" s="517">
        <f>K30+1</f>
        <v>12</v>
      </c>
      <c r="L32" s="517" t="s">
        <v>567</v>
      </c>
      <c r="M32" s="517" t="str">
        <f>CONCATENATE(J32,K32,L32)</f>
        <v>9.12.</v>
      </c>
    </row>
    <row r="33" spans="1:13" x14ac:dyDescent="0.2">
      <c r="A33" s="368"/>
      <c r="B33" s="368"/>
      <c r="C33" s="368"/>
      <c r="D33" s="368"/>
      <c r="E33" s="368"/>
      <c r="F33" s="368"/>
      <c r="G33" s="368"/>
      <c r="H33" s="368"/>
      <c r="I33" s="368"/>
      <c r="J33" s="512"/>
      <c r="K33" s="512"/>
      <c r="L33" s="512"/>
      <c r="M33" s="512"/>
    </row>
    <row r="34" spans="1:13" x14ac:dyDescent="0.2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</row>
    <row r="35" spans="1:13" x14ac:dyDescent="0.2">
      <c r="A35" s="368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</row>
    <row r="36" spans="1:13" x14ac:dyDescent="0.2">
      <c r="A36" s="368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</row>
    <row r="37" spans="1:13" x14ac:dyDescent="0.2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</row>
    <row r="38" spans="1:13" x14ac:dyDescent="0.2">
      <c r="A38" s="368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</row>
    <row r="39" spans="1:13" x14ac:dyDescent="0.2">
      <c r="A39" s="368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</row>
  </sheetData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3"/>
      <c r="B1" s="612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2 / 2021 ( V.26. ) polgármesteri rendelet</v>
      </c>
      <c r="C1" s="613"/>
      <c r="D1" s="613"/>
      <c r="E1" s="613"/>
    </row>
    <row r="2" spans="1:5" s="49" customFormat="1" ht="21.2" customHeight="1" thickBot="1" x14ac:dyDescent="0.25">
      <c r="A2" s="322" t="s">
        <v>47</v>
      </c>
      <c r="B2" s="611" t="str">
        <f>CONCATENATE(KVI_MOD_ALAPADATOK!A3)</f>
        <v>BASKÓ KÖZSÉG ÖNKORMÁNYZATA</v>
      </c>
      <c r="C2" s="611"/>
      <c r="D2" s="611"/>
      <c r="E2" s="323" t="s">
        <v>41</v>
      </c>
    </row>
    <row r="3" spans="1:5" s="49" customFormat="1" ht="24.75" thickBot="1" x14ac:dyDescent="0.25">
      <c r="A3" s="322" t="s">
        <v>139</v>
      </c>
      <c r="B3" s="611" t="s">
        <v>431</v>
      </c>
      <c r="C3" s="611"/>
      <c r="D3" s="611"/>
      <c r="E3" s="324" t="s">
        <v>45</v>
      </c>
    </row>
    <row r="4" spans="1:5" s="50" customFormat="1" ht="15.95" customHeight="1" thickBot="1" x14ac:dyDescent="0.3">
      <c r="A4" s="316"/>
      <c r="B4" s="316"/>
      <c r="C4" s="317"/>
      <c r="D4" s="318"/>
      <c r="E4" s="317" t="str">
        <f>KVI_MOD_9.1.2.sz.mell!E4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08" t="s">
        <v>43</v>
      </c>
      <c r="B92" s="609"/>
      <c r="C92" s="609"/>
      <c r="D92" s="609"/>
      <c r="E92" s="610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293" t="s">
        <v>496</v>
      </c>
      <c r="B157" s="294"/>
      <c r="C157" s="282"/>
      <c r="D157" s="282"/>
      <c r="E157" s="281"/>
    </row>
    <row r="158" spans="1:5" ht="14.45" customHeight="1" thickBot="1" x14ac:dyDescent="0.25">
      <c r="A158" s="295" t="s">
        <v>497</v>
      </c>
      <c r="B158" s="296"/>
      <c r="C158" s="282"/>
      <c r="D158" s="282"/>
      <c r="E158" s="281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12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2 / 2021 ( V.26. ) polgármesteri rendelet</v>
      </c>
      <c r="C1" s="613"/>
      <c r="D1" s="613"/>
      <c r="E1" s="613"/>
    </row>
    <row r="2" spans="1:5" s="204" customFormat="1" ht="24.75" thickBot="1" x14ac:dyDescent="0.25">
      <c r="A2" s="314" t="s">
        <v>464</v>
      </c>
      <c r="B2" s="614" t="str">
        <f>KVI_MOD_ALAPADATOK!A12</f>
        <v>……………………. Polgármesteri /Közös Önkormányzati Hivatal</v>
      </c>
      <c r="C2" s="615"/>
      <c r="D2" s="616"/>
      <c r="E2" s="315" t="s">
        <v>45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08" t="s">
        <v>43</v>
      </c>
      <c r="B45" s="609"/>
      <c r="C45" s="609"/>
      <c r="D45" s="609"/>
      <c r="E45" s="610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4">
        <f>C42-C58</f>
        <v>0</v>
      </c>
      <c r="D59" s="364">
        <f>D42-D58</f>
        <v>0</v>
      </c>
      <c r="E59" s="141"/>
    </row>
    <row r="60" spans="1:5" ht="15.2" customHeight="1" thickBot="1" x14ac:dyDescent="0.25">
      <c r="A60" s="293" t="s">
        <v>496</v>
      </c>
      <c r="B60" s="294"/>
      <c r="C60" s="282"/>
      <c r="D60" s="282"/>
      <c r="E60" s="281"/>
    </row>
    <row r="61" spans="1:5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17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2 / 2021 ( V.26. ) polgármesteri rendelet</v>
      </c>
      <c r="C1" s="618"/>
      <c r="D1" s="618"/>
      <c r="E1" s="618"/>
    </row>
    <row r="2" spans="1:5" s="204" customFormat="1" ht="24.75" thickBot="1" x14ac:dyDescent="0.25">
      <c r="A2" s="314" t="s">
        <v>464</v>
      </c>
      <c r="B2" s="614" t="str">
        <f>CONCATENATE(KVI_MOD_9.2.sz.mell!B2:D2)</f>
        <v>……………………. Polgármesteri /Közös Önkormányzati Hivatal</v>
      </c>
      <c r="C2" s="615"/>
      <c r="D2" s="616"/>
      <c r="E2" s="315" t="s">
        <v>45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08" t="s">
        <v>43</v>
      </c>
      <c r="B45" s="609"/>
      <c r="C45" s="609"/>
      <c r="D45" s="609"/>
      <c r="E45" s="610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4">
        <f>C42-C58</f>
        <v>0</v>
      </c>
      <c r="D59" s="364">
        <f>D42-D58</f>
        <v>0</v>
      </c>
      <c r="E59" s="141"/>
    </row>
    <row r="60" spans="1:5" ht="15.2" customHeight="1" thickBot="1" x14ac:dyDescent="0.25">
      <c r="A60" s="293" t="s">
        <v>496</v>
      </c>
      <c r="B60" s="294"/>
      <c r="C60" s="282"/>
      <c r="D60" s="282"/>
      <c r="E60" s="281"/>
    </row>
    <row r="61" spans="1:5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12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2 / 2021 ( V.26. ) polgármesteri rendelet</v>
      </c>
      <c r="C1" s="613"/>
      <c r="D1" s="613"/>
      <c r="E1" s="613"/>
    </row>
    <row r="2" spans="1:5" s="204" customFormat="1" ht="24.75" thickBot="1" x14ac:dyDescent="0.25">
      <c r="A2" s="314" t="s">
        <v>464</v>
      </c>
      <c r="B2" s="614" t="str">
        <f>CONCATENATE(KVI_MOD_9.2.1.sz.mell!B2:D2)</f>
        <v>……………………. Polgármesteri /Közös Önkormányzati Hivatal</v>
      </c>
      <c r="C2" s="615"/>
      <c r="D2" s="616"/>
      <c r="E2" s="315" t="s">
        <v>45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08" t="s">
        <v>43</v>
      </c>
      <c r="B45" s="609"/>
      <c r="C45" s="609"/>
      <c r="D45" s="609"/>
      <c r="E45" s="610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4">
        <f>C42-C58</f>
        <v>0</v>
      </c>
      <c r="D59" s="364">
        <f>D42-D58</f>
        <v>0</v>
      </c>
      <c r="E59" s="141"/>
    </row>
    <row r="60" spans="1:5" ht="15.2" customHeight="1" thickBot="1" x14ac:dyDescent="0.25">
      <c r="A60" s="293" t="s">
        <v>496</v>
      </c>
      <c r="B60" s="294"/>
      <c r="C60" s="282"/>
      <c r="D60" s="282"/>
      <c r="E60" s="281"/>
    </row>
    <row r="61" spans="1:5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19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2 / 2021 ( V.26. ) polgármesteri rendelet</v>
      </c>
      <c r="C1" s="620"/>
      <c r="D1" s="620"/>
      <c r="E1" s="620"/>
    </row>
    <row r="2" spans="1:5" s="204" customFormat="1" ht="24.75" thickBot="1" x14ac:dyDescent="0.25">
      <c r="A2" s="314" t="s">
        <v>464</v>
      </c>
      <c r="B2" s="614" t="str">
        <f>CONCATENATE(KVI_MOD_9.2.2.sz.mell!B2:D2)</f>
        <v>……………………. Polgármesteri /Közös Önkormányzati Hivatal</v>
      </c>
      <c r="C2" s="615"/>
      <c r="D2" s="616"/>
      <c r="E2" s="315" t="s">
        <v>45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08" t="s">
        <v>43</v>
      </c>
      <c r="B45" s="609"/>
      <c r="C45" s="609"/>
      <c r="D45" s="609"/>
      <c r="E45" s="610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4">
        <f>C42-C58</f>
        <v>0</v>
      </c>
      <c r="D59" s="364">
        <f>D42-D58</f>
        <v>0</v>
      </c>
      <c r="E59" s="141"/>
    </row>
    <row r="60" spans="1:5" ht="15.2" customHeight="1" thickBot="1" x14ac:dyDescent="0.25">
      <c r="A60" s="293" t="s">
        <v>496</v>
      </c>
      <c r="B60" s="294"/>
      <c r="C60" s="282"/>
      <c r="D60" s="282"/>
      <c r="E60" s="281"/>
    </row>
    <row r="61" spans="1:5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CONCATENATE(KVI_MOD_ALAPADATOK!B14)</f>
        <v>1 kvi név</v>
      </c>
      <c r="C2" s="615"/>
      <c r="D2" s="616"/>
      <c r="E2" s="315" t="s">
        <v>46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CONCATENATE(KVI_MOD_9.3.sz.mell!B2:D2)</f>
        <v>1 kvi név</v>
      </c>
      <c r="C2" s="615"/>
      <c r="D2" s="616"/>
      <c r="E2" s="315" t="s">
        <v>46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CONCATENATE(KVI_MOD_9.3.1.sz.mell!B2:D2)</f>
        <v>1 kvi név</v>
      </c>
      <c r="C2" s="615"/>
      <c r="D2" s="616"/>
      <c r="E2" s="315" t="s">
        <v>46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KVI_MOD_9.3.1.sz.mell!E4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2 / 2021 ( V.26. ) polgármesteri rendelet</v>
      </c>
      <c r="C1" s="620"/>
      <c r="D1" s="620"/>
      <c r="E1" s="620"/>
    </row>
    <row r="2" spans="1:5" s="204" customFormat="1" ht="24.75" thickBot="1" x14ac:dyDescent="0.25">
      <c r="A2" s="314" t="s">
        <v>464</v>
      </c>
      <c r="B2" s="614" t="str">
        <f>CONCATENATE(KVI_MOD_9.3.2.sz.mell!B2:D2)</f>
        <v>1 kvi név</v>
      </c>
      <c r="C2" s="615"/>
      <c r="D2" s="616"/>
      <c r="E2" s="315" t="s">
        <v>46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KVI_MOD_9.3.2.sz.mell!E4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CONCATENATE(KVI_MOD_ALAPADATOK!B16)</f>
        <v>2 kvi név</v>
      </c>
      <c r="C2" s="615"/>
      <c r="D2" s="616"/>
      <c r="E2" s="315" t="s">
        <v>345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6" t="s">
        <v>562</v>
      </c>
      <c r="B1" s="76"/>
    </row>
    <row r="2" spans="1:2" x14ac:dyDescent="0.2">
      <c r="A2" s="76"/>
      <c r="B2" s="76"/>
    </row>
    <row r="3" spans="1:2" x14ac:dyDescent="0.2">
      <c r="A3" s="268"/>
      <c r="B3" s="268"/>
    </row>
    <row r="4" spans="1:2" ht="15.75" x14ac:dyDescent="0.25">
      <c r="A4" s="78"/>
      <c r="B4" s="272"/>
    </row>
    <row r="5" spans="1:2" ht="15.75" x14ac:dyDescent="0.25">
      <c r="A5" s="78"/>
      <c r="B5" s="272"/>
    </row>
    <row r="6" spans="1:2" s="67" customFormat="1" ht="15.75" x14ac:dyDescent="0.25">
      <c r="A6" s="78" t="str">
        <f>CONCATENATE(KVI_MOD_ALAPADATOK!D1,". évi eredeti előirányzat BEVÉTELEK")</f>
        <v>2021. évi eredeti előirányzat BEVÉTELEK</v>
      </c>
      <c r="B6" s="268"/>
    </row>
    <row r="7" spans="1:2" s="67" customFormat="1" x14ac:dyDescent="0.2">
      <c r="A7" s="268"/>
      <c r="B7" s="268"/>
    </row>
    <row r="8" spans="1:2" s="67" customFormat="1" x14ac:dyDescent="0.2">
      <c r="A8" s="268"/>
      <c r="B8" s="268"/>
    </row>
    <row r="9" spans="1:2" x14ac:dyDescent="0.2">
      <c r="A9" s="268" t="s">
        <v>467</v>
      </c>
      <c r="B9" s="268" t="s">
        <v>440</v>
      </c>
    </row>
    <row r="10" spans="1:2" x14ac:dyDescent="0.2">
      <c r="A10" s="268" t="s">
        <v>465</v>
      </c>
      <c r="B10" s="268" t="s">
        <v>446</v>
      </c>
    </row>
    <row r="11" spans="1:2" x14ac:dyDescent="0.2">
      <c r="A11" s="268" t="s">
        <v>466</v>
      </c>
      <c r="B11" s="268" t="s">
        <v>447</v>
      </c>
    </row>
    <row r="12" spans="1:2" x14ac:dyDescent="0.2">
      <c r="A12" s="268"/>
      <c r="B12" s="268"/>
    </row>
    <row r="13" spans="1:2" ht="15.75" x14ac:dyDescent="0.25">
      <c r="A13" s="78" t="str">
        <f>+CONCATENATE(LEFT(A6,4),". évi összes módosítás BEVÉTELEK")</f>
        <v>2021. évi összes módosítás BEVÉTELEK</v>
      </c>
      <c r="B13" s="272"/>
    </row>
    <row r="14" spans="1:2" x14ac:dyDescent="0.2">
      <c r="A14" s="268"/>
      <c r="B14" s="268"/>
    </row>
    <row r="15" spans="1:2" s="67" customFormat="1" x14ac:dyDescent="0.2">
      <c r="A15" s="268" t="s">
        <v>468</v>
      </c>
      <c r="B15" s="268" t="s">
        <v>441</v>
      </c>
    </row>
    <row r="16" spans="1:2" x14ac:dyDescent="0.2">
      <c r="A16" s="268" t="s">
        <v>469</v>
      </c>
      <c r="B16" s="268" t="s">
        <v>448</v>
      </c>
    </row>
    <row r="17" spans="1:2" x14ac:dyDescent="0.2">
      <c r="A17" s="268" t="s">
        <v>470</v>
      </c>
      <c r="B17" s="268" t="s">
        <v>449</v>
      </c>
    </row>
    <row r="18" spans="1:2" x14ac:dyDescent="0.2">
      <c r="A18" s="268"/>
      <c r="B18" s="268"/>
    </row>
    <row r="19" spans="1:2" ht="14.25" x14ac:dyDescent="0.2">
      <c r="A19" s="275" t="str">
        <f>+CONCATENATE(LEFT(A6,4),". módosított előirányzat BEVÉTELEK")</f>
        <v>2021. módosított előirányzat BEVÉTELEK</v>
      </c>
      <c r="B19" s="272"/>
    </row>
    <row r="20" spans="1:2" x14ac:dyDescent="0.2">
      <c r="A20" s="268"/>
      <c r="B20" s="268"/>
    </row>
    <row r="21" spans="1:2" x14ac:dyDescent="0.2">
      <c r="A21" s="268" t="s">
        <v>471</v>
      </c>
      <c r="B21" s="268" t="s">
        <v>442</v>
      </c>
    </row>
    <row r="22" spans="1:2" x14ac:dyDescent="0.2">
      <c r="A22" s="268" t="s">
        <v>472</v>
      </c>
      <c r="B22" s="268" t="s">
        <v>450</v>
      </c>
    </row>
    <row r="23" spans="1:2" x14ac:dyDescent="0.2">
      <c r="A23" s="268" t="s">
        <v>473</v>
      </c>
      <c r="B23" s="268" t="s">
        <v>451</v>
      </c>
    </row>
    <row r="24" spans="1:2" x14ac:dyDescent="0.2">
      <c r="A24" s="268"/>
      <c r="B24" s="268"/>
    </row>
    <row r="25" spans="1:2" ht="15.75" x14ac:dyDescent="0.25">
      <c r="A25" s="78" t="str">
        <f>+CONCATENATE(LEFT(A6,4),". évi eredeti előirányzat KIADÁSOK")</f>
        <v>2021. évi eredeti előirányzat KIADÁSOK</v>
      </c>
      <c r="B25" s="272"/>
    </row>
    <row r="26" spans="1:2" x14ac:dyDescent="0.2">
      <c r="A26" s="268"/>
      <c r="B26" s="268"/>
    </row>
    <row r="27" spans="1:2" x14ac:dyDescent="0.2">
      <c r="A27" s="268" t="s">
        <v>474</v>
      </c>
      <c r="B27" s="268" t="s">
        <v>443</v>
      </c>
    </row>
    <row r="28" spans="1:2" x14ac:dyDescent="0.2">
      <c r="A28" s="268" t="s">
        <v>475</v>
      </c>
      <c r="B28" s="268" t="s">
        <v>452</v>
      </c>
    </row>
    <row r="29" spans="1:2" x14ac:dyDescent="0.2">
      <c r="A29" s="268" t="s">
        <v>476</v>
      </c>
      <c r="B29" s="268" t="s">
        <v>453</v>
      </c>
    </row>
    <row r="30" spans="1:2" x14ac:dyDescent="0.2">
      <c r="A30" s="268"/>
      <c r="B30" s="268"/>
    </row>
    <row r="31" spans="1:2" ht="15.75" x14ac:dyDescent="0.25">
      <c r="A31" s="78" t="str">
        <f>+CONCATENATE(LEFT(A6,4),". évi Összes módosítás KIADÁSOK")</f>
        <v>2021. évi Összes módosítás KIADÁSOK</v>
      </c>
      <c r="B31" s="272"/>
    </row>
    <row r="32" spans="1:2" x14ac:dyDescent="0.2">
      <c r="A32" s="268"/>
      <c r="B32" s="268"/>
    </row>
    <row r="33" spans="1:2" x14ac:dyDescent="0.2">
      <c r="A33" s="268" t="s">
        <v>477</v>
      </c>
      <c r="B33" s="268" t="s">
        <v>444</v>
      </c>
    </row>
    <row r="34" spans="1:2" x14ac:dyDescent="0.2">
      <c r="A34" s="268" t="s">
        <v>478</v>
      </c>
      <c r="B34" s="268" t="s">
        <v>454</v>
      </c>
    </row>
    <row r="35" spans="1:2" x14ac:dyDescent="0.2">
      <c r="A35" s="268" t="s">
        <v>479</v>
      </c>
      <c r="B35" s="268" t="s">
        <v>455</v>
      </c>
    </row>
    <row r="36" spans="1:2" x14ac:dyDescent="0.2">
      <c r="A36" s="268"/>
      <c r="B36" s="268"/>
    </row>
    <row r="37" spans="1:2" ht="15.75" x14ac:dyDescent="0.25">
      <c r="A37" s="274" t="str">
        <f>+CONCATENATE(LEFT(A6,4),". módosított előirányzat KIADÁSOK")</f>
        <v>2021. módosított előirányzat KIADÁSOK</v>
      </c>
      <c r="B37" s="272"/>
    </row>
    <row r="38" spans="1:2" x14ac:dyDescent="0.2">
      <c r="A38" s="268"/>
      <c r="B38" s="268"/>
    </row>
    <row r="39" spans="1:2" x14ac:dyDescent="0.2">
      <c r="A39" s="268" t="s">
        <v>480</v>
      </c>
      <c r="B39" s="268" t="s">
        <v>445</v>
      </c>
    </row>
    <row r="40" spans="1:2" x14ac:dyDescent="0.2">
      <c r="A40" s="268" t="s">
        <v>481</v>
      </c>
      <c r="B40" s="268" t="s">
        <v>456</v>
      </c>
    </row>
    <row r="41" spans="1:2" x14ac:dyDescent="0.2">
      <c r="A41" s="268" t="s">
        <v>482</v>
      </c>
      <c r="B41" s="268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CONCATENATE(KVI_MOD_9.4.sz.mell!B2:D2)</f>
        <v>2 kvi név</v>
      </c>
      <c r="C2" s="615"/>
      <c r="D2" s="616"/>
      <c r="E2" s="315" t="s">
        <v>345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KVI_MOD_9.4.sz.mell!E4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CONCATENATE(KVI_MOD_9.4.1.sz.mell!B2:D2)</f>
        <v>2 kvi név</v>
      </c>
      <c r="C2" s="615"/>
      <c r="D2" s="616"/>
      <c r="E2" s="315" t="s">
        <v>345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KVI_MOD_9.4.1.sz.mell!E4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CONCATENATE(KVI_MOD_9.4.2.sz.mell!B2:D2)</f>
        <v>2 kvi név</v>
      </c>
      <c r="C2" s="615"/>
      <c r="D2" s="616"/>
      <c r="E2" s="315" t="s">
        <v>345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KVI_MOD_9.4.2.sz.mell!E4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CONCATENATE(KVI_MOD_ALAPADATOK!B18)</f>
        <v>3 kvi név</v>
      </c>
      <c r="C2" s="615"/>
      <c r="D2" s="616"/>
      <c r="E2" s="315" t="s">
        <v>529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CONCATENATE(KVI_MOD_9.5.sz.mell!B2:D2)</f>
        <v>3 kvi név</v>
      </c>
      <c r="C2" s="615"/>
      <c r="D2" s="616"/>
      <c r="E2" s="315" t="s">
        <v>529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KVI_MOD_9.5.sz.mell!E4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CONCATENATE(KVI_MOD_9.5.1.sz.mell!B2:D2)</f>
        <v>3 kvi név</v>
      </c>
      <c r="C2" s="615"/>
      <c r="D2" s="616"/>
      <c r="E2" s="315" t="s">
        <v>529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KVI_MOD_9.5.1.sz.mell!E4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CONCATENATE(KVI_MOD_9.5.2.sz.mell!B2:D2)</f>
        <v>3 kvi név</v>
      </c>
      <c r="C2" s="615"/>
      <c r="D2" s="616"/>
      <c r="E2" s="315" t="s">
        <v>529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KVI_MOD_9.5.2.sz.mell!E4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2 / 2021 ( V.26. ) polgármesteri rendelet</v>
      </c>
      <c r="C1" s="613"/>
      <c r="D1" s="613"/>
      <c r="E1" s="613"/>
    </row>
    <row r="2" spans="1:5" s="204" customFormat="1" ht="24.75" thickBot="1" x14ac:dyDescent="0.25">
      <c r="A2" s="314" t="s">
        <v>464</v>
      </c>
      <c r="B2" s="614" t="str">
        <f>CONCATENATE(KVI_MOD_ALAPADATOK!B20)</f>
        <v>4 kvi név</v>
      </c>
      <c r="C2" s="615"/>
      <c r="D2" s="616"/>
      <c r="E2" s="315" t="s">
        <v>530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CONCATENATE(KVI_MOD_9.6.sz.mell!B2:D2)</f>
        <v>4 kvi név</v>
      </c>
      <c r="C2" s="615"/>
      <c r="D2" s="616"/>
      <c r="E2" s="315" t="s">
        <v>530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KVI_MOD_9.6.sz.mell!E4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CONCATENATE(KVI_MOD_9.6.1.sz.mell!B2:D2)</f>
        <v>4 kvi név</v>
      </c>
      <c r="C2" s="615"/>
      <c r="D2" s="616"/>
      <c r="E2" s="315" t="s">
        <v>530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KVI_MOD_9.6.1.sz.mell!E4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abSelected="1"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26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2 / 2021 ( V.26. ) polgármesteri rendelet ( V.26. ) polgármesteri rendelet</v>
      </c>
      <c r="C1" s="527"/>
      <c r="D1" s="527"/>
      <c r="E1" s="527"/>
    </row>
    <row r="2" spans="1:5" x14ac:dyDescent="0.25">
      <c r="A2" s="528" t="str">
        <f>CONCATENATE(KVI_MOD_ALAPADATOK!A3)</f>
        <v>BASKÓ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SZ. MÓDOSÍTÁS UTÁNI KÖLTSÉGVETÉS ELŐIRÁNYZATAINAK ALAKULÁSÁRÓL")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09"/>
      <c r="D7" s="306"/>
      <c r="E7" s="309" t="s">
        <v>498</v>
      </c>
    </row>
    <row r="8" spans="1:5" x14ac:dyDescent="0.25">
      <c r="A8" s="532" t="s">
        <v>54</v>
      </c>
      <c r="B8" s="534" t="s">
        <v>8</v>
      </c>
      <c r="C8" s="536" t="str">
        <f>+CONCATENATE(KVI_MOD_ALAPADATOK!A1,".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1" t="s">
        <v>434</v>
      </c>
      <c r="D9" s="240" t="s">
        <v>569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24619357</v>
      </c>
      <c r="D11" s="156">
        <f>+D12+D13+D14+D15+D16+D17</f>
        <v>1410789</v>
      </c>
      <c r="E11" s="93">
        <f>+E12+E13+E14+E15+E16+E17</f>
        <v>26030146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v>14868677</v>
      </c>
      <c r="D12" s="158">
        <v>-257885</v>
      </c>
      <c r="E12" s="95">
        <v>14610792</v>
      </c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>
        <v>7950680</v>
      </c>
      <c r="D14" s="157">
        <v>593034</v>
      </c>
      <c r="E14" s="94">
        <v>8543714</v>
      </c>
    </row>
    <row r="15" spans="1:5" s="168" customFormat="1" ht="12" customHeight="1" x14ac:dyDescent="0.2">
      <c r="A15" s="12" t="s">
        <v>69</v>
      </c>
      <c r="B15" s="170" t="s">
        <v>177</v>
      </c>
      <c r="C15" s="157">
        <v>1800000</v>
      </c>
      <c r="D15" s="157">
        <v>200000</v>
      </c>
      <c r="E15" s="94">
        <v>2000000</v>
      </c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>
        <v>875640</v>
      </c>
      <c r="E16" s="94">
        <v>875640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1080000</v>
      </c>
      <c r="D18" s="156">
        <f>+D19+D20+D21+D22+D23</f>
        <v>10721692</v>
      </c>
      <c r="E18" s="93">
        <f>+E19+E20+E21+E22+E23</f>
        <v>11801692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>
        <v>1080000</v>
      </c>
      <c r="D23" s="157">
        <v>10721692</v>
      </c>
      <c r="E23" s="94">
        <v>11801692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14591352</v>
      </c>
      <c r="E25" s="93">
        <f>+E26+E27+E28+E29+E30</f>
        <v>14591352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>
        <v>14591352</v>
      </c>
      <c r="E30" s="94">
        <v>14591352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>
        <v>12652606</v>
      </c>
      <c r="E31" s="96">
        <v>12652606</v>
      </c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3208000</v>
      </c>
      <c r="D32" s="162">
        <f>SUM(D33:D39)</f>
        <v>-1164000</v>
      </c>
      <c r="E32" s="198">
        <f>SUM(E33:E39)</f>
        <v>2044000</v>
      </c>
    </row>
    <row r="33" spans="1:5" s="168" customFormat="1" ht="12" customHeight="1" x14ac:dyDescent="0.2">
      <c r="A33" s="13" t="s">
        <v>188</v>
      </c>
      <c r="B33" s="501" t="s">
        <v>488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502" t="s">
        <v>489</v>
      </c>
      <c r="C34" s="157">
        <v>420000</v>
      </c>
      <c r="D34" s="157">
        <v>-400000</v>
      </c>
      <c r="E34" s="94">
        <v>20000</v>
      </c>
    </row>
    <row r="35" spans="1:5" s="168" customFormat="1" ht="12" customHeight="1" x14ac:dyDescent="0.2">
      <c r="A35" s="12" t="s">
        <v>190</v>
      </c>
      <c r="B35" s="502" t="s">
        <v>490</v>
      </c>
      <c r="C35" s="157">
        <v>1600000</v>
      </c>
      <c r="D35" s="157">
        <v>-350000</v>
      </c>
      <c r="E35" s="94">
        <v>1250000</v>
      </c>
    </row>
    <row r="36" spans="1:5" s="168" customFormat="1" ht="12" customHeight="1" x14ac:dyDescent="0.2">
      <c r="A36" s="12" t="s">
        <v>191</v>
      </c>
      <c r="B36" s="502" t="s">
        <v>627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502" t="s">
        <v>192</v>
      </c>
      <c r="C37" s="157">
        <v>560000</v>
      </c>
      <c r="D37" s="157">
        <v>-560000</v>
      </c>
      <c r="E37" s="94"/>
    </row>
    <row r="38" spans="1:5" s="168" customFormat="1" ht="12" customHeight="1" x14ac:dyDescent="0.2">
      <c r="A38" s="12" t="s">
        <v>492</v>
      </c>
      <c r="B38" s="502" t="s">
        <v>564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503" t="s">
        <v>565</v>
      </c>
      <c r="C39" s="159">
        <v>628000</v>
      </c>
      <c r="D39" s="159">
        <v>146000</v>
      </c>
      <c r="E39" s="96">
        <v>774000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1360000</v>
      </c>
      <c r="D40" s="156">
        <f>SUM(D41:D51)</f>
        <v>2343589</v>
      </c>
      <c r="E40" s="93">
        <f>SUM(E41:E51)</f>
        <v>3703589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>
        <v>560000</v>
      </c>
      <c r="D42" s="157"/>
      <c r="E42" s="94">
        <v>560000</v>
      </c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>
        <v>800000</v>
      </c>
      <c r="D45" s="157"/>
      <c r="E45" s="94">
        <v>800000</v>
      </c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>
        <v>374897</v>
      </c>
      <c r="E47" s="94">
        <v>374897</v>
      </c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>
        <v>1968692</v>
      </c>
      <c r="E51" s="98">
        <v>1968692</v>
      </c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200000</v>
      </c>
      <c r="E52" s="93">
        <f>SUM(E53:E57)</f>
        <v>200000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>
        <v>200000</v>
      </c>
      <c r="E54" s="97">
        <v>200000</v>
      </c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30267357</v>
      </c>
      <c r="D68" s="162">
        <f>+D11+D18+D25+D32+D40+D52+D58+D63</f>
        <v>28103422</v>
      </c>
      <c r="E68" s="198">
        <f>+E11+E18+E25+E32+E40+E52+E58+E63</f>
        <v>58370779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28109036</v>
      </c>
      <c r="D78" s="156">
        <f>SUM(D79:D80)</f>
        <v>2209498</v>
      </c>
      <c r="E78" s="93">
        <f>SUM(E79:E80)</f>
        <v>30318534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28109036</v>
      </c>
      <c r="D79" s="160">
        <v>2209498</v>
      </c>
      <c r="E79" s="97">
        <v>30318534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28109036</v>
      </c>
      <c r="D92" s="162">
        <f>+D69+D73+D78+D81+D85+D91+D90</f>
        <v>2209498</v>
      </c>
      <c r="E92" s="198">
        <f>+E69+E73+E78+E81+E85+E91+E90</f>
        <v>30318534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58376393</v>
      </c>
      <c r="D93" s="162">
        <f>+D68+D92</f>
        <v>30312920</v>
      </c>
      <c r="E93" s="198">
        <f>+E68+E92</f>
        <v>88689313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8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1" t="str">
        <f>C9</f>
        <v>Eredeti
előirányzat</v>
      </c>
      <c r="D98" s="241" t="str">
        <f>D9</f>
        <v>Összes módosítás</v>
      </c>
      <c r="E98" s="400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40901619</v>
      </c>
      <c r="D100" s="155">
        <f>D101+D102+D103+D104+D105+D118</f>
        <v>11938167</v>
      </c>
      <c r="E100" s="227">
        <f>E101+E102+E103+E104+E105+E118</f>
        <v>52839786</v>
      </c>
    </row>
    <row r="101" spans="1:5" ht="12" customHeight="1" x14ac:dyDescent="0.25">
      <c r="A101" s="15" t="s">
        <v>66</v>
      </c>
      <c r="B101" s="8" t="s">
        <v>38</v>
      </c>
      <c r="C101" s="234">
        <v>15707000</v>
      </c>
      <c r="D101" s="234">
        <v>9713361</v>
      </c>
      <c r="E101" s="228">
        <v>25420361</v>
      </c>
    </row>
    <row r="102" spans="1:5" ht="12" customHeight="1" x14ac:dyDescent="0.25">
      <c r="A102" s="12" t="s">
        <v>67</v>
      </c>
      <c r="B102" s="6" t="s">
        <v>126</v>
      </c>
      <c r="C102" s="157">
        <v>2534989</v>
      </c>
      <c r="D102" s="157">
        <v>857208</v>
      </c>
      <c r="E102" s="94">
        <v>3392197</v>
      </c>
    </row>
    <row r="103" spans="1:5" ht="12" customHeight="1" x14ac:dyDescent="0.25">
      <c r="A103" s="12" t="s">
        <v>68</v>
      </c>
      <c r="B103" s="6" t="s">
        <v>93</v>
      </c>
      <c r="C103" s="159">
        <v>19308630</v>
      </c>
      <c r="D103" s="159">
        <v>1194638</v>
      </c>
      <c r="E103" s="96">
        <v>20503268</v>
      </c>
    </row>
    <row r="104" spans="1:5" ht="12" customHeight="1" x14ac:dyDescent="0.25">
      <c r="A104" s="12" t="s">
        <v>69</v>
      </c>
      <c r="B104" s="9" t="s">
        <v>127</v>
      </c>
      <c r="C104" s="159">
        <v>2851000</v>
      </c>
      <c r="D104" s="159"/>
      <c r="E104" s="96">
        <v>2851000</v>
      </c>
    </row>
    <row r="105" spans="1:5" ht="12" customHeight="1" x14ac:dyDescent="0.25">
      <c r="A105" s="12" t="s">
        <v>78</v>
      </c>
      <c r="B105" s="17" t="s">
        <v>128</v>
      </c>
      <c r="C105" s="159">
        <v>500000</v>
      </c>
      <c r="D105" s="159">
        <v>172960</v>
      </c>
      <c r="E105" s="96">
        <v>672960</v>
      </c>
    </row>
    <row r="106" spans="1:5" ht="12" customHeight="1" x14ac:dyDescent="0.25">
      <c r="A106" s="12" t="s">
        <v>70</v>
      </c>
      <c r="B106" s="6" t="s">
        <v>356</v>
      </c>
      <c r="C106" s="159"/>
      <c r="D106" s="159">
        <v>55360</v>
      </c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>
        <v>117600</v>
      </c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16490000</v>
      </c>
      <c r="D121" s="156">
        <f>+D122+D124+D126</f>
        <v>18374753</v>
      </c>
      <c r="E121" s="230">
        <f>+E122+E124+E126</f>
        <v>34864753</v>
      </c>
    </row>
    <row r="122" spans="1:5" ht="12" customHeight="1" x14ac:dyDescent="0.25">
      <c r="A122" s="13" t="s">
        <v>72</v>
      </c>
      <c r="B122" s="6" t="s">
        <v>155</v>
      </c>
      <c r="C122" s="158">
        <v>14990000</v>
      </c>
      <c r="D122" s="245">
        <v>3915168</v>
      </c>
      <c r="E122" s="95">
        <v>18905168</v>
      </c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>
        <v>1500000</v>
      </c>
      <c r="D124" s="246">
        <v>14459585</v>
      </c>
      <c r="E124" s="94">
        <v>15959585</v>
      </c>
    </row>
    <row r="125" spans="1:5" ht="12" customHeight="1" x14ac:dyDescent="0.25">
      <c r="A125" s="13" t="s">
        <v>75</v>
      </c>
      <c r="B125" s="10" t="s">
        <v>283</v>
      </c>
      <c r="C125" s="157"/>
      <c r="D125" s="246">
        <v>12652606</v>
      </c>
      <c r="E125" s="94">
        <v>12652606</v>
      </c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57391619</v>
      </c>
      <c r="D135" s="244">
        <f>+D100+D121</f>
        <v>30312920</v>
      </c>
      <c r="E135" s="93">
        <f>+E100+E121</f>
        <v>87704539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984774</v>
      </c>
      <c r="D147" s="248">
        <f>+D148+D149+D150+D151</f>
        <v>0</v>
      </c>
      <c r="E147" s="198">
        <f>+E148+E149+E150+E151</f>
        <v>984774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>
        <v>984774</v>
      </c>
      <c r="D149" s="246"/>
      <c r="E149" s="94">
        <v>984774</v>
      </c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984774</v>
      </c>
      <c r="D160" s="251">
        <f>+D136+D140+D147+D152+D158+D159</f>
        <v>0</v>
      </c>
      <c r="E160" s="233">
        <f>+E136+E140+E147+E152+E158+E159</f>
        <v>984774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58376393</v>
      </c>
      <c r="D161" s="251">
        <f>+D135+D160</f>
        <v>30312920</v>
      </c>
      <c r="E161" s="233">
        <f>+E135+E160</f>
        <v>88689313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-27124262</v>
      </c>
      <c r="D165" s="156">
        <f>+D68-D135</f>
        <v>-2209498</v>
      </c>
      <c r="E165" s="93">
        <f>+E68-E135</f>
        <v>-29333760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27124262</v>
      </c>
      <c r="D166" s="156">
        <f>+D92-D160</f>
        <v>2209498</v>
      </c>
      <c r="E166" s="93">
        <f>+E92-E160</f>
        <v>29333760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CONCATENATE(KVI_MOD_9.6.2.sz.mell!B2:D2)</f>
        <v>4 kvi név</v>
      </c>
      <c r="C2" s="615"/>
      <c r="D2" s="616"/>
      <c r="E2" s="315" t="s">
        <v>530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KVI_MOD_9.6.2.sz.mell!E4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CONCATENATE(KVI_MOD_ALAPADATOK!B22)</f>
        <v>5 kvi név</v>
      </c>
      <c r="C2" s="615"/>
      <c r="D2" s="616"/>
      <c r="E2" s="315" t="s">
        <v>531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CONCATENATE(KVI_MOD_9.7.sz.mell!B2:D2)</f>
        <v>5 kvi név</v>
      </c>
      <c r="C2" s="615"/>
      <c r="D2" s="616"/>
      <c r="E2" s="315" t="s">
        <v>531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KVI_MOD_9.7.sz.mell!E4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CONCATENATE(KVI_MOD_9.7.1.sz.mell!B2:D2)</f>
        <v>5 kvi név</v>
      </c>
      <c r="C2" s="615"/>
      <c r="D2" s="616"/>
      <c r="E2" s="315" t="s">
        <v>531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KVI_MOD_9.7.1.sz.mell!E4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CONCATENATE(KVI_MOD_9.7.2.sz.mell!B2:D2)</f>
        <v>5 kvi név</v>
      </c>
      <c r="C2" s="615"/>
      <c r="D2" s="616"/>
      <c r="E2" s="315" t="s">
        <v>531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KVI_MOD_9.7.2.sz.mell!E4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CONCATENATE(KVI_MOD_ALAPADATOK!B24)</f>
        <v>6 kvi név</v>
      </c>
      <c r="C2" s="615"/>
      <c r="D2" s="616"/>
      <c r="E2" s="315" t="s">
        <v>532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CONCATENATE(KVI_MOD_9.8.sz.mell!B2:D2)</f>
        <v>6 kvi név</v>
      </c>
      <c r="C2" s="615"/>
      <c r="D2" s="616"/>
      <c r="E2" s="315" t="s">
        <v>532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KVI_MOD_9.8.sz.mell!E4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CONCATENATE(KVI_MOD_9.8.1.sz.mell!B2:D2)</f>
        <v>6 kvi név</v>
      </c>
      <c r="C2" s="615"/>
      <c r="D2" s="616"/>
      <c r="E2" s="315" t="s">
        <v>532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KVI_MOD_9.8.1.sz.mell!E4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CONCATENATE(KVI_MOD_9.8.2.sz.mell!B2:D2)</f>
        <v>6 kvi név</v>
      </c>
      <c r="C2" s="615"/>
      <c r="D2" s="616"/>
      <c r="E2" s="315" t="s">
        <v>532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KVI_MOD_9.8.2.sz.mell!E4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CONCATENATE(KVI_MOD_ALAPADATOK!B26)</f>
        <v>7 kvi név</v>
      </c>
      <c r="C2" s="615"/>
      <c r="D2" s="616"/>
      <c r="E2" s="315" t="s">
        <v>533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G14" sqref="G14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26" t="str">
        <f>CONCATENATE("1.2.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1.2. melléklet a 2 / 2021 ( V.26. ) polgármesteri rendelet ( V.26. ) polgármesteri rendelet</v>
      </c>
      <c r="C1" s="527"/>
      <c r="D1" s="527"/>
      <c r="E1" s="527"/>
    </row>
    <row r="2" spans="1:5" x14ac:dyDescent="0.25">
      <c r="A2" s="528" t="str">
        <f>CONCATENATE(KVI_MOD_ALAPADATOK!A3)</f>
        <v>BASKÓ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SZ. MÓDOSÍTÁS UTÁNI KÖLTSÉGVETÉS ELŐIRÁNYZATAINAK ALAKULÁSÁRÓL")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6"/>
      <c r="B5" s="306"/>
      <c r="C5" s="307"/>
      <c r="D5" s="306"/>
      <c r="E5" s="306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09"/>
      <c r="D7" s="306"/>
      <c r="E7" s="309" t="str">
        <f>CONCATENATE(KVI_MOD_1.1.sz.mell.!E7)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1" t="s">
        <v>434</v>
      </c>
      <c r="D9" s="240" t="s">
        <v>569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8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CONCATENATE(KVI_MOD_9.9.sz.mell!B2:D2)</f>
        <v>7 kvi név</v>
      </c>
      <c r="C2" s="615"/>
      <c r="D2" s="616"/>
      <c r="E2" s="315" t="s">
        <v>533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KVI_MOD_9.9.sz.mell!E4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CONCATENATE(KVI_MOD_9.9.1.sz.mell!B2:D2)</f>
        <v>7 kvi név</v>
      </c>
      <c r="C2" s="615"/>
      <c r="D2" s="616"/>
      <c r="E2" s="315" t="s">
        <v>533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KVI_MOD_9.9.1.sz.mell!E4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CONCATENATE(KVI_MOD_9.9.2.sz.mell!B2:D2)</f>
        <v>7 kvi név</v>
      </c>
      <c r="C2" s="615"/>
      <c r="D2" s="616"/>
      <c r="E2" s="315" t="s">
        <v>533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KVI_MOD_9.9.2.sz.mell!E4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CONCATENATE(KVI_MOD_ALAPADATOK!B28)</f>
        <v>8 kvi név</v>
      </c>
      <c r="C2" s="615"/>
      <c r="D2" s="616"/>
      <c r="E2" s="315" t="s">
        <v>534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CONCATENATE(KVI_MOD_9.10.sz.mell!B2:D2)</f>
        <v>8 kvi név</v>
      </c>
      <c r="C2" s="615"/>
      <c r="D2" s="616"/>
      <c r="E2" s="315" t="s">
        <v>534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KVI_MOD_9.10.sz.mell!E4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CONCATENATE(KVI_MOD_9.10.1.sz.mell!B2:D2)</f>
        <v>8 kvi név</v>
      </c>
      <c r="C2" s="615"/>
      <c r="D2" s="616"/>
      <c r="E2" s="315" t="s">
        <v>534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KVI_MOD_9.10.1.sz.mell!E4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CONCATENATE(KVI_MOD_9.10.2.sz.mell!B2:D2)</f>
        <v>8 kvi név</v>
      </c>
      <c r="C2" s="615"/>
      <c r="D2" s="616"/>
      <c r="E2" s="315" t="s">
        <v>534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KVI_MOD_9.10.2.sz.mell!E4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CONCATENATE(KVI_MOD_ALAPADATOK!B30)</f>
        <v>9 kvi név</v>
      </c>
      <c r="C2" s="615"/>
      <c r="D2" s="616"/>
      <c r="E2" s="315" t="s">
        <v>535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CONCATENATE(KVI_MOD_9.11.sz.mell!B2:D2)</f>
        <v>9 kvi név</v>
      </c>
      <c r="C2" s="615"/>
      <c r="D2" s="616"/>
      <c r="E2" s="315" t="s">
        <v>535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CONCATENATE(KVI_MOD_9.11.1.sz.mell!B2:D2)</f>
        <v>9 kvi név</v>
      </c>
      <c r="C2" s="615"/>
      <c r="D2" s="616"/>
      <c r="E2" s="315" t="s">
        <v>535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KVI_MOD_9.11.1.sz.mell!E4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G16" sqref="G15:G16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26" t="str">
        <f>CONCATENATE("1.3.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1.3. melléklet a 2 / 2021 ( V.26. ) polgármesteri rendelet ( V.26. ) polgármesteri rendelet</v>
      </c>
      <c r="C1" s="527"/>
      <c r="D1" s="527"/>
      <c r="E1" s="527"/>
    </row>
    <row r="2" spans="1:5" x14ac:dyDescent="0.25">
      <c r="A2" s="528" t="str">
        <f>CONCATENATE(KVI_MOD_ALAPADATOK!A3)</f>
        <v>BASKÓ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09"/>
      <c r="D7" s="308"/>
      <c r="E7" s="309" t="str">
        <f>CONCATENATE(KVI_MOD_1.2.sz.mell.!E7)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1" t="s">
        <v>434</v>
      </c>
      <c r="D9" s="240" t="s">
        <v>569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8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CONCATENATE(KVI_MOD_9.11.2.sz.mell!B2:D2)</f>
        <v>9 kvi név</v>
      </c>
      <c r="C2" s="615"/>
      <c r="D2" s="616"/>
      <c r="E2" s="315" t="s">
        <v>535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KVI_MOD_9.11.2.sz.mell!E4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2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2 / 2021 ( V.26. ) polgármesteri rendelet</v>
      </c>
      <c r="C1" s="613"/>
      <c r="D1" s="613"/>
      <c r="E1" s="613"/>
    </row>
    <row r="2" spans="1:5" s="204" customFormat="1" ht="25.5" customHeight="1" thickBot="1" x14ac:dyDescent="0.25">
      <c r="A2" s="314" t="s">
        <v>464</v>
      </c>
      <c r="B2" s="614" t="str">
        <f>CONCATENATE(KVI_MOD_ALAPADATOK!B32)</f>
        <v>10 kvi név</v>
      </c>
      <c r="C2" s="615"/>
      <c r="D2" s="616"/>
      <c r="E2" s="315" t="s">
        <v>536</v>
      </c>
    </row>
    <row r="3" spans="1:5" s="204" customFormat="1" ht="24.75" thickBot="1" x14ac:dyDescent="0.25">
      <c r="A3" s="314" t="s">
        <v>139</v>
      </c>
      <c r="B3" s="614" t="s">
        <v>316</v>
      </c>
      <c r="C3" s="615"/>
      <c r="D3" s="616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CONCATENATE(KVI_MOD_9.12.sz.mell!B2:D2)</f>
        <v>10 kvi név</v>
      </c>
      <c r="C2" s="615"/>
      <c r="D2" s="616"/>
      <c r="E2" s="315" t="s">
        <v>536</v>
      </c>
    </row>
    <row r="3" spans="1:5" s="204" customFormat="1" ht="24.75" thickBot="1" x14ac:dyDescent="0.25">
      <c r="A3" s="314" t="s">
        <v>139</v>
      </c>
      <c r="B3" s="614" t="s">
        <v>335</v>
      </c>
      <c r="C3" s="615"/>
      <c r="D3" s="616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CONCATENATE(KVI_MOD_9.12.1.sz.mell!B2:D2)</f>
        <v>10 kvi név</v>
      </c>
      <c r="C2" s="615"/>
      <c r="D2" s="616"/>
      <c r="E2" s="315" t="s">
        <v>536</v>
      </c>
    </row>
    <row r="3" spans="1:5" s="204" customFormat="1" ht="24.75" thickBot="1" x14ac:dyDescent="0.25">
      <c r="A3" s="314" t="s">
        <v>139</v>
      </c>
      <c r="B3" s="614" t="s">
        <v>336</v>
      </c>
      <c r="C3" s="615"/>
      <c r="D3" s="616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KVI_MOD_9.12.1.sz.mell!E4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9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2 / 2021 ( V.26. ) polgármesteri rendelet</v>
      </c>
      <c r="C1" s="620"/>
      <c r="D1" s="620"/>
      <c r="E1" s="620"/>
    </row>
    <row r="2" spans="1:5" s="204" customFormat="1" ht="25.5" customHeight="1" thickBot="1" x14ac:dyDescent="0.25">
      <c r="A2" s="314" t="s">
        <v>464</v>
      </c>
      <c r="B2" s="614" t="str">
        <f>CONCATENATE(KVI_MOD_9.12.2.sz.mell!B2:D2)</f>
        <v>10 kvi név</v>
      </c>
      <c r="C2" s="615"/>
      <c r="D2" s="616"/>
      <c r="E2" s="315" t="s">
        <v>535</v>
      </c>
    </row>
    <row r="3" spans="1:5" s="204" customFormat="1" ht="24.75" thickBot="1" x14ac:dyDescent="0.25">
      <c r="A3" s="314" t="s">
        <v>139</v>
      </c>
      <c r="B3" s="614" t="s">
        <v>431</v>
      </c>
      <c r="C3" s="615"/>
      <c r="D3" s="616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KVI_MOD_9.12.2.sz.mell!E4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569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08" t="s">
        <v>42</v>
      </c>
      <c r="B7" s="609"/>
      <c r="C7" s="609"/>
      <c r="D7" s="609"/>
      <c r="E7" s="610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08" t="s">
        <v>43</v>
      </c>
      <c r="B44" s="609"/>
      <c r="C44" s="609"/>
      <c r="D44" s="609"/>
      <c r="E44" s="610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zoomScale="120" zoomScaleNormal="120" workbookViewId="0">
      <selection activeCell="P19" sqref="P18:P19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1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2 / 2021 ( V.26. ) polgármesteri rendelet</v>
      </c>
      <c r="C2" s="621"/>
      <c r="D2" s="621"/>
      <c r="E2" s="621"/>
      <c r="F2" s="621"/>
      <c r="G2" s="621"/>
    </row>
    <row r="4" spans="1:7" ht="43.5" customHeight="1" x14ac:dyDescent="0.25">
      <c r="A4" s="622" t="s">
        <v>3</v>
      </c>
      <c r="B4" s="622"/>
      <c r="C4" s="622"/>
      <c r="D4" s="622"/>
      <c r="E4" s="622"/>
      <c r="F4" s="622"/>
      <c r="G4" s="622"/>
    </row>
    <row r="6" spans="1:7" s="451" customFormat="1" ht="27.2" customHeight="1" x14ac:dyDescent="0.25">
      <c r="A6" s="450" t="s">
        <v>604</v>
      </c>
      <c r="C6" s="623" t="s">
        <v>605</v>
      </c>
      <c r="D6" s="623"/>
      <c r="E6" s="623"/>
      <c r="F6" s="623"/>
      <c r="G6" s="623"/>
    </row>
    <row r="7" spans="1:7" s="451" customFormat="1" ht="15.75" x14ac:dyDescent="0.25"/>
    <row r="8" spans="1:7" s="451" customFormat="1" ht="24.75" customHeight="1" x14ac:dyDescent="0.25">
      <c r="A8" s="450" t="s">
        <v>606</v>
      </c>
      <c r="C8" s="623" t="s">
        <v>605</v>
      </c>
      <c r="D8" s="623"/>
      <c r="E8" s="623"/>
      <c r="F8" s="623"/>
    </row>
    <row r="9" spans="1:7" s="368" customFormat="1" x14ac:dyDescent="0.2"/>
    <row r="10" spans="1:7" s="454" customFormat="1" ht="15.2" customHeight="1" x14ac:dyDescent="0.25">
      <c r="A10" s="452" t="s">
        <v>607</v>
      </c>
      <c r="B10" s="453"/>
      <c r="C10" s="453"/>
      <c r="D10" s="453"/>
      <c r="E10" s="453"/>
      <c r="F10" s="453"/>
      <c r="G10" s="453"/>
    </row>
    <row r="11" spans="1:7" s="454" customFormat="1" ht="15.2" customHeight="1" thickBot="1" x14ac:dyDescent="0.3">
      <c r="A11" s="452" t="s">
        <v>608</v>
      </c>
      <c r="B11" s="453"/>
      <c r="C11" s="453"/>
      <c r="D11" s="453"/>
      <c r="E11" s="453"/>
      <c r="F11" s="453"/>
      <c r="G11" s="455" t="str">
        <f>KVI_MOD_9.12.3.sz.mell!E4</f>
        <v xml:space="preserve"> Forintban!</v>
      </c>
    </row>
    <row r="12" spans="1:7" s="459" customFormat="1" ht="42" customHeight="1" thickBot="1" x14ac:dyDescent="0.25">
      <c r="A12" s="456" t="s">
        <v>7</v>
      </c>
      <c r="B12" s="457" t="s">
        <v>141</v>
      </c>
      <c r="C12" s="457" t="s">
        <v>142</v>
      </c>
      <c r="D12" s="457" t="s">
        <v>143</v>
      </c>
      <c r="E12" s="457" t="s">
        <v>144</v>
      </c>
      <c r="F12" s="457" t="s">
        <v>145</v>
      </c>
      <c r="G12" s="458" t="s">
        <v>40</v>
      </c>
    </row>
    <row r="13" spans="1:7" ht="24" customHeight="1" x14ac:dyDescent="0.2">
      <c r="A13" s="460" t="s">
        <v>9</v>
      </c>
      <c r="B13" s="461" t="s">
        <v>146</v>
      </c>
      <c r="C13" s="462"/>
      <c r="D13" s="462"/>
      <c r="E13" s="462"/>
      <c r="F13" s="462"/>
      <c r="G13" s="463">
        <f>SUM(C13:F13)</f>
        <v>0</v>
      </c>
    </row>
    <row r="14" spans="1:7" ht="24" customHeight="1" x14ac:dyDescent="0.2">
      <c r="A14" s="464" t="s">
        <v>10</v>
      </c>
      <c r="B14" s="465" t="s">
        <v>147</v>
      </c>
      <c r="C14" s="466"/>
      <c r="D14" s="466"/>
      <c r="E14" s="466"/>
      <c r="F14" s="466"/>
      <c r="G14" s="467">
        <f t="shared" ref="G14:G19" si="0">SUM(C14:F14)</f>
        <v>0</v>
      </c>
    </row>
    <row r="15" spans="1:7" ht="24" customHeight="1" x14ac:dyDescent="0.2">
      <c r="A15" s="464" t="s">
        <v>11</v>
      </c>
      <c r="B15" s="465" t="s">
        <v>148</v>
      </c>
      <c r="C15" s="466"/>
      <c r="D15" s="466"/>
      <c r="E15" s="466"/>
      <c r="F15" s="466"/>
      <c r="G15" s="467">
        <f t="shared" si="0"/>
        <v>0</v>
      </c>
    </row>
    <row r="16" spans="1:7" ht="24" customHeight="1" x14ac:dyDescent="0.2">
      <c r="A16" s="464" t="s">
        <v>12</v>
      </c>
      <c r="B16" s="465" t="s">
        <v>149</v>
      </c>
      <c r="C16" s="466"/>
      <c r="D16" s="466"/>
      <c r="E16" s="466"/>
      <c r="F16" s="466"/>
      <c r="G16" s="467">
        <f t="shared" si="0"/>
        <v>0</v>
      </c>
    </row>
    <row r="17" spans="1:7" ht="24" customHeight="1" x14ac:dyDescent="0.2">
      <c r="A17" s="464" t="s">
        <v>13</v>
      </c>
      <c r="B17" s="465" t="s">
        <v>150</v>
      </c>
      <c r="C17" s="466"/>
      <c r="D17" s="466"/>
      <c r="E17" s="466"/>
      <c r="F17" s="466"/>
      <c r="G17" s="467">
        <f t="shared" si="0"/>
        <v>0</v>
      </c>
    </row>
    <row r="18" spans="1:7" ht="24" customHeight="1" thickBot="1" x14ac:dyDescent="0.25">
      <c r="A18" s="468" t="s">
        <v>14</v>
      </c>
      <c r="B18" s="469" t="s">
        <v>151</v>
      </c>
      <c r="C18" s="470"/>
      <c r="D18" s="470"/>
      <c r="E18" s="470"/>
      <c r="F18" s="470"/>
      <c r="G18" s="471">
        <f t="shared" si="0"/>
        <v>0</v>
      </c>
    </row>
    <row r="19" spans="1:7" s="476" customFormat="1" ht="24" customHeight="1" thickBot="1" x14ac:dyDescent="0.25">
      <c r="A19" s="472" t="s">
        <v>15</v>
      </c>
      <c r="B19" s="473" t="s">
        <v>40</v>
      </c>
      <c r="C19" s="474">
        <f>SUM(C13:C18)</f>
        <v>0</v>
      </c>
      <c r="D19" s="474">
        <f>SUM(D13:D18)</f>
        <v>0</v>
      </c>
      <c r="E19" s="474">
        <f>SUM(E13:E18)</f>
        <v>0</v>
      </c>
      <c r="F19" s="474">
        <f>SUM(F13:F18)</f>
        <v>0</v>
      </c>
      <c r="G19" s="475">
        <f t="shared" si="0"/>
        <v>0</v>
      </c>
    </row>
    <row r="20" spans="1:7" s="368" customFormat="1" x14ac:dyDescent="0.2">
      <c r="A20"/>
      <c r="B20"/>
      <c r="C20"/>
      <c r="D20"/>
      <c r="E20"/>
      <c r="F20"/>
      <c r="G20"/>
    </row>
    <row r="21" spans="1:7" s="368" customFormat="1" x14ac:dyDescent="0.2">
      <c r="A21"/>
      <c r="B21"/>
      <c r="C21"/>
      <c r="D21"/>
      <c r="E21"/>
      <c r="F21"/>
      <c r="G21"/>
    </row>
    <row r="22" spans="1:7" s="368" customFormat="1" x14ac:dyDescent="0.2">
      <c r="A22"/>
      <c r="B22"/>
      <c r="C22"/>
      <c r="D22"/>
      <c r="E22"/>
      <c r="F22"/>
      <c r="G22"/>
    </row>
    <row r="23" spans="1:7" s="368" customFormat="1" ht="15.75" x14ac:dyDescent="0.25">
      <c r="A23" s="624" t="str">
        <f>+CONCATENATE("......................, ",KVI_MOD_TARTALOMJEGYZÉK!A1,". .......................... hó ..... nap")</f>
        <v>......................, 2020. .......................... hó ..... nap</v>
      </c>
      <c r="B23" s="625"/>
      <c r="C23" s="625"/>
      <c r="D23" s="625"/>
      <c r="G23"/>
    </row>
    <row r="24" spans="1:7" s="368" customFormat="1" x14ac:dyDescent="0.2">
      <c r="A24"/>
      <c r="B24"/>
      <c r="C24"/>
      <c r="D24"/>
      <c r="E24"/>
      <c r="F24"/>
      <c r="G24"/>
    </row>
    <row r="26" spans="1:7" x14ac:dyDescent="0.2">
      <c r="C26" s="368"/>
      <c r="D26" s="368"/>
      <c r="E26" s="368"/>
      <c r="F26" s="368"/>
    </row>
    <row r="27" spans="1:7" ht="13.5" x14ac:dyDescent="0.25">
      <c r="C27" s="477"/>
      <c r="D27" s="478" t="s">
        <v>152</v>
      </c>
      <c r="E27" s="478"/>
      <c r="F27" s="477"/>
    </row>
    <row r="28" spans="1:7" ht="13.5" x14ac:dyDescent="0.25">
      <c r="D28" s="479"/>
      <c r="E28" s="479"/>
    </row>
    <row r="29" spans="1:7" ht="13.5" x14ac:dyDescent="0.25">
      <c r="D29" s="479"/>
      <c r="E29" s="479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G15" sqref="G15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26" t="str">
        <f>CONCATENATE("1.4.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1.4. melléklet a 2 / 2021 ( V.26. ) polgármesteri rendelet ( V.26. ) polgármesteri rendelet</v>
      </c>
      <c r="C1" s="527"/>
      <c r="D1" s="527"/>
      <c r="E1" s="527"/>
    </row>
    <row r="2" spans="1:5" x14ac:dyDescent="0.25">
      <c r="A2" s="528" t="str">
        <f>CONCATENATE(KVI_MOD_ALAPADATOK!A3)</f>
        <v>BASKÓ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09"/>
      <c r="D7" s="308"/>
      <c r="E7" s="309" t="str">
        <f>CONCATENATE(KVI_MOD_1.3.sz.mell.!E7)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CONCATENATE(KVI_MOD_ALAPADATOK!A1,". évi")</f>
        <v>2020. évi</v>
      </c>
      <c r="D8" s="537"/>
      <c r="E8" s="538"/>
    </row>
    <row r="9" spans="1:5" ht="24.75" thickBot="1" x14ac:dyDescent="0.3">
      <c r="A9" s="533"/>
      <c r="B9" s="535"/>
      <c r="C9" s="241" t="s">
        <v>434</v>
      </c>
      <c r="D9" s="240" t="s">
        <v>569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8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16" zoomScale="120" zoomScaleNormal="120" zoomScaleSheetLayoutView="85" workbookViewId="0">
      <selection activeCell="E43" sqref="E43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29"/>
      <c r="B1" s="335" t="s">
        <v>110</v>
      </c>
      <c r="C1" s="336"/>
      <c r="D1" s="336"/>
      <c r="E1" s="336"/>
      <c r="F1" s="336"/>
      <c r="G1" s="336"/>
      <c r="H1" s="336"/>
      <c r="I1" s="336"/>
      <c r="J1" s="547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2 / 2021 ( V.26. ) polgármesteri rendelet</v>
      </c>
    </row>
    <row r="2" spans="1:10" ht="14.25" thickBot="1" x14ac:dyDescent="0.25">
      <c r="A2" s="329"/>
      <c r="B2" s="328"/>
      <c r="C2" s="329"/>
      <c r="D2" s="329"/>
      <c r="E2" s="329"/>
      <c r="F2" s="329"/>
      <c r="G2" s="337"/>
      <c r="H2" s="337"/>
      <c r="I2" s="337" t="str">
        <f>CONCATENATE(KVI_MOD_1.4.sz.mell.!E7)</f>
        <v xml:space="preserve"> Forintban!</v>
      </c>
      <c r="J2" s="547"/>
    </row>
    <row r="3" spans="1:10" ht="18" customHeight="1" thickBot="1" x14ac:dyDescent="0.25">
      <c r="A3" s="544" t="s">
        <v>54</v>
      </c>
      <c r="B3" s="338" t="s">
        <v>42</v>
      </c>
      <c r="C3" s="339"/>
      <c r="D3" s="340"/>
      <c r="E3" s="340"/>
      <c r="F3" s="338" t="s">
        <v>43</v>
      </c>
      <c r="G3" s="341"/>
      <c r="H3" s="342"/>
      <c r="I3" s="343"/>
      <c r="J3" s="547"/>
    </row>
    <row r="4" spans="1:10" s="113" customFormat="1" ht="35.25" customHeight="1" thickBot="1" x14ac:dyDescent="0.25">
      <c r="A4" s="545"/>
      <c r="B4" s="331" t="s">
        <v>47</v>
      </c>
      <c r="C4" s="302" t="str">
        <f>+CONCATENATE(KVI_MOD_1.1.sz.mell.!C8," eredeti előirányzat")</f>
        <v>2020. évi eredeti előirányzat</v>
      </c>
      <c r="D4" s="240" t="s">
        <v>569</v>
      </c>
      <c r="E4" s="301" t="s">
        <v>463</v>
      </c>
      <c r="F4" s="331" t="s">
        <v>47</v>
      </c>
      <c r="G4" s="302" t="str">
        <f>+C4</f>
        <v>2020. évi eredeti előirányzat</v>
      </c>
      <c r="H4" s="302" t="str">
        <f>+D4</f>
        <v>Összes módosítás</v>
      </c>
      <c r="I4" s="404" t="str">
        <f>+E4</f>
        <v>Módosított előirányzat</v>
      </c>
      <c r="J4" s="547"/>
    </row>
    <row r="5" spans="1:10" s="114" customFormat="1" ht="12" customHeight="1" thickBot="1" x14ac:dyDescent="0.25">
      <c r="A5" s="344" t="s">
        <v>401</v>
      </c>
      <c r="B5" s="345" t="s">
        <v>402</v>
      </c>
      <c r="C5" s="346" t="s">
        <v>403</v>
      </c>
      <c r="D5" s="349" t="s">
        <v>405</v>
      </c>
      <c r="E5" s="349" t="s">
        <v>404</v>
      </c>
      <c r="F5" s="345" t="s">
        <v>437</v>
      </c>
      <c r="G5" s="346" t="s">
        <v>407</v>
      </c>
      <c r="H5" s="346" t="s">
        <v>408</v>
      </c>
      <c r="I5" s="350" t="s">
        <v>438</v>
      </c>
      <c r="J5" s="547"/>
    </row>
    <row r="6" spans="1:10" ht="12.95" customHeight="1" x14ac:dyDescent="0.2">
      <c r="A6" s="115" t="s">
        <v>9</v>
      </c>
      <c r="B6" s="116" t="s">
        <v>292</v>
      </c>
      <c r="C6" s="106">
        <v>24619357</v>
      </c>
      <c r="D6" s="106">
        <v>1410789</v>
      </c>
      <c r="E6" s="106">
        <v>26030146</v>
      </c>
      <c r="F6" s="116" t="s">
        <v>48</v>
      </c>
      <c r="G6" s="234">
        <v>15707000</v>
      </c>
      <c r="H6" s="234">
        <v>9713361</v>
      </c>
      <c r="I6" s="228">
        <v>25420361</v>
      </c>
      <c r="J6" s="547"/>
    </row>
    <row r="7" spans="1:10" ht="12.95" customHeight="1" x14ac:dyDescent="0.2">
      <c r="A7" s="117" t="s">
        <v>10</v>
      </c>
      <c r="B7" s="118" t="s">
        <v>293</v>
      </c>
      <c r="C7" s="107">
        <v>1080000</v>
      </c>
      <c r="D7" s="107">
        <v>10721692</v>
      </c>
      <c r="E7" s="107">
        <v>11801692</v>
      </c>
      <c r="F7" s="118" t="s">
        <v>126</v>
      </c>
      <c r="G7" s="157">
        <v>2534989</v>
      </c>
      <c r="H7" s="157">
        <v>857208</v>
      </c>
      <c r="I7" s="94">
        <v>3392197</v>
      </c>
      <c r="J7" s="547"/>
    </row>
    <row r="8" spans="1:10" ht="12.95" customHeight="1" x14ac:dyDescent="0.2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59">
        <v>19308630</v>
      </c>
      <c r="H8" s="159">
        <v>1194638</v>
      </c>
      <c r="I8" s="96">
        <v>20503268</v>
      </c>
      <c r="J8" s="547"/>
    </row>
    <row r="9" spans="1:10" ht="12.95" customHeight="1" x14ac:dyDescent="0.2">
      <c r="A9" s="117" t="s">
        <v>12</v>
      </c>
      <c r="B9" s="118" t="s">
        <v>117</v>
      </c>
      <c r="C9" s="107">
        <v>3208000</v>
      </c>
      <c r="D9" s="107">
        <v>-1164000</v>
      </c>
      <c r="E9" s="107">
        <v>2044000</v>
      </c>
      <c r="F9" s="118" t="s">
        <v>127</v>
      </c>
      <c r="G9" s="159">
        <v>2851000</v>
      </c>
      <c r="H9" s="159"/>
      <c r="I9" s="96">
        <v>2851000</v>
      </c>
      <c r="J9" s="547"/>
    </row>
    <row r="10" spans="1:10" ht="12.95" customHeight="1" x14ac:dyDescent="0.2">
      <c r="A10" s="117" t="s">
        <v>13</v>
      </c>
      <c r="B10" s="119" t="s">
        <v>337</v>
      </c>
      <c r="C10" s="107">
        <v>1360000</v>
      </c>
      <c r="D10" s="107">
        <v>2343589</v>
      </c>
      <c r="E10" s="107">
        <v>3703589</v>
      </c>
      <c r="F10" s="118" t="s">
        <v>128</v>
      </c>
      <c r="G10" s="159">
        <v>500000</v>
      </c>
      <c r="H10" s="159">
        <v>172960</v>
      </c>
      <c r="I10" s="96">
        <v>672960</v>
      </c>
      <c r="J10" s="547"/>
    </row>
    <row r="11" spans="1:10" ht="12.95" customHeight="1" x14ac:dyDescent="0.2">
      <c r="A11" s="117" t="s">
        <v>14</v>
      </c>
      <c r="B11" s="118" t="s">
        <v>294</v>
      </c>
      <c r="C11" s="108"/>
      <c r="D11" s="108"/>
      <c r="E11" s="108"/>
      <c r="F11" s="118" t="s">
        <v>39</v>
      </c>
      <c r="G11" s="107"/>
      <c r="H11" s="107"/>
      <c r="I11" s="257"/>
      <c r="J11" s="547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7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7"/>
      <c r="J13" s="547"/>
    </row>
    <row r="14" spans="1:10" ht="12.95" customHeight="1" x14ac:dyDescent="0.2">
      <c r="A14" s="117" t="s">
        <v>17</v>
      </c>
      <c r="B14" s="181"/>
      <c r="C14" s="108"/>
      <c r="D14" s="108"/>
      <c r="E14" s="108"/>
      <c r="F14" s="30"/>
      <c r="G14" s="107"/>
      <c r="H14" s="107"/>
      <c r="I14" s="257"/>
      <c r="J14" s="547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7"/>
      <c r="J15" s="547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7"/>
      <c r="J16" s="547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58"/>
      <c r="J17" s="547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30267357</v>
      </c>
      <c r="D18" s="110">
        <f>D6+D7+D9+D10+D11+D13+D14+D15+D16+D17</f>
        <v>13312070</v>
      </c>
      <c r="E18" s="110">
        <f>E6+E7+E9+E10+E11+E13+E14+E15+E16+E17</f>
        <v>43579427</v>
      </c>
      <c r="F18" s="58" t="s">
        <v>299</v>
      </c>
      <c r="G18" s="110">
        <f>SUM(G6:G17)</f>
        <v>40901619</v>
      </c>
      <c r="H18" s="110">
        <f>SUM(H6:H17)</f>
        <v>11938167</v>
      </c>
      <c r="I18" s="137">
        <f>SUM(I6:I17)</f>
        <v>52839786</v>
      </c>
      <c r="J18" s="547"/>
    </row>
    <row r="19" spans="1:10" ht="12.95" customHeight="1" x14ac:dyDescent="0.2">
      <c r="A19" s="121" t="s">
        <v>22</v>
      </c>
      <c r="B19" s="122" t="s">
        <v>296</v>
      </c>
      <c r="C19" s="225">
        <f>+C20+C21+C22+C23</f>
        <v>13119036</v>
      </c>
      <c r="D19" s="225">
        <f>+D20+D21+D22+D23</f>
        <v>2209498</v>
      </c>
      <c r="E19" s="225">
        <f>+E20+E21+E22+E23</f>
        <v>15328534</v>
      </c>
      <c r="F19" s="123" t="s">
        <v>134</v>
      </c>
      <c r="G19" s="111"/>
      <c r="H19" s="111"/>
      <c r="I19" s="259"/>
      <c r="J19" s="547"/>
    </row>
    <row r="20" spans="1:10" ht="12.95" customHeight="1" x14ac:dyDescent="0.2">
      <c r="A20" s="124" t="s">
        <v>23</v>
      </c>
      <c r="B20" s="123" t="s">
        <v>153</v>
      </c>
      <c r="C20" s="47">
        <v>13119036</v>
      </c>
      <c r="D20" s="47">
        <v>2209498</v>
      </c>
      <c r="E20" s="47">
        <v>15328534</v>
      </c>
      <c r="F20" s="123" t="s">
        <v>298</v>
      </c>
      <c r="G20" s="47"/>
      <c r="H20" s="47"/>
      <c r="I20" s="260"/>
      <c r="J20" s="547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0"/>
      <c r="J21" s="547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0"/>
      <c r="J22" s="547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0"/>
      <c r="J23" s="547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135</v>
      </c>
      <c r="G24" s="47"/>
      <c r="H24" s="47"/>
      <c r="I24" s="260"/>
      <c r="J24" s="547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/>
      <c r="H25" s="111"/>
      <c r="I25" s="259"/>
      <c r="J25" s="547"/>
    </row>
    <row r="26" spans="1:10" ht="12.95" customHeight="1" x14ac:dyDescent="0.2">
      <c r="A26" s="124" t="s">
        <v>29</v>
      </c>
      <c r="B26" s="123" t="s">
        <v>563</v>
      </c>
      <c r="C26" s="47"/>
      <c r="D26" s="47"/>
      <c r="E26" s="47"/>
      <c r="F26" s="118" t="s">
        <v>384</v>
      </c>
      <c r="G26" s="47"/>
      <c r="H26" s="47"/>
      <c r="I26" s="260"/>
      <c r="J26" s="547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0"/>
      <c r="J27" s="547"/>
    </row>
    <row r="28" spans="1:10" ht="12.95" customHeight="1" thickBot="1" x14ac:dyDescent="0.25">
      <c r="A28" s="152" t="s">
        <v>31</v>
      </c>
      <c r="B28" s="122" t="s">
        <v>253</v>
      </c>
      <c r="C28" s="111"/>
      <c r="D28" s="111"/>
      <c r="E28" s="111"/>
      <c r="F28" s="183" t="s">
        <v>629</v>
      </c>
      <c r="G28" s="157">
        <v>984774</v>
      </c>
      <c r="H28" s="246"/>
      <c r="I28" s="94">
        <v>984774</v>
      </c>
      <c r="J28" s="547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13119036</v>
      </c>
      <c r="D29" s="110">
        <f>+D19+D24+D27+D28</f>
        <v>2209498</v>
      </c>
      <c r="E29" s="255">
        <f>+E19+E24+E27+E28</f>
        <v>15328534</v>
      </c>
      <c r="F29" s="58" t="s">
        <v>399</v>
      </c>
      <c r="G29" s="110">
        <f>SUM(G19:G28)</f>
        <v>984774</v>
      </c>
      <c r="H29" s="110">
        <f>SUM(H19:H28)</f>
        <v>0</v>
      </c>
      <c r="I29" s="137">
        <f>SUM(I19:I28)</f>
        <v>984774</v>
      </c>
      <c r="J29" s="547"/>
    </row>
    <row r="30" spans="1:10" ht="13.5" thickBot="1" x14ac:dyDescent="0.25">
      <c r="A30" s="120" t="s">
        <v>33</v>
      </c>
      <c r="B30" s="126" t="s">
        <v>398</v>
      </c>
      <c r="C30" s="297">
        <f>+C18+C29</f>
        <v>43386393</v>
      </c>
      <c r="D30" s="297">
        <f>+D18+D29</f>
        <v>15521568</v>
      </c>
      <c r="E30" s="298">
        <f>+E18+E29</f>
        <v>58907961</v>
      </c>
      <c r="F30" s="126" t="s">
        <v>400</v>
      </c>
      <c r="G30" s="297">
        <f>+G18+G29</f>
        <v>41886393</v>
      </c>
      <c r="H30" s="297">
        <f>+H18+H29</f>
        <v>11938167</v>
      </c>
      <c r="I30" s="298">
        <f>+I18+I29</f>
        <v>53824560</v>
      </c>
      <c r="J30" s="547"/>
    </row>
    <row r="31" spans="1:10" ht="13.5" thickBot="1" x14ac:dyDescent="0.25">
      <c r="A31" s="120" t="s">
        <v>34</v>
      </c>
      <c r="B31" s="126" t="s">
        <v>112</v>
      </c>
      <c r="C31" s="297">
        <f>IF(C18-G18&lt;0,G18-C18,"-")</f>
        <v>10634262</v>
      </c>
      <c r="D31" s="297" t="str">
        <f>IF(D18-H18&lt;0,H18-D18,"-")</f>
        <v>-</v>
      </c>
      <c r="E31" s="298">
        <f>IF(E18-I18&lt;0,I18-E18,"-")</f>
        <v>9260359</v>
      </c>
      <c r="F31" s="126" t="s">
        <v>113</v>
      </c>
      <c r="G31" s="297" t="str">
        <f>IF(C18-G18&gt;0,C18-G18,"-")</f>
        <v>-</v>
      </c>
      <c r="H31" s="297">
        <f>IF(D18-H18&gt;0,D18-H18,"-")</f>
        <v>1373903</v>
      </c>
      <c r="I31" s="298" t="str">
        <f>IF(E18-I18&gt;0,E18-I18,"-")</f>
        <v>-</v>
      </c>
      <c r="J31" s="547"/>
    </row>
    <row r="32" spans="1:10" ht="13.5" thickBot="1" x14ac:dyDescent="0.25">
      <c r="A32" s="120" t="s">
        <v>35</v>
      </c>
      <c r="B32" s="126" t="s">
        <v>499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6" t="s">
        <v>500</v>
      </c>
      <c r="G32" s="297">
        <f>IF(C30-G30&gt;0,C30-G30,"-")</f>
        <v>1500000</v>
      </c>
      <c r="H32" s="297">
        <f>IF(D30-H30&gt;0,D30-H30,"-")</f>
        <v>3583401</v>
      </c>
      <c r="I32" s="297">
        <f>IF(E30-I30&gt;0,E30-I30,"-")</f>
        <v>5083401</v>
      </c>
      <c r="J32" s="547"/>
    </row>
    <row r="33" spans="2:10" ht="18.75" x14ac:dyDescent="0.2">
      <c r="B33" s="546"/>
      <c r="C33" s="546"/>
      <c r="D33" s="546"/>
      <c r="E33" s="546"/>
      <c r="F33" s="546"/>
      <c r="J33" s="547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7" zoomScale="120" zoomScaleNormal="120" zoomScaleSheetLayoutView="70" workbookViewId="0">
      <selection activeCell="H8" sqref="H8:H9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29"/>
      <c r="B1" s="335" t="s">
        <v>111</v>
      </c>
      <c r="C1" s="336"/>
      <c r="D1" s="336"/>
      <c r="E1" s="336"/>
      <c r="F1" s="336"/>
      <c r="G1" s="336"/>
      <c r="H1" s="336"/>
      <c r="I1" s="336"/>
      <c r="J1" s="547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2 / 2021 ( V.26. ) polgármesteri rendelet</v>
      </c>
    </row>
    <row r="2" spans="1:10" ht="14.25" thickBot="1" x14ac:dyDescent="0.25">
      <c r="A2" s="329"/>
      <c r="B2" s="328"/>
      <c r="C2" s="329"/>
      <c r="D2" s="329"/>
      <c r="E2" s="329"/>
      <c r="F2" s="329"/>
      <c r="G2" s="337"/>
      <c r="H2" s="337"/>
      <c r="I2" s="337" t="str">
        <f>KVI_MOD_2.1.sz.mell!I2</f>
        <v xml:space="preserve"> Forintban!</v>
      </c>
      <c r="J2" s="547"/>
    </row>
    <row r="3" spans="1:10" ht="13.5" customHeight="1" thickBot="1" x14ac:dyDescent="0.25">
      <c r="A3" s="544" t="s">
        <v>54</v>
      </c>
      <c r="B3" s="338" t="s">
        <v>42</v>
      </c>
      <c r="C3" s="339"/>
      <c r="D3" s="340"/>
      <c r="E3" s="340"/>
      <c r="F3" s="338" t="s">
        <v>43</v>
      </c>
      <c r="G3" s="341"/>
      <c r="H3" s="342"/>
      <c r="I3" s="343"/>
      <c r="J3" s="547"/>
    </row>
    <row r="4" spans="1:10" s="113" customFormat="1" ht="24.75" thickBot="1" x14ac:dyDescent="0.25">
      <c r="A4" s="545"/>
      <c r="B4" s="331" t="s">
        <v>47</v>
      </c>
      <c r="C4" s="302" t="str">
        <f>+CONCATENATE(KVI_MOD_1.1.sz.mell.!C8," eredeti előirányzat")</f>
        <v>2020. évi eredeti előirányzat</v>
      </c>
      <c r="D4" s="240" t="s">
        <v>569</v>
      </c>
      <c r="E4" s="301" t="s">
        <v>463</v>
      </c>
      <c r="F4" s="331" t="s">
        <v>47</v>
      </c>
      <c r="G4" s="302" t="str">
        <f>+C4</f>
        <v>2020. évi eredeti előirányzat</v>
      </c>
      <c r="H4" s="302" t="str">
        <f>+D4</f>
        <v>Összes módosítás</v>
      </c>
      <c r="I4" s="404" t="str">
        <f>+E4</f>
        <v>Módosított előirányzat</v>
      </c>
      <c r="J4" s="547"/>
    </row>
    <row r="5" spans="1:10" s="113" customFormat="1" ht="13.5" thickBot="1" x14ac:dyDescent="0.25">
      <c r="A5" s="344" t="s">
        <v>401</v>
      </c>
      <c r="B5" s="345" t="s">
        <v>402</v>
      </c>
      <c r="C5" s="346" t="s">
        <v>403</v>
      </c>
      <c r="D5" s="346" t="s">
        <v>405</v>
      </c>
      <c r="E5" s="346" t="s">
        <v>404</v>
      </c>
      <c r="F5" s="345" t="s">
        <v>406</v>
      </c>
      <c r="G5" s="346" t="s">
        <v>407</v>
      </c>
      <c r="H5" s="347" t="s">
        <v>408</v>
      </c>
      <c r="I5" s="348" t="s">
        <v>438</v>
      </c>
      <c r="J5" s="547"/>
    </row>
    <row r="6" spans="1:10" ht="12.95" customHeight="1" x14ac:dyDescent="0.2">
      <c r="A6" s="115" t="s">
        <v>9</v>
      </c>
      <c r="B6" s="116" t="s">
        <v>300</v>
      </c>
      <c r="C6" s="106"/>
      <c r="D6" s="157">
        <v>14591352</v>
      </c>
      <c r="E6" s="157">
        <v>14591352</v>
      </c>
      <c r="F6" s="116" t="s">
        <v>155</v>
      </c>
      <c r="G6" s="158">
        <v>14990000</v>
      </c>
      <c r="H6" s="245">
        <v>3915168</v>
      </c>
      <c r="I6" s="95">
        <v>18905168</v>
      </c>
      <c r="J6" s="547"/>
    </row>
    <row r="7" spans="1:10" x14ac:dyDescent="0.2">
      <c r="A7" s="117" t="s">
        <v>10</v>
      </c>
      <c r="B7" s="118" t="s">
        <v>301</v>
      </c>
      <c r="C7" s="107"/>
      <c r="D7" s="159">
        <v>12652606</v>
      </c>
      <c r="E7" s="159">
        <v>12652606</v>
      </c>
      <c r="F7" s="118" t="s">
        <v>306</v>
      </c>
      <c r="G7" s="158"/>
      <c r="H7" s="245"/>
      <c r="I7" s="95"/>
      <c r="J7" s="547"/>
    </row>
    <row r="8" spans="1:10" ht="12.95" customHeight="1" x14ac:dyDescent="0.2">
      <c r="A8" s="117" t="s">
        <v>11</v>
      </c>
      <c r="B8" s="118" t="s">
        <v>4</v>
      </c>
      <c r="C8" s="107"/>
      <c r="D8" s="107"/>
      <c r="E8" s="107"/>
      <c r="F8" s="118" t="s">
        <v>130</v>
      </c>
      <c r="G8" s="157">
        <v>1500000</v>
      </c>
      <c r="H8" s="246">
        <v>14459585</v>
      </c>
      <c r="I8" s="94">
        <v>15959585</v>
      </c>
      <c r="J8" s="547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57"/>
      <c r="H9" s="246">
        <v>12652606</v>
      </c>
      <c r="I9" s="94">
        <v>12652606</v>
      </c>
      <c r="J9" s="547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57"/>
      <c r="H10" s="246"/>
      <c r="I10" s="94"/>
      <c r="J10" s="547"/>
    </row>
    <row r="11" spans="1:10" ht="12.95" customHeight="1" x14ac:dyDescent="0.2">
      <c r="A11" s="117" t="s">
        <v>14</v>
      </c>
      <c r="B11" s="118" t="s">
        <v>304</v>
      </c>
      <c r="C11" s="108"/>
      <c r="D11" s="108">
        <v>200000</v>
      </c>
      <c r="E11" s="108">
        <v>200000</v>
      </c>
      <c r="F11" s="184"/>
      <c r="G11" s="107"/>
      <c r="H11" s="107"/>
      <c r="I11" s="257"/>
      <c r="J11" s="547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4"/>
      <c r="G12" s="107"/>
      <c r="H12" s="107"/>
      <c r="I12" s="257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5"/>
      <c r="G13" s="107"/>
      <c r="H13" s="107"/>
      <c r="I13" s="257"/>
      <c r="J13" s="547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184"/>
      <c r="G14" s="107"/>
      <c r="H14" s="107"/>
      <c r="I14" s="257"/>
      <c r="J14" s="547"/>
    </row>
    <row r="15" spans="1:10" x14ac:dyDescent="0.2">
      <c r="A15" s="117" t="s">
        <v>18</v>
      </c>
      <c r="B15" s="30"/>
      <c r="C15" s="108"/>
      <c r="D15" s="108"/>
      <c r="E15" s="108"/>
      <c r="F15" s="184"/>
      <c r="G15" s="107"/>
      <c r="H15" s="107"/>
      <c r="I15" s="257"/>
      <c r="J15" s="547"/>
    </row>
    <row r="16" spans="1:10" ht="12.95" customHeight="1" thickBot="1" x14ac:dyDescent="0.25">
      <c r="A16" s="152" t="s">
        <v>19</v>
      </c>
      <c r="B16" s="183"/>
      <c r="C16" s="154"/>
      <c r="D16" s="154"/>
      <c r="E16" s="154"/>
      <c r="F16" s="153" t="s">
        <v>39</v>
      </c>
      <c r="G16" s="263"/>
      <c r="H16" s="263"/>
      <c r="I16" s="261"/>
      <c r="J16" s="547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0</v>
      </c>
      <c r="D17" s="110">
        <f>+D6+D8+D9+D11+D12+D13+D14+D15+D16</f>
        <v>14791352</v>
      </c>
      <c r="E17" s="110">
        <f>+E6+E8+E9+E11+E12+E13+E14+E15+E16</f>
        <v>14791352</v>
      </c>
      <c r="F17" s="58" t="s">
        <v>315</v>
      </c>
      <c r="G17" s="110">
        <f>+G6+G8+G10+G11+G12+G13+G14+G15+G16</f>
        <v>16490000</v>
      </c>
      <c r="H17" s="110">
        <f>+H6+H8+H10+H11+H12+H13+H14+H15+H16</f>
        <v>18374753</v>
      </c>
      <c r="I17" s="137">
        <f>+I6+I8+I10+I11+I12+I13+I14+I15+I16</f>
        <v>34864753</v>
      </c>
      <c r="J17" s="547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14990000</v>
      </c>
      <c r="D18" s="135">
        <f>+D19+D20+D21+D22+D23</f>
        <v>0</v>
      </c>
      <c r="E18" s="135">
        <f>+E19+E20+E21+E22+E23</f>
        <v>14990000</v>
      </c>
      <c r="F18" s="123" t="s">
        <v>134</v>
      </c>
      <c r="G18" s="264"/>
      <c r="H18" s="264"/>
      <c r="I18" s="262"/>
      <c r="J18" s="547"/>
    </row>
    <row r="19" spans="1:10" ht="12.95" customHeight="1" x14ac:dyDescent="0.2">
      <c r="A19" s="117" t="s">
        <v>22</v>
      </c>
      <c r="B19" s="129" t="s">
        <v>161</v>
      </c>
      <c r="C19" s="47">
        <v>14990000</v>
      </c>
      <c r="D19" s="47"/>
      <c r="E19" s="47">
        <v>14990000</v>
      </c>
      <c r="F19" s="123" t="s">
        <v>137</v>
      </c>
      <c r="G19" s="47"/>
      <c r="H19" s="47"/>
      <c r="I19" s="260"/>
      <c r="J19" s="547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0"/>
      <c r="J20" s="547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0"/>
      <c r="J21" s="547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0"/>
      <c r="J22" s="547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0"/>
      <c r="J23" s="547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0"/>
      <c r="J24" s="547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0"/>
      <c r="J25" s="547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0"/>
      <c r="J26" s="547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0"/>
      <c r="J27" s="547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0"/>
      <c r="J28" s="547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0"/>
      <c r="J29" s="547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14990000</v>
      </c>
      <c r="D30" s="110">
        <f>+D18+D24</f>
        <v>0</v>
      </c>
      <c r="E30" s="110">
        <f>+E18+E24</f>
        <v>14990000</v>
      </c>
      <c r="F30" s="58" t="s">
        <v>309</v>
      </c>
      <c r="G30" s="110">
        <f>SUM(G18:G29)</f>
        <v>0</v>
      </c>
      <c r="H30" s="110">
        <f>SUM(H18:H29)</f>
        <v>0</v>
      </c>
      <c r="I30" s="137">
        <f>SUM(I18:I29)</f>
        <v>0</v>
      </c>
      <c r="J30" s="547"/>
    </row>
    <row r="31" spans="1:10" ht="13.5" thickBot="1" x14ac:dyDescent="0.25">
      <c r="A31" s="120" t="s">
        <v>34</v>
      </c>
      <c r="B31" s="126" t="s">
        <v>310</v>
      </c>
      <c r="C31" s="297">
        <f>+C17+C30</f>
        <v>14990000</v>
      </c>
      <c r="D31" s="297">
        <f>+D17+D30</f>
        <v>14791352</v>
      </c>
      <c r="E31" s="298">
        <f>+E17+E30</f>
        <v>29781352</v>
      </c>
      <c r="F31" s="126" t="s">
        <v>311</v>
      </c>
      <c r="G31" s="297">
        <f>+G17+G30</f>
        <v>16490000</v>
      </c>
      <c r="H31" s="297">
        <f>+H17+H30</f>
        <v>18374753</v>
      </c>
      <c r="I31" s="298">
        <f>+I17+I30</f>
        <v>34864753</v>
      </c>
      <c r="J31" s="547"/>
    </row>
    <row r="32" spans="1:10" ht="13.5" thickBot="1" x14ac:dyDescent="0.25">
      <c r="A32" s="120" t="s">
        <v>35</v>
      </c>
      <c r="B32" s="126" t="s">
        <v>112</v>
      </c>
      <c r="C32" s="297">
        <f>IF(C17-G17&lt;0,G17-C17,"-")</f>
        <v>16490000</v>
      </c>
      <c r="D32" s="297">
        <f>IF(D17-H17&lt;0,H17-D17,"-")</f>
        <v>3583401</v>
      </c>
      <c r="E32" s="298">
        <f>IF(E17-I17&lt;0,I17-E17,"-")</f>
        <v>20073401</v>
      </c>
      <c r="F32" s="126" t="s">
        <v>113</v>
      </c>
      <c r="G32" s="297" t="str">
        <f>IF(C17-G17&gt;0,C17-G17,"-")</f>
        <v>-</v>
      </c>
      <c r="H32" s="297" t="str">
        <f>IF(D17-H17&gt;0,D17-H17,"-")</f>
        <v>-</v>
      </c>
      <c r="I32" s="298" t="str">
        <f>IF(E17-I17&gt;0,E17-I17,"-")</f>
        <v>-</v>
      </c>
      <c r="J32" s="547"/>
    </row>
    <row r="33" spans="1:10" ht="13.5" thickBot="1" x14ac:dyDescent="0.25">
      <c r="A33" s="120" t="s">
        <v>36</v>
      </c>
      <c r="B33" s="126" t="s">
        <v>499</v>
      </c>
      <c r="C33" s="297">
        <f>IF(C31-G31&lt;0,G31-C31,"-")</f>
        <v>1500000</v>
      </c>
      <c r="D33" s="297">
        <f>IF(D31-H31&lt;0,H31-D31,"-")</f>
        <v>3583401</v>
      </c>
      <c r="E33" s="297">
        <f>IF(E31-I31&lt;0,I31-E31,"-")</f>
        <v>5083401</v>
      </c>
      <c r="F33" s="126" t="s">
        <v>500</v>
      </c>
      <c r="G33" s="297" t="str">
        <f>IF(C31-G31&gt;0,C31-G31,"-")</f>
        <v>-</v>
      </c>
      <c r="H33" s="297" t="str">
        <f>IF(D31-H31&gt;0,D31-H31,"-")</f>
        <v>-</v>
      </c>
      <c r="I33" s="297" t="str">
        <f>IF(E31-I31&gt;0,E31-I31,"-")</f>
        <v>-</v>
      </c>
      <c r="J33" s="547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2020-01-12T18:43:40Z</cp:lastPrinted>
  <dcterms:created xsi:type="dcterms:W3CDTF">1999-10-30T10:30:45Z</dcterms:created>
  <dcterms:modified xsi:type="dcterms:W3CDTF">2021-05-31T08:19:53Z</dcterms:modified>
</cp:coreProperties>
</file>