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Becskeháza\2021.05.27\"/>
    </mc:Choice>
  </mc:AlternateContent>
  <xr:revisionPtr revIDLastSave="0" documentId="8_{94E5BECA-9DA8-4003-B849-D24F44CD6736}" xr6:coauthVersionLast="46" xr6:coauthVersionMax="46" xr10:uidLastSave="{00000000-0000-0000-0000-000000000000}"/>
  <bookViews>
    <workbookView xWindow="-120" yWindow="-120" windowWidth="24240" windowHeight="13140" tabRatio="978" firstSheet="3" activeTab="1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r:id="rId6"/>
    <sheet name="KVI_MOD_1.4.sz.mell." sheetId="144" r:id="rId7"/>
    <sheet name="KVI_MOD_2.1.sz.mell" sheetId="73" r:id="rId8"/>
    <sheet name="KVI_MOD_2.2.sz.mell" sheetId="61" r:id="rId9"/>
    <sheet name="KVI_MOD_ELLENŐRZÉS" sheetId="76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r:id="rId19"/>
    <sheet name="KVI_MOD_9.1.3.sz.mell" sheetId="135" r:id="rId20"/>
    <sheet name="KVI_MOD_9.2.sz.mell" sheetId="79" r:id="rId21"/>
    <sheet name="KVI_MOD_9.2.1.sz.mell" sheetId="138" r:id="rId22"/>
    <sheet name="KVI_MOD_9.2.2.sz.mell" sheetId="137" r:id="rId23"/>
    <sheet name="KVI_MOD_9.2.3.sz.mell" sheetId="136" r:id="rId24"/>
    <sheet name="KVI_MOD_9.3.sz.mell" sheetId="105" r:id="rId25"/>
    <sheet name="KVI_MOD_9.3.1.sz.mell" sheetId="139" r:id="rId26"/>
    <sheet name="KVI_MOD_9.3.2.sz.mell" sheetId="140" r:id="rId27"/>
    <sheet name="KVI_MOD_9.3.3.sz.mell" sheetId="141" r:id="rId28"/>
    <sheet name="KVI_MOD_9.4.sz.mell" sheetId="145" r:id="rId29"/>
    <sheet name="KVI_MOD_9.4.1.sz.mell" sheetId="146" r:id="rId30"/>
    <sheet name="KVI_MOD_9.4.2.sz.mell" sheetId="147" r:id="rId31"/>
    <sheet name="KVI_MOD_9.4.3.sz.mell" sheetId="148" r:id="rId32"/>
    <sheet name="KVI_MOD_9.5.sz.mell" sheetId="149" r:id="rId33"/>
    <sheet name="KVI_MOD_9.5.1.sz.mell" sheetId="150" r:id="rId34"/>
    <sheet name="KVI_MOD_9.5.2.sz.mell" sheetId="151" r:id="rId35"/>
    <sheet name="KVI_MOD_9.5.3.sz.mell" sheetId="152" r:id="rId36"/>
    <sheet name="KVI_MOD_9.6.sz.mell" sheetId="153" r:id="rId37"/>
    <sheet name="KVI_MOD_9.6.1.sz.mell" sheetId="154" r:id="rId38"/>
    <sheet name="KVI_MOD_9.6.2.sz.mell" sheetId="155" r:id="rId39"/>
    <sheet name="KVI_MOD_9.6.3.sz.mell" sheetId="156" r:id="rId40"/>
    <sheet name="KVI_MOD_9.7.sz.mell" sheetId="157" r:id="rId41"/>
    <sheet name="KVI_MOD_9.7.1.sz.mell" sheetId="158" r:id="rId42"/>
    <sheet name="KVI_MOD_9.7.2.sz.mell" sheetId="159" r:id="rId43"/>
    <sheet name="KVI_MOD_9.7.3.sz.mell" sheetId="160" r:id="rId44"/>
    <sheet name="KVI_MOD_9.8.sz.mell" sheetId="161" r:id="rId45"/>
    <sheet name="KVI_MOD_9.8.1.sz.mell" sheetId="162" r:id="rId46"/>
    <sheet name="KVI_MOD_9.8.2.sz.mell" sheetId="163" r:id="rId47"/>
    <sheet name="KVI_MOD_9.8.3.sz.mell" sheetId="164" r:id="rId48"/>
    <sheet name="KVI_MOD_9.9.sz.mell" sheetId="169" r:id="rId49"/>
    <sheet name="KVI_MOD_9.9.1.sz.mell" sheetId="170" r:id="rId50"/>
    <sheet name="KVI_MOD_9.9.2.sz.mell" sheetId="171" r:id="rId51"/>
    <sheet name="KVI_MOD_9.9.3.sz.mell" sheetId="172" r:id="rId52"/>
    <sheet name="KVI_MOD_9.10.sz.mell" sheetId="173" r:id="rId53"/>
    <sheet name="KVI_MOD_9.10.1.sz.mell" sheetId="174" r:id="rId54"/>
    <sheet name="KVI_MOD_9.10.2.sz.mell" sheetId="175" r:id="rId55"/>
    <sheet name="KVI_MOD_9.10.3.sz.mell" sheetId="176" r:id="rId56"/>
    <sheet name="KVI_MOD_9.11.sz.mell" sheetId="177" r:id="rId57"/>
    <sheet name="KVI_MOD_9.11.1.sz.mell" sheetId="178" r:id="rId58"/>
    <sheet name="KVI_MOD_9.11.2.sz.mell" sheetId="179" r:id="rId59"/>
    <sheet name="KVI_MOD_9.11.3.sz.mell" sheetId="180" r:id="rId60"/>
    <sheet name="KVI_MOD_9.12.sz.mell" sheetId="181" r:id="rId61"/>
    <sheet name="KVI_MOD_9.12.1.sz.mell" sheetId="182" r:id="rId62"/>
    <sheet name="KVI_MOD_9.12.2.sz.mell" sheetId="183" r:id="rId63"/>
    <sheet name="KVI_MOD_9.12.3.sz.mell" sheetId="184" r:id="rId64"/>
    <sheet name="KVI_MOD_10.sz.mell." sheetId="190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D19" i="61" l="1"/>
  <c r="D122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05" i="1"/>
  <c r="D103" i="1"/>
  <c r="D101" i="1"/>
  <c r="D42" i="1"/>
  <c r="D14" i="1"/>
  <c r="D12" i="1"/>
  <c r="H229" i="186"/>
  <c r="G229" i="186"/>
  <c r="E229" i="186"/>
  <c r="D229" i="186"/>
  <c r="C229" i="186"/>
  <c r="I228" i="186"/>
  <c r="F228" i="186"/>
  <c r="B228" i="186"/>
  <c r="I227" i="186"/>
  <c r="F227" i="186"/>
  <c r="B227" i="186"/>
  <c r="I226" i="186"/>
  <c r="B226" i="186"/>
  <c r="F226" i="186"/>
  <c r="I225" i="186"/>
  <c r="B225" i="186"/>
  <c r="F225" i="186"/>
  <c r="I224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I220" i="186"/>
  <c r="F220" i="186"/>
  <c r="B220" i="186"/>
  <c r="I219" i="186"/>
  <c r="B219" i="186"/>
  <c r="B223" i="186"/>
  <c r="F219" i="186"/>
  <c r="I218" i="186"/>
  <c r="F218" i="186"/>
  <c r="B218" i="186"/>
  <c r="I217" i="186"/>
  <c r="I223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F205" i="186"/>
  <c r="B205" i="186"/>
  <c r="I204" i="186"/>
  <c r="B204" i="186"/>
  <c r="F204" i="186"/>
  <c r="I203" i="186"/>
  <c r="F203" i="186"/>
  <c r="I202" i="186"/>
  <c r="F202" i="186"/>
  <c r="H201" i="186"/>
  <c r="G201" i="186"/>
  <c r="E201" i="186"/>
  <c r="D201" i="186"/>
  <c r="C201" i="186"/>
  <c r="I200" i="186"/>
  <c r="B200" i="186"/>
  <c r="F200" i="186"/>
  <c r="I199" i="186"/>
  <c r="F199" i="186"/>
  <c r="B199" i="186"/>
  <c r="I198" i="186"/>
  <c r="F198" i="186"/>
  <c r="B198" i="186"/>
  <c r="I197" i="186"/>
  <c r="B197" i="186"/>
  <c r="F197" i="186"/>
  <c r="I196" i="186"/>
  <c r="B196" i="186"/>
  <c r="F196" i="186"/>
  <c r="I195" i="186"/>
  <c r="F195" i="186"/>
  <c r="H185" i="186"/>
  <c r="G185" i="186"/>
  <c r="E185" i="186"/>
  <c r="D185" i="186"/>
  <c r="C185" i="186"/>
  <c r="I184" i="186"/>
  <c r="F184" i="186"/>
  <c r="I183" i="186"/>
  <c r="I185" i="186"/>
  <c r="F183" i="186"/>
  <c r="B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I176" i="186"/>
  <c r="F176" i="186"/>
  <c r="B176" i="186"/>
  <c r="I175" i="186"/>
  <c r="F175" i="186"/>
  <c r="I174" i="186"/>
  <c r="B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B162" i="186"/>
  <c r="I161" i="186"/>
  <c r="F161" i="186"/>
  <c r="B161" i="186"/>
  <c r="I160" i="186"/>
  <c r="F160" i="186"/>
  <c r="B160" i="186"/>
  <c r="B163" i="186"/>
  <c r="I159" i="186"/>
  <c r="F159" i="186"/>
  <c r="B159" i="186"/>
  <c r="I158" i="186"/>
  <c r="F158" i="186"/>
  <c r="B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I157" i="186"/>
  <c r="F154" i="186"/>
  <c r="I153" i="186"/>
  <c r="F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B141" i="186"/>
  <c r="F139" i="186"/>
  <c r="I138" i="186"/>
  <c r="F138" i="186"/>
  <c r="B138" i="186"/>
  <c r="I137" i="186"/>
  <c r="F137" i="186"/>
  <c r="B137" i="186"/>
  <c r="I136" i="186"/>
  <c r="F136" i="186"/>
  <c r="B136" i="186"/>
  <c r="H135" i="186"/>
  <c r="G135" i="186"/>
  <c r="E135" i="186"/>
  <c r="D135" i="186"/>
  <c r="C135" i="186"/>
  <c r="I134" i="186"/>
  <c r="F134" i="186"/>
  <c r="B134" i="186"/>
  <c r="I133" i="186"/>
  <c r="F133" i="186"/>
  <c r="B133" i="186"/>
  <c r="I132" i="186"/>
  <c r="I135" i="186"/>
  <c r="F132" i="186"/>
  <c r="I131" i="186"/>
  <c r="F131" i="186"/>
  <c r="B131" i="186"/>
  <c r="I130" i="186"/>
  <c r="F130" i="186"/>
  <c r="B130" i="186"/>
  <c r="I129" i="186"/>
  <c r="F129" i="186"/>
  <c r="B129" i="186"/>
  <c r="H119" i="186"/>
  <c r="G119" i="186"/>
  <c r="E119" i="186"/>
  <c r="D119" i="186"/>
  <c r="C119" i="186"/>
  <c r="I118" i="186"/>
  <c r="F118" i="186"/>
  <c r="B118" i="186"/>
  <c r="I117" i="186"/>
  <c r="F117" i="186"/>
  <c r="I116" i="186"/>
  <c r="F116" i="186"/>
  <c r="B116" i="186"/>
  <c r="I115" i="186"/>
  <c r="F115" i="186"/>
  <c r="B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B111" i="186"/>
  <c r="I110" i="186"/>
  <c r="F110" i="186"/>
  <c r="B110" i="186"/>
  <c r="I109" i="186"/>
  <c r="B109" i="186"/>
  <c r="B113" i="186"/>
  <c r="F109" i="186"/>
  <c r="I108" i="186"/>
  <c r="F108" i="186"/>
  <c r="B108" i="186"/>
  <c r="I107" i="186"/>
  <c r="I113" i="186"/>
  <c r="F107" i="186"/>
  <c r="B107" i="186"/>
  <c r="H97" i="186"/>
  <c r="G97" i="186"/>
  <c r="E97" i="186"/>
  <c r="D97" i="186"/>
  <c r="C97" i="186"/>
  <c r="I96" i="186"/>
  <c r="F96" i="186"/>
  <c r="I95" i="186"/>
  <c r="F95" i="186"/>
  <c r="B95" i="186"/>
  <c r="I94" i="186"/>
  <c r="F94" i="186"/>
  <c r="B94" i="186"/>
  <c r="I93" i="186"/>
  <c r="F93" i="186"/>
  <c r="I92" i="186"/>
  <c r="B92" i="186"/>
  <c r="F92" i="186"/>
  <c r="H91" i="186"/>
  <c r="G91" i="186"/>
  <c r="E91" i="186"/>
  <c r="D91" i="186"/>
  <c r="C91" i="186"/>
  <c r="I90" i="186"/>
  <c r="F90" i="186"/>
  <c r="B90" i="186"/>
  <c r="I89" i="186"/>
  <c r="F89" i="186"/>
  <c r="B89" i="186"/>
  <c r="I88" i="186"/>
  <c r="F88" i="186"/>
  <c r="B88" i="186"/>
  <c r="I87" i="186"/>
  <c r="F87" i="186"/>
  <c r="B87" i="186"/>
  <c r="I86" i="186"/>
  <c r="F86" i="186"/>
  <c r="B86" i="186"/>
  <c r="I85" i="186"/>
  <c r="I91" i="186"/>
  <c r="F85" i="186"/>
  <c r="B85" i="186"/>
  <c r="B91" i="186"/>
  <c r="H75" i="186"/>
  <c r="G75" i="186"/>
  <c r="E75" i="186"/>
  <c r="D75" i="186"/>
  <c r="C75" i="186"/>
  <c r="I74" i="186"/>
  <c r="F74" i="186"/>
  <c r="B74" i="186"/>
  <c r="I73" i="186"/>
  <c r="F73" i="186"/>
  <c r="B73" i="186"/>
  <c r="I72" i="186"/>
  <c r="F72" i="186"/>
  <c r="I71" i="186"/>
  <c r="I75" i="186"/>
  <c r="F71" i="186"/>
  <c r="I70" i="186"/>
  <c r="B70" i="186"/>
  <c r="F70" i="186"/>
  <c r="H69" i="186"/>
  <c r="G69" i="186"/>
  <c r="E69" i="186"/>
  <c r="D69" i="186"/>
  <c r="C69" i="186"/>
  <c r="I68" i="186"/>
  <c r="F68" i="186"/>
  <c r="B68" i="186"/>
  <c r="I67" i="186"/>
  <c r="F67" i="186"/>
  <c r="B67" i="186"/>
  <c r="I66" i="186"/>
  <c r="F66" i="186"/>
  <c r="B66" i="186"/>
  <c r="I65" i="186"/>
  <c r="B65" i="186"/>
  <c r="F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F51" i="186"/>
  <c r="B51" i="186"/>
  <c r="I50" i="186"/>
  <c r="I53" i="186"/>
  <c r="F50" i="186"/>
  <c r="B50" i="186"/>
  <c r="I49" i="186"/>
  <c r="F49" i="186"/>
  <c r="B49" i="186"/>
  <c r="I48" i="186"/>
  <c r="F48" i="186"/>
  <c r="H47" i="186"/>
  <c r="G47" i="186"/>
  <c r="E47" i="186"/>
  <c r="D47" i="186"/>
  <c r="C47" i="186"/>
  <c r="I46" i="186"/>
  <c r="F46" i="186"/>
  <c r="B46" i="186"/>
  <c r="I45" i="186"/>
  <c r="F45" i="186"/>
  <c r="B45" i="186"/>
  <c r="I44" i="186"/>
  <c r="F44" i="186"/>
  <c r="B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E14" i="187"/>
  <c r="C14" i="187"/>
  <c r="F14" i="187"/>
  <c r="F13" i="187"/>
  <c r="F12" i="187"/>
  <c r="F11" i="187"/>
  <c r="F10" i="187"/>
  <c r="F9" i="187"/>
  <c r="A4" i="187"/>
  <c r="B16" i="185"/>
  <c r="I9" i="186"/>
  <c r="I8" i="186"/>
  <c r="I10" i="186"/>
  <c r="B12" i="185"/>
  <c r="B11" i="185"/>
  <c r="B10" i="185"/>
  <c r="B9" i="185"/>
  <c r="B21" i="185"/>
  <c r="I19" i="186"/>
  <c r="F22" i="186"/>
  <c r="F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D12" i="76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D57" i="184"/>
  <c r="C45" i="184"/>
  <c r="C57" i="184"/>
  <c r="E37" i="184"/>
  <c r="D37" i="184"/>
  <c r="D41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D36" i="184"/>
  <c r="C8" i="184"/>
  <c r="E51" i="183"/>
  <c r="D51" i="183"/>
  <c r="C51" i="183"/>
  <c r="E45" i="183"/>
  <c r="E57" i="183"/>
  <c r="D45" i="183"/>
  <c r="D57" i="183"/>
  <c r="C45" i="183"/>
  <c r="C57" i="183"/>
  <c r="E37" i="183"/>
  <c r="D37" i="183"/>
  <c r="C37" i="183"/>
  <c r="E30" i="183"/>
  <c r="D30" i="183"/>
  <c r="C30" i="183"/>
  <c r="E26" i="183"/>
  <c r="E36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D36" i="182"/>
  <c r="C26" i="182"/>
  <c r="E20" i="182"/>
  <c r="D20" i="182"/>
  <c r="C20" i="182"/>
  <c r="E8" i="182"/>
  <c r="D8" i="182"/>
  <c r="D41" i="182"/>
  <c r="D58" i="182"/>
  <c r="C8" i="182"/>
  <c r="E51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E26" i="181"/>
  <c r="E36" i="181"/>
  <c r="D26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C57" i="180"/>
  <c r="E37" i="180"/>
  <c r="D37" i="180"/>
  <c r="C37" i="180"/>
  <c r="E30" i="180"/>
  <c r="D30" i="180"/>
  <c r="C30" i="180"/>
  <c r="C36" i="180"/>
  <c r="C41" i="180"/>
  <c r="C58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C36" i="179"/>
  <c r="C41" i="179"/>
  <c r="C58" i="179"/>
  <c r="E26" i="179"/>
  <c r="D26" i="179"/>
  <c r="C26" i="179"/>
  <c r="E20" i="179"/>
  <c r="E36" i="179"/>
  <c r="E41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D45" i="178"/>
  <c r="D57" i="178"/>
  <c r="C45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D36" i="178"/>
  <c r="D41" i="178"/>
  <c r="D58" i="178"/>
  <c r="C8" i="178"/>
  <c r="C36" i="178"/>
  <c r="C41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E36" i="177"/>
  <c r="D8" i="177"/>
  <c r="C8" i="177"/>
  <c r="B2" i="173"/>
  <c r="B2" i="174"/>
  <c r="B2" i="175"/>
  <c r="B2" i="176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C8" i="176"/>
  <c r="C36" i="176"/>
  <c r="C41" i="176"/>
  <c r="C58" i="176"/>
  <c r="E51" i="175"/>
  <c r="D51" i="175"/>
  <c r="D57" i="175"/>
  <c r="C51" i="175"/>
  <c r="E45" i="175"/>
  <c r="D45" i="175"/>
  <c r="C45" i="175"/>
  <c r="C57" i="175"/>
  <c r="E37" i="175"/>
  <c r="D37" i="175"/>
  <c r="C37" i="175"/>
  <c r="E30" i="175"/>
  <c r="E36" i="175"/>
  <c r="D30" i="175"/>
  <c r="C30" i="175"/>
  <c r="E26" i="175"/>
  <c r="D26" i="175"/>
  <c r="D36" i="175"/>
  <c r="D41" i="175"/>
  <c r="D58" i="175"/>
  <c r="C26" i="175"/>
  <c r="E20" i="175"/>
  <c r="D20" i="175"/>
  <c r="C20" i="175"/>
  <c r="C36" i="175"/>
  <c r="C41" i="175"/>
  <c r="C58" i="175"/>
  <c r="E8" i="175"/>
  <c r="D8" i="175"/>
  <c r="C8" i="175"/>
  <c r="E51" i="174"/>
  <c r="D51" i="174"/>
  <c r="C51" i="174"/>
  <c r="E45" i="174"/>
  <c r="E57" i="174"/>
  <c r="D45" i="174"/>
  <c r="D57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D8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D8" i="173"/>
  <c r="D36" i="173"/>
  <c r="D41" i="173"/>
  <c r="D58" i="173"/>
  <c r="C8" i="173"/>
  <c r="C36" i="173"/>
  <c r="C41" i="173"/>
  <c r="B2" i="169"/>
  <c r="B2" i="170"/>
  <c r="B2" i="171"/>
  <c r="B2" i="172"/>
  <c r="E51" i="172"/>
  <c r="D51" i="172"/>
  <c r="C51" i="172"/>
  <c r="C57" i="172"/>
  <c r="E45" i="172"/>
  <c r="E57" i="172"/>
  <c r="D45" i="172"/>
  <c r="D57" i="172"/>
  <c r="C45" i="172"/>
  <c r="E37" i="172"/>
  <c r="D37" i="172"/>
  <c r="C37" i="172"/>
  <c r="C41" i="172"/>
  <c r="E30" i="172"/>
  <c r="D30" i="172"/>
  <c r="C30" i="172"/>
  <c r="E26" i="172"/>
  <c r="E36" i="172"/>
  <c r="E41" i="172"/>
  <c r="D26" i="172"/>
  <c r="C26" i="172"/>
  <c r="E20" i="172"/>
  <c r="D20" i="172"/>
  <c r="C20" i="172"/>
  <c r="E8" i="172"/>
  <c r="D8" i="172"/>
  <c r="D36" i="172"/>
  <c r="D41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E36" i="171"/>
  <c r="E41" i="171"/>
  <c r="D20" i="171"/>
  <c r="C20" i="171"/>
  <c r="E8" i="171"/>
  <c r="D8" i="171"/>
  <c r="D36" i="171"/>
  <c r="D41" i="171"/>
  <c r="C8" i="171"/>
  <c r="C36" i="171"/>
  <c r="C41" i="171"/>
  <c r="C5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C8" i="170"/>
  <c r="C36" i="170"/>
  <c r="C41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36" i="164"/>
  <c r="C41" i="164"/>
  <c r="C58" i="164"/>
  <c r="E8" i="164"/>
  <c r="D8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D36" i="161"/>
  <c r="D41" i="161"/>
  <c r="C26" i="161"/>
  <c r="E20" i="161"/>
  <c r="D20" i="161"/>
  <c r="C20" i="161"/>
  <c r="E8" i="161"/>
  <c r="D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C36" i="160"/>
  <c r="E20" i="160"/>
  <c r="D20" i="160"/>
  <c r="C20" i="160"/>
  <c r="E8" i="160"/>
  <c r="D8" i="160"/>
  <c r="C8" i="160"/>
  <c r="C41" i="160"/>
  <c r="C58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C30" i="159"/>
  <c r="E26" i="159"/>
  <c r="E36" i="159"/>
  <c r="E41" i="159"/>
  <c r="D26" i="159"/>
  <c r="C26" i="159"/>
  <c r="E20" i="159"/>
  <c r="D20" i="159"/>
  <c r="C20" i="159"/>
  <c r="E8" i="159"/>
  <c r="D8" i="159"/>
  <c r="D36" i="159"/>
  <c r="D41" i="159"/>
  <c r="D58" i="159"/>
  <c r="C8" i="159"/>
  <c r="E51" i="158"/>
  <c r="D51" i="158"/>
  <c r="C51" i="158"/>
  <c r="C57" i="158"/>
  <c r="E45" i="158"/>
  <c r="E57" i="158"/>
  <c r="D45" i="158"/>
  <c r="D57" i="158"/>
  <c r="C45" i="158"/>
  <c r="E37" i="158"/>
  <c r="D37" i="158"/>
  <c r="C37" i="158"/>
  <c r="E30" i="158"/>
  <c r="D30" i="158"/>
  <c r="D36" i="158"/>
  <c r="D41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C57" i="157"/>
  <c r="E45" i="157"/>
  <c r="E57" i="157"/>
  <c r="D45" i="157"/>
  <c r="D57" i="157"/>
  <c r="C45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C41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D36" i="155"/>
  <c r="D41" i="155"/>
  <c r="D58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C57" i="154"/>
  <c r="E37" i="154"/>
  <c r="D37" i="154"/>
  <c r="C37" i="154"/>
  <c r="E30" i="154"/>
  <c r="D30" i="154"/>
  <c r="D36" i="154"/>
  <c r="C30" i="154"/>
  <c r="E26" i="154"/>
  <c r="D26" i="154"/>
  <c r="C26" i="154"/>
  <c r="E20" i="154"/>
  <c r="D20" i="154"/>
  <c r="C20" i="154"/>
  <c r="E8" i="154"/>
  <c r="D8" i="154"/>
  <c r="C8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D58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E36" i="152"/>
  <c r="D30" i="152"/>
  <c r="C30" i="152"/>
  <c r="E26" i="152"/>
  <c r="D26" i="152"/>
  <c r="D36" i="152"/>
  <c r="D41" i="152"/>
  <c r="C26" i="152"/>
  <c r="E20" i="152"/>
  <c r="D20" i="152"/>
  <c r="C20" i="152"/>
  <c r="C36" i="152"/>
  <c r="C41" i="152"/>
  <c r="C58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E36" i="151"/>
  <c r="E41" i="151"/>
  <c r="D8" i="151"/>
  <c r="C8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E36" i="150"/>
  <c r="E41" i="150"/>
  <c r="D30" i="150"/>
  <c r="C30" i="150"/>
  <c r="C41" i="150"/>
  <c r="E26" i="150"/>
  <c r="D26" i="150"/>
  <c r="C26" i="150"/>
  <c r="C36" i="150"/>
  <c r="E20" i="150"/>
  <c r="D20" i="150"/>
  <c r="C20" i="150"/>
  <c r="E8" i="150"/>
  <c r="D8" i="150"/>
  <c r="D36" i="150"/>
  <c r="D41" i="150"/>
  <c r="D5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5"/>
  <c r="B2" i="146"/>
  <c r="B2" i="147"/>
  <c r="B2" i="148"/>
  <c r="E51" i="148"/>
  <c r="D51" i="148"/>
  <c r="C51" i="148"/>
  <c r="C57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E36" i="148"/>
  <c r="D20" i="148"/>
  <c r="C20" i="148"/>
  <c r="E8" i="148"/>
  <c r="D8" i="148"/>
  <c r="D36" i="148"/>
  <c r="D41" i="148"/>
  <c r="D58" i="148"/>
  <c r="C8" i="148"/>
  <c r="E51" i="147"/>
  <c r="D51" i="147"/>
  <c r="C51" i="147"/>
  <c r="C57" i="147"/>
  <c r="E45" i="147"/>
  <c r="E57" i="147"/>
  <c r="D45" i="147"/>
  <c r="D57" i="147"/>
  <c r="C45" i="147"/>
  <c r="E37" i="147"/>
  <c r="D37" i="147"/>
  <c r="C37" i="147"/>
  <c r="E30" i="147"/>
  <c r="D30" i="147"/>
  <c r="C30" i="147"/>
  <c r="E26" i="147"/>
  <c r="D26" i="147"/>
  <c r="C26" i="147"/>
  <c r="E20" i="147"/>
  <c r="D20" i="147"/>
  <c r="D36" i="147"/>
  <c r="D41" i="147"/>
  <c r="C20" i="147"/>
  <c r="E8" i="147"/>
  <c r="D8" i="147"/>
  <c r="C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E36" i="146"/>
  <c r="E41" i="146"/>
  <c r="D30" i="146"/>
  <c r="C30" i="146"/>
  <c r="E26" i="146"/>
  <c r="D26" i="146"/>
  <c r="C26" i="146"/>
  <c r="E20" i="146"/>
  <c r="D20" i="146"/>
  <c r="C20" i="146"/>
  <c r="E8" i="146"/>
  <c r="D8" i="146"/>
  <c r="D36" i="146"/>
  <c r="D41" i="146"/>
  <c r="D58" i="146"/>
  <c r="C8" i="146"/>
  <c r="C36" i="146"/>
  <c r="C41" i="146"/>
  <c r="C58" i="146"/>
  <c r="E51" i="145"/>
  <c r="D51" i="145"/>
  <c r="C51" i="145"/>
  <c r="E45" i="145"/>
  <c r="E57" i="145"/>
  <c r="D45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D36" i="145"/>
  <c r="D41" i="145"/>
  <c r="C20" i="145"/>
  <c r="E8" i="145"/>
  <c r="D8" i="145"/>
  <c r="C8" i="145"/>
  <c r="C36" i="145"/>
  <c r="C41" i="145"/>
  <c r="B2" i="10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E160" i="144"/>
  <c r="E161" i="144"/>
  <c r="D147" i="144"/>
  <c r="C147" i="144"/>
  <c r="E140" i="144"/>
  <c r="D140" i="144"/>
  <c r="C140" i="144"/>
  <c r="E136" i="144"/>
  <c r="D136" i="144"/>
  <c r="D160" i="144"/>
  <c r="C136" i="144"/>
  <c r="E121" i="144"/>
  <c r="E135" i="144"/>
  <c r="D121" i="144"/>
  <c r="C121" i="144"/>
  <c r="E100" i="144"/>
  <c r="D100" i="144"/>
  <c r="D135" i="144"/>
  <c r="C100" i="144"/>
  <c r="C135" i="144"/>
  <c r="C161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D69" i="144"/>
  <c r="C69" i="144"/>
  <c r="C92" i="144"/>
  <c r="C166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C68" i="144"/>
  <c r="C165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E85" i="143"/>
  <c r="D85" i="143"/>
  <c r="C85" i="143"/>
  <c r="E81" i="143"/>
  <c r="D81" i="143"/>
  <c r="C81" i="143"/>
  <c r="C92" i="143"/>
  <c r="E78" i="143"/>
  <c r="D78" i="143"/>
  <c r="C78" i="143"/>
  <c r="E73" i="143"/>
  <c r="D73" i="143"/>
  <c r="C73" i="143"/>
  <c r="E69" i="143"/>
  <c r="E92" i="143"/>
  <c r="D69" i="143"/>
  <c r="D92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C68" i="143"/>
  <c r="C93" i="143"/>
  <c r="E18" i="143"/>
  <c r="D18" i="143"/>
  <c r="C18" i="143"/>
  <c r="E11" i="143"/>
  <c r="E68" i="143"/>
  <c r="E165" i="143"/>
  <c r="D11" i="143"/>
  <c r="D68" i="143"/>
  <c r="C11" i="143"/>
  <c r="A2" i="143"/>
  <c r="E152" i="142"/>
  <c r="D152" i="142"/>
  <c r="C152" i="142"/>
  <c r="E147" i="142"/>
  <c r="D147" i="142"/>
  <c r="D160" i="142"/>
  <c r="C147" i="142"/>
  <c r="E140" i="142"/>
  <c r="D140" i="142"/>
  <c r="C140" i="142"/>
  <c r="E136" i="142"/>
  <c r="E160" i="142"/>
  <c r="D136" i="142"/>
  <c r="C136" i="142"/>
  <c r="C160" i="142"/>
  <c r="C161" i="142"/>
  <c r="E121" i="142"/>
  <c r="D121" i="142"/>
  <c r="C121" i="142"/>
  <c r="C135" i="142"/>
  <c r="E100" i="142"/>
  <c r="E135" i="142"/>
  <c r="E161" i="142"/>
  <c r="D100" i="142"/>
  <c r="D135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C92" i="142"/>
  <c r="E69" i="142"/>
  <c r="E92" i="142"/>
  <c r="E166" i="142"/>
  <c r="D69" i="142"/>
  <c r="D92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E68" i="142"/>
  <c r="E93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C57" i="141"/>
  <c r="E45" i="141"/>
  <c r="E57" i="141"/>
  <c r="D45" i="141"/>
  <c r="D57" i="141"/>
  <c r="C45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C8" i="141"/>
  <c r="E51" i="140"/>
  <c r="E57" i="140"/>
  <c r="D51" i="140"/>
  <c r="C51" i="140"/>
  <c r="E45" i="140"/>
  <c r="D45" i="140"/>
  <c r="C45" i="140"/>
  <c r="E37" i="140"/>
  <c r="D37" i="140"/>
  <c r="C37" i="140"/>
  <c r="E30" i="140"/>
  <c r="D30" i="140"/>
  <c r="C30" i="140"/>
  <c r="C36" i="140"/>
  <c r="C41" i="140"/>
  <c r="E26" i="140"/>
  <c r="D26" i="140"/>
  <c r="C26" i="140"/>
  <c r="E20" i="140"/>
  <c r="D20" i="140"/>
  <c r="C20" i="140"/>
  <c r="E8" i="140"/>
  <c r="E36" i="140"/>
  <c r="E41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E36" i="139"/>
  <c r="E41" i="139"/>
  <c r="D20" i="139"/>
  <c r="C20" i="139"/>
  <c r="E8" i="139"/>
  <c r="D8" i="139"/>
  <c r="C8" i="139"/>
  <c r="C36" i="139"/>
  <c r="C41" i="139"/>
  <c r="D45" i="105"/>
  <c r="D57" i="105"/>
  <c r="E45" i="105"/>
  <c r="D51" i="105"/>
  <c r="E51" i="105"/>
  <c r="E57" i="105"/>
  <c r="D8" i="105"/>
  <c r="D36" i="105"/>
  <c r="D41" i="105"/>
  <c r="D5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C42" i="138"/>
  <c r="C59" i="138"/>
  <c r="E31" i="138"/>
  <c r="D31" i="138"/>
  <c r="C31" i="138"/>
  <c r="E26" i="138"/>
  <c r="D26" i="138"/>
  <c r="C26" i="138"/>
  <c r="E20" i="138"/>
  <c r="D20" i="138"/>
  <c r="D37" i="138"/>
  <c r="D42" i="138"/>
  <c r="D59" i="138"/>
  <c r="C20" i="138"/>
  <c r="E8" i="138"/>
  <c r="D8" i="138"/>
  <c r="C8" i="138"/>
  <c r="C37" i="138"/>
  <c r="E52" i="137"/>
  <c r="D52" i="137"/>
  <c r="C52" i="137"/>
  <c r="C58" i="137"/>
  <c r="E46" i="137"/>
  <c r="E58" i="137"/>
  <c r="D46" i="137"/>
  <c r="D58" i="137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D37" i="137"/>
  <c r="D42" i="137"/>
  <c r="D59" i="137"/>
  <c r="C8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C37" i="136"/>
  <c r="C42" i="136"/>
  <c r="C59" i="136"/>
  <c r="D46" i="79"/>
  <c r="E46" i="79"/>
  <c r="E58" i="79"/>
  <c r="D52" i="79"/>
  <c r="E52" i="79"/>
  <c r="D8" i="79"/>
  <c r="D37" i="79"/>
  <c r="D42" i="79"/>
  <c r="D59" i="79"/>
  <c r="E8" i="79"/>
  <c r="D20" i="79"/>
  <c r="E20" i="79"/>
  <c r="D26" i="79"/>
  <c r="E26" i="79"/>
  <c r="D31" i="79"/>
  <c r="E31" i="79"/>
  <c r="D38" i="79"/>
  <c r="E38" i="79"/>
  <c r="E146" i="135"/>
  <c r="D146" i="135"/>
  <c r="D154" i="135"/>
  <c r="C146" i="135"/>
  <c r="E140" i="135"/>
  <c r="D140" i="135"/>
  <c r="C140" i="135"/>
  <c r="E133" i="135"/>
  <c r="D133" i="135"/>
  <c r="C133" i="135"/>
  <c r="E129" i="135"/>
  <c r="E154" i="135"/>
  <c r="D129" i="135"/>
  <c r="C129" i="135"/>
  <c r="E114" i="135"/>
  <c r="D114" i="135"/>
  <c r="C114" i="135"/>
  <c r="E93" i="135"/>
  <c r="E128" i="135"/>
  <c r="D93" i="135"/>
  <c r="C93" i="135"/>
  <c r="E82" i="135"/>
  <c r="D82" i="135"/>
  <c r="C82" i="135"/>
  <c r="E78" i="135"/>
  <c r="D78" i="135"/>
  <c r="C78" i="135"/>
  <c r="E75" i="135"/>
  <c r="D75" i="135"/>
  <c r="D89" i="135"/>
  <c r="C75" i="135"/>
  <c r="E70" i="135"/>
  <c r="D70" i="135"/>
  <c r="C70" i="135"/>
  <c r="E66" i="135"/>
  <c r="E89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E65" i="135"/>
  <c r="E90" i="135"/>
  <c r="D15" i="135"/>
  <c r="C15" i="135"/>
  <c r="E8" i="135"/>
  <c r="D8" i="135"/>
  <c r="D65" i="135"/>
  <c r="D90" i="135"/>
  <c r="D156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E154" i="134"/>
  <c r="D129" i="134"/>
  <c r="D154" i="134"/>
  <c r="C129" i="134"/>
  <c r="E114" i="134"/>
  <c r="D114" i="134"/>
  <c r="C114" i="134"/>
  <c r="E93" i="134"/>
  <c r="E128" i="134"/>
  <c r="D93" i="134"/>
  <c r="D128" i="134"/>
  <c r="D155" i="134"/>
  <c r="C93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D66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E65" i="134"/>
  <c r="D8" i="134"/>
  <c r="C8" i="134"/>
  <c r="E146" i="133"/>
  <c r="D146" i="133"/>
  <c r="C146" i="133"/>
  <c r="E140" i="133"/>
  <c r="D140" i="133"/>
  <c r="C140" i="133"/>
  <c r="C154" i="133"/>
  <c r="C155" i="133"/>
  <c r="E133" i="133"/>
  <c r="D133" i="133"/>
  <c r="C133" i="133"/>
  <c r="E129" i="133"/>
  <c r="E154" i="133"/>
  <c r="D129" i="133"/>
  <c r="D154" i="133"/>
  <c r="C129" i="133"/>
  <c r="E114" i="133"/>
  <c r="D114" i="133"/>
  <c r="C114" i="133"/>
  <c r="E93" i="133"/>
  <c r="E128" i="133"/>
  <c r="D93" i="133"/>
  <c r="D128" i="133"/>
  <c r="C93" i="133"/>
  <c r="C128" i="133"/>
  <c r="E82" i="133"/>
  <c r="D82" i="133"/>
  <c r="C82" i="133"/>
  <c r="E78" i="133"/>
  <c r="D78" i="133"/>
  <c r="C78" i="133"/>
  <c r="E75" i="133"/>
  <c r="D75" i="133"/>
  <c r="C75" i="133"/>
  <c r="C89" i="133"/>
  <c r="E70" i="133"/>
  <c r="D70" i="133"/>
  <c r="C70" i="133"/>
  <c r="E66" i="133"/>
  <c r="E89" i="133"/>
  <c r="E90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D65" i="133"/>
  <c r="D90" i="133"/>
  <c r="C22" i="133"/>
  <c r="E15" i="133"/>
  <c r="D15" i="133"/>
  <c r="C15" i="133"/>
  <c r="C65" i="133"/>
  <c r="C90" i="133"/>
  <c r="C156" i="133"/>
  <c r="E8" i="133"/>
  <c r="E65" i="133"/>
  <c r="D8" i="133"/>
  <c r="C8" i="133"/>
  <c r="D93" i="3"/>
  <c r="D128" i="3"/>
  <c r="D155" i="3"/>
  <c r="E93" i="3"/>
  <c r="E128" i="3"/>
  <c r="D114" i="3"/>
  <c r="E114" i="3"/>
  <c r="D129" i="3"/>
  <c r="E129" i="3"/>
  <c r="D133" i="3"/>
  <c r="E133" i="3"/>
  <c r="D140" i="3"/>
  <c r="E140" i="3"/>
  <c r="D146" i="3"/>
  <c r="E146" i="3"/>
  <c r="D8" i="3"/>
  <c r="D65" i="3"/>
  <c r="E8" i="3"/>
  <c r="D15" i="3"/>
  <c r="E15" i="3"/>
  <c r="E6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/>
  <c r="I17" i="61"/>
  <c r="H30" i="61"/>
  <c r="I30" i="61"/>
  <c r="D17" i="61"/>
  <c r="E17" i="61"/>
  <c r="D18" i="61"/>
  <c r="E18" i="61"/>
  <c r="E30" i="61"/>
  <c r="D24" i="61"/>
  <c r="E24" i="61"/>
  <c r="H18" i="73"/>
  <c r="I18" i="73"/>
  <c r="H29" i="73"/>
  <c r="I29" i="73"/>
  <c r="D37" i="76"/>
  <c r="D19" i="73"/>
  <c r="D29" i="73"/>
  <c r="E19" i="73"/>
  <c r="E29" i="73"/>
  <c r="D24" i="73"/>
  <c r="E24" i="73"/>
  <c r="D100" i="1"/>
  <c r="E100" i="1"/>
  <c r="D121" i="1"/>
  <c r="E121" i="1"/>
  <c r="D136" i="1"/>
  <c r="E136" i="1"/>
  <c r="D140" i="1"/>
  <c r="E140" i="1"/>
  <c r="D147" i="1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D166" i="1"/>
  <c r="E78" i="1"/>
  <c r="D81" i="1"/>
  <c r="E81" i="1"/>
  <c r="D85" i="1"/>
  <c r="E85" i="1"/>
  <c r="H4" i="73"/>
  <c r="C140" i="3"/>
  <c r="C51" i="105"/>
  <c r="C57" i="105"/>
  <c r="C45" i="105"/>
  <c r="C26" i="79"/>
  <c r="C146" i="3"/>
  <c r="C133" i="3"/>
  <c r="C93" i="3"/>
  <c r="C128" i="3"/>
  <c r="G29" i="73"/>
  <c r="D25" i="76"/>
  <c r="C152" i="1"/>
  <c r="C140" i="1"/>
  <c r="C100" i="1"/>
  <c r="C32" i="1"/>
  <c r="C37" i="105"/>
  <c r="C30" i="105"/>
  <c r="C36" i="105"/>
  <c r="C41" i="105"/>
  <c r="C58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G18" i="73"/>
  <c r="D24" i="76"/>
  <c r="C19" i="73"/>
  <c r="C29" i="73"/>
  <c r="C46" i="79"/>
  <c r="C58" i="79"/>
  <c r="C8" i="79"/>
  <c r="B26" i="64"/>
  <c r="D26" i="64"/>
  <c r="F26" i="64"/>
  <c r="B25" i="63"/>
  <c r="D25" i="63"/>
  <c r="F25" i="63"/>
  <c r="E7" i="143"/>
  <c r="E96" i="143"/>
  <c r="E164" i="143"/>
  <c r="C36" i="157"/>
  <c r="C41" i="157"/>
  <c r="C58" i="157"/>
  <c r="E57" i="175"/>
  <c r="E57" i="182"/>
  <c r="E57" i="184"/>
  <c r="D41" i="154"/>
  <c r="D58" i="154"/>
  <c r="E36" i="156"/>
  <c r="E41" i="156"/>
  <c r="C57" i="159"/>
  <c r="E57" i="178"/>
  <c r="E57" i="181"/>
  <c r="C58" i="156"/>
  <c r="C128" i="135"/>
  <c r="D36" i="160"/>
  <c r="D41" i="160"/>
  <c r="D58" i="160"/>
  <c r="I32" i="61"/>
  <c r="D128" i="135"/>
  <c r="D155" i="135"/>
  <c r="C36" i="151"/>
  <c r="C41" i="151"/>
  <c r="C58" i="151"/>
  <c r="D57" i="162"/>
  <c r="D57" i="171"/>
  <c r="D57" i="169"/>
  <c r="I4" i="61"/>
  <c r="H4" i="61"/>
  <c r="I4" i="73"/>
  <c r="I21" i="186"/>
  <c r="C57" i="140"/>
  <c r="D36" i="151"/>
  <c r="D41" i="151"/>
  <c r="D36" i="163"/>
  <c r="D41" i="163"/>
  <c r="D58" i="163"/>
  <c r="C36" i="181"/>
  <c r="C41" i="181"/>
  <c r="C58" i="181"/>
  <c r="C36" i="161"/>
  <c r="C41" i="161"/>
  <c r="C58" i="161"/>
  <c r="E57" i="151"/>
  <c r="D36" i="176"/>
  <c r="D41" i="176"/>
  <c r="D58" i="176"/>
  <c r="E41" i="177"/>
  <c r="C36" i="147"/>
  <c r="C41" i="147"/>
  <c r="C58" i="147"/>
  <c r="E36" i="154"/>
  <c r="E41" i="154"/>
  <c r="E36" i="164"/>
  <c r="E41" i="164"/>
  <c r="D36" i="164"/>
  <c r="D41" i="164"/>
  <c r="D58" i="164"/>
  <c r="E41" i="183"/>
  <c r="A3" i="144"/>
  <c r="A3" i="143"/>
  <c r="I28" i="186"/>
  <c r="I23" i="186"/>
  <c r="B23" i="186"/>
  <c r="I30" i="186"/>
  <c r="I27" i="186"/>
  <c r="I31" i="186"/>
  <c r="F19" i="186"/>
  <c r="F25" i="186"/>
  <c r="E25" i="186"/>
  <c r="A6" i="185"/>
  <c r="E31" i="186"/>
  <c r="F26" i="186"/>
  <c r="D58" i="171"/>
  <c r="D31" i="76"/>
  <c r="C36" i="177"/>
  <c r="C41" i="177"/>
  <c r="C58" i="177"/>
  <c r="D58" i="79"/>
  <c r="D36" i="177"/>
  <c r="D41" i="177"/>
  <c r="D58" i="177"/>
  <c r="H31" i="186"/>
  <c r="H25" i="186"/>
  <c r="I22" i="186"/>
  <c r="B22" i="186"/>
  <c r="D36" i="139"/>
  <c r="D41" i="139"/>
  <c r="D58" i="139"/>
  <c r="B28" i="186"/>
  <c r="G17" i="186"/>
  <c r="D5" i="63"/>
  <c r="D5" i="64"/>
  <c r="E5" i="63"/>
  <c r="E5" i="64"/>
  <c r="B30" i="186"/>
  <c r="D161" i="144"/>
  <c r="E41" i="181"/>
  <c r="E36" i="161"/>
  <c r="E41" i="161"/>
  <c r="C36" i="172"/>
  <c r="E36" i="182"/>
  <c r="E41" i="182"/>
  <c r="C160" i="144"/>
  <c r="C36" i="169"/>
  <c r="C41" i="169"/>
  <c r="C58" i="169"/>
  <c r="C58" i="173"/>
  <c r="G26" i="64"/>
  <c r="F223" i="186"/>
  <c r="I201" i="186"/>
  <c r="B178" i="186"/>
  <c r="F185" i="186"/>
  <c r="F163" i="186"/>
  <c r="F119" i="186"/>
  <c r="F113" i="186"/>
  <c r="B69" i="186"/>
  <c r="I69" i="186"/>
  <c r="F75" i="186"/>
  <c r="F69" i="186"/>
  <c r="B43" i="186"/>
  <c r="E41" i="148"/>
  <c r="D36" i="156"/>
  <c r="D41" i="156"/>
  <c r="D58" i="156"/>
  <c r="E36" i="105"/>
  <c r="E41" i="105"/>
  <c r="E36" i="174"/>
  <c r="E41" i="174"/>
  <c r="M14" i="94"/>
  <c r="B1" i="105"/>
  <c r="K16" i="94"/>
  <c r="K18" i="94"/>
  <c r="B19" i="186"/>
  <c r="B25" i="186"/>
  <c r="E154" i="3"/>
  <c r="E155" i="3"/>
  <c r="C36" i="148"/>
  <c r="C41" i="148"/>
  <c r="C58" i="148"/>
  <c r="G32" i="61"/>
  <c r="D6" i="76"/>
  <c r="C32" i="61"/>
  <c r="C65" i="3"/>
  <c r="C90" i="3"/>
  <c r="I31" i="73"/>
  <c r="C37" i="79"/>
  <c r="C42" i="79"/>
  <c r="C59" i="79"/>
  <c r="D68" i="142"/>
  <c r="E36" i="155"/>
  <c r="E41" i="155"/>
  <c r="C36" i="155"/>
  <c r="C41" i="155"/>
  <c r="C58" i="155"/>
  <c r="C41" i="162"/>
  <c r="C58" i="162"/>
  <c r="D36" i="181"/>
  <c r="D41" i="181"/>
  <c r="D58" i="181"/>
  <c r="C36" i="184"/>
  <c r="C41" i="184"/>
  <c r="C58" i="184"/>
  <c r="D7" i="94"/>
  <c r="E1" i="134"/>
  <c r="B1" i="141"/>
  <c r="D154" i="3"/>
  <c r="C37" i="137"/>
  <c r="C42" i="137"/>
  <c r="C59" i="137"/>
  <c r="C58" i="139"/>
  <c r="E36" i="163"/>
  <c r="E41" i="163"/>
  <c r="E36" i="178"/>
  <c r="E41" i="178"/>
  <c r="C36" i="182"/>
  <c r="C41" i="182"/>
  <c r="C58" i="182"/>
  <c r="E36" i="157"/>
  <c r="E41" i="157"/>
  <c r="D36" i="162"/>
  <c r="D41" i="162"/>
  <c r="D58" i="162"/>
  <c r="E36" i="149"/>
  <c r="E41" i="149"/>
  <c r="M16" i="94"/>
  <c r="B21" i="186"/>
  <c r="B1" i="139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63"/>
  <c r="B1" i="1"/>
  <c r="B1" i="143"/>
  <c r="B1" i="3"/>
  <c r="J1" i="186"/>
  <c r="C4" i="61"/>
  <c r="G4" i="61"/>
  <c r="E7" i="144"/>
  <c r="E96" i="144"/>
  <c r="E164" i="144"/>
  <c r="D17" i="186"/>
  <c r="C8" i="143"/>
  <c r="C97" i="143"/>
  <c r="A6" i="75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I2" i="73"/>
  <c r="I2" i="61"/>
  <c r="A37" i="75"/>
  <c r="A34" i="76"/>
  <c r="A13" i="75"/>
  <c r="A10" i="76"/>
  <c r="C97" i="1"/>
  <c r="C4" i="73"/>
  <c r="G4" i="73"/>
  <c r="C65" i="134"/>
  <c r="C90" i="134"/>
  <c r="B180" i="186"/>
  <c r="B224" i="186"/>
  <c r="F229" i="186"/>
  <c r="B2" i="189"/>
  <c r="B1" i="79"/>
  <c r="E37" i="79"/>
  <c r="E42" i="79"/>
  <c r="J1" i="73"/>
  <c r="B1" i="135"/>
  <c r="I25" i="186"/>
  <c r="B1" i="140"/>
  <c r="B27" i="186"/>
  <c r="C89" i="3"/>
  <c r="D160" i="1"/>
  <c r="E155" i="135"/>
  <c r="C68" i="142"/>
  <c r="C93" i="142"/>
  <c r="C162" i="142"/>
  <c r="C58" i="145"/>
  <c r="E32" i="61"/>
  <c r="D89" i="133"/>
  <c r="C154" i="135"/>
  <c r="C155" i="135"/>
  <c r="D92" i="144"/>
  <c r="D166" i="144"/>
  <c r="D58" i="147"/>
  <c r="C36" i="149"/>
  <c r="C41" i="149"/>
  <c r="C58" i="149"/>
  <c r="E36" i="158"/>
  <c r="E41" i="158"/>
  <c r="C36" i="163"/>
  <c r="C41" i="163"/>
  <c r="C58" i="163"/>
  <c r="D36" i="174"/>
  <c r="D41" i="174"/>
  <c r="D58" i="174"/>
  <c r="E41" i="175"/>
  <c r="D36" i="183"/>
  <c r="D41" i="183"/>
  <c r="D58" i="183"/>
  <c r="I119" i="186"/>
  <c r="B114" i="186"/>
  <c r="C58" i="140"/>
  <c r="C135" i="143"/>
  <c r="E36" i="147"/>
  <c r="E41" i="147"/>
  <c r="C36" i="158"/>
  <c r="C41" i="158"/>
  <c r="C58" i="158"/>
  <c r="E36" i="160"/>
  <c r="E41" i="160"/>
  <c r="I179" i="186"/>
  <c r="D36" i="140"/>
  <c r="D41" i="140"/>
  <c r="E36" i="145"/>
  <c r="E41" i="145"/>
  <c r="D58" i="152"/>
  <c r="D36" i="169"/>
  <c r="D41" i="169"/>
  <c r="D58" i="169"/>
  <c r="E36" i="169"/>
  <c r="E41" i="169"/>
  <c r="B41" i="186"/>
  <c r="B47" i="186"/>
  <c r="I47" i="186"/>
  <c r="B72" i="186"/>
  <c r="G25" i="63"/>
  <c r="E57" i="155"/>
  <c r="E36" i="173"/>
  <c r="E41" i="173"/>
  <c r="C57" i="150"/>
  <c r="C58" i="150"/>
  <c r="E41" i="152"/>
  <c r="C36" i="159"/>
  <c r="C41" i="159"/>
  <c r="C58" i="159"/>
  <c r="D36" i="180"/>
  <c r="D41" i="180"/>
  <c r="D58" i="180"/>
  <c r="B29" i="186"/>
  <c r="F47" i="186"/>
  <c r="B117" i="186"/>
  <c r="I163" i="186"/>
  <c r="B184" i="186"/>
  <c r="C93" i="144"/>
  <c r="C162" i="144"/>
  <c r="C165" i="142"/>
  <c r="D165" i="143"/>
  <c r="D93" i="143"/>
  <c r="B1" i="147"/>
  <c r="D32" i="61"/>
  <c r="D30" i="76"/>
  <c r="H32" i="61"/>
  <c r="D30" i="61"/>
  <c r="D31" i="61"/>
  <c r="D33" i="61"/>
  <c r="C30" i="61"/>
  <c r="C31" i="61"/>
  <c r="C30" i="73"/>
  <c r="D8" i="76"/>
  <c r="E37" i="76"/>
  <c r="E31" i="73"/>
  <c r="E30" i="73"/>
  <c r="D18" i="76"/>
  <c r="H31" i="73"/>
  <c r="D31" i="73"/>
  <c r="D30" i="73"/>
  <c r="C160" i="1"/>
  <c r="B25" i="76"/>
  <c r="E25" i="76"/>
  <c r="D135" i="1"/>
  <c r="B30" i="76"/>
  <c r="E30" i="76"/>
  <c r="E135" i="1"/>
  <c r="C135" i="1"/>
  <c r="B36" i="76"/>
  <c r="E161" i="1"/>
  <c r="B38" i="76"/>
  <c r="C92" i="1"/>
  <c r="D68" i="1"/>
  <c r="E68" i="1"/>
  <c r="B18" i="76"/>
  <c r="E18" i="76"/>
  <c r="C68" i="1"/>
  <c r="B6" i="76"/>
  <c r="E6" i="76"/>
  <c r="B12" i="76"/>
  <c r="E12" i="76"/>
  <c r="D165" i="1"/>
  <c r="E165" i="1"/>
  <c r="K20" i="94"/>
  <c r="M18" i="94"/>
  <c r="D14" i="76"/>
  <c r="E89" i="134"/>
  <c r="G33" i="61"/>
  <c r="C33" i="61"/>
  <c r="D19" i="76"/>
  <c r="E31" i="61"/>
  <c r="C58" i="172"/>
  <c r="B96" i="186"/>
  <c r="F97" i="186"/>
  <c r="B177" i="186"/>
  <c r="F179" i="186"/>
  <c r="C165" i="143"/>
  <c r="B119" i="186"/>
  <c r="H30" i="73"/>
  <c r="D32" i="76"/>
  <c r="B13" i="76"/>
  <c r="B229" i="186"/>
  <c r="E5" i="187"/>
  <c r="C5" i="188"/>
  <c r="C5" i="189"/>
  <c r="G4" i="63"/>
  <c r="G4" i="64"/>
  <c r="E4" i="3"/>
  <c r="E4" i="133"/>
  <c r="E4" i="134"/>
  <c r="E4" i="135"/>
  <c r="E4" i="79"/>
  <c r="E4" i="138"/>
  <c r="E4" i="137"/>
  <c r="E4" i="136"/>
  <c r="A25" i="75"/>
  <c r="A22" i="76"/>
  <c r="A31" i="75"/>
  <c r="A28" i="76"/>
  <c r="A19" i="75"/>
  <c r="A16" i="76"/>
  <c r="D93" i="1"/>
  <c r="G30" i="73"/>
  <c r="C31" i="73"/>
  <c r="G31" i="73"/>
  <c r="B24" i="76"/>
  <c r="E24" i="76"/>
  <c r="E90" i="134"/>
  <c r="D89" i="134"/>
  <c r="E37" i="138"/>
  <c r="E42" i="138"/>
  <c r="D57" i="140"/>
  <c r="C166" i="142"/>
  <c r="C58" i="170"/>
  <c r="B31" i="76"/>
  <c r="E31" i="76"/>
  <c r="D161" i="1"/>
  <c r="B32" i="76"/>
  <c r="D165" i="142"/>
  <c r="D93" i="142"/>
  <c r="D89" i="3"/>
  <c r="D90" i="3"/>
  <c r="D156" i="3"/>
  <c r="C57" i="178"/>
  <c r="D58" i="140"/>
  <c r="D13" i="76"/>
  <c r="B185" i="186"/>
  <c r="E165" i="142"/>
  <c r="A4" i="76"/>
  <c r="B1" i="145"/>
  <c r="B1" i="146"/>
  <c r="B1" i="148"/>
  <c r="E155" i="133"/>
  <c r="D65" i="134"/>
  <c r="D90" i="134"/>
  <c r="D156" i="134"/>
  <c r="E155" i="134"/>
  <c r="C154" i="134"/>
  <c r="D161" i="142"/>
  <c r="D166" i="143"/>
  <c r="D161" i="143"/>
  <c r="D162" i="143"/>
  <c r="D68" i="144"/>
  <c r="E92" i="144"/>
  <c r="E166" i="144"/>
  <c r="C154" i="3"/>
  <c r="C155" i="3"/>
  <c r="C156" i="3"/>
  <c r="E89" i="3"/>
  <c r="E90" i="3"/>
  <c r="D37" i="136"/>
  <c r="D42" i="136"/>
  <c r="D59" i="136"/>
  <c r="D36" i="141"/>
  <c r="D41" i="141"/>
  <c r="D58" i="141"/>
  <c r="E160" i="143"/>
  <c r="E166" i="143"/>
  <c r="D57" i="145"/>
  <c r="D58" i="145"/>
  <c r="D36" i="170"/>
  <c r="D41" i="170"/>
  <c r="D58" i="170"/>
  <c r="B195" i="186"/>
  <c r="B201" i="186"/>
  <c r="F201" i="186"/>
  <c r="B202" i="186"/>
  <c r="F207" i="186"/>
  <c r="E93" i="143"/>
  <c r="B1" i="136"/>
  <c r="C6" i="188"/>
  <c r="B1" i="138"/>
  <c r="B2" i="187"/>
  <c r="B1" i="137"/>
  <c r="B1" i="133"/>
  <c r="F91" i="186"/>
  <c r="F135" i="186"/>
  <c r="E92" i="1"/>
  <c r="E37" i="136"/>
  <c r="E42" i="136"/>
  <c r="E161" i="143"/>
  <c r="C160" i="143"/>
  <c r="C161" i="143"/>
  <c r="C162" i="143"/>
  <c r="D58" i="161"/>
  <c r="D58" i="184"/>
  <c r="B26" i="186"/>
  <c r="B31" i="186"/>
  <c r="F31" i="186"/>
  <c r="C128" i="134"/>
  <c r="C155" i="134"/>
  <c r="C156" i="134"/>
  <c r="C36" i="141"/>
  <c r="C41" i="141"/>
  <c r="C58" i="141"/>
  <c r="E68" i="144"/>
  <c r="E36" i="162"/>
  <c r="E41" i="162"/>
  <c r="D58" i="172"/>
  <c r="F53" i="186"/>
  <c r="B48" i="186"/>
  <c r="B53" i="186"/>
  <c r="B93" i="186"/>
  <c r="I97" i="186"/>
  <c r="I141" i="186"/>
  <c r="B153" i="186"/>
  <c r="B157" i="186"/>
  <c r="F157" i="186"/>
  <c r="B1" i="64"/>
  <c r="B1" i="142"/>
  <c r="B2" i="188"/>
  <c r="J1" i="61"/>
  <c r="B1" i="144"/>
  <c r="B2" i="190"/>
  <c r="F141" i="186"/>
  <c r="D58" i="151"/>
  <c r="I30" i="73"/>
  <c r="D36" i="76"/>
  <c r="I31" i="61"/>
  <c r="D155" i="133"/>
  <c r="D156" i="133"/>
  <c r="C65" i="135"/>
  <c r="C90" i="135"/>
  <c r="C156" i="135"/>
  <c r="D166" i="142"/>
  <c r="C58" i="178"/>
  <c r="C36" i="153"/>
  <c r="C41" i="153"/>
  <c r="C58" i="153"/>
  <c r="C36" i="154"/>
  <c r="C41" i="154"/>
  <c r="C58" i="154"/>
  <c r="D58" i="158"/>
  <c r="E36" i="170"/>
  <c r="E41" i="170"/>
  <c r="C36" i="183"/>
  <c r="C41" i="183"/>
  <c r="C58" i="183"/>
  <c r="I207" i="186"/>
  <c r="D36" i="149"/>
  <c r="D41" i="149"/>
  <c r="D58" i="149"/>
  <c r="E36" i="176"/>
  <c r="E41" i="176"/>
  <c r="B71" i="186"/>
  <c r="B75" i="186"/>
  <c r="B97" i="186"/>
  <c r="B132" i="186"/>
  <c r="B135" i="186"/>
  <c r="B154" i="186"/>
  <c r="B175" i="186"/>
  <c r="B179" i="186"/>
  <c r="B203" i="186"/>
  <c r="I229" i="186"/>
  <c r="H33" i="61"/>
  <c r="D7" i="76"/>
  <c r="E32" i="76"/>
  <c r="D32" i="73"/>
  <c r="C161" i="1"/>
  <c r="B26" i="76"/>
  <c r="E36" i="76"/>
  <c r="C166" i="1"/>
  <c r="B7" i="76"/>
  <c r="E7" i="76"/>
  <c r="C165" i="1"/>
  <c r="C93" i="1"/>
  <c r="C162" i="1"/>
  <c r="C166" i="143"/>
  <c r="E165" i="144"/>
  <c r="E93" i="144"/>
  <c r="D162" i="142"/>
  <c r="D26" i="76"/>
  <c r="E26" i="76"/>
  <c r="C32" i="73"/>
  <c r="E13" i="76"/>
  <c r="H32" i="73"/>
  <c r="E32" i="73"/>
  <c r="I32" i="73"/>
  <c r="D38" i="76"/>
  <c r="E38" i="76"/>
  <c r="B207" i="186"/>
  <c r="D93" i="144"/>
  <c r="D162" i="144"/>
  <c r="D165" i="144"/>
  <c r="B14" i="76"/>
  <c r="E14" i="76"/>
  <c r="D162" i="1"/>
  <c r="E4" i="149"/>
  <c r="E4" i="150"/>
  <c r="E4" i="151"/>
  <c r="E4" i="152"/>
  <c r="E4" i="173"/>
  <c r="E4" i="174"/>
  <c r="E4" i="175"/>
  <c r="E4" i="176"/>
  <c r="E4" i="161"/>
  <c r="E4" i="162"/>
  <c r="E4" i="163"/>
  <c r="E4" i="164"/>
  <c r="E4" i="169"/>
  <c r="E4" i="170"/>
  <c r="E4" i="171"/>
  <c r="E4" i="172"/>
  <c r="E4" i="145"/>
  <c r="E4" i="146"/>
  <c r="E4" i="147"/>
  <c r="E4" i="148"/>
  <c r="E4" i="105"/>
  <c r="E4" i="139"/>
  <c r="E4" i="140"/>
  <c r="E4" i="141"/>
  <c r="E4" i="177"/>
  <c r="E4" i="178"/>
  <c r="E4" i="179"/>
  <c r="E4" i="180"/>
  <c r="E4" i="153"/>
  <c r="E4" i="154"/>
  <c r="E4" i="155"/>
  <c r="E4" i="156"/>
  <c r="E4" i="181"/>
  <c r="E4" i="182"/>
  <c r="E4" i="183"/>
  <c r="E4" i="184"/>
  <c r="G11" i="190"/>
  <c r="E4" i="157"/>
  <c r="E4" i="158"/>
  <c r="E4" i="159"/>
  <c r="E4" i="160"/>
  <c r="G32" i="73"/>
  <c r="B1" i="152"/>
  <c r="B1" i="150"/>
  <c r="B1" i="149"/>
  <c r="B1" i="151"/>
  <c r="B19" i="76"/>
  <c r="E19" i="76"/>
  <c r="E93" i="1"/>
  <c r="B20" i="76"/>
  <c r="E166" i="1"/>
  <c r="E33" i="61"/>
  <c r="I33" i="61"/>
  <c r="D20" i="76"/>
  <c r="M20" i="94"/>
  <c r="K22" i="94"/>
  <c r="E20" i="76"/>
  <c r="B8" i="76"/>
  <c r="E8" i="76"/>
  <c r="M22" i="94"/>
  <c r="K24" i="94"/>
  <c r="B1" i="156"/>
  <c r="B1" i="153"/>
  <c r="B1" i="155"/>
  <c r="B1" i="154"/>
  <c r="M24" i="94"/>
  <c r="K26" i="94"/>
  <c r="B1" i="160"/>
  <c r="B1" i="158"/>
  <c r="B1" i="157"/>
  <c r="B1" i="159"/>
  <c r="M26" i="94"/>
  <c r="K28" i="94"/>
  <c r="B1" i="161"/>
  <c r="B1" i="163"/>
  <c r="B1" i="162"/>
  <c r="B1" i="164"/>
  <c r="K30" i="94"/>
  <c r="M28" i="94"/>
  <c r="B1" i="169"/>
  <c r="B1" i="170"/>
  <c r="B1" i="172"/>
  <c r="B1" i="171"/>
  <c r="B1" i="173"/>
  <c r="B1" i="176"/>
  <c r="B1" i="175"/>
  <c r="B1" i="174"/>
  <c r="M30" i="94"/>
  <c r="K32" i="94"/>
  <c r="M32" i="94"/>
  <c r="B1" i="182"/>
  <c r="B1" i="184"/>
  <c r="B1" i="183"/>
  <c r="B1" i="181"/>
  <c r="B1" i="180"/>
  <c r="B1" i="177"/>
  <c r="B1" i="178"/>
  <c r="B1" i="179"/>
  <c r="C10" i="185"/>
  <c r="C35" i="185"/>
  <c r="C7" i="185"/>
  <c r="C27" i="185"/>
  <c r="C32" i="185"/>
  <c r="C15" i="185"/>
  <c r="C37" i="185"/>
  <c r="C14" i="185"/>
  <c r="C21" i="185"/>
  <c r="C33" i="185"/>
  <c r="C30" i="185"/>
  <c r="C19" i="185"/>
  <c r="C13" i="185"/>
  <c r="C9" i="185"/>
  <c r="C34" i="185"/>
  <c r="C31" i="185"/>
  <c r="C36" i="185"/>
  <c r="C24" i="185"/>
  <c r="C11" i="185"/>
  <c r="C18" i="185"/>
  <c r="C26" i="185"/>
  <c r="C12" i="185"/>
  <c r="C29" i="185"/>
  <c r="C17" i="185"/>
  <c r="C28" i="185"/>
  <c r="C22" i="185"/>
  <c r="C8" i="185"/>
  <c r="C16" i="185"/>
  <c r="C25" i="185"/>
  <c r="C23" i="185"/>
  <c r="C20" i="185"/>
</calcChain>
</file>

<file path=xl/sharedStrings.xml><?xml version="1.0" encoding="utf-8"?>
<sst xmlns="http://schemas.openxmlformats.org/spreadsheetml/2006/main" count="8234" uniqueCount="635">
  <si>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</si>
  <si>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</si>
  <si>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</si>
  <si>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</si>
  <si>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</si>
  <si>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</si>
  <si>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</si>
  <si>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</si>
  <si>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</si>
  <si>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</si>
  <si>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</si>
  <si>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</si>
  <si>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</si>
  <si>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</si>
  <si>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</si>
  <si>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</si>
  <si>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</si>
  <si>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</si>
  <si>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</si>
  <si>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</si>
  <si>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</si>
  <si>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</si>
  <si>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</si>
  <si>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</si>
  <si>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</si>
  <si>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</si>
  <si>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</si>
  <si>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</si>
  <si>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</si>
  <si>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</si>
  <si>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</si>
  <si>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</si>
  <si>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</si>
  <si>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</si>
  <si>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</si>
  <si>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</si>
  <si>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</si>
  <si>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</si>
  <si>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</si>
  <si>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</si>
  <si>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</si>
  <si>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</si>
  <si>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</si>
  <si>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</si>
  <si>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</si>
  <si>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</si>
  <si>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</si>
  <si>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</si>
  <si>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</si>
  <si>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</si>
  <si>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</si>
  <si>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</si>
  <si>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</si>
  <si>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</si>
  <si>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</si>
  <si>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</si>
  <si>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</si>
  <si>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</si>
  <si>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</si>
  <si>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</si>
  <si>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</si>
  <si>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</si>
  <si>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</si>
  <si>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</si>
  <si>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</si>
  <si>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</si>
  <si>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</si>
  <si>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</si>
  <si>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</si>
  <si>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</si>
  <si>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</si>
  <si>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</si>
  <si>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</si>
  <si>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</si>
  <si>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</si>
  <si>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</si>
  <si>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</si>
  <si>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</si>
  <si>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</si>
  <si>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</si>
  <si>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</si>
  <si>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</si>
  <si>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</si>
  <si>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</si>
  <si>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</si>
  <si>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</si>
  <si>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</si>
  <si>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</si>
  <si>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</si>
  <si>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</si>
  <si>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</si>
  <si>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</si>
  <si>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</si>
  <si>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</si>
  <si>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</si>
  <si>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</si>
  <si>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</si>
  <si>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</si>
  <si>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</si>
  <si>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</si>
  <si>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</si>
  <si>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</si>
  <si>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</si>
  <si>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</si>
  <si>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</si>
  <si>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</si>
  <si>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</si>
  <si>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</si>
  <si>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</si>
  <si>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</si>
  <si>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</si>
  <si>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</si>
  <si>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</si>
  <si>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</si>
  <si>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</si>
  <si>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</si>
  <si>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</si>
  <si>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</si>
  <si>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</si>
  <si>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</si>
  <si>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</si>
  <si>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</si>
  <si>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</si>
  <si>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</si>
  <si>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</si>
  <si>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</si>
  <si>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</si>
  <si>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</si>
  <si>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</si>
  <si>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</si>
  <si>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</si>
  <si>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</si>
  <si>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</si>
  <si>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</si>
  <si>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</si>
  <si>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</si>
  <si>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</si>
  <si>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</si>
  <si>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</si>
  <si>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</si>
  <si>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</si>
  <si>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</si>
  <si>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</si>
  <si>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</si>
  <si>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</si>
  <si>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</si>
  <si>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</si>
  <si>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</si>
  <si>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</si>
  <si>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</si>
  <si>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</si>
  <si>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</si>
  <si>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</si>
  <si>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</si>
  <si>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</si>
  <si>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</si>
  <si>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</si>
  <si>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</si>
  <si>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</si>
  <si>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</si>
  <si>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</si>
  <si>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</si>
  <si>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</si>
  <si>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</si>
  <si>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</si>
  <si>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</si>
  <si>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</si>
  <si>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</si>
  <si>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</si>
  <si>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</si>
  <si>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</si>
  <si>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</si>
  <si>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</si>
  <si>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</si>
  <si>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</si>
  <si>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</si>
  <si>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</si>
  <si>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</si>
  <si>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</si>
  <si>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</si>
  <si>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</si>
  <si>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</si>
  <si>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</si>
  <si>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</si>
  <si>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</si>
  <si>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</si>
  <si>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</si>
  <si>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</si>
  <si>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</si>
  <si>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</si>
  <si>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</si>
  <si>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</si>
  <si>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</si>
  <si>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</si>
  <si>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</si>
  <si>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</si>
  <si>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</si>
  <si>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</si>
  <si>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</si>
  <si>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</si>
  <si>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</si>
  <si>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</si>
  <si>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</si>
  <si>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</si>
  <si>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</si>
  <si>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</si>
  <si>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</si>
  <si>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</si>
  <si>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</si>
  <si>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</si>
  <si>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</si>
  <si>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</si>
  <si>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</si>
  <si>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</si>
  <si>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</si>
  <si>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</si>
  <si>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</si>
  <si>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</si>
  <si>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</si>
  <si>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</si>
  <si>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</si>
  <si>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</si>
  <si>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</si>
  <si>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</si>
  <si>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</si>
  <si>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</si>
  <si>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</si>
  <si>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</si>
  <si>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</si>
  <si>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</si>
  <si>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</si>
  <si>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</si>
  <si>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</si>
  <si>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</si>
  <si>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</si>
  <si>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</si>
  <si>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</si>
  <si>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</si>
  <si>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</si>
  <si>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</si>
  <si>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</si>
  <si>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</si>
  <si>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</si>
  <si>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</si>
  <si>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</si>
  <si>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</si>
  <si>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</si>
  <si>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</si>
  <si>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</si>
  <si>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</si>
  <si>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</si>
  <si>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</si>
  <si>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</si>
  <si>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</si>
  <si>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</si>
  <si>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</si>
  <si>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</si>
  <si>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</si>
  <si>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</si>
  <si>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</si>
  <si>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</si>
  <si>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</si>
  <si>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</si>
  <si>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</si>
  <si>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</si>
  <si>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</si>
  <si>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</si>
  <si>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</si>
  <si>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</si>
  <si>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</si>
  <si>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</si>
  <si>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</si>
  <si>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</si>
  <si>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</si>
  <si>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</si>
  <si>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</si>
  <si>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</si>
  <si>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</si>
  <si>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</si>
  <si>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</si>
  <si>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</si>
  <si>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</si>
  <si>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</si>
  <si>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</si>
  <si>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</si>
  <si>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</si>
  <si>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</si>
  <si>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</si>
  <si>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</si>
  <si>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</si>
  <si>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</si>
  <si>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</si>
  <si>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</si>
  <si>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</si>
  <si>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</si>
  <si>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</si>
  <si>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</si>
  <si>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</si>
  <si>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</si>
  <si>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</si>
  <si>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</si>
  <si>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</si>
  <si>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</si>
  <si>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</si>
  <si>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</si>
  <si>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</si>
  <si>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</si>
  <si>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</si>
  <si>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</si>
  <si>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</si>
  <si>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</si>
  <si>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</si>
  <si>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</si>
  <si>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</si>
  <si>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</si>
  <si>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</si>
  <si>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</si>
  <si>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</si>
  <si>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</si>
  <si>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</si>
  <si>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</si>
  <si>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</si>
  <si>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</si>
  <si>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</si>
  <si>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</si>
  <si>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</si>
  <si>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</si>
  <si>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</si>
  <si>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</si>
  <si>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</si>
  <si>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</si>
  <si>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</si>
  <si>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</si>
  <si>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</si>
  <si>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</si>
  <si>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</si>
  <si>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</si>
  <si>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</si>
  <si>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</si>
  <si>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</si>
  <si>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</si>
  <si>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</si>
  <si>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</si>
  <si>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</si>
  <si>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</si>
  <si>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</si>
  <si>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</si>
  <si>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</si>
  <si>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</si>
  <si>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</si>
  <si>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</si>
  <si>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</si>
  <si>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</si>
  <si>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</si>
  <si>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</si>
  <si>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</si>
  <si>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</si>
  <si>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</si>
  <si>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</si>
  <si>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</si>
  <si>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</si>
  <si>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</si>
  <si>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</si>
  <si>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</si>
  <si>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</si>
  <si>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</si>
  <si>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</si>
  <si>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</si>
  <si>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</si>
  <si>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</si>
  <si>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</si>
  <si>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</si>
  <si>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</si>
  <si>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</si>
  <si>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</si>
  <si>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</si>
  <si>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</si>
  <si>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</si>
  <si>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</si>
  <si>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</si>
  <si>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</si>
  <si>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</si>
  <si>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</si>
  <si>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</si>
  <si>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</si>
  <si>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</si>
  <si>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</si>
  <si>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</si>
  <si>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</si>
  <si>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</si>
  <si>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</si>
  <si>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</si>
  <si>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</si>
  <si>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</si>
  <si>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</si>
  <si>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</si>
  <si>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</si>
  <si>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</si>
  <si>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</si>
  <si>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</si>
  <si>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</si>
  <si>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</si>
  <si>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</si>
  <si>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</si>
  <si>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</si>
  <si>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</si>
  <si>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</si>
  <si>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</si>
  <si>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</si>
  <si>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</si>
  <si>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</si>
  <si>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</si>
  <si>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</si>
  <si>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</si>
  <si>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</si>
  <si>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</si>
  <si>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</si>
  <si>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</si>
  <si>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</si>
  <si>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</si>
  <si>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</si>
  <si>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</si>
  <si>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</si>
  <si>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</si>
  <si>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</si>
  <si>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</si>
  <si>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</si>
  <si>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</si>
  <si>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</si>
  <si>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</si>
  <si>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</si>
  <si>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</si>
  <si>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</si>
  <si>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</si>
  <si>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</si>
  <si>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</si>
  <si>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</si>
  <si>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</si>
  <si>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</si>
  <si>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</si>
  <si>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</si>
  <si>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</si>
  <si>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</si>
  <si>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</si>
  <si>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</si>
  <si>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</si>
  <si>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</si>
  <si>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</si>
  <si>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</si>
  <si>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</si>
  <si>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</si>
  <si>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</si>
  <si>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</si>
  <si>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</si>
  <si>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</si>
  <si>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</si>
  <si>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</si>
  <si>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</si>
  <si>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</si>
  <si>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</si>
  <si>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</si>
  <si>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</si>
  <si>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</si>
  <si>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</si>
  <si>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</si>
  <si>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</si>
  <si>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</si>
  <si>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</si>
  <si>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</si>
  <si>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</si>
  <si>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</si>
  <si>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</si>
  <si>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</si>
  <si>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</si>
  <si>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</si>
  <si>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</si>
  <si>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</si>
  <si>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</si>
  <si>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</si>
  <si>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</si>
  <si>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</si>
  <si>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</si>
  <si>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</si>
  <si>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</si>
  <si>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</si>
  <si>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</si>
  <si>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</si>
  <si>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</si>
  <si>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</si>
  <si>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</si>
  <si>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</si>
  <si>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</si>
  <si>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</si>
  <si>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</si>
  <si>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</si>
  <si>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</si>
  <si>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</si>
  <si>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</si>
  <si>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</si>
  <si>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</si>
  <si>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</si>
  <si>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</si>
  <si>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</si>
  <si>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</si>
  <si>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</si>
  <si>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</si>
  <si>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</si>
  <si>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</si>
  <si>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</si>
  <si>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</si>
  <si>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</si>
  <si>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</si>
  <si>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</si>
  <si>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</si>
  <si>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</si>
  <si>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</si>
  <si>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</si>
  <si>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</si>
  <si>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</si>
  <si>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</si>
  <si>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</si>
  <si>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</si>
  <si>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</si>
  <si>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</si>
  <si>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</si>
  <si>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</si>
  <si>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</si>
  <si>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</si>
  <si>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</si>
  <si>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</si>
  <si>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</si>
  <si>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</si>
  <si>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</si>
  <si>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</si>
  <si>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</si>
  <si>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</si>
  <si>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</si>
  <si>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</si>
  <si>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</si>
  <si>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</si>
  <si>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</si>
  <si>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</si>
  <si>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</si>
  <si>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</si>
  <si>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</si>
  <si>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</si>
  <si>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</si>
  <si>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</si>
  <si>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</si>
  <si>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</si>
  <si>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</si>
  <si>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</si>
  <si>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</si>
  <si>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</si>
  <si>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</si>
  <si>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</si>
  <si>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</si>
  <si>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</si>
  <si>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</si>
  <si>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</si>
  <si>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</si>
  <si>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</si>
  <si>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</si>
  <si>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</si>
  <si>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</si>
  <si>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</si>
  <si>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</si>
  <si>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</si>
  <si>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</si>
  <si>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</si>
  <si>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</si>
  <si>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</si>
  <si>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</si>
  <si>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</si>
  <si>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</si>
  <si>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</si>
  <si>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</si>
  <si>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</si>
  <si>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</si>
  <si>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</si>
  <si>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</si>
  <si>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…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</si>
  <si>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</si>
  <si>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</si>
  <si>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</si>
  <si>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</si>
  <si>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</si>
  <si>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</si>
  <si>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</si>
  <si>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</si>
  <si>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</si>
  <si>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</si>
  <si>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</si>
  <si>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</si>
  <si>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</si>
  <si>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</si>
  <si>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</si>
  <si>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</si>
  <si>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</si>
  <si>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</si>
  <si>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</si>
  <si>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</si>
  <si>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</si>
  <si>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</si>
  <si>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</si>
  <si>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</si>
  <si>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</si>
  <si>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</si>
  <si>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</si>
  <si>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</si>
  <si>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</si>
  <si>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</si>
  <si>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</si>
  <si>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</si>
  <si>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</si>
  <si>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</si>
  <si>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</si>
  <si>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</si>
  <si>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</si>
  <si>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</si>
  <si>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</si>
  <si>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</si>
  <si>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</si>
  <si>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</si>
  <si>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</si>
  <si>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</si>
  <si>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</si>
  <si>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</si>
  <si>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2021. …..ig</t>
  </si>
  <si>
    <t>Módosított előirányzat 2021. 
….-án</t>
  </si>
  <si>
    <t>BECSKEHÁZA KÖZSÉG ÖNKORMÁNYZATA</t>
  </si>
  <si>
    <t>Egyéb közhatalmi bevételek</t>
  </si>
  <si>
    <t>2020. évi</t>
  </si>
  <si>
    <t>Államháztartáson belüli megelőlegezések visszafizetés</t>
  </si>
  <si>
    <t>V.28.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</si>
</sst>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2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4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36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9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9" xfId="6" applyNumberFormat="1" applyFont="1" applyFill="1" applyBorder="1" applyAlignment="1" applyProtection="1">
      <alignment horizontal="right" vertical="center" indent="1"/>
    </xf>
    <xf numFmtId="166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9" xfId="6" applyNumberFormat="1" applyFont="1" applyFill="1" applyBorder="1" applyAlignment="1" applyProtection="1">
      <alignment horizontal="right" vertical="center" wrapText="1" indent="1"/>
    </xf>
    <xf numFmtId="166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3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166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4" xfId="0" applyFont="1" applyBorder="1" applyAlignment="1">
      <alignment horizontal="center" vertical="center" wrapText="1"/>
    </xf>
    <xf numFmtId="166" fontId="16" fillId="0" borderId="50" xfId="6" applyNumberFormat="1" applyFont="1" applyFill="1" applyBorder="1" applyAlignment="1" applyProtection="1">
      <alignment horizontal="center" vertical="center" wrapText="1"/>
    </xf>
    <xf numFmtId="166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75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40" xfId="6" applyNumberFormat="1" applyFill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Fill="1" applyBorder="1" applyAlignment="1">
      <alignment horizontal="left" vertical="center" wrapText="1"/>
    </xf>
    <xf numFmtId="166" fontId="26" fillId="0" borderId="47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66" fontId="26" fillId="0" borderId="50" xfId="6" applyNumberFormat="1" applyFont="1" applyFill="1" applyBorder="1" applyAlignment="1">
      <alignment horizontal="center" vertical="center" wrapText="1"/>
    </xf>
    <xf numFmtId="166" fontId="26" fillId="0" borderId="47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5" xfId="6" applyNumberFormat="1" applyFill="1" applyBorder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589" name="Csoportba foglalás 5">
          <a:extLst>
            <a:ext uri="{FF2B5EF4-FFF2-40B4-BE49-F238E27FC236}">
              <a16:creationId xmlns:a16="http://schemas.microsoft.com/office/drawing/2014/main" id="{13C9A2F7-5E6B-4BF0-BC79-7A1E9AA3CCCA}"/>
            </a:ext>
          </a:extLst>
        </xdr:cNvPr>
        <xdr:cNvGrpSpPr>
          <a:grpSpLocks/>
        </xdr:cNvGrpSpPr>
      </xdr:nvGrpSpPr>
      <xdr:grpSpPr bwMode="auto">
        <a:xfrm>
          <a:off x="8115300" y="152400"/>
          <a:ext cx="4936548" cy="2973532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9E02DF64-86DA-4016-9DF6-42B41F1897DD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592" name="Kép 2">
            <a:extLst>
              <a:ext uri="{FF2B5EF4-FFF2-40B4-BE49-F238E27FC236}">
                <a16:creationId xmlns:a16="http://schemas.microsoft.com/office/drawing/2014/main" id="{37882873-D913-402E-A4C2-047B2B0659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7DC1EAC4-E983-433E-82E5-1604C2DD9A7F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BEA2FFF1-0216-460D-BAEF-A931E72CD773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H29" sqref="H29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7">
        <v>2021</v>
      </c>
    </row>
    <row r="2" spans="1:3" ht="18.75" x14ac:dyDescent="0.2">
      <c r="A2" s="520" t="s">
        <v>539</v>
      </c>
      <c r="B2" s="520"/>
      <c r="C2" s="520"/>
    </row>
    <row r="3" spans="1:3" ht="15" x14ac:dyDescent="0.25">
      <c r="A3" s="357"/>
      <c r="B3" s="358"/>
      <c r="C3" s="357"/>
    </row>
    <row r="4" spans="1:3" ht="14.25" x14ac:dyDescent="0.2">
      <c r="A4" s="359" t="s">
        <v>540</v>
      </c>
      <c r="B4" s="360" t="s">
        <v>541</v>
      </c>
      <c r="C4" s="359" t="s">
        <v>542</v>
      </c>
    </row>
    <row r="5" spans="1:3" x14ac:dyDescent="0.2">
      <c r="A5" s="361"/>
      <c r="B5" s="361"/>
      <c r="C5" s="361"/>
    </row>
    <row r="6" spans="1:3" ht="18.75" x14ac:dyDescent="0.3">
      <c r="A6" s="521" t="str">
        <f>CONCATENATE("IDŐKÖZI (",UPPER(KVI_MOD_ALAPADATOK!C9)," BESZÁMOLÓ) TÁJÉKOZTATÓ")</f>
        <v>IDŐKÖZI (III. NEGYEDÉVES BESZÁMOLÓ) TÁJÉKOZTATÓ</v>
      </c>
      <c r="B6" s="521"/>
      <c r="C6" s="521"/>
    </row>
    <row r="7" spans="1:3" x14ac:dyDescent="0.2">
      <c r="A7" s="361" t="s">
        <v>543</v>
      </c>
      <c r="B7" s="361" t="s">
        <v>544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61" t="s">
        <v>545</v>
      </c>
      <c r="B8" s="361" t="s">
        <v>561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61" t="s">
        <v>546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61" t="s">
        <v>547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61" t="s">
        <v>548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61" t="s">
        <v>549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61" t="s">
        <v>526</v>
      </c>
      <c r="B13" s="361" t="s">
        <v>556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61" t="s">
        <v>439</v>
      </c>
      <c r="B14" s="361" t="s">
        <v>557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61" t="s">
        <v>550</v>
      </c>
      <c r="B15" s="361" t="s">
        <v>551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61" t="s">
        <v>552</v>
      </c>
      <c r="B16" s="361" t="str">
        <f>KVI_MOD_3.sz.mell.!A4</f>
        <v>BECSKEHÁZA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61" t="s">
        <v>553</v>
      </c>
      <c r="B17" s="361" t="str">
        <f>KVI_MOD_4.sz.mell.!A4</f>
        <v>BECSKEHÁZA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61" t="s">
        <v>555</v>
      </c>
      <c r="B18" s="361" t="str">
        <f>KVI_MOD_5.sz.mell.!A4</f>
        <v>BECSKEHÁZA KÖZSÉG ÖNKORMÁNYZATA 2021.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61" t="s">
        <v>609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61" t="s">
        <v>554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61" t="s">
        <v>610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61" t="s">
        <v>611</v>
      </c>
      <c r="B22" s="361" t="s">
        <v>558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61" t="s">
        <v>612</v>
      </c>
      <c r="B23" s="361" t="s">
        <v>559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61" t="s">
        <v>613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61" t="s">
        <v>614</v>
      </c>
      <c r="B25" s="361" t="s">
        <v>560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61" t="s">
        <v>615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61" t="s">
        <v>616</v>
      </c>
      <c r="B27" s="361" t="str">
        <f>KVI_MOD_ALAPADATOK!B14</f>
        <v>1 kvi név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61" t="s">
        <v>617</v>
      </c>
      <c r="B28" s="361" t="str">
        <f>KVI_MOD_ALAPADATOK!B16</f>
        <v>2 kvi név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61" t="s">
        <v>618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61" t="s">
        <v>625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61" t="s">
        <v>620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61" t="s">
        <v>621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61" t="s">
        <v>619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61" t="s">
        <v>622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61" t="s">
        <v>623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61" t="s">
        <v>624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61" t="s">
        <v>626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M16" sqref="M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70"/>
      <c r="B3" s="271"/>
      <c r="C3" s="270"/>
      <c r="D3" s="272"/>
      <c r="E3" s="271"/>
    </row>
    <row r="4" spans="1:5" ht="15.75" x14ac:dyDescent="0.25">
      <c r="A4" s="78" t="str">
        <f>KVI_MOD_ÖSSZEFÜGGÉSEK!A6</f>
        <v>2021. évi eredeti előirányzat BEVÉTELEK</v>
      </c>
      <c r="B4" s="273"/>
      <c r="C4" s="274"/>
      <c r="D4" s="272"/>
      <c r="E4" s="271"/>
    </row>
    <row r="5" spans="1:5" x14ac:dyDescent="0.2">
      <c r="A5" s="270"/>
      <c r="B5" s="271"/>
      <c r="C5" s="270"/>
      <c r="D5" s="272"/>
      <c r="E5" s="271"/>
    </row>
    <row r="6" spans="1:5" x14ac:dyDescent="0.2">
      <c r="A6" s="270" t="s">
        <v>467</v>
      </c>
      <c r="B6" s="271">
        <f>+KVI_MOD_1.1.sz.mell.!C68</f>
        <v>21994431</v>
      </c>
      <c r="C6" s="270" t="s">
        <v>440</v>
      </c>
      <c r="D6" s="272">
        <f>+KVI_MOD_2.1.sz.mell!C18+KVI_MOD_2.2.sz.mell!C17</f>
        <v>21994431</v>
      </c>
      <c r="E6" s="271">
        <f>+B6-D6</f>
        <v>0</v>
      </c>
    </row>
    <row r="7" spans="1:5" x14ac:dyDescent="0.2">
      <c r="A7" s="270" t="s">
        <v>483</v>
      </c>
      <c r="B7" s="271">
        <f>+KVI_MOD_1.1.sz.mell.!C92</f>
        <v>15738255</v>
      </c>
      <c r="C7" s="270" t="s">
        <v>446</v>
      </c>
      <c r="D7" s="272">
        <f>+KVI_MOD_2.1.sz.mell!C29+KVI_MOD_2.2.sz.mell!C30</f>
        <v>15738255</v>
      </c>
      <c r="E7" s="271">
        <f>+B7-D7</f>
        <v>0</v>
      </c>
    </row>
    <row r="8" spans="1:5" x14ac:dyDescent="0.2">
      <c r="A8" s="270" t="s">
        <v>484</v>
      </c>
      <c r="B8" s="271">
        <f>+KVI_MOD_1.1.sz.mell.!C93</f>
        <v>37732686</v>
      </c>
      <c r="C8" s="270" t="s">
        <v>447</v>
      </c>
      <c r="D8" s="272">
        <f>+KVI_MOD_2.1.sz.mell!C30+KVI_MOD_2.2.sz.mell!C31</f>
        <v>37732686</v>
      </c>
      <c r="E8" s="271">
        <f>+B8-D8</f>
        <v>0</v>
      </c>
    </row>
    <row r="9" spans="1:5" x14ac:dyDescent="0.2">
      <c r="A9" s="270"/>
      <c r="B9" s="271"/>
      <c r="C9" s="270"/>
      <c r="D9" s="272"/>
      <c r="E9" s="271"/>
    </row>
    <row r="10" spans="1:5" ht="15.75" x14ac:dyDescent="0.25">
      <c r="A10" s="78" t="str">
        <f>+KVI_MOD_ÖSSZEFÜGGÉSEK!A13</f>
        <v>2021. évi összes módosítás BEVÉTELEK</v>
      </c>
      <c r="B10" s="273"/>
      <c r="C10" s="274"/>
      <c r="D10" s="272"/>
      <c r="E10" s="271"/>
    </row>
    <row r="11" spans="1:5" x14ac:dyDescent="0.2">
      <c r="A11" s="270"/>
      <c r="B11" s="271"/>
      <c r="C11" s="270"/>
      <c r="D11" s="272"/>
      <c r="E11" s="271"/>
    </row>
    <row r="12" spans="1:5" x14ac:dyDescent="0.2">
      <c r="A12" s="270" t="s">
        <v>468</v>
      </c>
      <c r="B12" s="271">
        <f>+KVI_MOD_1.1.sz.mell.!D68</f>
        <v>1670609</v>
      </c>
      <c r="C12" s="270" t="s">
        <v>441</v>
      </c>
      <c r="D12" s="272">
        <f>+KVI_MOD_2.1.sz.mell!D18+KVI_MOD_2.2.sz.mell!D17</f>
        <v>1670609</v>
      </c>
      <c r="E12" s="271">
        <f>+B12-D12</f>
        <v>0</v>
      </c>
    </row>
    <row r="13" spans="1:5" x14ac:dyDescent="0.2">
      <c r="A13" s="270" t="s">
        <v>469</v>
      </c>
      <c r="B13" s="271">
        <f>+KVI_MOD_1.1.sz.mell.!D92</f>
        <v>0</v>
      </c>
      <c r="C13" s="270" t="s">
        <v>448</v>
      </c>
      <c r="D13" s="272">
        <f>+KVI_MOD_2.1.sz.mell!D29+KVI_MOD_2.2.sz.mell!D30</f>
        <v>0</v>
      </c>
      <c r="E13" s="271">
        <f>+B13-D13</f>
        <v>0</v>
      </c>
    </row>
    <row r="14" spans="1:5" x14ac:dyDescent="0.2">
      <c r="A14" s="270" t="s">
        <v>470</v>
      </c>
      <c r="B14" s="271">
        <f>+KVI_MOD_1.1.sz.mell.!D93</f>
        <v>1670609</v>
      </c>
      <c r="C14" s="270" t="s">
        <v>449</v>
      </c>
      <c r="D14" s="272">
        <f>+KVI_MOD_2.1.sz.mell!D30+KVI_MOD_2.2.sz.mell!D31</f>
        <v>1670609</v>
      </c>
      <c r="E14" s="271">
        <f>+B14-D14</f>
        <v>0</v>
      </c>
    </row>
    <row r="15" spans="1:5" x14ac:dyDescent="0.2">
      <c r="A15" s="270"/>
      <c r="B15" s="271"/>
      <c r="C15" s="270"/>
      <c r="D15" s="272"/>
      <c r="E15" s="271"/>
    </row>
    <row r="16" spans="1:5" ht="14.25" x14ac:dyDescent="0.2">
      <c r="A16" s="275" t="str">
        <f>+KVI_MOD_ÖSSZEFÜGGÉSEK!A19</f>
        <v>2021. módosított előirányzat BEVÉTELEK</v>
      </c>
      <c r="B16" s="77"/>
      <c r="C16" s="274"/>
      <c r="D16" s="272"/>
      <c r="E16" s="271"/>
    </row>
    <row r="17" spans="1:5" x14ac:dyDescent="0.2">
      <c r="A17" s="270"/>
      <c r="B17" s="271"/>
      <c r="C17" s="270"/>
      <c r="D17" s="272"/>
      <c r="E17" s="271"/>
    </row>
    <row r="18" spans="1:5" x14ac:dyDescent="0.2">
      <c r="A18" s="270" t="s">
        <v>471</v>
      </c>
      <c r="B18" s="271">
        <f>+KVI_MOD_1.1.sz.mell.!E68</f>
        <v>23665040</v>
      </c>
      <c r="C18" s="270" t="s">
        <v>442</v>
      </c>
      <c r="D18" s="272">
        <f>+KVI_MOD_2.1.sz.mell!E18+KVI_MOD_2.2.sz.mell!E17</f>
        <v>23665040</v>
      </c>
      <c r="E18" s="271">
        <f>+B18-D18</f>
        <v>0</v>
      </c>
    </row>
    <row r="19" spans="1:5" x14ac:dyDescent="0.2">
      <c r="A19" s="270" t="s">
        <v>472</v>
      </c>
      <c r="B19" s="271">
        <f>+KVI_MOD_1.1.sz.mell.!E92</f>
        <v>15738255</v>
      </c>
      <c r="C19" s="270" t="s">
        <v>450</v>
      </c>
      <c r="D19" s="272">
        <f>+KVI_MOD_2.1.sz.mell!E29+KVI_MOD_2.2.sz.mell!E30</f>
        <v>15738255</v>
      </c>
      <c r="E19" s="271">
        <f>+B19-D19</f>
        <v>0</v>
      </c>
    </row>
    <row r="20" spans="1:5" x14ac:dyDescent="0.2">
      <c r="A20" s="270" t="s">
        <v>473</v>
      </c>
      <c r="B20" s="271">
        <f>+KVI_MOD_1.1.sz.mell.!E93</f>
        <v>39403295</v>
      </c>
      <c r="C20" s="270" t="s">
        <v>451</v>
      </c>
      <c r="D20" s="272">
        <f>+KVI_MOD_2.1.sz.mell!E30+KVI_MOD_2.2.sz.mell!E31</f>
        <v>39403295</v>
      </c>
      <c r="E20" s="271">
        <f>+B20-D20</f>
        <v>0</v>
      </c>
    </row>
    <row r="21" spans="1:5" x14ac:dyDescent="0.2">
      <c r="A21" s="270"/>
      <c r="B21" s="271"/>
      <c r="C21" s="270"/>
      <c r="D21" s="272"/>
      <c r="E21" s="271"/>
    </row>
    <row r="22" spans="1:5" ht="15.75" x14ac:dyDescent="0.25">
      <c r="A22" s="78" t="str">
        <f>+KVI_MOD_ÖSSZEFÜGGÉSEK!A25</f>
        <v>2021. évi eredeti előirányzat KIADÁSOK</v>
      </c>
      <c r="B22" s="273"/>
      <c r="C22" s="274"/>
      <c r="D22" s="272"/>
      <c r="E22" s="271"/>
    </row>
    <row r="23" spans="1:5" x14ac:dyDescent="0.2">
      <c r="A23" s="270"/>
      <c r="B23" s="271"/>
      <c r="C23" s="270"/>
      <c r="D23" s="272"/>
      <c r="E23" s="271"/>
    </row>
    <row r="24" spans="1:5" x14ac:dyDescent="0.2">
      <c r="A24" s="270" t="s">
        <v>485</v>
      </c>
      <c r="B24" s="271">
        <f>+KVI_MOD_1.1.sz.mell.!C135</f>
        <v>37138530</v>
      </c>
      <c r="C24" s="270" t="s">
        <v>443</v>
      </c>
      <c r="D24" s="272">
        <f>+KVI_MOD_2.1.sz.mell!G18+KVI_MOD_2.2.sz.mell!G17</f>
        <v>37138530</v>
      </c>
      <c r="E24" s="271">
        <f>+B24-D24</f>
        <v>0</v>
      </c>
    </row>
    <row r="25" spans="1:5" x14ac:dyDescent="0.2">
      <c r="A25" s="270" t="s">
        <v>475</v>
      </c>
      <c r="B25" s="271">
        <f>+KVI_MOD_1.1.sz.mell.!C160</f>
        <v>594156</v>
      </c>
      <c r="C25" s="270" t="s">
        <v>452</v>
      </c>
      <c r="D25" s="272">
        <f>+KVI_MOD_2.1.sz.mell!G29+KVI_MOD_2.2.sz.mell!G30</f>
        <v>594156</v>
      </c>
      <c r="E25" s="271">
        <f>+B25-D25</f>
        <v>0</v>
      </c>
    </row>
    <row r="26" spans="1:5" x14ac:dyDescent="0.2">
      <c r="A26" s="270" t="s">
        <v>476</v>
      </c>
      <c r="B26" s="271">
        <f>+KVI_MOD_1.1.sz.mell.!C161</f>
        <v>37732686</v>
      </c>
      <c r="C26" s="270" t="s">
        <v>453</v>
      </c>
      <c r="D26" s="272">
        <f>+KVI_MOD_2.1.sz.mell!G30+KVI_MOD_2.2.sz.mell!G31</f>
        <v>37732686</v>
      </c>
      <c r="E26" s="271">
        <f>+B26-D26</f>
        <v>0</v>
      </c>
    </row>
    <row r="27" spans="1:5" x14ac:dyDescent="0.2">
      <c r="A27" s="270"/>
      <c r="B27" s="271"/>
      <c r="C27" s="270"/>
      <c r="D27" s="272"/>
      <c r="E27" s="271"/>
    </row>
    <row r="28" spans="1:5" ht="15.75" x14ac:dyDescent="0.25">
      <c r="A28" s="78" t="str">
        <f>+KVI_MOD_ÖSSZEFÜGGÉSEK!A31</f>
        <v>2021. évi Összes módosítás KIADÁSOK</v>
      </c>
      <c r="B28" s="273"/>
      <c r="C28" s="274"/>
      <c r="D28" s="272"/>
      <c r="E28" s="271"/>
    </row>
    <row r="29" spans="1:5" x14ac:dyDescent="0.2">
      <c r="A29" s="270"/>
      <c r="B29" s="271"/>
      <c r="C29" s="270"/>
      <c r="D29" s="272"/>
      <c r="E29" s="271"/>
    </row>
    <row r="30" spans="1:5" x14ac:dyDescent="0.2">
      <c r="A30" s="270" t="s">
        <v>477</v>
      </c>
      <c r="B30" s="271">
        <f>+KVI_MOD_1.1.sz.mell.!D135</f>
        <v>1670609</v>
      </c>
      <c r="C30" s="270" t="s">
        <v>444</v>
      </c>
      <c r="D30" s="272">
        <f>+KVI_MOD_2.1.sz.mell!H18+KVI_MOD_2.2.sz.mell!H17</f>
        <v>1670609</v>
      </c>
      <c r="E30" s="271">
        <f>+B30-D30</f>
        <v>0</v>
      </c>
    </row>
    <row r="31" spans="1:5" x14ac:dyDescent="0.2">
      <c r="A31" s="270" t="s">
        <v>478</v>
      </c>
      <c r="B31" s="271">
        <f>+KVI_MOD_1.1.sz.mell.!D160</f>
        <v>0</v>
      </c>
      <c r="C31" s="270" t="s">
        <v>454</v>
      </c>
      <c r="D31" s="272">
        <f>+KVI_MOD_2.1.sz.mell!H29+KVI_MOD_2.2.sz.mell!H30</f>
        <v>0</v>
      </c>
      <c r="E31" s="271">
        <f>+B31-D31</f>
        <v>0</v>
      </c>
    </row>
    <row r="32" spans="1:5" x14ac:dyDescent="0.2">
      <c r="A32" s="270" t="s">
        <v>479</v>
      </c>
      <c r="B32" s="271">
        <f>+KVI_MOD_1.1.sz.mell.!D161</f>
        <v>1670609</v>
      </c>
      <c r="C32" s="270" t="s">
        <v>455</v>
      </c>
      <c r="D32" s="272">
        <f>+KVI_MOD_2.1.sz.mell!H30+KVI_MOD_2.2.sz.mell!H31</f>
        <v>1670609</v>
      </c>
      <c r="E32" s="271">
        <f>+B32-D32</f>
        <v>0</v>
      </c>
    </row>
    <row r="33" spans="1:5" x14ac:dyDescent="0.2">
      <c r="A33" s="270"/>
      <c r="B33" s="271"/>
      <c r="C33" s="270"/>
      <c r="D33" s="272"/>
      <c r="E33" s="271"/>
    </row>
    <row r="34" spans="1:5" ht="15.75" x14ac:dyDescent="0.25">
      <c r="A34" s="276" t="str">
        <f>+KVI_MOD_ÖSSZEFÜGGÉSEK!A37</f>
        <v>2021. módosított előirányzat KIADÁSOK</v>
      </c>
      <c r="B34" s="273"/>
      <c r="C34" s="274"/>
      <c r="D34" s="272"/>
      <c r="E34" s="271"/>
    </row>
    <row r="35" spans="1:5" x14ac:dyDescent="0.2">
      <c r="A35" s="270"/>
      <c r="B35" s="271"/>
      <c r="C35" s="270"/>
      <c r="D35" s="272"/>
      <c r="E35" s="271"/>
    </row>
    <row r="36" spans="1:5" x14ac:dyDescent="0.2">
      <c r="A36" s="270" t="s">
        <v>480</v>
      </c>
      <c r="B36" s="271">
        <f>+KVI_MOD_1.1.sz.mell.!E135</f>
        <v>38809139</v>
      </c>
      <c r="C36" s="270" t="s">
        <v>445</v>
      </c>
      <c r="D36" s="272">
        <f>+KVI_MOD_2.1.sz.mell!I18+KVI_MOD_2.2.sz.mell!I17</f>
        <v>38809139</v>
      </c>
      <c r="E36" s="271">
        <f>+B36-D36</f>
        <v>0</v>
      </c>
    </row>
    <row r="37" spans="1:5" x14ac:dyDescent="0.2">
      <c r="A37" s="270" t="s">
        <v>481</v>
      </c>
      <c r="B37" s="271">
        <f>+KVI_MOD_1.1.sz.mell.!E160</f>
        <v>594156</v>
      </c>
      <c r="C37" s="270" t="s">
        <v>456</v>
      </c>
      <c r="D37" s="272">
        <f>+KVI_MOD_2.1.sz.mell!I29+KVI_MOD_2.2.sz.mell!I30</f>
        <v>594156</v>
      </c>
      <c r="E37" s="271">
        <f>+B37-D37</f>
        <v>0</v>
      </c>
    </row>
    <row r="38" spans="1:5" x14ac:dyDescent="0.2">
      <c r="A38" s="270" t="s">
        <v>486</v>
      </c>
      <c r="B38" s="271">
        <f>+KVI_MOD_1.1.sz.mell.!E161</f>
        <v>39403295</v>
      </c>
      <c r="C38" s="270" t="s">
        <v>457</v>
      </c>
      <c r="D38" s="272">
        <f>+KVI_MOD_2.1.sz.mell!I30+KVI_MOD_2.2.sz.mell!I31</f>
        <v>39403295</v>
      </c>
      <c r="E38" s="271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J17" sqref="J17"/>
    </sheetView>
  </sheetViews>
  <sheetFormatPr defaultRowHeight="15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548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3 / 2021 ( V.28. ) önkormányzati rendelethez</v>
      </c>
      <c r="C2" s="548"/>
      <c r="D2" s="548"/>
      <c r="E2" s="548"/>
      <c r="F2" s="548"/>
    </row>
    <row r="4" spans="1:7" ht="33.200000000000003" customHeight="1" x14ac:dyDescent="0.25">
      <c r="A4" s="549" t="str">
        <f>CONCATENATE(KVI_MOD_ALAPADATOK!A3," adósságot keletkeztető ügyletekből és kezességvállalásokból fennálló kötelezettségei")</f>
        <v>BECSKEHÁZA KÖZSÉG ÖNKORMÁNYZATA adósságot keletkeztető ügyletekből és kezességvállalásokból fennálló kötelezettségei</v>
      </c>
      <c r="B4" s="549"/>
      <c r="C4" s="549"/>
      <c r="D4" s="549"/>
      <c r="E4" s="549"/>
      <c r="F4" s="549"/>
    </row>
    <row r="5" spans="1:7" ht="15.95" customHeight="1" thickBot="1" x14ac:dyDescent="0.3">
      <c r="A5" s="409"/>
      <c r="B5" s="409"/>
      <c r="C5" s="550"/>
      <c r="D5" s="550"/>
      <c r="E5" s="551" t="str">
        <f>KVI_MOD_2.2.sz.mell!I2</f>
        <v xml:space="preserve"> Forintban!</v>
      </c>
      <c r="F5" s="551"/>
      <c r="G5" s="411"/>
    </row>
    <row r="6" spans="1:7" ht="63.2" customHeight="1" x14ac:dyDescent="0.25">
      <c r="A6" s="552" t="s">
        <v>7</v>
      </c>
      <c r="B6" s="554" t="s">
        <v>588</v>
      </c>
      <c r="C6" s="554" t="s">
        <v>589</v>
      </c>
      <c r="D6" s="554"/>
      <c r="E6" s="554"/>
      <c r="F6" s="556" t="s">
        <v>590</v>
      </c>
    </row>
    <row r="7" spans="1:7" ht="15.75" thickBot="1" x14ac:dyDescent="0.3">
      <c r="A7" s="553"/>
      <c r="B7" s="555"/>
      <c r="C7" s="412">
        <f>+LEFT(KVI_MOD_TARTALOMJEGYZÉK!A1,4)+1</f>
        <v>2022</v>
      </c>
      <c r="D7" s="412">
        <f>+C7+1</f>
        <v>2023</v>
      </c>
      <c r="E7" s="412">
        <f>+D7+1</f>
        <v>2024</v>
      </c>
      <c r="F7" s="557"/>
    </row>
    <row r="8" spans="1:7" ht="15.75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x14ac:dyDescent="0.25">
      <c r="A9" s="416" t="s">
        <v>9</v>
      </c>
      <c r="B9" s="506"/>
      <c r="C9" s="417"/>
      <c r="D9" s="417"/>
      <c r="E9" s="417"/>
      <c r="F9" s="418">
        <f t="shared" ref="F9:F14" si="0">SUM(C9:E9)</f>
        <v>0</v>
      </c>
    </row>
    <row r="10" spans="1:7" x14ac:dyDescent="0.25">
      <c r="A10" s="419" t="s">
        <v>10</v>
      </c>
      <c r="B10" s="507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7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7"/>
      <c r="C12" s="420"/>
      <c r="D12" s="420"/>
      <c r="E12" s="420"/>
      <c r="F12" s="421">
        <f t="shared" si="0"/>
        <v>0</v>
      </c>
    </row>
    <row r="13" spans="1:7" ht="15.75" thickBot="1" x14ac:dyDescent="0.3">
      <c r="A13" s="422" t="s">
        <v>13</v>
      </c>
      <c r="B13" s="508"/>
      <c r="C13" s="423"/>
      <c r="D13" s="423"/>
      <c r="E13" s="423"/>
      <c r="F13" s="421">
        <f t="shared" si="0"/>
        <v>0</v>
      </c>
    </row>
    <row r="14" spans="1:7" s="428" customFormat="1" thickBot="1" x14ac:dyDescent="0.25">
      <c r="A14" s="424" t="s">
        <v>14</v>
      </c>
      <c r="B14" s="425" t="s">
        <v>602</v>
      </c>
      <c r="C14" s="426">
        <f>SUM(C9:C13)</f>
        <v>0</v>
      </c>
      <c r="D14" s="426">
        <f>SUM(D9:D13)</f>
        <v>0</v>
      </c>
      <c r="E14" s="426">
        <f>SUM(E9:E13)</f>
        <v>0</v>
      </c>
      <c r="F14" s="427">
        <f t="shared" si="0"/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G11" sqref="G11"/>
    </sheetView>
  </sheetViews>
  <sheetFormatPr defaultRowHeight="15" x14ac:dyDescent="0.25"/>
  <cols>
    <col min="1" max="1" width="5.6640625" style="408" customWidth="1"/>
    <col min="2" max="2" width="68.6640625" style="408" customWidth="1"/>
    <col min="3" max="3" width="19.5" style="408" customWidth="1"/>
    <col min="4" max="16384" width="9.33203125" style="408"/>
  </cols>
  <sheetData>
    <row r="2" spans="1:4" x14ac:dyDescent="0.25">
      <c r="B2" s="548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3 / 2021 ( V.28. ) önkormányzati rendelethez</v>
      </c>
      <c r="C2" s="548"/>
    </row>
    <row r="4" spans="1:4" ht="48.75" customHeight="1" x14ac:dyDescent="0.25">
      <c r="A4" s="558" t="str">
        <f>CONCATENATE(KVI_MOD_ALAPADATOK!A3," saját bevételeinek részletezése az adósságot keletkeztető ügyletből származó tárgyévi fizetési kötelezettség megállapításához")</f>
        <v>BECSKEHÁZA KÖZSÉG ÖNKORMÁNYZATA saját bevételeinek részletezése az adósságot keletkeztető ügyletből származó tárgyévi fizetési kötelezettség megállapításához</v>
      </c>
      <c r="B4" s="558"/>
      <c r="C4" s="558"/>
    </row>
    <row r="5" spans="1:4" ht="15.95" customHeight="1" thickBot="1" x14ac:dyDescent="0.3">
      <c r="A5" s="409"/>
      <c r="B5" s="409"/>
      <c r="C5" s="410" t="str">
        <f>KVI_MOD_3.sz.mell.!E5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591</v>
      </c>
      <c r="C6" s="431" t="str">
        <f>CONCATENATE(KVI_MOD_1.1.sz.mell.!C8," előirányzat")</f>
        <v>2020. évi előirányzat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592</v>
      </c>
      <c r="C8" s="437"/>
    </row>
    <row r="9" spans="1:4" ht="24.75" x14ac:dyDescent="0.25">
      <c r="A9" s="438" t="s">
        <v>10</v>
      </c>
      <c r="B9" s="439" t="s">
        <v>593</v>
      </c>
      <c r="C9" s="440"/>
    </row>
    <row r="10" spans="1:4" x14ac:dyDescent="0.25">
      <c r="A10" s="438" t="s">
        <v>11</v>
      </c>
      <c r="B10" s="441" t="s">
        <v>594</v>
      </c>
      <c r="C10" s="440"/>
    </row>
    <row r="11" spans="1:4" ht="24.75" x14ac:dyDescent="0.25">
      <c r="A11" s="438" t="s">
        <v>12</v>
      </c>
      <c r="B11" s="441" t="s">
        <v>595</v>
      </c>
      <c r="C11" s="440"/>
    </row>
    <row r="12" spans="1:4" x14ac:dyDescent="0.25">
      <c r="A12" s="442" t="s">
        <v>13</v>
      </c>
      <c r="B12" s="441" t="s">
        <v>596</v>
      </c>
      <c r="C12" s="443"/>
    </row>
    <row r="13" spans="1:4" ht="15.75" thickBot="1" x14ac:dyDescent="0.3">
      <c r="A13" s="438" t="s">
        <v>14</v>
      </c>
      <c r="B13" s="444" t="s">
        <v>597</v>
      </c>
      <c r="C13" s="440"/>
    </row>
    <row r="14" spans="1:4" ht="15.75" thickBot="1" x14ac:dyDescent="0.3">
      <c r="A14" s="559" t="s">
        <v>598</v>
      </c>
      <c r="B14" s="560"/>
      <c r="C14" s="445">
        <f>SUM(C8:C13)</f>
        <v>0</v>
      </c>
    </row>
    <row r="15" spans="1:4" ht="23.25" customHeight="1" x14ac:dyDescent="0.25">
      <c r="A15" s="561" t="s">
        <v>599</v>
      </c>
      <c r="B15" s="561"/>
      <c r="C15" s="561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RowHeight="15" x14ac:dyDescent="0.25"/>
  <cols>
    <col min="1" max="1" width="5.6640625" style="408" customWidth="1"/>
    <col min="2" max="2" width="66.83203125" style="408" customWidth="1"/>
    <col min="3" max="3" width="27" style="408" customWidth="1"/>
    <col min="4" max="16384" width="9.33203125" style="408"/>
  </cols>
  <sheetData>
    <row r="2" spans="1:4" x14ac:dyDescent="0.25">
      <c r="B2" s="548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3 / 2021 ( V.28. ) önkormányzati rendelethez</v>
      </c>
      <c r="C2" s="548"/>
    </row>
    <row r="4" spans="1:4" ht="33.200000000000003" customHeight="1" x14ac:dyDescent="0.25">
      <c r="A4" s="558" t="str">
        <f>CONCATENATE(KVI_MOD_ALAPADATOK!A3," ",KVI_MOD_ALAPADATOK!D1,". évi adósságot keletkeztető fejlesztési céljai")</f>
        <v>BECSKEHÁZA KÖZSÉG ÖNKORMÁNYZATA 2021. évi adósságot keletkeztető fejlesztési céljai</v>
      </c>
      <c r="B4" s="558"/>
      <c r="C4" s="558"/>
    </row>
    <row r="5" spans="1:4" ht="15.95" customHeight="1" thickBot="1" x14ac:dyDescent="0.3">
      <c r="A5" s="409"/>
      <c r="B5" s="409"/>
      <c r="C5" s="410" t="str">
        <f>KVI_MOD_4.sz.mell.!C5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600</v>
      </c>
      <c r="C6" s="431" t="s">
        <v>601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09"/>
      <c r="C8" s="446"/>
    </row>
    <row r="9" spans="1:4" x14ac:dyDescent="0.25">
      <c r="A9" s="438" t="s">
        <v>10</v>
      </c>
      <c r="B9" s="510"/>
      <c r="C9" s="447"/>
    </row>
    <row r="10" spans="1:4" ht="15.75" thickBot="1" x14ac:dyDescent="0.3">
      <c r="A10" s="442" t="s">
        <v>11</v>
      </c>
      <c r="B10" s="511"/>
      <c r="C10" s="448"/>
    </row>
    <row r="11" spans="1:4" s="428" customFormat="1" ht="17.25" customHeight="1" thickBot="1" x14ac:dyDescent="0.25">
      <c r="A11" s="449" t="s">
        <v>12</v>
      </c>
      <c r="B11" s="450" t="s">
        <v>603</v>
      </c>
      <c r="C11" s="445">
        <f>SUM(C8:C10)</f>
        <v>0</v>
      </c>
    </row>
    <row r="15" spans="1:4" ht="15.75" x14ac:dyDescent="0.25">
      <c r="B15" s="451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L20" sqref="L20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30"/>
      <c r="B1" s="563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3 / 2021 ( V.28. ) önkormányzati rendelethez</v>
      </c>
      <c r="C1" s="564"/>
      <c r="D1" s="564"/>
      <c r="E1" s="564"/>
      <c r="F1" s="564"/>
      <c r="G1" s="564"/>
    </row>
    <row r="2" spans="1:7" x14ac:dyDescent="0.2">
      <c r="A2" s="330"/>
      <c r="B2" s="331"/>
      <c r="C2" s="331"/>
      <c r="D2" s="331"/>
      <c r="E2" s="331"/>
      <c r="F2" s="331"/>
      <c r="G2" s="331"/>
    </row>
    <row r="3" spans="1:7" ht="25.5" customHeight="1" x14ac:dyDescent="0.2">
      <c r="A3" s="562" t="s">
        <v>0</v>
      </c>
      <c r="B3" s="562"/>
      <c r="C3" s="562"/>
      <c r="D3" s="562"/>
      <c r="E3" s="562"/>
      <c r="F3" s="562"/>
      <c r="G3" s="562"/>
    </row>
    <row r="4" spans="1:7" ht="22.5" customHeight="1" thickBot="1" x14ac:dyDescent="0.3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5" customHeight="1" thickBot="1" x14ac:dyDescent="0.25">
      <c r="A5" s="333" t="s">
        <v>50</v>
      </c>
      <c r="B5" s="304" t="s">
        <v>51</v>
      </c>
      <c r="C5" s="304" t="s">
        <v>52</v>
      </c>
      <c r="D5" s="304" t="str">
        <f>+CONCATENATE("Felhasználás   ",LEFT(KVI_MOD_ALAPADATOK!D1,4)-1,". XII. 31-ig")</f>
        <v>Felhasználás   2020. XII. 31-ig</v>
      </c>
      <c r="E5" s="304" t="str">
        <f>CONCATENATE(KVI_MOD_ALAPADATOK!D1,". évi eredeti előirányzat")</f>
        <v>2021. évi eredeti előirányzat</v>
      </c>
      <c r="F5" s="304" t="s">
        <v>628</v>
      </c>
      <c r="G5" s="305" t="s">
        <v>629</v>
      </c>
    </row>
    <row r="6" spans="1:7" s="32" customFormat="1" ht="1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569</v>
      </c>
    </row>
    <row r="7" spans="1:7" ht="15.95" customHeight="1" x14ac:dyDescent="0.2">
      <c r="A7" s="215"/>
      <c r="B7" s="21"/>
      <c r="C7" s="217"/>
      <c r="D7" s="21"/>
      <c r="E7" s="21"/>
      <c r="F7" s="21"/>
      <c r="G7" s="33">
        <f>E7+F7</f>
        <v>0</v>
      </c>
    </row>
    <row r="8" spans="1:7" ht="15.95" customHeight="1" x14ac:dyDescent="0.2">
      <c r="A8" s="215"/>
      <c r="B8" s="21"/>
      <c r="C8" s="217"/>
      <c r="D8" s="21"/>
      <c r="E8" s="21"/>
      <c r="F8" s="21"/>
      <c r="G8" s="33">
        <f t="shared" ref="G8:G24" si="0">E8+F8</f>
        <v>0</v>
      </c>
    </row>
    <row r="9" spans="1:7" ht="15.95" customHeight="1" x14ac:dyDescent="0.2">
      <c r="A9" s="215"/>
      <c r="B9" s="21"/>
      <c r="C9" s="217"/>
      <c r="D9" s="21"/>
      <c r="E9" s="21"/>
      <c r="F9" s="21"/>
      <c r="G9" s="33">
        <f t="shared" si="0"/>
        <v>0</v>
      </c>
    </row>
    <row r="10" spans="1:7" ht="15.95" customHeight="1" x14ac:dyDescent="0.2">
      <c r="A10" s="216"/>
      <c r="B10" s="21"/>
      <c r="C10" s="217"/>
      <c r="D10" s="21"/>
      <c r="E10" s="21"/>
      <c r="F10" s="21"/>
      <c r="G10" s="33">
        <f t="shared" si="0"/>
        <v>0</v>
      </c>
    </row>
    <row r="11" spans="1:7" ht="15.95" customHeight="1" x14ac:dyDescent="0.2">
      <c r="A11" s="215"/>
      <c r="B11" s="21"/>
      <c r="C11" s="217"/>
      <c r="D11" s="21"/>
      <c r="E11" s="21"/>
      <c r="F11" s="21"/>
      <c r="G11" s="33">
        <f t="shared" si="0"/>
        <v>0</v>
      </c>
    </row>
    <row r="12" spans="1:7" ht="15.95" customHeight="1" x14ac:dyDescent="0.2">
      <c r="A12" s="216"/>
      <c r="B12" s="21"/>
      <c r="C12" s="217"/>
      <c r="D12" s="21"/>
      <c r="E12" s="21"/>
      <c r="F12" s="21"/>
      <c r="G12" s="33">
        <f t="shared" si="0"/>
        <v>0</v>
      </c>
    </row>
    <row r="13" spans="1:7" ht="15.95" customHeight="1" x14ac:dyDescent="0.2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5" customHeight="1" x14ac:dyDescent="0.2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5" customHeight="1" x14ac:dyDescent="0.2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5" customHeight="1" x14ac:dyDescent="0.2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5" customHeight="1" x14ac:dyDescent="0.2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5" customHeight="1" x14ac:dyDescent="0.2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5" customHeight="1" x14ac:dyDescent="0.2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5" customHeight="1" x14ac:dyDescent="0.2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5" customHeight="1" x14ac:dyDescent="0.2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5" customHeight="1" x14ac:dyDescent="0.2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5" customHeight="1" x14ac:dyDescent="0.2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0</v>
      </c>
      <c r="C25" s="54"/>
      <c r="D25" s="36">
        <f>SUM(D7:D24)</f>
        <v>0</v>
      </c>
      <c r="E25" s="36"/>
      <c r="F25" s="36">
        <f>SUM(F7:F24)</f>
        <v>0</v>
      </c>
      <c r="G25" s="37">
        <f>SUM(G7:G24)</f>
        <v>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I12" sqref="I12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30"/>
      <c r="B1" s="563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3 / 2021 ( V.28. ) önkormányzati rendelethez</v>
      </c>
      <c r="C1" s="563"/>
      <c r="D1" s="563"/>
      <c r="E1" s="563"/>
      <c r="F1" s="563"/>
      <c r="G1" s="563"/>
    </row>
    <row r="2" spans="1:9" x14ac:dyDescent="0.2">
      <c r="A2" s="330"/>
      <c r="B2" s="331"/>
      <c r="C2" s="331"/>
      <c r="D2" s="331"/>
      <c r="E2" s="331"/>
      <c r="F2" s="331"/>
      <c r="G2" s="331"/>
    </row>
    <row r="3" spans="1:9" ht="24.75" customHeight="1" x14ac:dyDescent="0.2">
      <c r="A3" s="562" t="s">
        <v>1</v>
      </c>
      <c r="B3" s="562"/>
      <c r="C3" s="562"/>
      <c r="D3" s="562"/>
      <c r="E3" s="562"/>
      <c r="F3" s="562"/>
      <c r="G3" s="562"/>
    </row>
    <row r="4" spans="1:9" ht="23.25" customHeight="1" thickBot="1" x14ac:dyDescent="0.3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25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  2020. XII. 31-ig</v>
      </c>
      <c r="E5" s="304" t="str">
        <f>KVI_MOD_6.sz.mell.!E5</f>
        <v>2021. évi eredeti előirányzat</v>
      </c>
      <c r="F5" s="304" t="str">
        <f>KVI_MOD_6.sz.mell.!F5</f>
        <v>Összes 
módosítás 2021. …..ig</v>
      </c>
      <c r="G5" s="305" t="str">
        <f>KVI_MOD_6.sz.mell.!G5</f>
        <v>Módosított előirányzat 2021. 
….-án</v>
      </c>
    </row>
    <row r="6" spans="1:9" s="32" customFormat="1" ht="15.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569</v>
      </c>
    </row>
    <row r="7" spans="1:9" ht="15.95" customHeight="1" x14ac:dyDescent="0.2">
      <c r="A7" s="39"/>
      <c r="B7" s="40"/>
      <c r="C7" s="219"/>
      <c r="D7" s="40"/>
      <c r="E7" s="40"/>
      <c r="F7" s="40"/>
      <c r="G7" s="41">
        <f>E7+F7</f>
        <v>0</v>
      </c>
    </row>
    <row r="8" spans="1:9" ht="15.95" customHeight="1" x14ac:dyDescent="0.2">
      <c r="A8" s="39"/>
      <c r="B8" s="40"/>
      <c r="C8" s="219"/>
      <c r="D8" s="40"/>
      <c r="E8" s="40"/>
      <c r="F8" s="40"/>
      <c r="G8" s="41">
        <f t="shared" ref="G8:G25" si="0">E8+F8</f>
        <v>0</v>
      </c>
      <c r="I8" s="371"/>
    </row>
    <row r="9" spans="1:9" ht="15.95" customHeight="1" x14ac:dyDescent="0.2">
      <c r="A9" s="39"/>
      <c r="B9" s="40"/>
      <c r="C9" s="219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9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9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9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0</v>
      </c>
      <c r="C26" s="55"/>
      <c r="D26" s="71">
        <f>SUM(D7:D25)</f>
        <v>0</v>
      </c>
      <c r="E26" s="71"/>
      <c r="F26" s="71">
        <f>SUM(F7:F25)</f>
        <v>0</v>
      </c>
      <c r="G26" s="45">
        <f>SUM(G7:G25)</f>
        <v>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topLeftCell="A226" zoomScale="110" zoomScaleNormal="110" zoomScaleSheetLayoutView="100" workbookViewId="0">
      <selection activeCell="M58" sqref="M58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89"/>
      <c r="B1" s="589"/>
      <c r="C1" s="589"/>
      <c r="D1" s="589"/>
      <c r="E1" s="589"/>
      <c r="F1" s="589"/>
      <c r="G1" s="589"/>
      <c r="H1" s="589"/>
      <c r="I1" s="589"/>
      <c r="J1" s="587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3 / 2021 ( V.28. ) önkormányzati rendelethez</v>
      </c>
    </row>
    <row r="2" spans="1:10" ht="15.75" x14ac:dyDescent="0.2">
      <c r="A2" s="590" t="s">
        <v>537</v>
      </c>
      <c r="B2" s="590"/>
      <c r="C2" s="590"/>
      <c r="D2" s="590"/>
      <c r="E2" s="590"/>
      <c r="F2" s="590"/>
      <c r="G2" s="590"/>
      <c r="H2" s="590"/>
      <c r="I2" s="590"/>
      <c r="J2" s="587"/>
    </row>
    <row r="3" spans="1:10" ht="15.75" x14ac:dyDescent="0.2">
      <c r="A3" s="591" t="s">
        <v>574</v>
      </c>
      <c r="B3" s="592"/>
      <c r="C3" s="592"/>
      <c r="D3" s="592"/>
      <c r="E3" s="592"/>
      <c r="F3" s="592"/>
      <c r="G3" s="592"/>
      <c r="H3" s="592"/>
      <c r="I3" s="592"/>
      <c r="J3" s="587"/>
    </row>
    <row r="4" spans="1:10" ht="15.75" x14ac:dyDescent="0.2">
      <c r="A4" s="396"/>
      <c r="B4" s="397"/>
      <c r="C4" s="397"/>
      <c r="D4" s="397"/>
      <c r="E4" s="397"/>
      <c r="F4" s="397"/>
      <c r="G4" s="397"/>
      <c r="H4" s="397"/>
      <c r="I4" s="397"/>
      <c r="J4" s="587"/>
    </row>
    <row r="5" spans="1:10" ht="15.75" x14ac:dyDescent="0.2">
      <c r="A5" s="599" t="s">
        <v>571</v>
      </c>
      <c r="B5" s="599"/>
      <c r="C5" s="599"/>
      <c r="D5" s="599"/>
      <c r="E5" s="599"/>
      <c r="F5" s="599"/>
      <c r="G5" s="599"/>
      <c r="H5" s="599"/>
      <c r="I5" s="599"/>
      <c r="J5" s="587"/>
    </row>
    <row r="6" spans="1:10" ht="14.25" thickBot="1" x14ac:dyDescent="0.25">
      <c r="A6" s="389"/>
      <c r="B6" s="389"/>
      <c r="C6" s="389"/>
      <c r="D6" s="389"/>
      <c r="E6" s="389"/>
      <c r="F6" s="389"/>
      <c r="G6" s="389"/>
      <c r="H6" s="600" t="str">
        <f>H13</f>
        <v>Forintban!</v>
      </c>
      <c r="I6" s="600"/>
      <c r="J6" s="587"/>
    </row>
    <row r="7" spans="1:10" ht="13.5" thickBot="1" x14ac:dyDescent="0.25">
      <c r="A7" s="601" t="s">
        <v>92</v>
      </c>
      <c r="B7" s="602"/>
      <c r="C7" s="602"/>
      <c r="D7" s="602"/>
      <c r="E7" s="602"/>
      <c r="F7" s="603"/>
      <c r="G7" s="390" t="s">
        <v>461</v>
      </c>
      <c r="H7" s="390" t="s">
        <v>570</v>
      </c>
      <c r="I7" s="390" t="s">
        <v>460</v>
      </c>
      <c r="J7" s="587"/>
    </row>
    <row r="8" spans="1:10" x14ac:dyDescent="0.2">
      <c r="A8" s="604"/>
      <c r="B8" s="605"/>
      <c r="C8" s="605"/>
      <c r="D8" s="605"/>
      <c r="E8" s="605"/>
      <c r="F8" s="606"/>
      <c r="G8" s="391"/>
      <c r="H8" s="392"/>
      <c r="I8" s="482">
        <f>G8+H8</f>
        <v>0</v>
      </c>
      <c r="J8" s="587"/>
    </row>
    <row r="9" spans="1:10" ht="13.5" thickBot="1" x14ac:dyDescent="0.25">
      <c r="A9" s="593"/>
      <c r="B9" s="594"/>
      <c r="C9" s="594"/>
      <c r="D9" s="594"/>
      <c r="E9" s="594"/>
      <c r="F9" s="595"/>
      <c r="G9" s="393"/>
      <c r="H9" s="394"/>
      <c r="I9" s="483">
        <f>G9+H9</f>
        <v>0</v>
      </c>
      <c r="J9" s="587"/>
    </row>
    <row r="10" spans="1:10" ht="13.5" thickBot="1" x14ac:dyDescent="0.25">
      <c r="A10" s="596" t="s">
        <v>527</v>
      </c>
      <c r="B10" s="597"/>
      <c r="C10" s="597"/>
      <c r="D10" s="597"/>
      <c r="E10" s="597"/>
      <c r="F10" s="598"/>
      <c r="G10" s="395">
        <f>SUM(G8:G9)</f>
        <v>0</v>
      </c>
      <c r="H10" s="395">
        <f>SUM(H8:H9)</f>
        <v>0</v>
      </c>
      <c r="I10" s="407">
        <f>SUM(I8:I9)</f>
        <v>0</v>
      </c>
      <c r="J10" s="587"/>
    </row>
    <row r="11" spans="1:10" ht="15.75" x14ac:dyDescent="0.2">
      <c r="A11" s="396"/>
      <c r="B11" s="397"/>
      <c r="C11" s="397"/>
      <c r="D11" s="397"/>
      <c r="E11" s="397"/>
      <c r="F11" s="397"/>
      <c r="G11" s="397"/>
      <c r="H11" s="397"/>
      <c r="I11" s="397"/>
      <c r="J11" s="587"/>
    </row>
    <row r="12" spans="1:10" ht="14.25" x14ac:dyDescent="0.2">
      <c r="A12" s="565" t="s">
        <v>572</v>
      </c>
      <c r="B12" s="565"/>
      <c r="C12" s="566"/>
      <c r="D12" s="566"/>
      <c r="E12" s="566"/>
      <c r="F12" s="566"/>
      <c r="G12" s="566"/>
      <c r="H12" s="566"/>
      <c r="I12" s="566"/>
      <c r="J12" s="587"/>
    </row>
    <row r="13" spans="1:10" ht="15.75" thickBot="1" x14ac:dyDescent="0.25">
      <c r="A13" s="372"/>
      <c r="B13" s="372"/>
      <c r="C13" s="372"/>
      <c r="D13" s="372"/>
      <c r="E13" s="372"/>
      <c r="F13" s="372"/>
      <c r="G13" s="372"/>
      <c r="H13" s="586" t="s">
        <v>573</v>
      </c>
      <c r="I13" s="586"/>
      <c r="J13" s="587"/>
    </row>
    <row r="14" spans="1:10" ht="13.5" thickBot="1" x14ac:dyDescent="0.25">
      <c r="A14" s="567" t="s">
        <v>86</v>
      </c>
      <c r="B14" s="570" t="s">
        <v>458</v>
      </c>
      <c r="C14" s="571"/>
      <c r="D14" s="571"/>
      <c r="E14" s="571"/>
      <c r="F14" s="572"/>
      <c r="G14" s="572"/>
      <c r="H14" s="572"/>
      <c r="I14" s="573"/>
      <c r="J14" s="587"/>
    </row>
    <row r="15" spans="1:10" ht="13.5" thickBot="1" x14ac:dyDescent="0.25">
      <c r="A15" s="568"/>
      <c r="B15" s="574" t="s">
        <v>575</v>
      </c>
      <c r="C15" s="577" t="s">
        <v>576</v>
      </c>
      <c r="D15" s="578"/>
      <c r="E15" s="578"/>
      <c r="F15" s="578"/>
      <c r="G15" s="578"/>
      <c r="H15" s="578"/>
      <c r="I15" s="579"/>
      <c r="J15" s="587"/>
    </row>
    <row r="16" spans="1:10" ht="13.5" thickBot="1" x14ac:dyDescent="0.25">
      <c r="A16" s="568"/>
      <c r="B16" s="575"/>
      <c r="C16" s="580" t="str">
        <f>CONCATENATE(KVI_MOD_ALAPADATOK!$D$1,". előtti tervezett forrás, kiadás")</f>
        <v>2021. előtti tervezett forrás, kiadás</v>
      </c>
      <c r="D16" s="373" t="s">
        <v>459</v>
      </c>
      <c r="E16" s="373" t="s">
        <v>570</v>
      </c>
      <c r="F16" s="374" t="s">
        <v>460</v>
      </c>
      <c r="G16" s="374" t="s">
        <v>459</v>
      </c>
      <c r="H16" s="374" t="s">
        <v>570</v>
      </c>
      <c r="I16" s="374" t="s">
        <v>460</v>
      </c>
      <c r="J16" s="587"/>
    </row>
    <row r="17" spans="1:10" ht="25.5" customHeight="1" thickBot="1" x14ac:dyDescent="0.25">
      <c r="A17" s="569"/>
      <c r="B17" s="576"/>
      <c r="C17" s="581"/>
      <c r="D17" s="582" t="str">
        <f>CONCATENATE(KVI_MOD_ALAPADATOK!$D$1,". évi")</f>
        <v>2021. évi</v>
      </c>
      <c r="E17" s="583"/>
      <c r="F17" s="584"/>
      <c r="G17" s="582" t="str">
        <f>CONCATENATE(KVI_MOD_ALAPADATOK!$D$1,". után")</f>
        <v>2021. után</v>
      </c>
      <c r="H17" s="585"/>
      <c r="I17" s="584"/>
      <c r="J17" s="587"/>
    </row>
    <row r="18" spans="1:10" ht="13.5" thickBot="1" x14ac:dyDescent="0.25">
      <c r="A18" s="375" t="s">
        <v>401</v>
      </c>
      <c r="B18" s="376" t="s">
        <v>587</v>
      </c>
      <c r="C18" s="377" t="s">
        <v>403</v>
      </c>
      <c r="D18" s="378" t="s">
        <v>405</v>
      </c>
      <c r="E18" s="378" t="s">
        <v>404</v>
      </c>
      <c r="F18" s="377" t="s">
        <v>577</v>
      </c>
      <c r="G18" s="377" t="s">
        <v>407</v>
      </c>
      <c r="H18" s="377" t="s">
        <v>408</v>
      </c>
      <c r="I18" s="379" t="s">
        <v>578</v>
      </c>
      <c r="J18" s="587"/>
    </row>
    <row r="19" spans="1:10" x14ac:dyDescent="0.2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2"/>
      <c r="I19" s="489">
        <f t="shared" ref="I19:I24" si="2">G19+H19</f>
        <v>0</v>
      </c>
      <c r="J19" s="587"/>
    </row>
    <row r="20" spans="1:10" x14ac:dyDescent="0.2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587"/>
    </row>
    <row r="21" spans="1:10" x14ac:dyDescent="0.2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587"/>
    </row>
    <row r="22" spans="1:10" x14ac:dyDescent="0.2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587"/>
    </row>
    <row r="23" spans="1:10" x14ac:dyDescent="0.2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587"/>
    </row>
    <row r="24" spans="1:10" ht="13.5" thickBot="1" x14ac:dyDescent="0.25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587"/>
    </row>
    <row r="25" spans="1:10" ht="13.5" thickBot="1" x14ac:dyDescent="0.25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587"/>
    </row>
    <row r="26" spans="1:10" x14ac:dyDescent="0.2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587"/>
    </row>
    <row r="27" spans="1:10" x14ac:dyDescent="0.2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587"/>
    </row>
    <row r="28" spans="1:10" x14ac:dyDescent="0.2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587"/>
    </row>
    <row r="29" spans="1:10" x14ac:dyDescent="0.2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587"/>
    </row>
    <row r="30" spans="1:10" ht="13.5" thickBot="1" x14ac:dyDescent="0.25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587"/>
    </row>
    <row r="31" spans="1:10" ht="13.5" thickBot="1" x14ac:dyDescent="0.25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587"/>
    </row>
    <row r="32" spans="1:10" x14ac:dyDescent="0.2">
      <c r="A32" s="588" t="s">
        <v>528</v>
      </c>
      <c r="B32" s="588"/>
      <c r="C32" s="588"/>
      <c r="D32" s="588"/>
      <c r="E32" s="588"/>
      <c r="F32" s="588"/>
      <c r="G32" s="588"/>
      <c r="H32" s="588"/>
      <c r="I32" s="588"/>
      <c r="J32" s="587"/>
    </row>
    <row r="33" spans="1:10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587"/>
    </row>
    <row r="34" spans="1:10" ht="14.25" customHeight="1" x14ac:dyDescent="0.2">
      <c r="A34" s="565" t="s">
        <v>586</v>
      </c>
      <c r="B34" s="565"/>
      <c r="C34" s="566"/>
      <c r="D34" s="566"/>
      <c r="E34" s="566"/>
      <c r="F34" s="566"/>
      <c r="G34" s="566"/>
      <c r="H34" s="566"/>
      <c r="I34" s="566"/>
      <c r="J34" s="587"/>
    </row>
    <row r="35" spans="1:10" ht="15.75" thickBot="1" x14ac:dyDescent="0.25">
      <c r="A35" s="372"/>
      <c r="B35" s="372"/>
      <c r="C35" s="372"/>
      <c r="D35" s="372"/>
      <c r="E35" s="372"/>
      <c r="F35" s="372"/>
      <c r="G35" s="372"/>
      <c r="H35" s="586" t="s">
        <v>573</v>
      </c>
      <c r="I35" s="586"/>
      <c r="J35" s="587"/>
    </row>
    <row r="36" spans="1:10" ht="13.5" customHeight="1" thickBot="1" x14ac:dyDescent="0.25">
      <c r="A36" s="567" t="s">
        <v>86</v>
      </c>
      <c r="B36" s="570" t="s">
        <v>458</v>
      </c>
      <c r="C36" s="571"/>
      <c r="D36" s="571"/>
      <c r="E36" s="571"/>
      <c r="F36" s="572"/>
      <c r="G36" s="572"/>
      <c r="H36" s="572"/>
      <c r="I36" s="573"/>
      <c r="J36" s="587"/>
    </row>
    <row r="37" spans="1:10" ht="13.5" customHeight="1" thickBot="1" x14ac:dyDescent="0.25">
      <c r="A37" s="568"/>
      <c r="B37" s="574" t="s">
        <v>575</v>
      </c>
      <c r="C37" s="577" t="s">
        <v>576</v>
      </c>
      <c r="D37" s="578"/>
      <c r="E37" s="578"/>
      <c r="F37" s="578"/>
      <c r="G37" s="578"/>
      <c r="H37" s="578"/>
      <c r="I37" s="579"/>
      <c r="J37" s="587"/>
    </row>
    <row r="38" spans="1:10" ht="13.5" customHeight="1" thickBot="1" x14ac:dyDescent="0.25">
      <c r="A38" s="568"/>
      <c r="B38" s="575"/>
      <c r="C38" s="580" t="str">
        <f>CONCATENATE(KVI_MOD_ALAPADATOK!$D$1,". előtti tervezett forrás, kiadás")</f>
        <v>2021. előtti tervezett forrás, kiadás</v>
      </c>
      <c r="D38" s="373" t="s">
        <v>459</v>
      </c>
      <c r="E38" s="373" t="s">
        <v>570</v>
      </c>
      <c r="F38" s="374" t="s">
        <v>460</v>
      </c>
      <c r="G38" s="374" t="s">
        <v>459</v>
      </c>
      <c r="H38" s="374" t="s">
        <v>570</v>
      </c>
      <c r="I38" s="374" t="s">
        <v>460</v>
      </c>
      <c r="J38" s="587"/>
    </row>
    <row r="39" spans="1:10" ht="25.5" customHeight="1" thickBot="1" x14ac:dyDescent="0.25">
      <c r="A39" s="569"/>
      <c r="B39" s="576"/>
      <c r="C39" s="581"/>
      <c r="D39" s="582" t="str">
        <f>CONCATENATE(KVI_MOD_ALAPADATOK!$D$1,". évi")</f>
        <v>2021. évi</v>
      </c>
      <c r="E39" s="583"/>
      <c r="F39" s="584"/>
      <c r="G39" s="582" t="str">
        <f>CONCATENATE(KVI_MOD_ALAPADATOK!$D$1,". után")</f>
        <v>2021. után</v>
      </c>
      <c r="H39" s="585"/>
      <c r="I39" s="584"/>
      <c r="J39" s="587"/>
    </row>
    <row r="40" spans="1:10" ht="13.5" thickBot="1" x14ac:dyDescent="0.25">
      <c r="A40" s="375" t="s">
        <v>401</v>
      </c>
      <c r="B40" s="376" t="s">
        <v>587</v>
      </c>
      <c r="C40" s="377" t="s">
        <v>403</v>
      </c>
      <c r="D40" s="378" t="s">
        <v>405</v>
      </c>
      <c r="E40" s="378" t="s">
        <v>404</v>
      </c>
      <c r="F40" s="377" t="s">
        <v>577</v>
      </c>
      <c r="G40" s="377" t="s">
        <v>407</v>
      </c>
      <c r="H40" s="377" t="s">
        <v>408</v>
      </c>
      <c r="I40" s="379" t="s">
        <v>578</v>
      </c>
      <c r="J40" s="587"/>
    </row>
    <row r="41" spans="1:10" x14ac:dyDescent="0.2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2"/>
      <c r="I41" s="489">
        <f t="shared" ref="I41:I46" si="7">G41+H41</f>
        <v>0</v>
      </c>
      <c r="J41" s="587"/>
    </row>
    <row r="42" spans="1:10" x14ac:dyDescent="0.2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587"/>
    </row>
    <row r="43" spans="1:10" x14ac:dyDescent="0.2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587"/>
    </row>
    <row r="44" spans="1:10" x14ac:dyDescent="0.2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587"/>
    </row>
    <row r="45" spans="1:10" x14ac:dyDescent="0.2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587"/>
    </row>
    <row r="46" spans="1:10" ht="13.5" thickBot="1" x14ac:dyDescent="0.25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587"/>
    </row>
    <row r="47" spans="1:10" ht="13.5" thickBot="1" x14ac:dyDescent="0.25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587"/>
    </row>
    <row r="48" spans="1:10" x14ac:dyDescent="0.2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587"/>
    </row>
    <row r="49" spans="1:10" x14ac:dyDescent="0.2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587"/>
    </row>
    <row r="50" spans="1:10" x14ac:dyDescent="0.2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587"/>
    </row>
    <row r="51" spans="1:10" x14ac:dyDescent="0.2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587"/>
    </row>
    <row r="52" spans="1:10" ht="13.5" thickBot="1" x14ac:dyDescent="0.25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587"/>
    </row>
    <row r="53" spans="1:10" ht="13.5" thickBot="1" x14ac:dyDescent="0.25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587"/>
    </row>
    <row r="54" spans="1:10" x14ac:dyDescent="0.2">
      <c r="J54" s="587"/>
    </row>
    <row r="55" spans="1:10" x14ac:dyDescent="0.2">
      <c r="J55" s="587"/>
    </row>
    <row r="56" spans="1:10" ht="14.25" x14ac:dyDescent="0.2">
      <c r="A56" s="565" t="s">
        <v>586</v>
      </c>
      <c r="B56" s="565"/>
      <c r="C56" s="566"/>
      <c r="D56" s="566"/>
      <c r="E56" s="566"/>
      <c r="F56" s="566"/>
      <c r="G56" s="566"/>
      <c r="H56" s="566"/>
      <c r="I56" s="566"/>
      <c r="J56" s="587"/>
    </row>
    <row r="57" spans="1:10" ht="15.75" thickBot="1" x14ac:dyDescent="0.25">
      <c r="A57" s="372"/>
      <c r="B57" s="372"/>
      <c r="C57" s="372"/>
      <c r="D57" s="372"/>
      <c r="E57" s="372"/>
      <c r="F57" s="372"/>
      <c r="G57" s="372"/>
      <c r="H57" s="586" t="s">
        <v>573</v>
      </c>
      <c r="I57" s="586"/>
      <c r="J57" s="587"/>
    </row>
    <row r="58" spans="1:10" ht="13.5" customHeight="1" thickBot="1" x14ac:dyDescent="0.25">
      <c r="A58" s="567" t="s">
        <v>86</v>
      </c>
      <c r="B58" s="570" t="s">
        <v>458</v>
      </c>
      <c r="C58" s="571"/>
      <c r="D58" s="571"/>
      <c r="E58" s="571"/>
      <c r="F58" s="572"/>
      <c r="G58" s="572"/>
      <c r="H58" s="572"/>
      <c r="I58" s="573"/>
      <c r="J58" s="587"/>
    </row>
    <row r="59" spans="1:10" ht="13.5" customHeight="1" thickBot="1" x14ac:dyDescent="0.25">
      <c r="A59" s="568"/>
      <c r="B59" s="574" t="s">
        <v>575</v>
      </c>
      <c r="C59" s="577" t="s">
        <v>576</v>
      </c>
      <c r="D59" s="578"/>
      <c r="E59" s="578"/>
      <c r="F59" s="578"/>
      <c r="G59" s="578"/>
      <c r="H59" s="578"/>
      <c r="I59" s="579"/>
      <c r="J59" s="587"/>
    </row>
    <row r="60" spans="1:10" ht="13.5" customHeight="1" thickBot="1" x14ac:dyDescent="0.25">
      <c r="A60" s="568"/>
      <c r="B60" s="575"/>
      <c r="C60" s="580" t="str">
        <f>CONCATENATE(KVI_MOD_ALAPADATOK!$D$1,". előtti tervezett forrás, kiadás")</f>
        <v>2021. előtti tervezett forrás, kiadás</v>
      </c>
      <c r="D60" s="373" t="s">
        <v>459</v>
      </c>
      <c r="E60" s="373" t="s">
        <v>570</v>
      </c>
      <c r="F60" s="374" t="s">
        <v>460</v>
      </c>
      <c r="G60" s="374" t="s">
        <v>459</v>
      </c>
      <c r="H60" s="374" t="s">
        <v>570</v>
      </c>
      <c r="I60" s="374" t="s">
        <v>460</v>
      </c>
      <c r="J60" s="587"/>
    </row>
    <row r="61" spans="1:10" ht="25.5" customHeight="1" thickBot="1" x14ac:dyDescent="0.25">
      <c r="A61" s="569"/>
      <c r="B61" s="576"/>
      <c r="C61" s="581"/>
      <c r="D61" s="582" t="str">
        <f>CONCATENATE(KVI_MOD_ALAPADATOK!$D$1,". évi")</f>
        <v>2021. évi</v>
      </c>
      <c r="E61" s="583"/>
      <c r="F61" s="584"/>
      <c r="G61" s="582" t="str">
        <f>CONCATENATE(KVI_MOD_ALAPADATOK!$D$1,". után")</f>
        <v>2021. után</v>
      </c>
      <c r="H61" s="585"/>
      <c r="I61" s="584"/>
      <c r="J61" s="587"/>
    </row>
    <row r="62" spans="1:10" ht="13.5" thickBot="1" x14ac:dyDescent="0.25">
      <c r="A62" s="375" t="s">
        <v>401</v>
      </c>
      <c r="B62" s="376" t="s">
        <v>587</v>
      </c>
      <c r="C62" s="377" t="s">
        <v>403</v>
      </c>
      <c r="D62" s="378" t="s">
        <v>405</v>
      </c>
      <c r="E62" s="378" t="s">
        <v>404</v>
      </c>
      <c r="F62" s="377" t="s">
        <v>577</v>
      </c>
      <c r="G62" s="377" t="s">
        <v>407</v>
      </c>
      <c r="H62" s="377" t="s">
        <v>408</v>
      </c>
      <c r="I62" s="379" t="s">
        <v>578</v>
      </c>
      <c r="J62" s="587"/>
    </row>
    <row r="63" spans="1:10" x14ac:dyDescent="0.2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2"/>
      <c r="I63" s="489">
        <f t="shared" ref="I63:I68" si="12">G63+H63</f>
        <v>0</v>
      </c>
      <c r="J63" s="587"/>
    </row>
    <row r="64" spans="1:10" x14ac:dyDescent="0.2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587"/>
    </row>
    <row r="65" spans="1:10" x14ac:dyDescent="0.2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587"/>
    </row>
    <row r="66" spans="1:10" x14ac:dyDescent="0.2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587"/>
    </row>
    <row r="67" spans="1:10" x14ac:dyDescent="0.2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587"/>
    </row>
    <row r="68" spans="1:10" ht="13.5" thickBot="1" x14ac:dyDescent="0.25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587"/>
    </row>
    <row r="69" spans="1:10" ht="13.5" thickBot="1" x14ac:dyDescent="0.25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587"/>
    </row>
    <row r="70" spans="1:10" x14ac:dyDescent="0.2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587"/>
    </row>
    <row r="71" spans="1:10" x14ac:dyDescent="0.2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587"/>
    </row>
    <row r="72" spans="1:10" x14ac:dyDescent="0.2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587"/>
    </row>
    <row r="73" spans="1:10" x14ac:dyDescent="0.2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587"/>
    </row>
    <row r="74" spans="1:10" ht="13.5" thickBot="1" x14ac:dyDescent="0.25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587"/>
    </row>
    <row r="75" spans="1:10" ht="13.5" thickBot="1" x14ac:dyDescent="0.25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587"/>
    </row>
    <row r="76" spans="1:10" x14ac:dyDescent="0.2">
      <c r="J76" s="587"/>
    </row>
    <row r="77" spans="1:10" x14ac:dyDescent="0.2">
      <c r="J77" s="587"/>
    </row>
    <row r="78" spans="1:10" ht="14.25" x14ac:dyDescent="0.2">
      <c r="A78" s="565" t="s">
        <v>586</v>
      </c>
      <c r="B78" s="565"/>
      <c r="C78" s="566"/>
      <c r="D78" s="566"/>
      <c r="E78" s="566"/>
      <c r="F78" s="566"/>
      <c r="G78" s="566"/>
      <c r="H78" s="566"/>
      <c r="I78" s="566"/>
      <c r="J78" s="587"/>
    </row>
    <row r="79" spans="1:10" ht="15.75" thickBot="1" x14ac:dyDescent="0.25">
      <c r="A79" s="372"/>
      <c r="B79" s="372"/>
      <c r="C79" s="372"/>
      <c r="D79" s="372"/>
      <c r="E79" s="372"/>
      <c r="F79" s="372"/>
      <c r="G79" s="372"/>
      <c r="H79" s="586" t="s">
        <v>573</v>
      </c>
      <c r="I79" s="586"/>
      <c r="J79" s="587"/>
    </row>
    <row r="80" spans="1:10" ht="13.5" customHeight="1" thickBot="1" x14ac:dyDescent="0.25">
      <c r="A80" s="567" t="s">
        <v>86</v>
      </c>
      <c r="B80" s="570" t="s">
        <v>458</v>
      </c>
      <c r="C80" s="571"/>
      <c r="D80" s="571"/>
      <c r="E80" s="571"/>
      <c r="F80" s="572"/>
      <c r="G80" s="572"/>
      <c r="H80" s="572"/>
      <c r="I80" s="573"/>
      <c r="J80" s="587"/>
    </row>
    <row r="81" spans="1:10" ht="13.5" customHeight="1" thickBot="1" x14ac:dyDescent="0.25">
      <c r="A81" s="568"/>
      <c r="B81" s="574" t="s">
        <v>575</v>
      </c>
      <c r="C81" s="577" t="s">
        <v>576</v>
      </c>
      <c r="D81" s="578"/>
      <c r="E81" s="578"/>
      <c r="F81" s="578"/>
      <c r="G81" s="578"/>
      <c r="H81" s="578"/>
      <c r="I81" s="579"/>
      <c r="J81" s="587"/>
    </row>
    <row r="82" spans="1:10" ht="13.5" customHeight="1" thickBot="1" x14ac:dyDescent="0.25">
      <c r="A82" s="568"/>
      <c r="B82" s="575"/>
      <c r="C82" s="580" t="str">
        <f>CONCATENATE(KVI_MOD_ALAPADATOK!$D$1,". előtti tervezett forrás, kiadás")</f>
        <v>2021. előtti tervezett forrás, kiadás</v>
      </c>
      <c r="D82" s="373" t="s">
        <v>459</v>
      </c>
      <c r="E82" s="373" t="s">
        <v>570</v>
      </c>
      <c r="F82" s="374" t="s">
        <v>460</v>
      </c>
      <c r="G82" s="374" t="s">
        <v>459</v>
      </c>
      <c r="H82" s="374" t="s">
        <v>570</v>
      </c>
      <c r="I82" s="374" t="s">
        <v>460</v>
      </c>
      <c r="J82" s="587"/>
    </row>
    <row r="83" spans="1:10" ht="25.5" customHeight="1" thickBot="1" x14ac:dyDescent="0.25">
      <c r="A83" s="569"/>
      <c r="B83" s="576"/>
      <c r="C83" s="581"/>
      <c r="D83" s="582" t="str">
        <f>CONCATENATE(KVI_MOD_ALAPADATOK!$D$1,". évi")</f>
        <v>2021. évi</v>
      </c>
      <c r="E83" s="583"/>
      <c r="F83" s="584"/>
      <c r="G83" s="582" t="str">
        <f>CONCATENATE(KVI_MOD_ALAPADATOK!$D$1,". után")</f>
        <v>2021. után</v>
      </c>
      <c r="H83" s="585"/>
      <c r="I83" s="584"/>
      <c r="J83" s="587"/>
    </row>
    <row r="84" spans="1:10" ht="13.5" thickBot="1" x14ac:dyDescent="0.25">
      <c r="A84" s="375" t="s">
        <v>401</v>
      </c>
      <c r="B84" s="376" t="s">
        <v>587</v>
      </c>
      <c r="C84" s="377" t="s">
        <v>403</v>
      </c>
      <c r="D84" s="378" t="s">
        <v>405</v>
      </c>
      <c r="E84" s="378" t="s">
        <v>404</v>
      </c>
      <c r="F84" s="377" t="s">
        <v>577</v>
      </c>
      <c r="G84" s="377" t="s">
        <v>407</v>
      </c>
      <c r="H84" s="377" t="s">
        <v>408</v>
      </c>
      <c r="I84" s="379" t="s">
        <v>578</v>
      </c>
      <c r="J84" s="587"/>
    </row>
    <row r="85" spans="1:10" x14ac:dyDescent="0.2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2"/>
      <c r="I85" s="489">
        <f t="shared" ref="I85:I90" si="17">G85+H85</f>
        <v>0</v>
      </c>
      <c r="J85" s="587"/>
    </row>
    <row r="86" spans="1:10" x14ac:dyDescent="0.2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587"/>
    </row>
    <row r="87" spans="1:10" x14ac:dyDescent="0.2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587"/>
    </row>
    <row r="88" spans="1:10" x14ac:dyDescent="0.2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587"/>
    </row>
    <row r="89" spans="1:10" x14ac:dyDescent="0.2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587"/>
    </row>
    <row r="90" spans="1:10" ht="13.5" thickBot="1" x14ac:dyDescent="0.25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587"/>
    </row>
    <row r="91" spans="1:10" ht="13.5" thickBot="1" x14ac:dyDescent="0.25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587"/>
    </row>
    <row r="92" spans="1:10" x14ac:dyDescent="0.2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587"/>
    </row>
    <row r="93" spans="1:10" x14ac:dyDescent="0.2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587"/>
    </row>
    <row r="94" spans="1:10" x14ac:dyDescent="0.2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587"/>
    </row>
    <row r="95" spans="1:10" x14ac:dyDescent="0.2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587"/>
    </row>
    <row r="96" spans="1:10" ht="13.5" thickBot="1" x14ac:dyDescent="0.25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587"/>
    </row>
    <row r="97" spans="1:10" ht="13.5" thickBot="1" x14ac:dyDescent="0.25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587"/>
    </row>
    <row r="98" spans="1:10" x14ac:dyDescent="0.2">
      <c r="J98" s="587"/>
    </row>
    <row r="99" spans="1:10" x14ac:dyDescent="0.2">
      <c r="J99" s="587"/>
    </row>
    <row r="100" spans="1:10" ht="14.25" x14ac:dyDescent="0.2">
      <c r="A100" s="565" t="s">
        <v>586</v>
      </c>
      <c r="B100" s="565"/>
      <c r="C100" s="566"/>
      <c r="D100" s="566"/>
      <c r="E100" s="566"/>
      <c r="F100" s="566"/>
      <c r="G100" s="566"/>
      <c r="H100" s="566"/>
      <c r="I100" s="566"/>
      <c r="J100" s="587"/>
    </row>
    <row r="101" spans="1:10" ht="15.75" thickBot="1" x14ac:dyDescent="0.25">
      <c r="A101" s="372"/>
      <c r="B101" s="372"/>
      <c r="C101" s="372"/>
      <c r="D101" s="372"/>
      <c r="E101" s="372"/>
      <c r="F101" s="372"/>
      <c r="G101" s="372"/>
      <c r="H101" s="586" t="s">
        <v>573</v>
      </c>
      <c r="I101" s="586"/>
      <c r="J101" s="587"/>
    </row>
    <row r="102" spans="1:10" ht="13.5" customHeight="1" thickBot="1" x14ac:dyDescent="0.25">
      <c r="A102" s="567" t="s">
        <v>86</v>
      </c>
      <c r="B102" s="570" t="s">
        <v>458</v>
      </c>
      <c r="C102" s="571"/>
      <c r="D102" s="571"/>
      <c r="E102" s="571"/>
      <c r="F102" s="572"/>
      <c r="G102" s="572"/>
      <c r="H102" s="572"/>
      <c r="I102" s="573"/>
      <c r="J102" s="587"/>
    </row>
    <row r="103" spans="1:10" ht="13.5" customHeight="1" thickBot="1" x14ac:dyDescent="0.25">
      <c r="A103" s="568"/>
      <c r="B103" s="574" t="s">
        <v>575</v>
      </c>
      <c r="C103" s="577" t="s">
        <v>576</v>
      </c>
      <c r="D103" s="578"/>
      <c r="E103" s="578"/>
      <c r="F103" s="578"/>
      <c r="G103" s="578"/>
      <c r="H103" s="578"/>
      <c r="I103" s="579"/>
      <c r="J103" s="587"/>
    </row>
    <row r="104" spans="1:10" ht="13.5" customHeight="1" thickBot="1" x14ac:dyDescent="0.25">
      <c r="A104" s="568"/>
      <c r="B104" s="575"/>
      <c r="C104" s="580" t="str">
        <f>CONCATENATE(KVI_MOD_ALAPADATOK!$D$1,". előtti tervezett forrás, kiadás")</f>
        <v>2021. előtti tervezett forrás, kiadás</v>
      </c>
      <c r="D104" s="373" t="s">
        <v>459</v>
      </c>
      <c r="E104" s="373" t="s">
        <v>570</v>
      </c>
      <c r="F104" s="374" t="s">
        <v>460</v>
      </c>
      <c r="G104" s="374" t="s">
        <v>459</v>
      </c>
      <c r="H104" s="374" t="s">
        <v>570</v>
      </c>
      <c r="I104" s="374" t="s">
        <v>460</v>
      </c>
      <c r="J104" s="587"/>
    </row>
    <row r="105" spans="1:10" ht="25.5" customHeight="1" thickBot="1" x14ac:dyDescent="0.25">
      <c r="A105" s="569"/>
      <c r="B105" s="576"/>
      <c r="C105" s="581"/>
      <c r="D105" s="582" t="str">
        <f>CONCATENATE(KVI_MOD_ALAPADATOK!$D$1,". évi")</f>
        <v>2021. évi</v>
      </c>
      <c r="E105" s="583"/>
      <c r="F105" s="584"/>
      <c r="G105" s="582" t="str">
        <f>CONCATENATE(KVI_MOD_ALAPADATOK!$D$1,". után")</f>
        <v>2021. után</v>
      </c>
      <c r="H105" s="585"/>
      <c r="I105" s="584"/>
      <c r="J105" s="587"/>
    </row>
    <row r="106" spans="1:10" ht="13.5" thickBot="1" x14ac:dyDescent="0.25">
      <c r="A106" s="375" t="s">
        <v>401</v>
      </c>
      <c r="B106" s="376" t="s">
        <v>587</v>
      </c>
      <c r="C106" s="377" t="s">
        <v>403</v>
      </c>
      <c r="D106" s="378" t="s">
        <v>405</v>
      </c>
      <c r="E106" s="378" t="s">
        <v>404</v>
      </c>
      <c r="F106" s="377" t="s">
        <v>577</v>
      </c>
      <c r="G106" s="377" t="s">
        <v>407</v>
      </c>
      <c r="H106" s="377" t="s">
        <v>408</v>
      </c>
      <c r="I106" s="379" t="s">
        <v>578</v>
      </c>
      <c r="J106" s="587"/>
    </row>
    <row r="107" spans="1:10" x14ac:dyDescent="0.2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2"/>
      <c r="I107" s="489">
        <f t="shared" ref="I107:I112" si="22">G107+H107</f>
        <v>0</v>
      </c>
      <c r="J107" s="587"/>
    </row>
    <row r="108" spans="1:10" x14ac:dyDescent="0.2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587"/>
    </row>
    <row r="109" spans="1:10" x14ac:dyDescent="0.2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587"/>
    </row>
    <row r="110" spans="1:10" x14ac:dyDescent="0.2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587"/>
    </row>
    <row r="111" spans="1:10" x14ac:dyDescent="0.2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587"/>
    </row>
    <row r="112" spans="1:10" ht="13.5" thickBot="1" x14ac:dyDescent="0.25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587"/>
    </row>
    <row r="113" spans="1:10" ht="13.5" thickBot="1" x14ac:dyDescent="0.25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587"/>
    </row>
    <row r="114" spans="1:10" x14ac:dyDescent="0.2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587"/>
    </row>
    <row r="115" spans="1:10" x14ac:dyDescent="0.2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587"/>
    </row>
    <row r="116" spans="1:10" x14ac:dyDescent="0.2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587"/>
    </row>
    <row r="117" spans="1:10" x14ac:dyDescent="0.2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587"/>
    </row>
    <row r="118" spans="1:10" ht="13.5" thickBot="1" x14ac:dyDescent="0.25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587"/>
    </row>
    <row r="119" spans="1:10" ht="13.5" thickBot="1" x14ac:dyDescent="0.25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587"/>
    </row>
    <row r="120" spans="1:10" x14ac:dyDescent="0.2">
      <c r="J120" s="587"/>
    </row>
    <row r="121" spans="1:10" x14ac:dyDescent="0.2">
      <c r="J121" s="587"/>
    </row>
    <row r="122" spans="1:10" ht="14.25" x14ac:dyDescent="0.2">
      <c r="A122" s="565" t="s">
        <v>586</v>
      </c>
      <c r="B122" s="565"/>
      <c r="C122" s="566"/>
      <c r="D122" s="566"/>
      <c r="E122" s="566"/>
      <c r="F122" s="566"/>
      <c r="G122" s="566"/>
      <c r="H122" s="566"/>
      <c r="I122" s="566"/>
      <c r="J122" s="587"/>
    </row>
    <row r="123" spans="1:10" ht="15.75" thickBot="1" x14ac:dyDescent="0.25">
      <c r="A123" s="372"/>
      <c r="B123" s="372"/>
      <c r="C123" s="372"/>
      <c r="D123" s="372"/>
      <c r="E123" s="372"/>
      <c r="F123" s="372"/>
      <c r="G123" s="372"/>
      <c r="H123" s="586" t="s">
        <v>573</v>
      </c>
      <c r="I123" s="586"/>
      <c r="J123" s="587"/>
    </row>
    <row r="124" spans="1:10" ht="13.5" customHeight="1" thickBot="1" x14ac:dyDescent="0.25">
      <c r="A124" s="567" t="s">
        <v>86</v>
      </c>
      <c r="B124" s="570" t="s">
        <v>458</v>
      </c>
      <c r="C124" s="571"/>
      <c r="D124" s="571"/>
      <c r="E124" s="571"/>
      <c r="F124" s="572"/>
      <c r="G124" s="572"/>
      <c r="H124" s="572"/>
      <c r="I124" s="573"/>
      <c r="J124" s="587"/>
    </row>
    <row r="125" spans="1:10" ht="13.5" customHeight="1" thickBot="1" x14ac:dyDescent="0.25">
      <c r="A125" s="568"/>
      <c r="B125" s="574" t="s">
        <v>575</v>
      </c>
      <c r="C125" s="577" t="s">
        <v>576</v>
      </c>
      <c r="D125" s="578"/>
      <c r="E125" s="578"/>
      <c r="F125" s="578"/>
      <c r="G125" s="578"/>
      <c r="H125" s="578"/>
      <c r="I125" s="579"/>
      <c r="J125" s="587"/>
    </row>
    <row r="126" spans="1:10" ht="13.5" customHeight="1" thickBot="1" x14ac:dyDescent="0.25">
      <c r="A126" s="568"/>
      <c r="B126" s="575"/>
      <c r="C126" s="580" t="str">
        <f>CONCATENATE(KVI_MOD_ALAPADATOK!$D$1,". előtti tervezett forrás, kiadás")</f>
        <v>2021. előtti tervezett forrás, kiadás</v>
      </c>
      <c r="D126" s="373" t="s">
        <v>459</v>
      </c>
      <c r="E126" s="373" t="s">
        <v>570</v>
      </c>
      <c r="F126" s="374" t="s">
        <v>460</v>
      </c>
      <c r="G126" s="374" t="s">
        <v>459</v>
      </c>
      <c r="H126" s="374" t="s">
        <v>570</v>
      </c>
      <c r="I126" s="374" t="s">
        <v>460</v>
      </c>
      <c r="J126" s="587"/>
    </row>
    <row r="127" spans="1:10" ht="25.5" customHeight="1" thickBot="1" x14ac:dyDescent="0.25">
      <c r="A127" s="569"/>
      <c r="B127" s="576"/>
      <c r="C127" s="581"/>
      <c r="D127" s="582" t="str">
        <f>CONCATENATE(KVI_MOD_ALAPADATOK!$D$1,". évi")</f>
        <v>2021. évi</v>
      </c>
      <c r="E127" s="583"/>
      <c r="F127" s="584"/>
      <c r="G127" s="582" t="str">
        <f>CONCATENATE(KVI_MOD_ALAPADATOK!$D$1,". után")</f>
        <v>2021. után</v>
      </c>
      <c r="H127" s="585"/>
      <c r="I127" s="584"/>
      <c r="J127" s="587"/>
    </row>
    <row r="128" spans="1:10" ht="13.5" thickBot="1" x14ac:dyDescent="0.25">
      <c r="A128" s="375" t="s">
        <v>401</v>
      </c>
      <c r="B128" s="376" t="s">
        <v>587</v>
      </c>
      <c r="C128" s="377" t="s">
        <v>403</v>
      </c>
      <c r="D128" s="378" t="s">
        <v>405</v>
      </c>
      <c r="E128" s="378" t="s">
        <v>404</v>
      </c>
      <c r="F128" s="377" t="s">
        <v>577</v>
      </c>
      <c r="G128" s="377" t="s">
        <v>407</v>
      </c>
      <c r="H128" s="377" t="s">
        <v>408</v>
      </c>
      <c r="I128" s="379" t="s">
        <v>578</v>
      </c>
      <c r="J128" s="587"/>
    </row>
    <row r="129" spans="1:10" x14ac:dyDescent="0.2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2"/>
      <c r="I129" s="489">
        <f t="shared" ref="I129:I134" si="27">G129+H129</f>
        <v>0</v>
      </c>
      <c r="J129" s="587"/>
    </row>
    <row r="130" spans="1:10" x14ac:dyDescent="0.2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587"/>
    </row>
    <row r="131" spans="1:10" x14ac:dyDescent="0.2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587"/>
    </row>
    <row r="132" spans="1:10" x14ac:dyDescent="0.2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587"/>
    </row>
    <row r="133" spans="1:10" x14ac:dyDescent="0.2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587"/>
    </row>
    <row r="134" spans="1:10" ht="13.5" thickBot="1" x14ac:dyDescent="0.25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587"/>
    </row>
    <row r="135" spans="1:10" ht="13.5" thickBot="1" x14ac:dyDescent="0.25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587"/>
    </row>
    <row r="136" spans="1:10" x14ac:dyDescent="0.2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587"/>
    </row>
    <row r="137" spans="1:10" x14ac:dyDescent="0.2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587"/>
    </row>
    <row r="138" spans="1:10" x14ac:dyDescent="0.2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587"/>
    </row>
    <row r="139" spans="1:10" x14ac:dyDescent="0.2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587"/>
    </row>
    <row r="140" spans="1:10" ht="13.5" thickBot="1" x14ac:dyDescent="0.25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587"/>
    </row>
    <row r="141" spans="1:10" ht="13.5" thickBot="1" x14ac:dyDescent="0.25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587"/>
    </row>
    <row r="142" spans="1:10" x14ac:dyDescent="0.2">
      <c r="J142" s="587"/>
    </row>
    <row r="143" spans="1:10" x14ac:dyDescent="0.2">
      <c r="J143" s="587"/>
    </row>
    <row r="144" spans="1:10" ht="14.25" x14ac:dyDescent="0.2">
      <c r="A144" s="565" t="s">
        <v>586</v>
      </c>
      <c r="B144" s="565"/>
      <c r="C144" s="566"/>
      <c r="D144" s="566"/>
      <c r="E144" s="566"/>
      <c r="F144" s="566"/>
      <c r="G144" s="566"/>
      <c r="H144" s="566"/>
      <c r="I144" s="566"/>
      <c r="J144" s="587"/>
    </row>
    <row r="145" spans="1:10" ht="15.75" thickBot="1" x14ac:dyDescent="0.25">
      <c r="A145" s="372"/>
      <c r="B145" s="372"/>
      <c r="C145" s="372"/>
      <c r="D145" s="372"/>
      <c r="E145" s="372"/>
      <c r="F145" s="372"/>
      <c r="G145" s="372"/>
      <c r="H145" s="586" t="s">
        <v>573</v>
      </c>
      <c r="I145" s="586"/>
      <c r="J145" s="587"/>
    </row>
    <row r="146" spans="1:10" ht="13.5" customHeight="1" thickBot="1" x14ac:dyDescent="0.25">
      <c r="A146" s="567" t="s">
        <v>86</v>
      </c>
      <c r="B146" s="570" t="s">
        <v>458</v>
      </c>
      <c r="C146" s="571"/>
      <c r="D146" s="571"/>
      <c r="E146" s="571"/>
      <c r="F146" s="572"/>
      <c r="G146" s="572"/>
      <c r="H146" s="572"/>
      <c r="I146" s="573"/>
      <c r="J146" s="587"/>
    </row>
    <row r="147" spans="1:10" ht="13.5" customHeight="1" thickBot="1" x14ac:dyDescent="0.25">
      <c r="A147" s="568"/>
      <c r="B147" s="574" t="s">
        <v>575</v>
      </c>
      <c r="C147" s="577" t="s">
        <v>576</v>
      </c>
      <c r="D147" s="578"/>
      <c r="E147" s="578"/>
      <c r="F147" s="578"/>
      <c r="G147" s="578"/>
      <c r="H147" s="578"/>
      <c r="I147" s="579"/>
      <c r="J147" s="587"/>
    </row>
    <row r="148" spans="1:10" ht="13.5" customHeight="1" thickBot="1" x14ac:dyDescent="0.25">
      <c r="A148" s="568"/>
      <c r="B148" s="575"/>
      <c r="C148" s="580" t="str">
        <f>CONCATENATE(KVI_MOD_ALAPADATOK!$D$1,". előtti tervezett forrás, kiadás")</f>
        <v>2021. előtti tervezett forrás, kiadás</v>
      </c>
      <c r="D148" s="373" t="s">
        <v>459</v>
      </c>
      <c r="E148" s="373" t="s">
        <v>570</v>
      </c>
      <c r="F148" s="374" t="s">
        <v>460</v>
      </c>
      <c r="G148" s="374" t="s">
        <v>459</v>
      </c>
      <c r="H148" s="374" t="s">
        <v>570</v>
      </c>
      <c r="I148" s="374" t="s">
        <v>460</v>
      </c>
      <c r="J148" s="587"/>
    </row>
    <row r="149" spans="1:10" ht="25.5" customHeight="1" thickBot="1" x14ac:dyDescent="0.25">
      <c r="A149" s="569"/>
      <c r="B149" s="576"/>
      <c r="C149" s="581"/>
      <c r="D149" s="582" t="str">
        <f>CONCATENATE(KVI_MOD_ALAPADATOK!$D$1,". évi")</f>
        <v>2021. évi</v>
      </c>
      <c r="E149" s="583"/>
      <c r="F149" s="584"/>
      <c r="G149" s="582" t="str">
        <f>CONCATENATE(KVI_MOD_ALAPADATOK!$D$1,". után")</f>
        <v>2021. után</v>
      </c>
      <c r="H149" s="585"/>
      <c r="I149" s="584"/>
      <c r="J149" s="587"/>
    </row>
    <row r="150" spans="1:10" ht="13.5" thickBot="1" x14ac:dyDescent="0.25">
      <c r="A150" s="375" t="s">
        <v>401</v>
      </c>
      <c r="B150" s="376" t="s">
        <v>587</v>
      </c>
      <c r="C150" s="377" t="s">
        <v>403</v>
      </c>
      <c r="D150" s="378" t="s">
        <v>405</v>
      </c>
      <c r="E150" s="378" t="s">
        <v>404</v>
      </c>
      <c r="F150" s="377" t="s">
        <v>577</v>
      </c>
      <c r="G150" s="377" t="s">
        <v>407</v>
      </c>
      <c r="H150" s="377" t="s">
        <v>408</v>
      </c>
      <c r="I150" s="379" t="s">
        <v>578</v>
      </c>
      <c r="J150" s="587"/>
    </row>
    <row r="151" spans="1:10" x14ac:dyDescent="0.2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2"/>
      <c r="I151" s="489">
        <f t="shared" ref="I151:I156" si="32">G151+H151</f>
        <v>0</v>
      </c>
      <c r="J151" s="587"/>
    </row>
    <row r="152" spans="1:10" x14ac:dyDescent="0.2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587"/>
    </row>
    <row r="153" spans="1:10" x14ac:dyDescent="0.2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587"/>
    </row>
    <row r="154" spans="1:10" x14ac:dyDescent="0.2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587"/>
    </row>
    <row r="155" spans="1:10" x14ac:dyDescent="0.2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587"/>
    </row>
    <row r="156" spans="1:10" ht="13.5" thickBot="1" x14ac:dyDescent="0.25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587"/>
    </row>
    <row r="157" spans="1:10" ht="13.5" thickBot="1" x14ac:dyDescent="0.25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587"/>
    </row>
    <row r="158" spans="1:10" x14ac:dyDescent="0.2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587"/>
    </row>
    <row r="159" spans="1:10" x14ac:dyDescent="0.2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587"/>
    </row>
    <row r="160" spans="1:10" x14ac:dyDescent="0.2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587"/>
    </row>
    <row r="161" spans="1:10" x14ac:dyDescent="0.2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587"/>
    </row>
    <row r="162" spans="1:10" ht="13.5" thickBot="1" x14ac:dyDescent="0.25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587"/>
    </row>
    <row r="163" spans="1:10" ht="13.5" thickBot="1" x14ac:dyDescent="0.25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587"/>
    </row>
    <row r="164" spans="1:10" x14ac:dyDescent="0.2">
      <c r="J164" s="587"/>
    </row>
    <row r="165" spans="1:10" x14ac:dyDescent="0.2">
      <c r="J165" s="587"/>
    </row>
    <row r="166" spans="1:10" ht="14.25" x14ac:dyDescent="0.2">
      <c r="A166" s="565" t="s">
        <v>586</v>
      </c>
      <c r="B166" s="565"/>
      <c r="C166" s="566"/>
      <c r="D166" s="566"/>
      <c r="E166" s="566"/>
      <c r="F166" s="566"/>
      <c r="G166" s="566"/>
      <c r="H166" s="566"/>
      <c r="I166" s="566"/>
      <c r="J166" s="587"/>
    </row>
    <row r="167" spans="1:10" ht="15.75" thickBot="1" x14ac:dyDescent="0.25">
      <c r="A167" s="372"/>
      <c r="B167" s="372"/>
      <c r="C167" s="372"/>
      <c r="D167" s="372"/>
      <c r="E167" s="372"/>
      <c r="F167" s="372"/>
      <c r="G167" s="372"/>
      <c r="H167" s="586" t="s">
        <v>573</v>
      </c>
      <c r="I167" s="586"/>
      <c r="J167" s="587"/>
    </row>
    <row r="168" spans="1:10" ht="13.5" customHeight="1" thickBot="1" x14ac:dyDescent="0.25">
      <c r="A168" s="567" t="s">
        <v>86</v>
      </c>
      <c r="B168" s="570" t="s">
        <v>458</v>
      </c>
      <c r="C168" s="571"/>
      <c r="D168" s="571"/>
      <c r="E168" s="571"/>
      <c r="F168" s="572"/>
      <c r="G168" s="572"/>
      <c r="H168" s="572"/>
      <c r="I168" s="573"/>
      <c r="J168" s="587"/>
    </row>
    <row r="169" spans="1:10" ht="13.5" customHeight="1" thickBot="1" x14ac:dyDescent="0.25">
      <c r="A169" s="568"/>
      <c r="B169" s="574" t="s">
        <v>575</v>
      </c>
      <c r="C169" s="577" t="s">
        <v>576</v>
      </c>
      <c r="D169" s="578"/>
      <c r="E169" s="578"/>
      <c r="F169" s="578"/>
      <c r="G169" s="578"/>
      <c r="H169" s="578"/>
      <c r="I169" s="579"/>
      <c r="J169" s="587"/>
    </row>
    <row r="170" spans="1:10" ht="13.5" customHeight="1" thickBot="1" x14ac:dyDescent="0.25">
      <c r="A170" s="568"/>
      <c r="B170" s="575"/>
      <c r="C170" s="580" t="str">
        <f>CONCATENATE(KVI_MOD_ALAPADATOK!$D$1,". előtti tervezett forrás, kiadás")</f>
        <v>2021. előtti tervezett forrás, kiadás</v>
      </c>
      <c r="D170" s="373" t="s">
        <v>459</v>
      </c>
      <c r="E170" s="373" t="s">
        <v>570</v>
      </c>
      <c r="F170" s="374" t="s">
        <v>460</v>
      </c>
      <c r="G170" s="374" t="s">
        <v>459</v>
      </c>
      <c r="H170" s="374" t="s">
        <v>570</v>
      </c>
      <c r="I170" s="374" t="s">
        <v>460</v>
      </c>
      <c r="J170" s="587"/>
    </row>
    <row r="171" spans="1:10" ht="25.5" customHeight="1" thickBot="1" x14ac:dyDescent="0.25">
      <c r="A171" s="569"/>
      <c r="B171" s="576"/>
      <c r="C171" s="581"/>
      <c r="D171" s="582" t="str">
        <f>CONCATENATE(KVI_MOD_ALAPADATOK!$D$1,". évi")</f>
        <v>2021. évi</v>
      </c>
      <c r="E171" s="583"/>
      <c r="F171" s="584"/>
      <c r="G171" s="582" t="str">
        <f>CONCATENATE(KVI_MOD_ALAPADATOK!$D$1,". után")</f>
        <v>2021. után</v>
      </c>
      <c r="H171" s="585"/>
      <c r="I171" s="584"/>
      <c r="J171" s="587"/>
    </row>
    <row r="172" spans="1:10" ht="13.5" thickBot="1" x14ac:dyDescent="0.25">
      <c r="A172" s="375" t="s">
        <v>401</v>
      </c>
      <c r="B172" s="376" t="s">
        <v>587</v>
      </c>
      <c r="C172" s="377" t="s">
        <v>403</v>
      </c>
      <c r="D172" s="378" t="s">
        <v>405</v>
      </c>
      <c r="E172" s="378" t="s">
        <v>404</v>
      </c>
      <c r="F172" s="377" t="s">
        <v>577</v>
      </c>
      <c r="G172" s="377" t="s">
        <v>407</v>
      </c>
      <c r="H172" s="377" t="s">
        <v>408</v>
      </c>
      <c r="I172" s="379" t="s">
        <v>578</v>
      </c>
      <c r="J172" s="587"/>
    </row>
    <row r="173" spans="1:10" x14ac:dyDescent="0.2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2"/>
      <c r="I173" s="489">
        <f t="shared" ref="I173:I178" si="37">G173+H173</f>
        <v>0</v>
      </c>
      <c r="J173" s="587"/>
    </row>
    <row r="174" spans="1:10" x14ac:dyDescent="0.2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587"/>
    </row>
    <row r="175" spans="1:10" x14ac:dyDescent="0.2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587"/>
    </row>
    <row r="176" spans="1:10" x14ac:dyDescent="0.2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587"/>
    </row>
    <row r="177" spans="1:10" x14ac:dyDescent="0.2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587"/>
    </row>
    <row r="178" spans="1:10" ht="13.5" thickBot="1" x14ac:dyDescent="0.25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587"/>
    </row>
    <row r="179" spans="1:10" ht="13.5" thickBot="1" x14ac:dyDescent="0.25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587"/>
    </row>
    <row r="180" spans="1:10" x14ac:dyDescent="0.2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587"/>
    </row>
    <row r="181" spans="1:10" x14ac:dyDescent="0.2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587"/>
    </row>
    <row r="182" spans="1:10" x14ac:dyDescent="0.2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587"/>
    </row>
    <row r="183" spans="1:10" x14ac:dyDescent="0.2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587"/>
    </row>
    <row r="184" spans="1:10" ht="13.5" thickBot="1" x14ac:dyDescent="0.25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587"/>
    </row>
    <row r="185" spans="1:10" ht="13.5" thickBot="1" x14ac:dyDescent="0.25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587"/>
    </row>
    <row r="186" spans="1:10" x14ac:dyDescent="0.2">
      <c r="J186" s="587"/>
    </row>
    <row r="187" spans="1:10" x14ac:dyDescent="0.2">
      <c r="J187" s="587"/>
    </row>
    <row r="188" spans="1:10" ht="14.25" x14ac:dyDescent="0.2">
      <c r="A188" s="565" t="s">
        <v>586</v>
      </c>
      <c r="B188" s="565"/>
      <c r="C188" s="566"/>
      <c r="D188" s="566"/>
      <c r="E188" s="566"/>
      <c r="F188" s="566"/>
      <c r="G188" s="566"/>
      <c r="H188" s="566"/>
      <c r="I188" s="566"/>
      <c r="J188" s="587"/>
    </row>
    <row r="189" spans="1:10" ht="15.75" thickBot="1" x14ac:dyDescent="0.25">
      <c r="A189" s="372"/>
      <c r="B189" s="372"/>
      <c r="C189" s="372"/>
      <c r="D189" s="372"/>
      <c r="E189" s="372"/>
      <c r="F189" s="372"/>
      <c r="G189" s="372"/>
      <c r="H189" s="586" t="s">
        <v>573</v>
      </c>
      <c r="I189" s="586"/>
      <c r="J189" s="587"/>
    </row>
    <row r="190" spans="1:10" ht="13.5" customHeight="1" thickBot="1" x14ac:dyDescent="0.25">
      <c r="A190" s="567" t="s">
        <v>86</v>
      </c>
      <c r="B190" s="570" t="s">
        <v>458</v>
      </c>
      <c r="C190" s="571"/>
      <c r="D190" s="571"/>
      <c r="E190" s="571"/>
      <c r="F190" s="572"/>
      <c r="G190" s="572"/>
      <c r="H190" s="572"/>
      <c r="I190" s="573"/>
      <c r="J190" s="587"/>
    </row>
    <row r="191" spans="1:10" ht="13.5" customHeight="1" thickBot="1" x14ac:dyDescent="0.25">
      <c r="A191" s="568"/>
      <c r="B191" s="574" t="s">
        <v>575</v>
      </c>
      <c r="C191" s="577" t="s">
        <v>576</v>
      </c>
      <c r="D191" s="578"/>
      <c r="E191" s="578"/>
      <c r="F191" s="578"/>
      <c r="G191" s="578"/>
      <c r="H191" s="578"/>
      <c r="I191" s="579"/>
      <c r="J191" s="587"/>
    </row>
    <row r="192" spans="1:10" ht="13.5" customHeight="1" thickBot="1" x14ac:dyDescent="0.25">
      <c r="A192" s="568"/>
      <c r="B192" s="575"/>
      <c r="C192" s="580" t="str">
        <f>CONCATENATE(KVI_MOD_ALAPADATOK!$D$1,". előtti tervezett forrás, kiadás")</f>
        <v>2021. előtti tervezett forrás, kiadás</v>
      </c>
      <c r="D192" s="373" t="s">
        <v>459</v>
      </c>
      <c r="E192" s="373" t="s">
        <v>570</v>
      </c>
      <c r="F192" s="374" t="s">
        <v>460</v>
      </c>
      <c r="G192" s="374" t="s">
        <v>459</v>
      </c>
      <c r="H192" s="374" t="s">
        <v>570</v>
      </c>
      <c r="I192" s="374" t="s">
        <v>460</v>
      </c>
      <c r="J192" s="587"/>
    </row>
    <row r="193" spans="1:10" ht="25.5" customHeight="1" thickBot="1" x14ac:dyDescent="0.25">
      <c r="A193" s="569"/>
      <c r="B193" s="576"/>
      <c r="C193" s="581"/>
      <c r="D193" s="582" t="str">
        <f>CONCATENATE(KVI_MOD_ALAPADATOK!$D$1,". évi")</f>
        <v>2021. évi</v>
      </c>
      <c r="E193" s="583"/>
      <c r="F193" s="584"/>
      <c r="G193" s="582" t="str">
        <f>CONCATENATE(KVI_MOD_ALAPADATOK!$D$1,". után")</f>
        <v>2021. után</v>
      </c>
      <c r="H193" s="585"/>
      <c r="I193" s="584"/>
      <c r="J193" s="587"/>
    </row>
    <row r="194" spans="1:10" ht="13.5" thickBot="1" x14ac:dyDescent="0.25">
      <c r="A194" s="375" t="s">
        <v>401</v>
      </c>
      <c r="B194" s="376" t="s">
        <v>587</v>
      </c>
      <c r="C194" s="377" t="s">
        <v>403</v>
      </c>
      <c r="D194" s="378" t="s">
        <v>405</v>
      </c>
      <c r="E194" s="378" t="s">
        <v>404</v>
      </c>
      <c r="F194" s="377" t="s">
        <v>577</v>
      </c>
      <c r="G194" s="377" t="s">
        <v>407</v>
      </c>
      <c r="H194" s="377" t="s">
        <v>408</v>
      </c>
      <c r="I194" s="379" t="s">
        <v>578</v>
      </c>
      <c r="J194" s="587"/>
    </row>
    <row r="195" spans="1:10" x14ac:dyDescent="0.2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2"/>
      <c r="I195" s="489">
        <f t="shared" ref="I195:I200" si="42">G195+H195</f>
        <v>0</v>
      </c>
      <c r="J195" s="587"/>
    </row>
    <row r="196" spans="1:10" x14ac:dyDescent="0.2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587"/>
    </row>
    <row r="197" spans="1:10" x14ac:dyDescent="0.2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587"/>
    </row>
    <row r="198" spans="1:10" x14ac:dyDescent="0.2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587"/>
    </row>
    <row r="199" spans="1:10" x14ac:dyDescent="0.2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587"/>
    </row>
    <row r="200" spans="1:10" ht="13.5" thickBot="1" x14ac:dyDescent="0.25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587"/>
    </row>
    <row r="201" spans="1:10" ht="13.5" thickBot="1" x14ac:dyDescent="0.25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587"/>
    </row>
    <row r="202" spans="1:10" x14ac:dyDescent="0.2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587"/>
    </row>
    <row r="203" spans="1:10" x14ac:dyDescent="0.2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587"/>
    </row>
    <row r="204" spans="1:10" x14ac:dyDescent="0.2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587"/>
    </row>
    <row r="205" spans="1:10" x14ac:dyDescent="0.2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587"/>
    </row>
    <row r="206" spans="1:10" ht="13.5" thickBot="1" x14ac:dyDescent="0.25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587"/>
    </row>
    <row r="207" spans="1:10" ht="13.5" thickBot="1" x14ac:dyDescent="0.25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587"/>
    </row>
    <row r="208" spans="1:10" x14ac:dyDescent="0.2">
      <c r="J208" s="587"/>
    </row>
    <row r="209" spans="1:10" x14ac:dyDescent="0.2">
      <c r="J209" s="587"/>
    </row>
    <row r="210" spans="1:10" ht="14.25" x14ac:dyDescent="0.2">
      <c r="A210" s="565" t="s">
        <v>586</v>
      </c>
      <c r="B210" s="565"/>
      <c r="C210" s="566"/>
      <c r="D210" s="566"/>
      <c r="E210" s="566"/>
      <c r="F210" s="566"/>
      <c r="G210" s="566"/>
      <c r="H210" s="566"/>
      <c r="I210" s="566"/>
      <c r="J210" s="587"/>
    </row>
    <row r="211" spans="1:10" ht="15.75" thickBot="1" x14ac:dyDescent="0.25">
      <c r="A211" s="372"/>
      <c r="B211" s="372"/>
      <c r="C211" s="372"/>
      <c r="D211" s="372"/>
      <c r="E211" s="372"/>
      <c r="F211" s="372"/>
      <c r="G211" s="372"/>
      <c r="H211" s="586" t="s">
        <v>573</v>
      </c>
      <c r="I211" s="586"/>
      <c r="J211" s="587"/>
    </row>
    <row r="212" spans="1:10" ht="13.5" customHeight="1" thickBot="1" x14ac:dyDescent="0.25">
      <c r="A212" s="567" t="s">
        <v>86</v>
      </c>
      <c r="B212" s="570" t="s">
        <v>458</v>
      </c>
      <c r="C212" s="571"/>
      <c r="D212" s="571"/>
      <c r="E212" s="571"/>
      <c r="F212" s="572"/>
      <c r="G212" s="572"/>
      <c r="H212" s="572"/>
      <c r="I212" s="573"/>
      <c r="J212" s="587"/>
    </row>
    <row r="213" spans="1:10" ht="13.5" customHeight="1" thickBot="1" x14ac:dyDescent="0.25">
      <c r="A213" s="568"/>
      <c r="B213" s="574" t="s">
        <v>575</v>
      </c>
      <c r="C213" s="577" t="s">
        <v>576</v>
      </c>
      <c r="D213" s="578"/>
      <c r="E213" s="578"/>
      <c r="F213" s="578"/>
      <c r="G213" s="578"/>
      <c r="H213" s="578"/>
      <c r="I213" s="579"/>
      <c r="J213" s="587"/>
    </row>
    <row r="214" spans="1:10" ht="13.5" customHeight="1" thickBot="1" x14ac:dyDescent="0.25">
      <c r="A214" s="568"/>
      <c r="B214" s="575"/>
      <c r="C214" s="580" t="str">
        <f>CONCATENATE(KVI_MOD_ALAPADATOK!$D$1,". előtti tervezett forrás, kiadás")</f>
        <v>2021. előtti tervezett forrás, kiadás</v>
      </c>
      <c r="D214" s="373" t="s">
        <v>459</v>
      </c>
      <c r="E214" s="373" t="s">
        <v>570</v>
      </c>
      <c r="F214" s="374" t="s">
        <v>460</v>
      </c>
      <c r="G214" s="374" t="s">
        <v>459</v>
      </c>
      <c r="H214" s="374" t="s">
        <v>570</v>
      </c>
      <c r="I214" s="374" t="s">
        <v>460</v>
      </c>
      <c r="J214" s="587"/>
    </row>
    <row r="215" spans="1:10" ht="25.5" customHeight="1" thickBot="1" x14ac:dyDescent="0.25">
      <c r="A215" s="569"/>
      <c r="B215" s="576"/>
      <c r="C215" s="581"/>
      <c r="D215" s="582" t="str">
        <f>CONCATENATE(KVI_MOD_ALAPADATOK!$D$1,". évi")</f>
        <v>2021. évi</v>
      </c>
      <c r="E215" s="583"/>
      <c r="F215" s="584"/>
      <c r="G215" s="582" t="str">
        <f>CONCATENATE(KVI_MOD_ALAPADATOK!$D$1,". után")</f>
        <v>2021. után</v>
      </c>
      <c r="H215" s="585"/>
      <c r="I215" s="584"/>
      <c r="J215" s="587"/>
    </row>
    <row r="216" spans="1:10" ht="13.5" thickBot="1" x14ac:dyDescent="0.25">
      <c r="A216" s="375" t="s">
        <v>401</v>
      </c>
      <c r="B216" s="376" t="s">
        <v>587</v>
      </c>
      <c r="C216" s="377" t="s">
        <v>403</v>
      </c>
      <c r="D216" s="378" t="s">
        <v>405</v>
      </c>
      <c r="E216" s="378" t="s">
        <v>404</v>
      </c>
      <c r="F216" s="377" t="s">
        <v>577</v>
      </c>
      <c r="G216" s="377" t="s">
        <v>407</v>
      </c>
      <c r="H216" s="377" t="s">
        <v>408</v>
      </c>
      <c r="I216" s="379" t="s">
        <v>578</v>
      </c>
      <c r="J216" s="587"/>
    </row>
    <row r="217" spans="1:10" x14ac:dyDescent="0.2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2"/>
      <c r="I217" s="489">
        <f t="shared" ref="I217:I222" si="47">G217+H217</f>
        <v>0</v>
      </c>
      <c r="J217" s="587"/>
    </row>
    <row r="218" spans="1:10" x14ac:dyDescent="0.2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587"/>
    </row>
    <row r="219" spans="1:10" x14ac:dyDescent="0.2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587"/>
    </row>
    <row r="220" spans="1:10" x14ac:dyDescent="0.2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587"/>
    </row>
    <row r="221" spans="1:10" x14ac:dyDescent="0.2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587"/>
    </row>
    <row r="222" spans="1:10" ht="13.5" thickBot="1" x14ac:dyDescent="0.25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587"/>
    </row>
    <row r="223" spans="1:10" ht="13.5" thickBot="1" x14ac:dyDescent="0.25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587"/>
    </row>
    <row r="224" spans="1:10" x14ac:dyDescent="0.2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587"/>
    </row>
    <row r="225" spans="1:10" x14ac:dyDescent="0.2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587"/>
    </row>
    <row r="226" spans="1:10" x14ac:dyDescent="0.2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587"/>
    </row>
    <row r="227" spans="1:10" x14ac:dyDescent="0.2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587"/>
    </row>
    <row r="228" spans="1:10" ht="13.5" thickBot="1" x14ac:dyDescent="0.25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587"/>
    </row>
    <row r="229" spans="1:10" ht="13.5" thickBot="1" x14ac:dyDescent="0.25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587"/>
    </row>
    <row r="230" spans="1:10" x14ac:dyDescent="0.2">
      <c r="J230" s="587"/>
    </row>
    <row r="231" spans="1:10" x14ac:dyDescent="0.2">
      <c r="J231" s="587"/>
    </row>
  </sheetData>
  <sheetProtection sheet="1"/>
  <mergeCells count="120">
    <mergeCell ref="A14:A17"/>
    <mergeCell ref="B14:I14"/>
    <mergeCell ref="B15:B17"/>
    <mergeCell ref="A7:F7"/>
    <mergeCell ref="A8:F8"/>
    <mergeCell ref="C15:I15"/>
    <mergeCell ref="C16:C17"/>
    <mergeCell ref="D17:F17"/>
    <mergeCell ref="G17:I17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C170:C171"/>
    <mergeCell ref="D171:F171"/>
    <mergeCell ref="G171:I171"/>
    <mergeCell ref="A188:B188"/>
    <mergeCell ref="C188:I188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zoomScale="120" zoomScaleNormal="120" zoomScaleSheetLayoutView="100" workbookViewId="0">
      <selection activeCell="E30" sqref="E30"/>
    </sheetView>
  </sheetViews>
  <sheetFormatPr defaultRowHeight="12.75" x14ac:dyDescent="0.2"/>
  <cols>
    <col min="1" max="1" width="16.1640625" style="150" customWidth="1"/>
    <col min="2" max="2" width="63.83203125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3 / 2021 ( V.28.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BECSKEHÁZA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316</v>
      </c>
      <c r="C3" s="610"/>
      <c r="D3" s="610"/>
      <c r="E3" s="326" t="s">
        <v>41</v>
      </c>
    </row>
    <row r="4" spans="1:5" s="50" customFormat="1" ht="15.95" customHeight="1" thickBot="1" x14ac:dyDescent="0.3">
      <c r="A4" s="318"/>
      <c r="B4" s="318"/>
      <c r="C4" s="319"/>
      <c r="D4" s="320"/>
      <c r="E4" s="329" t="str">
        <f>KVI_MOD_7.sz.mell.!G4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568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Egyéb közhatalmi bevételek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375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90" t="s">
        <v>496</v>
      </c>
      <c r="B157" s="91"/>
      <c r="C157" s="284"/>
      <c r="D157" s="284"/>
      <c r="E157" s="283"/>
    </row>
    <row r="158" spans="1:5" ht="14.45" customHeight="1" thickBot="1" x14ac:dyDescent="0.25">
      <c r="A158" s="90" t="s">
        <v>497</v>
      </c>
      <c r="B158" s="91"/>
      <c r="C158" s="284"/>
      <c r="D158" s="284"/>
      <c r="E158" s="283"/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3 / 2021 ( V.28.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BECSKEHÁZA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335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568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Egyéb közhatalmi bevételek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3 / 2021 ( V.28. ) önkormányzati rendelethez</v>
      </c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BECSKEHÁZA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336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Egyéb közhatalmi bevételek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110" zoomScaleNormal="110" workbookViewId="0">
      <selection activeCell="F8" sqref="F8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70"/>
      <c r="B1" s="513" t="s">
        <v>584</v>
      </c>
      <c r="C1" s="514"/>
      <c r="D1" s="514">
        <f>KVI_MOD_TARTALOMJEGYZÉK!A1</f>
        <v>2021</v>
      </c>
      <c r="E1" s="514"/>
      <c r="F1" s="514"/>
      <c r="G1" s="370"/>
      <c r="H1" s="370"/>
      <c r="I1" s="370"/>
      <c r="J1" s="370"/>
      <c r="K1" s="370"/>
      <c r="L1" s="370"/>
      <c r="M1" s="370"/>
    </row>
    <row r="2" spans="1:13" ht="15.75" x14ac:dyDescent="0.25">
      <c r="A2" s="525" t="s">
        <v>504</v>
      </c>
      <c r="B2" s="525"/>
      <c r="C2" s="525"/>
      <c r="D2" s="525"/>
      <c r="E2" s="525"/>
      <c r="F2" s="525"/>
      <c r="G2" s="370"/>
      <c r="H2" s="370"/>
      <c r="I2" s="370"/>
      <c r="J2" s="370"/>
      <c r="K2" s="370"/>
      <c r="L2" s="370"/>
      <c r="M2" s="370"/>
    </row>
    <row r="3" spans="1:13" ht="15.75" x14ac:dyDescent="0.25">
      <c r="A3" s="522" t="s">
        <v>630</v>
      </c>
      <c r="B3" s="522"/>
      <c r="C3" s="522"/>
      <c r="D3" s="522"/>
      <c r="E3" s="522"/>
      <c r="F3" s="522"/>
      <c r="G3" s="522"/>
      <c r="H3" s="370"/>
      <c r="I3" s="370"/>
      <c r="J3" s="370"/>
      <c r="K3" s="370"/>
      <c r="L3" s="370"/>
      <c r="M3" s="370"/>
    </row>
    <row r="4" spans="1:13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5" x14ac:dyDescent="0.25">
      <c r="A6" s="515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">
      <c r="A7" s="400" t="s">
        <v>538</v>
      </c>
      <c r="B7" s="398">
        <v>3</v>
      </c>
      <c r="C7" s="68" t="s">
        <v>579</v>
      </c>
      <c r="D7" s="68">
        <f>D1</f>
        <v>2021</v>
      </c>
      <c r="E7" s="68" t="s">
        <v>580</v>
      </c>
      <c r="F7" s="398" t="s">
        <v>634</v>
      </c>
      <c r="G7" s="68" t="s">
        <v>582</v>
      </c>
      <c r="H7" s="68" t="s">
        <v>583</v>
      </c>
      <c r="I7" s="68"/>
      <c r="J7" s="399"/>
      <c r="K7" s="370"/>
      <c r="L7" s="370"/>
      <c r="M7" s="370"/>
    </row>
    <row r="8" spans="1:13" s="31" customFormat="1" x14ac:dyDescent="0.2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">
      <c r="A9" s="516" t="s">
        <v>581</v>
      </c>
      <c r="B9" s="370" t="s">
        <v>585</v>
      </c>
      <c r="C9" s="514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5" thickBot="1" x14ac:dyDescent="0.25">
      <c r="A11" s="370"/>
      <c r="B11" s="370"/>
      <c r="C11" s="370"/>
      <c r="D11" s="370"/>
      <c r="E11" s="370"/>
      <c r="F11" s="370"/>
      <c r="G11" s="370"/>
      <c r="H11" s="369" t="s">
        <v>565</v>
      </c>
      <c r="I11" s="370"/>
      <c r="J11" s="370"/>
      <c r="K11" s="370"/>
      <c r="L11" s="370"/>
      <c r="M11" s="370"/>
    </row>
    <row r="12" spans="1:13" ht="17.25" thickTop="1" thickBot="1" x14ac:dyDescent="0.3">
      <c r="A12" s="523" t="s">
        <v>505</v>
      </c>
      <c r="B12" s="524"/>
      <c r="C12" s="524"/>
      <c r="D12" s="524"/>
      <c r="E12" s="524"/>
      <c r="F12" s="524"/>
      <c r="G12" s="524"/>
      <c r="H12" s="517" t="s">
        <v>567</v>
      </c>
      <c r="I12" s="370"/>
      <c r="J12" s="518" t="s">
        <v>17</v>
      </c>
      <c r="K12" s="519">
        <f>IF($H$12="Nem","",2)</f>
        <v>2</v>
      </c>
      <c r="L12" s="519" t="s">
        <v>566</v>
      </c>
      <c r="M12" s="519" t="str">
        <f>CONCATENATE(J12,K12,L12)</f>
        <v>9.2.</v>
      </c>
    </row>
    <row r="13" spans="1:13" ht="13.5" thickTop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519"/>
      <c r="K13" s="519"/>
      <c r="L13" s="519"/>
      <c r="M13" s="519"/>
    </row>
    <row r="14" spans="1:13" ht="14.25" x14ac:dyDescent="0.2">
      <c r="A14" s="454" t="s">
        <v>506</v>
      </c>
      <c r="B14" s="363" t="s">
        <v>507</v>
      </c>
      <c r="C14" s="370"/>
      <c r="D14" s="370"/>
      <c r="E14" s="370"/>
      <c r="F14" s="370"/>
      <c r="G14" s="370"/>
      <c r="H14" s="370"/>
      <c r="I14" s="370"/>
      <c r="J14" s="518" t="s">
        <v>17</v>
      </c>
      <c r="K14" s="519">
        <f>IF(H12="Nem",2,3)</f>
        <v>3</v>
      </c>
      <c r="L14" s="519" t="s">
        <v>566</v>
      </c>
      <c r="M14" s="519" t="str">
        <f>CONCATENATE(J14,K14,L14)</f>
        <v>9.3.</v>
      </c>
    </row>
    <row r="15" spans="1:13" ht="14.25" x14ac:dyDescent="0.2">
      <c r="A15" s="370"/>
      <c r="B15" s="364"/>
      <c r="C15" s="370"/>
      <c r="D15" s="370"/>
      <c r="E15" s="370"/>
      <c r="F15" s="370"/>
      <c r="G15" s="370"/>
      <c r="H15" s="370"/>
      <c r="I15" s="370"/>
      <c r="J15" s="519"/>
      <c r="K15" s="519"/>
      <c r="L15" s="519"/>
      <c r="M15" s="519"/>
    </row>
    <row r="16" spans="1:13" ht="14.25" x14ac:dyDescent="0.2">
      <c r="A16" s="454" t="s">
        <v>508</v>
      </c>
      <c r="B16" s="363" t="s">
        <v>509</v>
      </c>
      <c r="C16" s="370"/>
      <c r="D16" s="370"/>
      <c r="E16" s="370"/>
      <c r="F16" s="370"/>
      <c r="G16" s="370"/>
      <c r="H16" s="370"/>
      <c r="I16" s="370"/>
      <c r="J16" s="518" t="s">
        <v>17</v>
      </c>
      <c r="K16" s="519">
        <f>K14+1</f>
        <v>4</v>
      </c>
      <c r="L16" s="519" t="s">
        <v>566</v>
      </c>
      <c r="M16" s="519" t="str">
        <f>CONCATENATE(J16,K16,L16)</f>
        <v>9.4.</v>
      </c>
    </row>
    <row r="17" spans="1:13" ht="14.25" x14ac:dyDescent="0.2">
      <c r="A17" s="370"/>
      <c r="B17" s="364"/>
      <c r="C17" s="370"/>
      <c r="D17" s="370"/>
      <c r="E17" s="370"/>
      <c r="F17" s="370"/>
      <c r="G17" s="370"/>
      <c r="H17" s="370"/>
      <c r="I17" s="370"/>
      <c r="J17" s="519"/>
      <c r="K17" s="519"/>
      <c r="L17" s="519"/>
      <c r="M17" s="519"/>
    </row>
    <row r="18" spans="1:13" ht="14.25" x14ac:dyDescent="0.2">
      <c r="A18" s="454" t="s">
        <v>510</v>
      </c>
      <c r="B18" s="363" t="s">
        <v>511</v>
      </c>
      <c r="C18" s="370"/>
      <c r="D18" s="370"/>
      <c r="E18" s="370"/>
      <c r="F18" s="370"/>
      <c r="G18" s="370"/>
      <c r="H18" s="370"/>
      <c r="I18" s="370"/>
      <c r="J18" s="518" t="s">
        <v>17</v>
      </c>
      <c r="K18" s="519">
        <f>K16+1</f>
        <v>5</v>
      </c>
      <c r="L18" s="519" t="s">
        <v>566</v>
      </c>
      <c r="M18" s="519" t="str">
        <f>CONCATENATE(J18,K18,L18)</f>
        <v>9.5.</v>
      </c>
    </row>
    <row r="19" spans="1:13" ht="14.25" x14ac:dyDescent="0.2">
      <c r="A19" s="370"/>
      <c r="B19" s="364"/>
      <c r="C19" s="370"/>
      <c r="D19" s="370"/>
      <c r="E19" s="370"/>
      <c r="F19" s="370"/>
      <c r="G19" s="370"/>
      <c r="H19" s="370"/>
      <c r="I19" s="370"/>
      <c r="J19" s="519"/>
      <c r="K19" s="519"/>
      <c r="L19" s="519"/>
      <c r="M19" s="519"/>
    </row>
    <row r="20" spans="1:13" ht="14.25" x14ac:dyDescent="0.2">
      <c r="A20" s="454" t="s">
        <v>512</v>
      </c>
      <c r="B20" s="363" t="s">
        <v>513</v>
      </c>
      <c r="C20" s="370"/>
      <c r="D20" s="370"/>
      <c r="E20" s="370"/>
      <c r="F20" s="370"/>
      <c r="G20" s="370"/>
      <c r="H20" s="370"/>
      <c r="I20" s="370"/>
      <c r="J20" s="518" t="s">
        <v>17</v>
      </c>
      <c r="K20" s="519">
        <f>K18+1</f>
        <v>6</v>
      </c>
      <c r="L20" s="519" t="s">
        <v>566</v>
      </c>
      <c r="M20" s="519" t="str">
        <f>CONCATENATE(J20,K20,L20)</f>
        <v>9.6.</v>
      </c>
    </row>
    <row r="21" spans="1:13" ht="14.25" x14ac:dyDescent="0.2">
      <c r="A21" s="370"/>
      <c r="B21" s="364"/>
      <c r="C21" s="370"/>
      <c r="D21" s="370"/>
      <c r="E21" s="370"/>
      <c r="F21" s="370"/>
      <c r="G21" s="370"/>
      <c r="H21" s="370"/>
      <c r="I21" s="370"/>
      <c r="J21" s="519"/>
      <c r="K21" s="519"/>
      <c r="L21" s="519"/>
      <c r="M21" s="519"/>
    </row>
    <row r="22" spans="1:13" ht="14.25" x14ac:dyDescent="0.2">
      <c r="A22" s="454" t="s">
        <v>514</v>
      </c>
      <c r="B22" s="363" t="s">
        <v>515</v>
      </c>
      <c r="C22" s="370"/>
      <c r="D22" s="370"/>
      <c r="E22" s="370"/>
      <c r="F22" s="370"/>
      <c r="G22" s="370"/>
      <c r="H22" s="370"/>
      <c r="I22" s="370"/>
      <c r="J22" s="518" t="s">
        <v>17</v>
      </c>
      <c r="K22" s="519">
        <f>K20+1</f>
        <v>7</v>
      </c>
      <c r="L22" s="519" t="s">
        <v>566</v>
      </c>
      <c r="M22" s="519" t="str">
        <f>CONCATENATE(J22,K22,L22)</f>
        <v>9.7.</v>
      </c>
    </row>
    <row r="23" spans="1:13" ht="14.25" x14ac:dyDescent="0.2">
      <c r="A23" s="370"/>
      <c r="B23" s="364"/>
      <c r="C23" s="370"/>
      <c r="D23" s="370"/>
      <c r="E23" s="370"/>
      <c r="F23" s="370"/>
      <c r="G23" s="370"/>
      <c r="H23" s="370"/>
      <c r="I23" s="370"/>
      <c r="J23" s="519"/>
      <c r="K23" s="519"/>
      <c r="L23" s="519"/>
      <c r="M23" s="519"/>
    </row>
    <row r="24" spans="1:13" ht="14.25" x14ac:dyDescent="0.2">
      <c r="A24" s="454" t="s">
        <v>516</v>
      </c>
      <c r="B24" s="363" t="s">
        <v>517</v>
      </c>
      <c r="C24" s="370"/>
      <c r="D24" s="370"/>
      <c r="E24" s="370"/>
      <c r="F24" s="370"/>
      <c r="G24" s="370"/>
      <c r="H24" s="370"/>
      <c r="I24" s="370"/>
      <c r="J24" s="518" t="s">
        <v>17</v>
      </c>
      <c r="K24" s="519">
        <f>K22+1</f>
        <v>8</v>
      </c>
      <c r="L24" s="519" t="s">
        <v>566</v>
      </c>
      <c r="M24" s="519" t="str">
        <f>CONCATENATE(J24,K24,L24)</f>
        <v>9.8.</v>
      </c>
    </row>
    <row r="25" spans="1:13" ht="14.25" x14ac:dyDescent="0.2">
      <c r="A25" s="370"/>
      <c r="B25" s="364"/>
      <c r="C25" s="370"/>
      <c r="D25" s="370"/>
      <c r="E25" s="370"/>
      <c r="F25" s="370"/>
      <c r="G25" s="370"/>
      <c r="H25" s="370"/>
      <c r="I25" s="370"/>
      <c r="J25" s="519"/>
      <c r="K25" s="519"/>
      <c r="L25" s="519"/>
      <c r="M25" s="519"/>
    </row>
    <row r="26" spans="1:13" ht="14.25" x14ac:dyDescent="0.2">
      <c r="A26" s="454" t="s">
        <v>518</v>
      </c>
      <c r="B26" s="363" t="s">
        <v>519</v>
      </c>
      <c r="C26" s="370"/>
      <c r="D26" s="370"/>
      <c r="E26" s="370"/>
      <c r="F26" s="370"/>
      <c r="G26" s="370"/>
      <c r="H26" s="370"/>
      <c r="I26" s="370"/>
      <c r="J26" s="518" t="s">
        <v>17</v>
      </c>
      <c r="K26" s="519">
        <f>K24+1</f>
        <v>9</v>
      </c>
      <c r="L26" s="519" t="s">
        <v>566</v>
      </c>
      <c r="M26" s="519" t="str">
        <f>CONCATENATE(J26,K26,L26)</f>
        <v>9.9.</v>
      </c>
    </row>
    <row r="27" spans="1:13" ht="14.25" x14ac:dyDescent="0.2">
      <c r="A27" s="370"/>
      <c r="B27" s="364"/>
      <c r="C27" s="370"/>
      <c r="D27" s="370"/>
      <c r="E27" s="370"/>
      <c r="F27" s="370"/>
      <c r="G27" s="370"/>
      <c r="H27" s="370"/>
      <c r="I27" s="370"/>
      <c r="J27" s="519"/>
      <c r="K27" s="519"/>
      <c r="L27" s="519"/>
      <c r="M27" s="519"/>
    </row>
    <row r="28" spans="1:13" ht="14.25" x14ac:dyDescent="0.2">
      <c r="A28" s="454" t="s">
        <v>520</v>
      </c>
      <c r="B28" s="363" t="s">
        <v>521</v>
      </c>
      <c r="C28" s="370"/>
      <c r="D28" s="370"/>
      <c r="E28" s="370"/>
      <c r="F28" s="370"/>
      <c r="G28" s="370"/>
      <c r="H28" s="370"/>
      <c r="I28" s="370"/>
      <c r="J28" s="518" t="s">
        <v>17</v>
      </c>
      <c r="K28" s="519">
        <f>K26+1</f>
        <v>10</v>
      </c>
      <c r="L28" s="519" t="s">
        <v>566</v>
      </c>
      <c r="M28" s="519" t="str">
        <f>CONCATENATE(J28,K28,L28)</f>
        <v>9.10.</v>
      </c>
    </row>
    <row r="29" spans="1:13" ht="14.25" x14ac:dyDescent="0.2">
      <c r="A29" s="370"/>
      <c r="B29" s="364"/>
      <c r="C29" s="370"/>
      <c r="D29" s="370"/>
      <c r="E29" s="370"/>
      <c r="F29" s="370"/>
      <c r="G29" s="370"/>
      <c r="H29" s="370"/>
      <c r="I29" s="370"/>
      <c r="J29" s="519"/>
      <c r="K29" s="519"/>
      <c r="L29" s="519"/>
      <c r="M29" s="519"/>
    </row>
    <row r="30" spans="1:13" ht="14.25" x14ac:dyDescent="0.2">
      <c r="A30" s="454" t="s">
        <v>520</v>
      </c>
      <c r="B30" s="363" t="s">
        <v>522</v>
      </c>
      <c r="C30" s="370"/>
      <c r="D30" s="370"/>
      <c r="E30" s="370"/>
      <c r="F30" s="370"/>
      <c r="G30" s="370"/>
      <c r="H30" s="370"/>
      <c r="I30" s="370"/>
      <c r="J30" s="518" t="s">
        <v>17</v>
      </c>
      <c r="K30" s="519">
        <f>K28+1</f>
        <v>11</v>
      </c>
      <c r="L30" s="519" t="s">
        <v>566</v>
      </c>
      <c r="M30" s="519" t="str">
        <f>CONCATENATE(J30,K30,L30)</f>
        <v>9.11.</v>
      </c>
    </row>
    <row r="31" spans="1:13" ht="14.25" x14ac:dyDescent="0.2">
      <c r="A31" s="370"/>
      <c r="B31" s="364"/>
      <c r="C31" s="370"/>
      <c r="D31" s="370"/>
      <c r="E31" s="370"/>
      <c r="F31" s="370"/>
      <c r="G31" s="370"/>
      <c r="H31" s="370"/>
      <c r="I31" s="370"/>
      <c r="J31" s="519"/>
      <c r="K31" s="519"/>
      <c r="L31" s="519"/>
      <c r="M31" s="519"/>
    </row>
    <row r="32" spans="1:13" ht="14.25" x14ac:dyDescent="0.2">
      <c r="A32" s="454" t="s">
        <v>523</v>
      </c>
      <c r="B32" s="363" t="s">
        <v>524</v>
      </c>
      <c r="C32" s="370"/>
      <c r="D32" s="370"/>
      <c r="E32" s="370"/>
      <c r="F32" s="370"/>
      <c r="G32" s="370"/>
      <c r="H32" s="370"/>
      <c r="I32" s="370"/>
      <c r="J32" s="518" t="s">
        <v>17</v>
      </c>
      <c r="K32" s="519">
        <f>K30+1</f>
        <v>12</v>
      </c>
      <c r="L32" s="519" t="s">
        <v>566</v>
      </c>
      <c r="M32" s="519" t="str">
        <f>CONCATENATE(J32,K32,L32)</f>
        <v>9.12.</v>
      </c>
    </row>
    <row r="33" spans="1:13" x14ac:dyDescent="0.2">
      <c r="A33" s="370"/>
      <c r="B33" s="370"/>
      <c r="C33" s="370"/>
      <c r="D33" s="370"/>
      <c r="E33" s="370"/>
      <c r="F33" s="370"/>
      <c r="G33" s="370"/>
      <c r="H33" s="370"/>
      <c r="I33" s="370"/>
      <c r="J33" s="514"/>
      <c r="K33" s="514"/>
      <c r="L33" s="514"/>
      <c r="M33" s="514"/>
    </row>
    <row r="34" spans="1:13" x14ac:dyDescent="0.2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3 / 2021 ( V.28.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BECSKEHÁZA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431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Egyéb közhatalmi bevételek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M23" sqref="M23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3 / 2021 ( V.28.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KVI_MOD_ALAPADATOK!A12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6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3 / 2021 ( V.28. ) önkormányzati rendelethez</v>
      </c>
      <c r="C1" s="617"/>
      <c r="D1" s="617"/>
      <c r="E1" s="617"/>
    </row>
    <row r="2" spans="1:5" s="205" customFormat="1" ht="24.75" thickBot="1" x14ac:dyDescent="0.25">
      <c r="A2" s="316" t="s">
        <v>464</v>
      </c>
      <c r="B2" s="613" t="str">
        <f>CONCATENATE(KVI_MOD_9.2.sz.mell!B2:D2)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3 / 2021 ( V.28.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CONCATENATE(KVI_MOD_9.2.1.sz.mell!B2:D2)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8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3 / 2021 ( V.28.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CONCATENATE(KVI_MOD_9.2.2.sz.mell!B2:D2)</f>
        <v>……………………. Polgármesteri /Közös Önkormányzati Hivatal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CONCATENATE(KVI_MOD_ALAPADATOK!B14)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CONCATENATE(KVI_MOD_9.3.1.sz.mell!B2:D2)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3 / 2021 ( V.28.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CONCATENATE(KVI_MOD_9.3.2.sz.mell!B2:D2)</f>
        <v>1 kvi név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CONCATENATE(KVI_MOD_ALAPADATOK!B16)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25" sqref="A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8" t="s">
        <v>562</v>
      </c>
      <c r="B1" s="76"/>
    </row>
    <row r="2" spans="1:2" x14ac:dyDescent="0.2">
      <c r="A2" s="76"/>
      <c r="B2" s="76"/>
    </row>
    <row r="3" spans="1:2" x14ac:dyDescent="0.2">
      <c r="A3" s="270"/>
      <c r="B3" s="270"/>
    </row>
    <row r="4" spans="1:2" ht="15.75" x14ac:dyDescent="0.25">
      <c r="A4" s="78"/>
      <c r="B4" s="274"/>
    </row>
    <row r="5" spans="1:2" ht="15.75" x14ac:dyDescent="0.25">
      <c r="A5" s="78"/>
      <c r="B5" s="274"/>
    </row>
    <row r="6" spans="1:2" s="67" customFormat="1" ht="15.75" x14ac:dyDescent="0.25">
      <c r="A6" s="78" t="str">
        <f>CONCATENATE(KVI_MOD_ALAPADATOK!D1,". évi eredeti előirányzat BEVÉTELEK")</f>
        <v>2021. évi eredeti előirányzat BEVÉTELEK</v>
      </c>
      <c r="B6" s="270"/>
    </row>
    <row r="7" spans="1:2" s="67" customFormat="1" x14ac:dyDescent="0.2">
      <c r="A7" s="270"/>
      <c r="B7" s="270"/>
    </row>
    <row r="8" spans="1:2" s="67" customFormat="1" x14ac:dyDescent="0.2">
      <c r="A8" s="270"/>
      <c r="B8" s="270"/>
    </row>
    <row r="9" spans="1:2" x14ac:dyDescent="0.2">
      <c r="A9" s="270" t="s">
        <v>467</v>
      </c>
      <c r="B9" s="270" t="s">
        <v>440</v>
      </c>
    </row>
    <row r="10" spans="1:2" x14ac:dyDescent="0.2">
      <c r="A10" s="270" t="s">
        <v>465</v>
      </c>
      <c r="B10" s="270" t="s">
        <v>446</v>
      </c>
    </row>
    <row r="11" spans="1:2" x14ac:dyDescent="0.2">
      <c r="A11" s="270" t="s">
        <v>466</v>
      </c>
      <c r="B11" s="270" t="s">
        <v>447</v>
      </c>
    </row>
    <row r="12" spans="1:2" x14ac:dyDescent="0.2">
      <c r="A12" s="270"/>
      <c r="B12" s="270"/>
    </row>
    <row r="13" spans="1:2" ht="15.75" x14ac:dyDescent="0.25">
      <c r="A13" s="78" t="str">
        <f>+CONCATENATE(LEFT(A6,4),". évi összes módosítás BEVÉTELEK")</f>
        <v>2021. évi összes módosítás BEVÉTELEK</v>
      </c>
      <c r="B13" s="274"/>
    </row>
    <row r="14" spans="1:2" x14ac:dyDescent="0.2">
      <c r="A14" s="270"/>
      <c r="B14" s="270"/>
    </row>
    <row r="15" spans="1:2" s="67" customFormat="1" x14ac:dyDescent="0.2">
      <c r="A15" s="270" t="s">
        <v>468</v>
      </c>
      <c r="B15" s="270" t="s">
        <v>441</v>
      </c>
    </row>
    <row r="16" spans="1:2" x14ac:dyDescent="0.2">
      <c r="A16" s="270" t="s">
        <v>469</v>
      </c>
      <c r="B16" s="270" t="s">
        <v>448</v>
      </c>
    </row>
    <row r="17" spans="1:2" x14ac:dyDescent="0.2">
      <c r="A17" s="270" t="s">
        <v>470</v>
      </c>
      <c r="B17" s="270" t="s">
        <v>449</v>
      </c>
    </row>
    <row r="18" spans="1:2" x14ac:dyDescent="0.2">
      <c r="A18" s="270"/>
      <c r="B18" s="270"/>
    </row>
    <row r="19" spans="1:2" ht="14.25" x14ac:dyDescent="0.2">
      <c r="A19" s="277" t="str">
        <f>+CONCATENATE(LEFT(A6,4),". módosított előirányzat BEVÉTELEK")</f>
        <v>2021. módosított előirányzat BEVÉTELEK</v>
      </c>
      <c r="B19" s="274"/>
    </row>
    <row r="20" spans="1:2" x14ac:dyDescent="0.2">
      <c r="A20" s="270"/>
      <c r="B20" s="270"/>
    </row>
    <row r="21" spans="1:2" x14ac:dyDescent="0.2">
      <c r="A21" s="270" t="s">
        <v>471</v>
      </c>
      <c r="B21" s="270" t="s">
        <v>442</v>
      </c>
    </row>
    <row r="22" spans="1:2" x14ac:dyDescent="0.2">
      <c r="A22" s="270" t="s">
        <v>472</v>
      </c>
      <c r="B22" s="270" t="s">
        <v>450</v>
      </c>
    </row>
    <row r="23" spans="1:2" x14ac:dyDescent="0.2">
      <c r="A23" s="270" t="s">
        <v>473</v>
      </c>
      <c r="B23" s="270" t="s">
        <v>451</v>
      </c>
    </row>
    <row r="24" spans="1:2" x14ac:dyDescent="0.2">
      <c r="A24" s="270"/>
      <c r="B24" s="270"/>
    </row>
    <row r="25" spans="1:2" ht="15.75" x14ac:dyDescent="0.25">
      <c r="A25" s="78" t="str">
        <f>+CONCATENATE(LEFT(A6,4),". évi eredeti előirányzat KIADÁSOK")</f>
        <v>2021. évi eredeti előirányzat KIADÁSOK</v>
      </c>
      <c r="B25" s="274"/>
    </row>
    <row r="26" spans="1:2" x14ac:dyDescent="0.2">
      <c r="A26" s="270"/>
      <c r="B26" s="270"/>
    </row>
    <row r="27" spans="1:2" x14ac:dyDescent="0.2">
      <c r="A27" s="270" t="s">
        <v>474</v>
      </c>
      <c r="B27" s="270" t="s">
        <v>443</v>
      </c>
    </row>
    <row r="28" spans="1:2" x14ac:dyDescent="0.2">
      <c r="A28" s="270" t="s">
        <v>475</v>
      </c>
      <c r="B28" s="270" t="s">
        <v>452</v>
      </c>
    </row>
    <row r="29" spans="1:2" x14ac:dyDescent="0.2">
      <c r="A29" s="270" t="s">
        <v>476</v>
      </c>
      <c r="B29" s="270" t="s">
        <v>453</v>
      </c>
    </row>
    <row r="30" spans="1:2" x14ac:dyDescent="0.2">
      <c r="A30" s="270"/>
      <c r="B30" s="270"/>
    </row>
    <row r="31" spans="1:2" ht="15.75" x14ac:dyDescent="0.25">
      <c r="A31" s="78" t="str">
        <f>+CONCATENATE(LEFT(A6,4),". évi Összes módosítás KIADÁSOK")</f>
        <v>2021. évi Összes módosítás KIADÁSOK</v>
      </c>
      <c r="B31" s="274"/>
    </row>
    <row r="32" spans="1:2" x14ac:dyDescent="0.2">
      <c r="A32" s="270"/>
      <c r="B32" s="270"/>
    </row>
    <row r="33" spans="1:2" x14ac:dyDescent="0.2">
      <c r="A33" s="270" t="s">
        <v>477</v>
      </c>
      <c r="B33" s="270" t="s">
        <v>444</v>
      </c>
    </row>
    <row r="34" spans="1:2" x14ac:dyDescent="0.2">
      <c r="A34" s="270" t="s">
        <v>478</v>
      </c>
      <c r="B34" s="270" t="s">
        <v>454</v>
      </c>
    </row>
    <row r="35" spans="1:2" x14ac:dyDescent="0.2">
      <c r="A35" s="270" t="s">
        <v>479</v>
      </c>
      <c r="B35" s="270" t="s">
        <v>455</v>
      </c>
    </row>
    <row r="36" spans="1:2" x14ac:dyDescent="0.2">
      <c r="A36" s="270"/>
      <c r="B36" s="270"/>
    </row>
    <row r="37" spans="1:2" ht="15.75" x14ac:dyDescent="0.25">
      <c r="A37" s="276" t="str">
        <f>+CONCATENATE(LEFT(A6,4),". módosított előirányzat KIADÁSOK")</f>
        <v>2021. módosított előirányzat KIADÁSOK</v>
      </c>
      <c r="B37" s="274"/>
    </row>
    <row r="38" spans="1:2" x14ac:dyDescent="0.2">
      <c r="A38" s="270"/>
      <c r="B38" s="270"/>
    </row>
    <row r="39" spans="1:2" x14ac:dyDescent="0.2">
      <c r="A39" s="270" t="s">
        <v>480</v>
      </c>
      <c r="B39" s="270" t="s">
        <v>445</v>
      </c>
    </row>
    <row r="40" spans="1:2" x14ac:dyDescent="0.2">
      <c r="A40" s="270" t="s">
        <v>481</v>
      </c>
      <c r="B40" s="270" t="s">
        <v>456</v>
      </c>
    </row>
    <row r="41" spans="1:2" x14ac:dyDescent="0.2">
      <c r="A41" s="270" t="s">
        <v>482</v>
      </c>
      <c r="B41" s="270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CONCATENATE(KVI_MOD_9.4.1.sz.mell!B2:D2)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CONCATENATE(KVI_MOD_9.4.2.sz.mell!B2:D2)</f>
        <v>2 kvi név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CONCATENATE(KVI_MOD_ALAPADATOK!B18)</f>
        <v>3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CONCATENATE(KVI_MOD_9.5.sz.mell!B2:D2)</f>
        <v>3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CONCATENATE(KVI_MOD_9.5.1.sz.mell!B2:D2)</f>
        <v>3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CONCATENATE(KVI_MOD_9.5.2.sz.mell!B2:D2)</f>
        <v>3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3 / 2021 ( V.28.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CONCATENATE(KVI_MOD_ALAPADATOK!B20)</f>
        <v>4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CONCATENATE(KVI_MOD_9.6.sz.mell!B2:D2)</f>
        <v>4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CONCATENATE(KVI_MOD_9.6.1.sz.mell!B2:D2)</f>
        <v>4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zoomScale="120" zoomScaleNormal="120" zoomScaleSheetLayoutView="100" workbookViewId="0">
      <selection activeCell="H14" sqref="H14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3 / 2021 ( V.28. ) önkormányzati rendelethez ( V.28.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BECSKEHÁZA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">
        <v>498</v>
      </c>
    </row>
    <row r="8" spans="1:5" x14ac:dyDescent="0.25">
      <c r="A8" s="532" t="s">
        <v>54</v>
      </c>
      <c r="B8" s="534" t="s">
        <v>8</v>
      </c>
      <c r="C8" s="536" t="s">
        <v>632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568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14853892</v>
      </c>
      <c r="D11" s="157">
        <f>+D12+D13+D14+D15+D16+D17</f>
        <v>1134450</v>
      </c>
      <c r="E11" s="93">
        <f>+E12+E13+E14+E15+E16+E17</f>
        <v>15988342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7293638</v>
      </c>
      <c r="D12" s="159">
        <f>SUM(E12-C12)</f>
        <v>0</v>
      </c>
      <c r="E12" s="95">
        <v>7293638</v>
      </c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>
        <v>5760254</v>
      </c>
      <c r="D14" s="158">
        <f>SUM(E14-C14)</f>
        <v>546450</v>
      </c>
      <c r="E14" s="94">
        <v>6306704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200000</v>
      </c>
      <c r="E15" s="94">
        <v>2000000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388000</v>
      </c>
      <c r="E16" s="94">
        <v>388000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4681459</v>
      </c>
      <c r="D18" s="157">
        <f>+D19+D20+D21+D22+D23</f>
        <v>0</v>
      </c>
      <c r="E18" s="93">
        <f>+E19+E20+E21+E22+E23</f>
        <v>4681459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4681459</v>
      </c>
      <c r="D23" s="158"/>
      <c r="E23" s="94">
        <v>4681459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2170000</v>
      </c>
      <c r="D32" s="163">
        <f>SUM(D33:D39)</f>
        <v>0</v>
      </c>
      <c r="E32" s="199">
        <f>SUM(E33:E39)</f>
        <v>2170000</v>
      </c>
    </row>
    <row r="33" spans="1:5" s="169" customFormat="1" ht="12" customHeight="1" x14ac:dyDescent="0.2">
      <c r="A33" s="13" t="s">
        <v>188</v>
      </c>
      <c r="B33" s="503" t="s">
        <v>488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504" t="s">
        <v>489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504" t="s">
        <v>490</v>
      </c>
      <c r="C35" s="158">
        <v>2030000</v>
      </c>
      <c r="D35" s="158"/>
      <c r="E35" s="94">
        <v>2030000</v>
      </c>
    </row>
    <row r="36" spans="1:5" s="169" customFormat="1" ht="12" customHeight="1" x14ac:dyDescent="0.2">
      <c r="A36" s="12" t="s">
        <v>191</v>
      </c>
      <c r="B36" s="504" t="s">
        <v>627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504" t="s">
        <v>192</v>
      </c>
      <c r="C37" s="158">
        <v>125000</v>
      </c>
      <c r="D37" s="158"/>
      <c r="E37" s="94">
        <v>125000</v>
      </c>
    </row>
    <row r="38" spans="1:5" s="169" customFormat="1" ht="12" customHeight="1" x14ac:dyDescent="0.2">
      <c r="A38" s="12" t="s">
        <v>492</v>
      </c>
      <c r="B38" s="504" t="s">
        <v>564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505" t="s">
        <v>631</v>
      </c>
      <c r="C39" s="160">
        <v>15000</v>
      </c>
      <c r="D39" s="160"/>
      <c r="E39" s="96">
        <v>15000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289080</v>
      </c>
      <c r="D40" s="157">
        <f>SUM(D41:D51)</f>
        <v>436159</v>
      </c>
      <c r="E40" s="93">
        <f>SUM(E41:E51)</f>
        <v>725239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>
        <v>285000</v>
      </c>
      <c r="D42" s="158">
        <f>SUM(E42-C42)</f>
        <v>67323</v>
      </c>
      <c r="E42" s="94">
        <v>352323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>
        <v>368836</v>
      </c>
      <c r="E44" s="94">
        <v>368836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>
        <v>1000</v>
      </c>
      <c r="D48" s="158"/>
      <c r="E48" s="94">
        <v>1000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>
        <v>3080</v>
      </c>
      <c r="D51" s="162"/>
      <c r="E51" s="98">
        <v>3080</v>
      </c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100000</v>
      </c>
      <c r="E58" s="93">
        <f>SUM(E59:E61)</f>
        <v>100000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>
        <v>100000</v>
      </c>
      <c r="E61" s="94">
        <v>100000</v>
      </c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21994431</v>
      </c>
      <c r="D68" s="163">
        <f>+D11+D18+D25+D32+D40+D52+D58+D63</f>
        <v>1670609</v>
      </c>
      <c r="E68" s="199">
        <f>+E11+E18+E25+E32+E40+E52+E58+E63</f>
        <v>23665040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15738255</v>
      </c>
      <c r="D78" s="157">
        <f>SUM(D79:D80)</f>
        <v>0</v>
      </c>
      <c r="E78" s="93">
        <f>SUM(E79:E80)</f>
        <v>15738255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15738255</v>
      </c>
      <c r="D79" s="161"/>
      <c r="E79" s="97">
        <v>15738255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15738255</v>
      </c>
      <c r="D92" s="163">
        <f>+D69+D73+D78+D81+D85+D91+D90</f>
        <v>0</v>
      </c>
      <c r="E92" s="199">
        <f>+E69+E73+E78+E81+E85+E91+E90</f>
        <v>15738255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37732686</v>
      </c>
      <c r="D93" s="163">
        <f>+D68+D92</f>
        <v>1670609</v>
      </c>
      <c r="E93" s="199">
        <f>+E68+E92</f>
        <v>39403295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21763880</v>
      </c>
      <c r="D100" s="156">
        <f>D101+D102+D103+D104+D105+D118</f>
        <v>-163163</v>
      </c>
      <c r="E100" s="228">
        <f>E101+E102+E103+E104+E105+E118</f>
        <v>21600717</v>
      </c>
    </row>
    <row r="101" spans="1:5" ht="12" customHeight="1" x14ac:dyDescent="0.25">
      <c r="A101" s="15" t="s">
        <v>66</v>
      </c>
      <c r="B101" s="8" t="s">
        <v>38</v>
      </c>
      <c r="C101" s="235">
        <v>8773775</v>
      </c>
      <c r="D101" s="235">
        <f>SUM(E101-C101)</f>
        <v>746450</v>
      </c>
      <c r="E101" s="229">
        <v>9520225</v>
      </c>
    </row>
    <row r="102" spans="1:5" ht="12" customHeight="1" x14ac:dyDescent="0.25">
      <c r="A102" s="12" t="s">
        <v>67</v>
      </c>
      <c r="B102" s="6" t="s">
        <v>126</v>
      </c>
      <c r="C102" s="158">
        <v>1496986</v>
      </c>
      <c r="D102" s="158"/>
      <c r="E102" s="94">
        <v>1496986</v>
      </c>
    </row>
    <row r="103" spans="1:5" ht="12" customHeight="1" x14ac:dyDescent="0.25">
      <c r="A103" s="12" t="s">
        <v>68</v>
      </c>
      <c r="B103" s="6" t="s">
        <v>93</v>
      </c>
      <c r="C103" s="160">
        <v>8037182</v>
      </c>
      <c r="D103" s="160">
        <f>SUM(E103-C103)</f>
        <v>-1158362</v>
      </c>
      <c r="E103" s="96">
        <v>6878820</v>
      </c>
    </row>
    <row r="104" spans="1:5" ht="12" customHeight="1" x14ac:dyDescent="0.25">
      <c r="A104" s="12" t="s">
        <v>69</v>
      </c>
      <c r="B104" s="9" t="s">
        <v>127</v>
      </c>
      <c r="C104" s="160">
        <v>1510254</v>
      </c>
      <c r="D104" s="160"/>
      <c r="E104" s="96">
        <v>1510254</v>
      </c>
    </row>
    <row r="105" spans="1:5" ht="12" customHeight="1" x14ac:dyDescent="0.25">
      <c r="A105" s="12" t="s">
        <v>78</v>
      </c>
      <c r="B105" s="17" t="s">
        <v>128</v>
      </c>
      <c r="C105" s="160">
        <v>1945683</v>
      </c>
      <c r="D105" s="160">
        <f>SUM(E105-C105)</f>
        <v>248749</v>
      </c>
      <c r="E105" s="96">
        <v>2194432</v>
      </c>
    </row>
    <row r="106" spans="1:5" ht="12" customHeight="1" x14ac:dyDescent="0.25">
      <c r="A106" s="12" t="s">
        <v>70</v>
      </c>
      <c r="B106" s="6" t="s">
        <v>356</v>
      </c>
      <c r="C106" s="160">
        <v>1800000</v>
      </c>
      <c r="D106" s="160">
        <f t="shared" ref="D106:D120" si="0">SUM(E106-C106)</f>
        <v>63024</v>
      </c>
      <c r="E106" s="96">
        <v>1863024</v>
      </c>
    </row>
    <row r="107" spans="1:5" ht="12" customHeight="1" x14ac:dyDescent="0.25">
      <c r="A107" s="12" t="s">
        <v>71</v>
      </c>
      <c r="B107" s="65" t="s">
        <v>355</v>
      </c>
      <c r="C107" s="160"/>
      <c r="D107" s="160">
        <f t="shared" si="0"/>
        <v>0</v>
      </c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>
        <f t="shared" si="0"/>
        <v>0</v>
      </c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>
        <f t="shared" si="0"/>
        <v>0</v>
      </c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>
        <f t="shared" si="0"/>
        <v>0</v>
      </c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>
        <f t="shared" si="0"/>
        <v>0</v>
      </c>
      <c r="E111" s="96"/>
    </row>
    <row r="112" spans="1:5" ht="12" customHeight="1" x14ac:dyDescent="0.25">
      <c r="A112" s="12" t="s">
        <v>84</v>
      </c>
      <c r="B112" s="63" t="s">
        <v>272</v>
      </c>
      <c r="C112" s="160">
        <v>145683</v>
      </c>
      <c r="D112" s="160">
        <f t="shared" si="0"/>
        <v>0</v>
      </c>
      <c r="E112" s="96">
        <v>145683</v>
      </c>
    </row>
    <row r="113" spans="1:5" ht="12" customHeight="1" x14ac:dyDescent="0.25">
      <c r="A113" s="12" t="s">
        <v>129</v>
      </c>
      <c r="B113" s="63" t="s">
        <v>273</v>
      </c>
      <c r="C113" s="160"/>
      <c r="D113" s="160">
        <f t="shared" si="0"/>
        <v>0</v>
      </c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>
        <f t="shared" si="0"/>
        <v>0</v>
      </c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>
        <f t="shared" si="0"/>
        <v>0</v>
      </c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>
        <f t="shared" si="0"/>
        <v>0</v>
      </c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>
        <f t="shared" si="0"/>
        <v>185725</v>
      </c>
      <c r="E117" s="96">
        <v>185725</v>
      </c>
    </row>
    <row r="118" spans="1:5" ht="12" customHeight="1" x14ac:dyDescent="0.25">
      <c r="A118" s="12" t="s">
        <v>357</v>
      </c>
      <c r="B118" s="9" t="s">
        <v>39</v>
      </c>
      <c r="C118" s="158"/>
      <c r="D118" s="160">
        <f t="shared" si="0"/>
        <v>0</v>
      </c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60">
        <f t="shared" si="0"/>
        <v>0</v>
      </c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160">
        <f t="shared" si="0"/>
        <v>0</v>
      </c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15374650</v>
      </c>
      <c r="D121" s="157">
        <f>+D122+D124+D126</f>
        <v>1833772</v>
      </c>
      <c r="E121" s="231">
        <f>+E122+E124+E126</f>
        <v>17208422</v>
      </c>
    </row>
    <row r="122" spans="1:5" ht="12" customHeight="1" x14ac:dyDescent="0.25">
      <c r="A122" s="13" t="s">
        <v>72</v>
      </c>
      <c r="B122" s="6" t="s">
        <v>155</v>
      </c>
      <c r="C122" s="159">
        <v>15374650</v>
      </c>
      <c r="D122" s="246">
        <f>SUM(E122-C122)</f>
        <v>1129504</v>
      </c>
      <c r="E122" s="95">
        <v>16504154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>
        <v>703634</v>
      </c>
      <c r="E124" s="94">
        <v>703634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>
        <v>634</v>
      </c>
      <c r="E126" s="94">
        <v>634</v>
      </c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>
        <v>634</v>
      </c>
      <c r="E130" s="94">
        <v>634</v>
      </c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37138530</v>
      </c>
      <c r="D135" s="245">
        <f>+D100+D121</f>
        <v>1670609</v>
      </c>
      <c r="E135" s="93">
        <f>+E100+E121</f>
        <v>38809139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594156</v>
      </c>
      <c r="D147" s="249">
        <f>+D148+D149+D150+D151</f>
        <v>0</v>
      </c>
      <c r="E147" s="199">
        <f>+E148+E149+E150+E151</f>
        <v>594156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594156</v>
      </c>
      <c r="D149" s="247"/>
      <c r="E149" s="94">
        <v>594156</v>
      </c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594156</v>
      </c>
      <c r="D160" s="252">
        <f>+D136+D140+D147+D152+D158+D159</f>
        <v>0</v>
      </c>
      <c r="E160" s="234">
        <f>+E136+E140+E147+E152+E158+E159</f>
        <v>594156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37732686</v>
      </c>
      <c r="D161" s="252">
        <f>+D135+D160</f>
        <v>1670609</v>
      </c>
      <c r="E161" s="234">
        <f>+E135+E160</f>
        <v>39403295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-15144099</v>
      </c>
      <c r="D165" s="157">
        <f>+D68-D135</f>
        <v>0</v>
      </c>
      <c r="E165" s="93">
        <f>+E68-E135</f>
        <v>-15144099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15144099</v>
      </c>
      <c r="D166" s="157">
        <f>+D92-D160</f>
        <v>0</v>
      </c>
      <c r="E166" s="93">
        <f>+E92-E160</f>
        <v>15144099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CONCATENATE(KVI_MOD_9.6.2.sz.mell!B2:D2)</f>
        <v>4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CONCATENATE(KVI_MOD_ALAPADATOK!B22)</f>
        <v>5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CONCATENATE(KVI_MOD_9.7.sz.mell!B2:D2)</f>
        <v>5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CONCATENATE(KVI_MOD_9.7.1.sz.mell!B2:D2)</f>
        <v>5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CONCATENATE(KVI_MOD_9.7.2.sz.mell!B2:D2)</f>
        <v>5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CONCATENATE(KVI_MOD_ALAPADATOK!B24)</f>
        <v>6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CONCATENATE(KVI_MOD_9.8.sz.mell!B2:D2)</f>
        <v>6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CONCATENATE(KVI_MOD_9.8.1.sz.mell!B2:D2)</f>
        <v>6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CONCATENATE(KVI_MOD_9.8.2.sz.mell!B2:D2)</f>
        <v>6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CONCATENATE(KVI_MOD_ALAPADATOK!B26)</f>
        <v>7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27" sqref="B27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3 / 2021 ( V.28. ) önkormányzati rendelethez ( V.28.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BECSKEHÁZA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tr">
        <f>CONCATENATE(KVI_MOD_1.1.sz.mell.!E7)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2021.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568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Egyéb közhatalmi bevételek</v>
      </c>
      <c r="C39" s="160"/>
      <c r="D39" s="160"/>
      <c r="E39" s="96"/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2021.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25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25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25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25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CONCATENATE(KVI_MOD_9.9.sz.mell!B2:D2)</f>
        <v>7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CONCATENATE(KVI_MOD_9.9.1.sz.mell!B2:D2)</f>
        <v>7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CONCATENATE(KVI_MOD_9.9.2.sz.mell!B2:D2)</f>
        <v>7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CONCATENATE(KVI_MOD_ALAPADATOK!B28)</f>
        <v>8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CONCATENATE(KVI_MOD_9.10.sz.mell!B2:D2)</f>
        <v>8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CONCATENATE(KVI_MOD_9.10.1.sz.mell!B2:D2)</f>
        <v>8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CONCATENATE(KVI_MOD_9.10.2.sz.mell!B2:D2)</f>
        <v>8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CONCATENATE(KVI_MOD_ALAPADATOK!B30)</f>
        <v>9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CONCATENATE(KVI_MOD_9.11.sz.mell!B2:D2)</f>
        <v>9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CONCATENATE(KVI_MOD_9.11.1.sz.mell!B2:D2)</f>
        <v>9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33" sqref="B33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3 / 2021 ( V.28. ) önkormányzati rendelethez ( V.28.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BECSKEHÁZA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CONCATENATE(KVI_MOD_1.2.sz.mell.!E7)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2021.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568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Egyéb közhatalmi bevételek</v>
      </c>
      <c r="C39" s="160"/>
      <c r="D39" s="160"/>
      <c r="E39" s="96"/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2021.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25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25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25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25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CONCATENATE(KVI_MOD_9.11.2.sz.mell!B2:D2)</f>
        <v>9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3 / 2021 ( V.28.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CONCATENATE(KVI_MOD_ALAPADATOK!B32)</f>
        <v>10 kvi név</v>
      </c>
      <c r="C2" s="614"/>
      <c r="D2" s="615"/>
      <c r="E2" s="317" t="s">
        <v>536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CONCATENATE(KVI_MOD_9.12.sz.mell!B2:D2)</f>
        <v>10 kvi név</v>
      </c>
      <c r="C2" s="614"/>
      <c r="D2" s="615"/>
      <c r="E2" s="317" t="s">
        <v>536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CONCATENATE(KVI_MOD_9.12.1.sz.mell!B2:D2)</f>
        <v>10 kvi név</v>
      </c>
      <c r="C2" s="614"/>
      <c r="D2" s="615"/>
      <c r="E2" s="317" t="s">
        <v>536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9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3 / 2021 ( V.28.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CONCATENATE(KVI_MOD_9.12.2.sz.mell!B2:D2)</f>
        <v>10 kvi név</v>
      </c>
      <c r="C2" s="614"/>
      <c r="D2" s="615"/>
      <c r="E2" s="317" t="s">
        <v>535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568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L10" sqref="L10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0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3 / 2021 ( V.28. ) önkormányzati rendelethez</v>
      </c>
      <c r="C2" s="620"/>
      <c r="D2" s="620"/>
      <c r="E2" s="620"/>
      <c r="F2" s="620"/>
      <c r="G2" s="620"/>
    </row>
    <row r="4" spans="1:7" ht="43.5" customHeight="1" x14ac:dyDescent="0.25">
      <c r="A4" s="621" t="s">
        <v>3</v>
      </c>
      <c r="B4" s="621"/>
      <c r="C4" s="621"/>
      <c r="D4" s="621"/>
      <c r="E4" s="621"/>
      <c r="F4" s="621"/>
      <c r="G4" s="621"/>
    </row>
    <row r="6" spans="1:7" s="453" customFormat="1" ht="27.2" customHeight="1" x14ac:dyDescent="0.25">
      <c r="A6" s="452" t="s">
        <v>604</v>
      </c>
      <c r="C6" s="622" t="s">
        <v>605</v>
      </c>
      <c r="D6" s="622"/>
      <c r="E6" s="622"/>
      <c r="F6" s="622"/>
      <c r="G6" s="622"/>
    </row>
    <row r="7" spans="1:7" s="453" customFormat="1" ht="15.75" x14ac:dyDescent="0.25"/>
    <row r="8" spans="1:7" s="453" customFormat="1" ht="24.75" customHeight="1" x14ac:dyDescent="0.25">
      <c r="A8" s="452" t="s">
        <v>606</v>
      </c>
      <c r="C8" s="622" t="s">
        <v>605</v>
      </c>
      <c r="D8" s="622"/>
      <c r="E8" s="622"/>
      <c r="F8" s="622"/>
    </row>
    <row r="9" spans="1:7" s="370" customFormat="1" x14ac:dyDescent="0.2"/>
    <row r="10" spans="1:7" s="456" customFormat="1" ht="15.2" customHeight="1" x14ac:dyDescent="0.25">
      <c r="A10" s="454" t="s">
        <v>607</v>
      </c>
      <c r="B10" s="455"/>
      <c r="C10" s="455"/>
      <c r="D10" s="455"/>
      <c r="E10" s="455"/>
      <c r="F10" s="455"/>
      <c r="G10" s="455"/>
    </row>
    <row r="11" spans="1:7" s="456" customFormat="1" ht="15.2" customHeight="1" thickBot="1" x14ac:dyDescent="0.3">
      <c r="A11" s="454" t="s">
        <v>608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25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25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25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">
      <c r="A20"/>
      <c r="B20"/>
      <c r="C20"/>
      <c r="D20"/>
      <c r="E20"/>
      <c r="F20"/>
      <c r="G20"/>
    </row>
    <row r="21" spans="1:7" s="370" customFormat="1" x14ac:dyDescent="0.2">
      <c r="A21"/>
      <c r="B21"/>
      <c r="C21"/>
      <c r="D21"/>
      <c r="E21"/>
      <c r="F21"/>
      <c r="G21"/>
    </row>
    <row r="22" spans="1:7" s="370" customFormat="1" x14ac:dyDescent="0.2">
      <c r="A22"/>
      <c r="B22"/>
      <c r="C22"/>
      <c r="D22"/>
      <c r="E22"/>
      <c r="F22"/>
      <c r="G22"/>
    </row>
    <row r="23" spans="1:7" s="370" customFormat="1" ht="15.75" x14ac:dyDescent="0.25">
      <c r="A23" s="623" t="str">
        <f>+CONCATENATE("......................, ",KVI_MOD_TARTALOMJEGYZÉK!A1,". .......................... hó ..... nap")</f>
        <v>......................, 2021. .......................... hó ..... nap</v>
      </c>
      <c r="B23" s="624"/>
      <c r="C23" s="624"/>
      <c r="D23" s="624"/>
      <c r="G23"/>
    </row>
    <row r="24" spans="1:7" s="370" customFormat="1" x14ac:dyDescent="0.2">
      <c r="A24"/>
      <c r="B24"/>
      <c r="C24"/>
      <c r="D24"/>
      <c r="E24"/>
      <c r="F24"/>
      <c r="G24"/>
    </row>
    <row r="26" spans="1:7" x14ac:dyDescent="0.2">
      <c r="C26" s="370"/>
      <c r="D26" s="370"/>
      <c r="E26" s="370"/>
      <c r="F26" s="370"/>
    </row>
    <row r="27" spans="1:7" ht="13.5" x14ac:dyDescent="0.25">
      <c r="C27" s="479"/>
      <c r="D27" s="480" t="s">
        <v>152</v>
      </c>
      <c r="E27" s="480"/>
      <c r="F27" s="479"/>
    </row>
    <row r="28" spans="1:7" ht="13.5" x14ac:dyDescent="0.25">
      <c r="D28" s="481"/>
      <c r="E28" s="481"/>
    </row>
    <row r="29" spans="1:7" ht="13.5" x14ac:dyDescent="0.25">
      <c r="D29" s="481"/>
      <c r="E29" s="481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33" sqref="B33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3 / 2021 ( V.28. ) önkormányzati rendelethez ( V.28.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BECSKEHÁZA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525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CONCATENATE(KVI_MOD_1.3.sz.mell.!E7)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2021.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568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25">
      <c r="A39" s="14" t="s">
        <v>493</v>
      </c>
      <c r="B39" s="294" t="str">
        <f>KVI_MOD_1.1.sz.mell.!B39</f>
        <v>Egyéb közhatalmi bevételek</v>
      </c>
      <c r="C39" s="160"/>
      <c r="D39" s="160"/>
      <c r="E39" s="96"/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2021.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25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25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25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25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25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25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="120" zoomScaleNormal="120" zoomScaleSheetLayoutView="85" workbookViewId="0">
      <selection activeCell="K26" sqref="K26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547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3 / 2021 ( V.28.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547"/>
    </row>
    <row r="3" spans="1:10" ht="18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35.25" customHeight="1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568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4" customFormat="1" ht="12" customHeight="1" thickBot="1" x14ac:dyDescent="0.25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547"/>
    </row>
    <row r="6" spans="1:10" ht="12.95" customHeight="1" x14ac:dyDescent="0.2">
      <c r="A6" s="115" t="s">
        <v>9</v>
      </c>
      <c r="B6" s="116" t="s">
        <v>292</v>
      </c>
      <c r="C6" s="106">
        <v>14853892</v>
      </c>
      <c r="D6" s="106">
        <v>1134450</v>
      </c>
      <c r="E6" s="106">
        <v>15988342</v>
      </c>
      <c r="F6" s="116" t="s">
        <v>48</v>
      </c>
      <c r="G6" s="106">
        <v>8773775</v>
      </c>
      <c r="H6" s="106">
        <v>746450</v>
      </c>
      <c r="I6" s="258">
        <v>9520225</v>
      </c>
      <c r="J6" s="547"/>
    </row>
    <row r="7" spans="1:10" ht="12.95" customHeight="1" x14ac:dyDescent="0.2">
      <c r="A7" s="117" t="s">
        <v>10</v>
      </c>
      <c r="B7" s="118" t="s">
        <v>293</v>
      </c>
      <c r="C7" s="107">
        <v>4681459</v>
      </c>
      <c r="D7" s="107"/>
      <c r="E7" s="107">
        <v>4681459</v>
      </c>
      <c r="F7" s="118" t="s">
        <v>126</v>
      </c>
      <c r="G7" s="107">
        <v>1496986</v>
      </c>
      <c r="H7" s="107"/>
      <c r="I7" s="259">
        <v>1496986</v>
      </c>
      <c r="J7" s="547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v>8037182</v>
      </c>
      <c r="H8" s="107">
        <v>-1158362</v>
      </c>
      <c r="I8" s="259">
        <v>6878820</v>
      </c>
      <c r="J8" s="547"/>
    </row>
    <row r="9" spans="1:10" ht="12.95" customHeight="1" x14ac:dyDescent="0.2">
      <c r="A9" s="117" t="s">
        <v>12</v>
      </c>
      <c r="B9" s="118" t="s">
        <v>117</v>
      </c>
      <c r="C9" s="107">
        <v>2170000</v>
      </c>
      <c r="D9" s="107"/>
      <c r="E9" s="107">
        <v>2170000</v>
      </c>
      <c r="F9" s="118" t="s">
        <v>127</v>
      </c>
      <c r="G9" s="107">
        <v>1510254</v>
      </c>
      <c r="H9" s="107"/>
      <c r="I9" s="259">
        <v>1510254</v>
      </c>
      <c r="J9" s="547"/>
    </row>
    <row r="10" spans="1:10" ht="12.95" customHeight="1" x14ac:dyDescent="0.2">
      <c r="A10" s="117" t="s">
        <v>13</v>
      </c>
      <c r="B10" s="119" t="s">
        <v>337</v>
      </c>
      <c r="C10" s="107">
        <v>289080</v>
      </c>
      <c r="D10" s="107">
        <v>436159</v>
      </c>
      <c r="E10" s="107">
        <v>725239</v>
      </c>
      <c r="F10" s="118" t="s">
        <v>128</v>
      </c>
      <c r="G10" s="107">
        <v>1945683</v>
      </c>
      <c r="H10" s="107">
        <v>248749</v>
      </c>
      <c r="I10" s="259">
        <v>2194432</v>
      </c>
      <c r="J10" s="547"/>
    </row>
    <row r="11" spans="1:10" ht="12.95" customHeight="1" x14ac:dyDescent="0.2">
      <c r="A11" s="117" t="s">
        <v>14</v>
      </c>
      <c r="B11" s="118" t="s">
        <v>294</v>
      </c>
      <c r="C11" s="108"/>
      <c r="D11" s="108">
        <v>100000</v>
      </c>
      <c r="E11" s="108">
        <v>100000</v>
      </c>
      <c r="F11" s="118" t="s">
        <v>39</v>
      </c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30"/>
      <c r="G14" s="107"/>
      <c r="H14" s="107"/>
      <c r="I14" s="259"/>
      <c r="J14" s="547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9"/>
      <c r="J15" s="547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9"/>
      <c r="J16" s="547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60"/>
      <c r="J17" s="547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21994431</v>
      </c>
      <c r="D18" s="110">
        <f>D6+D7+D9+D10+D11+D13+D14+D15+D16+D17</f>
        <v>1670609</v>
      </c>
      <c r="E18" s="110">
        <f>E6+E7+E9+E10+E11+E13+E14+E15+E16+E17</f>
        <v>23665040</v>
      </c>
      <c r="F18" s="58" t="s">
        <v>299</v>
      </c>
      <c r="G18" s="110">
        <f>SUM(G6:G17)</f>
        <v>21763880</v>
      </c>
      <c r="H18" s="110">
        <f>SUM(H6:H17)</f>
        <v>-163163</v>
      </c>
      <c r="I18" s="138">
        <f>SUM(I6:I17)</f>
        <v>21600717</v>
      </c>
      <c r="J18" s="547"/>
    </row>
    <row r="19" spans="1:10" ht="12.95" customHeight="1" x14ac:dyDescent="0.2">
      <c r="A19" s="121" t="s">
        <v>22</v>
      </c>
      <c r="B19" s="122" t="s">
        <v>296</v>
      </c>
      <c r="C19" s="226">
        <f>+C20+C21+C22+C23</f>
        <v>363605</v>
      </c>
      <c r="D19" s="226">
        <f>+D20+D21+D22+D23</f>
        <v>-363605</v>
      </c>
      <c r="E19" s="226">
        <f>+E20+E21+E22+E23</f>
        <v>0</v>
      </c>
      <c r="F19" s="123" t="s">
        <v>134</v>
      </c>
      <c r="G19" s="111"/>
      <c r="H19" s="111"/>
      <c r="I19" s="261"/>
      <c r="J19" s="547"/>
    </row>
    <row r="20" spans="1:10" ht="12.95" customHeight="1" x14ac:dyDescent="0.2">
      <c r="A20" s="124" t="s">
        <v>23</v>
      </c>
      <c r="B20" s="123" t="s">
        <v>153</v>
      </c>
      <c r="C20" s="47">
        <v>363605</v>
      </c>
      <c r="D20" s="47">
        <v>-363605</v>
      </c>
      <c r="E20" s="47">
        <v>0</v>
      </c>
      <c r="F20" s="123" t="s">
        <v>298</v>
      </c>
      <c r="G20" s="47"/>
      <c r="H20" s="47"/>
      <c r="I20" s="262"/>
      <c r="J20" s="547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2"/>
      <c r="J21" s="547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547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547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2"/>
      <c r="J24" s="547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61"/>
      <c r="J25" s="547"/>
    </row>
    <row r="26" spans="1:10" ht="12.95" customHeight="1" x14ac:dyDescent="0.2">
      <c r="A26" s="124" t="s">
        <v>29</v>
      </c>
      <c r="B26" s="123" t="s">
        <v>563</v>
      </c>
      <c r="C26" s="47"/>
      <c r="D26" s="47"/>
      <c r="E26" s="47"/>
      <c r="F26" s="118" t="s">
        <v>384</v>
      </c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547"/>
    </row>
    <row r="28" spans="1:10" ht="12.95" customHeight="1" thickBot="1" x14ac:dyDescent="0.25">
      <c r="A28" s="153" t="s">
        <v>31</v>
      </c>
      <c r="B28" s="122" t="s">
        <v>253</v>
      </c>
      <c r="C28" s="111"/>
      <c r="D28" s="111"/>
      <c r="E28" s="111"/>
      <c r="F28" s="184" t="s">
        <v>633</v>
      </c>
      <c r="G28" s="111">
        <v>594156</v>
      </c>
      <c r="H28" s="111"/>
      <c r="I28" s="261">
        <v>594156</v>
      </c>
      <c r="J28" s="547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363605</v>
      </c>
      <c r="D29" s="110">
        <f>+D19+D24+D27+D28</f>
        <v>-363605</v>
      </c>
      <c r="E29" s="256">
        <f>+E19+E24+E27+E28</f>
        <v>0</v>
      </c>
      <c r="F29" s="58" t="s">
        <v>399</v>
      </c>
      <c r="G29" s="110">
        <f>SUM(G19:G28)</f>
        <v>594156</v>
      </c>
      <c r="H29" s="110">
        <f>SUM(H19:H28)</f>
        <v>0</v>
      </c>
      <c r="I29" s="138">
        <f>SUM(I19:I28)</f>
        <v>594156</v>
      </c>
      <c r="J29" s="547"/>
    </row>
    <row r="30" spans="1:10" ht="13.5" thickBot="1" x14ac:dyDescent="0.25">
      <c r="A30" s="120" t="s">
        <v>33</v>
      </c>
      <c r="B30" s="126" t="s">
        <v>398</v>
      </c>
      <c r="C30" s="299">
        <f>+C18+C29</f>
        <v>22358036</v>
      </c>
      <c r="D30" s="299">
        <f>+D18+D29</f>
        <v>1307004</v>
      </c>
      <c r="E30" s="300">
        <f>+E18+E29</f>
        <v>23665040</v>
      </c>
      <c r="F30" s="126" t="s">
        <v>400</v>
      </c>
      <c r="G30" s="299">
        <f>+G18+G29</f>
        <v>22358036</v>
      </c>
      <c r="H30" s="299">
        <f>+H18+H29</f>
        <v>-163163</v>
      </c>
      <c r="I30" s="300">
        <f>+I18+I29</f>
        <v>22194873</v>
      </c>
      <c r="J30" s="547"/>
    </row>
    <row r="31" spans="1:10" ht="13.5" thickBot="1" x14ac:dyDescent="0.25">
      <c r="A31" s="120" t="s">
        <v>34</v>
      </c>
      <c r="B31" s="126" t="s">
        <v>112</v>
      </c>
      <c r="C31" s="299" t="str">
        <f>IF(C18-G18&lt;0,G18-C18,"-")</f>
        <v>-</v>
      </c>
      <c r="D31" s="299" t="str">
        <f>IF(D18-H18&lt;0,H18-D18,"-")</f>
        <v>-</v>
      </c>
      <c r="E31" s="300" t="str">
        <f>IF(E18-I18&lt;0,I18-E18,"-")</f>
        <v>-</v>
      </c>
      <c r="F31" s="126" t="s">
        <v>113</v>
      </c>
      <c r="G31" s="299">
        <f>IF(C18-G18&gt;0,C18-G18,"-")</f>
        <v>230551</v>
      </c>
      <c r="H31" s="299">
        <f>IF(D18-H18&gt;0,D18-H18,"-")</f>
        <v>1833772</v>
      </c>
      <c r="I31" s="300">
        <f>IF(E18-I18&gt;0,E18-I18,"-")</f>
        <v>2064323</v>
      </c>
      <c r="J31" s="547"/>
    </row>
    <row r="32" spans="1:10" ht="13.5" thickBot="1" x14ac:dyDescent="0.25">
      <c r="A32" s="120" t="s">
        <v>35</v>
      </c>
      <c r="B32" s="126" t="s">
        <v>499</v>
      </c>
      <c r="C32" s="299" t="str">
        <f>IF(C30-G30&lt;0,G30-C30,"-")</f>
        <v>-</v>
      </c>
      <c r="D32" s="299" t="str">
        <f>IF(D30-H30&lt;0,H30-D30,"-")</f>
        <v>-</v>
      </c>
      <c r="E32" s="299" t="str">
        <f>IF(E30-I30&lt;0,I30-E30,"-")</f>
        <v>-</v>
      </c>
      <c r="F32" s="126" t="s">
        <v>500</v>
      </c>
      <c r="G32" s="299" t="str">
        <f>IF(C30-G30&gt;0,C30-G30,"-")</f>
        <v>-</v>
      </c>
      <c r="H32" s="299">
        <f>IF(D30-H30&gt;0,D30-H30,"-")</f>
        <v>1470167</v>
      </c>
      <c r="I32" s="299">
        <f>IF(E30-I30&gt;0,E30-I30,"-")</f>
        <v>1470167</v>
      </c>
      <c r="J32" s="547"/>
    </row>
    <row r="33" spans="2:10" ht="18.75" x14ac:dyDescent="0.2">
      <c r="B33" s="546"/>
      <c r="C33" s="546"/>
      <c r="D33" s="546"/>
      <c r="E33" s="546"/>
      <c r="F33" s="546"/>
      <c r="J33" s="54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="120" zoomScaleNormal="120" zoomScaleSheetLayoutView="70" workbookViewId="0">
      <selection activeCell="I16" sqref="I16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547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3 / 2021 ( V.28.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547"/>
    </row>
    <row r="3" spans="1:10" ht="13.5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24.75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568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3" customFormat="1" ht="13.5" thickBot="1" x14ac:dyDescent="0.25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547"/>
    </row>
    <row r="6" spans="1:10" ht="12.95" customHeight="1" x14ac:dyDescent="0.2">
      <c r="A6" s="115" t="s">
        <v>9</v>
      </c>
      <c r="B6" s="116" t="s">
        <v>300</v>
      </c>
      <c r="C6" s="106"/>
      <c r="D6" s="106"/>
      <c r="E6" s="106"/>
      <c r="F6" s="116" t="s">
        <v>155</v>
      </c>
      <c r="G6" s="106">
        <v>15374650</v>
      </c>
      <c r="H6" s="267">
        <v>1129504</v>
      </c>
      <c r="I6" s="136">
        <v>16504154</v>
      </c>
      <c r="J6" s="547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107"/>
      <c r="I7" s="259"/>
      <c r="J7" s="547"/>
    </row>
    <row r="8" spans="1:10" ht="12.95" customHeight="1" x14ac:dyDescent="0.2">
      <c r="A8" s="117" t="s">
        <v>11</v>
      </c>
      <c r="B8" s="118" t="s">
        <v>4</v>
      </c>
      <c r="C8" s="107"/>
      <c r="D8" s="107"/>
      <c r="E8" s="107"/>
      <c r="F8" s="118" t="s">
        <v>130</v>
      </c>
      <c r="G8" s="107"/>
      <c r="H8" s="107">
        <v>703634</v>
      </c>
      <c r="I8" s="259">
        <v>703634</v>
      </c>
      <c r="J8" s="547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9"/>
      <c r="J9" s="547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>
        <v>634</v>
      </c>
      <c r="I10" s="259">
        <v>634</v>
      </c>
      <c r="J10" s="547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/>
      <c r="F11" s="185"/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5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6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3"/>
      <c r="C14" s="108"/>
      <c r="D14" s="108"/>
      <c r="E14" s="108"/>
      <c r="F14" s="185"/>
      <c r="G14" s="107"/>
      <c r="H14" s="107"/>
      <c r="I14" s="259"/>
      <c r="J14" s="547"/>
    </row>
    <row r="15" spans="1:10" x14ac:dyDescent="0.2">
      <c r="A15" s="117" t="s">
        <v>18</v>
      </c>
      <c r="B15" s="30"/>
      <c r="C15" s="108"/>
      <c r="D15" s="108"/>
      <c r="E15" s="108"/>
      <c r="F15" s="185"/>
      <c r="G15" s="107"/>
      <c r="H15" s="107"/>
      <c r="I15" s="259"/>
      <c r="J15" s="547"/>
    </row>
    <row r="16" spans="1:10" ht="12.95" customHeight="1" thickBot="1" x14ac:dyDescent="0.25">
      <c r="A16" s="153" t="s">
        <v>19</v>
      </c>
      <c r="B16" s="184"/>
      <c r="C16" s="155"/>
      <c r="D16" s="155"/>
      <c r="E16" s="155"/>
      <c r="F16" s="154" t="s">
        <v>39</v>
      </c>
      <c r="G16" s="265"/>
      <c r="H16" s="265"/>
      <c r="I16" s="263"/>
      <c r="J16" s="547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0</v>
      </c>
      <c r="E17" s="110">
        <f>+E6+E8+E9+E11+E12+E13+E14+E15+E16</f>
        <v>0</v>
      </c>
      <c r="F17" s="58" t="s">
        <v>315</v>
      </c>
      <c r="G17" s="110">
        <f>+G6+G8+G10+G11+G12+G13+G14+G15+G16</f>
        <v>15374650</v>
      </c>
      <c r="H17" s="110">
        <f>+H6+H8+H10+H11+H12+H13+H14+H15+H16</f>
        <v>1833772</v>
      </c>
      <c r="I17" s="138">
        <f>+I6+I8+I10+I11+I12+I13+I14+I15+I16</f>
        <v>17208422</v>
      </c>
      <c r="J17" s="547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15374650</v>
      </c>
      <c r="D18" s="135">
        <f>+D19+D20+D21+D22+D23</f>
        <v>363605</v>
      </c>
      <c r="E18" s="135">
        <f>+E19+E20+E21+E22+E23</f>
        <v>15738255</v>
      </c>
      <c r="F18" s="123" t="s">
        <v>134</v>
      </c>
      <c r="G18" s="266"/>
      <c r="H18" s="266"/>
      <c r="I18" s="264"/>
      <c r="J18" s="547"/>
    </row>
    <row r="19" spans="1:10" ht="12.95" customHeight="1" x14ac:dyDescent="0.2">
      <c r="A19" s="117" t="s">
        <v>22</v>
      </c>
      <c r="B19" s="129" t="s">
        <v>161</v>
      </c>
      <c r="C19" s="47">
        <v>15374650</v>
      </c>
      <c r="D19" s="47">
        <f>SUM(E19-C19)</f>
        <v>363605</v>
      </c>
      <c r="E19" s="47">
        <v>15738255</v>
      </c>
      <c r="F19" s="123" t="s">
        <v>137</v>
      </c>
      <c r="G19" s="47"/>
      <c r="H19" s="47"/>
      <c r="I19" s="262"/>
      <c r="J19" s="547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2"/>
      <c r="J20" s="547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2"/>
      <c r="J21" s="547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2"/>
      <c r="J22" s="547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2"/>
      <c r="J23" s="547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2"/>
      <c r="J24" s="547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2"/>
      <c r="J25" s="547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2"/>
      <c r="J27" s="547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2"/>
      <c r="J28" s="547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547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15374650</v>
      </c>
      <c r="D30" s="110">
        <f>+D18+D24</f>
        <v>363605</v>
      </c>
      <c r="E30" s="110">
        <f>+E18+E24</f>
        <v>15738255</v>
      </c>
      <c r="F30" s="58" t="s">
        <v>309</v>
      </c>
      <c r="G30" s="110">
        <f>SUM(G18:G29)</f>
        <v>0</v>
      </c>
      <c r="H30" s="110">
        <f>SUM(H18:H29)</f>
        <v>0</v>
      </c>
      <c r="I30" s="138">
        <f>SUM(I18:I29)</f>
        <v>0</v>
      </c>
      <c r="J30" s="547"/>
    </row>
    <row r="31" spans="1:10" ht="13.5" thickBot="1" x14ac:dyDescent="0.25">
      <c r="A31" s="120" t="s">
        <v>34</v>
      </c>
      <c r="B31" s="126" t="s">
        <v>310</v>
      </c>
      <c r="C31" s="299">
        <f>+C17+C30</f>
        <v>15374650</v>
      </c>
      <c r="D31" s="299">
        <f>+D17+D30</f>
        <v>363605</v>
      </c>
      <c r="E31" s="300">
        <f>+E17+E30</f>
        <v>15738255</v>
      </c>
      <c r="F31" s="126" t="s">
        <v>311</v>
      </c>
      <c r="G31" s="299">
        <f>+G17+G30</f>
        <v>15374650</v>
      </c>
      <c r="H31" s="299">
        <f>+H17+H30</f>
        <v>1833772</v>
      </c>
      <c r="I31" s="300">
        <f>+I17+I30</f>
        <v>17208422</v>
      </c>
      <c r="J31" s="547"/>
    </row>
    <row r="32" spans="1:10" ht="13.5" thickBot="1" x14ac:dyDescent="0.25">
      <c r="A32" s="120" t="s">
        <v>35</v>
      </c>
      <c r="B32" s="126" t="s">
        <v>112</v>
      </c>
      <c r="C32" s="299">
        <f>IF(C17-G17&lt;0,G17-C17,"-")</f>
        <v>15374650</v>
      </c>
      <c r="D32" s="299">
        <f>IF(D17-H17&lt;0,H17-D17,"-")</f>
        <v>1833772</v>
      </c>
      <c r="E32" s="300">
        <f>IF(E17-I17&lt;0,I17-E17,"-")</f>
        <v>17208422</v>
      </c>
      <c r="F32" s="126" t="s">
        <v>113</v>
      </c>
      <c r="G32" s="299" t="str">
        <f>IF(C17-G17&gt;0,C17-G17,"-")</f>
        <v>-</v>
      </c>
      <c r="H32" s="299" t="str">
        <f>IF(D17-H17&gt;0,D17-H17,"-")</f>
        <v>-</v>
      </c>
      <c r="I32" s="300" t="str">
        <f>IF(E17-I17&gt;0,E17-I17,"-")</f>
        <v>-</v>
      </c>
      <c r="J32" s="547"/>
    </row>
    <row r="33" spans="1:10" ht="13.5" thickBot="1" x14ac:dyDescent="0.25">
      <c r="A33" s="120" t="s">
        <v>36</v>
      </c>
      <c r="B33" s="126" t="s">
        <v>499</v>
      </c>
      <c r="C33" s="299" t="str">
        <f>IF(C31-G31&lt;0,G31-C31,"-")</f>
        <v>-</v>
      </c>
      <c r="D33" s="299">
        <f>IF(D31-H31&lt;0,H31-D31,"-")</f>
        <v>1470167</v>
      </c>
      <c r="E33" s="299">
        <f>IF(E31-I31&lt;0,I31-E31,"-")</f>
        <v>1470167</v>
      </c>
      <c r="F33" s="126" t="s">
        <v>500</v>
      </c>
      <c r="G33" s="299" t="str">
        <f>IF(C31-G31&gt;0,C31-G31,"-")</f>
        <v>-</v>
      </c>
      <c r="H33" s="299" t="str">
        <f>IF(D31-H31&gt;0,D31-H31,"-")</f>
        <v>-</v>
      </c>
      <c r="I33" s="299" t="str">
        <f>IF(E31-I31&gt;0,E31-I31,"-")</f>
        <v>-</v>
      </c>
      <c r="J33" s="547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2021-05-26T08:33:29Z</cp:lastPrinted>
  <dcterms:created xsi:type="dcterms:W3CDTF">1999-10-30T10:30:45Z</dcterms:created>
  <dcterms:modified xsi:type="dcterms:W3CDTF">2021-05-27T15:45:38Z</dcterms:modified>
</cp:coreProperties>
</file>