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D:\Közös Hivatal\Zárszám\2021\"/>
    </mc:Choice>
  </mc:AlternateContent>
  <xr:revisionPtr revIDLastSave="0" documentId="8_{10E4AE77-50EA-4ABA-BFE1-6A0A274F4699}" xr6:coauthVersionLast="46" xr6:coauthVersionMax="46" xr10:uidLastSave="{00000000-0000-0000-0000-000000000000}"/>
  <bookViews>
    <workbookView xWindow="-108" yWindow="-108" windowWidth="23256" windowHeight="12576" tabRatio="727" firstSheet="36" activeTab="40" xr2:uid="{00000000-000D-0000-FFFF-FFFF00000000}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91029"/>
</workbook>
</file>

<file path=xl/calcChain.xml><?xml version="1.0" encoding="utf-8"?>
<calcChain xmlns="http://schemas.openxmlformats.org/spreadsheetml/2006/main">
  <c r="C1" i="106" l="1"/>
  <c r="A2" i="105"/>
  <c r="F1" i="105"/>
  <c r="J1" i="98"/>
  <c r="I1" i="97"/>
  <c r="K1" i="96"/>
  <c r="E1" i="129"/>
  <c r="E1" i="128"/>
  <c r="E1" i="127"/>
  <c r="E1" i="126"/>
  <c r="E1" i="125"/>
  <c r="E1" i="124"/>
  <c r="E1" i="123"/>
  <c r="E1" i="122"/>
  <c r="E1" i="121"/>
  <c r="E1" i="120"/>
  <c r="E1" i="119"/>
  <c r="E1" i="84"/>
  <c r="E1" i="118"/>
  <c r="E1" i="117"/>
  <c r="E1" i="116"/>
  <c r="E1" i="79"/>
  <c r="E1" i="115"/>
  <c r="E1" i="114"/>
  <c r="E1" i="113"/>
  <c r="E1" i="3"/>
  <c r="N73" i="71"/>
  <c r="N37" i="71"/>
  <c r="N1" i="71"/>
  <c r="H1" i="64"/>
  <c r="H1" i="63"/>
  <c r="D107" i="114"/>
  <c r="E107" i="114"/>
  <c r="C107" i="114"/>
  <c r="E139" i="95" l="1"/>
  <c r="D139" i="95"/>
  <c r="E134" i="95"/>
  <c r="D134" i="95"/>
  <c r="E129" i="95"/>
  <c r="D129" i="95"/>
  <c r="E125" i="95"/>
  <c r="D125" i="95"/>
  <c r="E121" i="95"/>
  <c r="D121" i="95"/>
  <c r="E107" i="95"/>
  <c r="D107" i="95"/>
  <c r="E91" i="95"/>
  <c r="D91" i="95"/>
  <c r="E78" i="95"/>
  <c r="D78" i="95"/>
  <c r="E74" i="95"/>
  <c r="D74" i="95"/>
  <c r="E71" i="95"/>
  <c r="D71" i="95"/>
  <c r="E66" i="95"/>
  <c r="D66" i="95"/>
  <c r="E62" i="95"/>
  <c r="D62" i="95"/>
  <c r="E56" i="95"/>
  <c r="D56" i="95"/>
  <c r="E51" i="95"/>
  <c r="D51" i="95"/>
  <c r="E45" i="95"/>
  <c r="D45" i="95"/>
  <c r="E34" i="95"/>
  <c r="D34" i="95"/>
  <c r="E27" i="95"/>
  <c r="D27" i="95"/>
  <c r="E20" i="95"/>
  <c r="D20" i="95"/>
  <c r="E13" i="95"/>
  <c r="D13" i="95"/>
  <c r="E6" i="95"/>
  <c r="D6" i="95"/>
  <c r="D144" i="95" l="1"/>
  <c r="D124" i="95"/>
  <c r="D145" i="95" s="1"/>
  <c r="E61" i="95"/>
  <c r="D61" i="95"/>
  <c r="E144" i="95"/>
  <c r="E124" i="95"/>
  <c r="D84" i="95"/>
  <c r="E84" i="95"/>
  <c r="C6" i="106"/>
  <c r="C18" i="131"/>
  <c r="C14" i="131"/>
  <c r="E66" i="130"/>
  <c r="C66" i="130"/>
  <c r="E63" i="130"/>
  <c r="D63" i="130"/>
  <c r="C63" i="130"/>
  <c r="E59" i="130"/>
  <c r="D59" i="130"/>
  <c r="C59" i="130"/>
  <c r="E54" i="130"/>
  <c r="D54" i="130"/>
  <c r="C54" i="130"/>
  <c r="E45" i="130"/>
  <c r="D45" i="130"/>
  <c r="C45" i="130"/>
  <c r="E40" i="130"/>
  <c r="D40" i="130"/>
  <c r="C40" i="130"/>
  <c r="E35" i="130"/>
  <c r="D35" i="130"/>
  <c r="D34" i="130" s="1"/>
  <c r="C35" i="130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C34" i="130" l="1"/>
  <c r="C51" i="130" s="1"/>
  <c r="C68" i="130" s="1"/>
  <c r="D85" i="95"/>
  <c r="E145" i="95"/>
  <c r="E85" i="95"/>
  <c r="D8" i="130"/>
  <c r="D51" i="130" s="1"/>
  <c r="D68" i="130" s="1"/>
  <c r="E34" i="130"/>
  <c r="E8" i="130"/>
  <c r="E51" i="130" s="1"/>
  <c r="E68" i="130" s="1"/>
  <c r="C21" i="131"/>
  <c r="C19" i="73"/>
  <c r="D19" i="73"/>
  <c r="E19" i="73"/>
  <c r="E18" i="61"/>
  <c r="D18" i="61"/>
  <c r="M42" i="71" l="1"/>
  <c r="H42" i="71"/>
  <c r="F42" i="71"/>
  <c r="K42" i="71" s="1"/>
  <c r="D42" i="71"/>
  <c r="J42" i="71" s="1"/>
  <c r="M104" i="71"/>
  <c r="L104" i="71"/>
  <c r="K104" i="71"/>
  <c r="A99" i="71"/>
  <c r="K96" i="71"/>
  <c r="J96" i="71"/>
  <c r="I96" i="71"/>
  <c r="H96" i="71"/>
  <c r="G96" i="71"/>
  <c r="F96" i="71"/>
  <c r="E96" i="71"/>
  <c r="D96" i="71"/>
  <c r="C96" i="71"/>
  <c r="B96" i="71"/>
  <c r="M95" i="71"/>
  <c r="L95" i="71"/>
  <c r="M94" i="71"/>
  <c r="L94" i="71"/>
  <c r="M93" i="71"/>
  <c r="L93" i="71"/>
  <c r="L92" i="71"/>
  <c r="M92" i="71" s="1"/>
  <c r="M91" i="71"/>
  <c r="L91" i="71"/>
  <c r="M90" i="71"/>
  <c r="L90" i="71"/>
  <c r="K87" i="71"/>
  <c r="J87" i="71"/>
  <c r="I87" i="71"/>
  <c r="H87" i="71"/>
  <c r="G87" i="71"/>
  <c r="F87" i="71"/>
  <c r="E87" i="71"/>
  <c r="D87" i="71"/>
  <c r="C87" i="71"/>
  <c r="B87" i="71"/>
  <c r="M86" i="71"/>
  <c r="L86" i="71"/>
  <c r="M85" i="71"/>
  <c r="L85" i="71"/>
  <c r="M84" i="71"/>
  <c r="L84" i="71"/>
  <c r="M83" i="71"/>
  <c r="L83" i="71"/>
  <c r="L82" i="71"/>
  <c r="M82" i="71"/>
  <c r="M81" i="71"/>
  <c r="L81" i="71"/>
  <c r="M80" i="71"/>
  <c r="L80" i="71"/>
  <c r="M78" i="71"/>
  <c r="H78" i="71"/>
  <c r="F78" i="71"/>
  <c r="K78" i="71" s="1"/>
  <c r="D78" i="71"/>
  <c r="J78" i="71" s="1"/>
  <c r="M74" i="71"/>
  <c r="L100" i="71" s="1"/>
  <c r="M68" i="71"/>
  <c r="L68" i="71"/>
  <c r="K68" i="71"/>
  <c r="A63" i="71"/>
  <c r="K60" i="71"/>
  <c r="J60" i="71"/>
  <c r="I60" i="71"/>
  <c r="H60" i="71"/>
  <c r="G60" i="71"/>
  <c r="F60" i="71"/>
  <c r="E60" i="71"/>
  <c r="D60" i="71"/>
  <c r="C60" i="71"/>
  <c r="M60" i="71"/>
  <c r="B60" i="71"/>
  <c r="M59" i="71"/>
  <c r="L59" i="71"/>
  <c r="M58" i="71"/>
  <c r="L58" i="71"/>
  <c r="M57" i="71"/>
  <c r="L57" i="71"/>
  <c r="M56" i="71"/>
  <c r="L56" i="71"/>
  <c r="M55" i="71"/>
  <c r="L55" i="71"/>
  <c r="L60" i="71" s="1"/>
  <c r="M54" i="71"/>
  <c r="L54" i="71"/>
  <c r="K51" i="71"/>
  <c r="J51" i="71"/>
  <c r="I51" i="71"/>
  <c r="H51" i="71"/>
  <c r="G51" i="71"/>
  <c r="F51" i="71"/>
  <c r="E51" i="71"/>
  <c r="D51" i="71"/>
  <c r="C51" i="71"/>
  <c r="B51" i="71"/>
  <c r="M50" i="71"/>
  <c r="L50" i="71"/>
  <c r="M49" i="71"/>
  <c r="L49" i="71"/>
  <c r="M48" i="71"/>
  <c r="L48" i="71"/>
  <c r="M47" i="71"/>
  <c r="L47" i="71"/>
  <c r="M46" i="71"/>
  <c r="L46" i="71"/>
  <c r="M45" i="71"/>
  <c r="L45" i="71"/>
  <c r="M44" i="71"/>
  <c r="L44" i="71"/>
  <c r="M51" i="71"/>
  <c r="M38" i="71"/>
  <c r="L64" i="71" s="1"/>
  <c r="C12" i="106"/>
  <c r="C13" i="95"/>
  <c r="B6" i="106"/>
  <c r="B12" i="106"/>
  <c r="D22" i="105"/>
  <c r="E22" i="105"/>
  <c r="A1" i="104"/>
  <c r="D8" i="104"/>
  <c r="D14" i="104"/>
  <c r="A1" i="103"/>
  <c r="D9" i="103"/>
  <c r="D14" i="103"/>
  <c r="D18" i="103"/>
  <c r="A2" i="131"/>
  <c r="A1" i="130"/>
  <c r="D36" i="100"/>
  <c r="E36" i="100"/>
  <c r="C29" i="99"/>
  <c r="D29" i="99"/>
  <c r="A1" i="98"/>
  <c r="H7" i="98"/>
  <c r="H8" i="98"/>
  <c r="I8" i="98" s="1"/>
  <c r="H9" i="98"/>
  <c r="I9" i="98" s="1"/>
  <c r="H10" i="98"/>
  <c r="I10" i="98" s="1"/>
  <c r="H11" i="98"/>
  <c r="I11" i="98" s="1"/>
  <c r="H12" i="98"/>
  <c r="I12" i="98" s="1"/>
  <c r="H13" i="98"/>
  <c r="I13" i="98" s="1"/>
  <c r="C14" i="98"/>
  <c r="D14" i="98"/>
  <c r="E14" i="98"/>
  <c r="F14" i="98"/>
  <c r="G14" i="98"/>
  <c r="H16" i="98"/>
  <c r="H17" i="98"/>
  <c r="I17" i="98" s="1"/>
  <c r="C18" i="98"/>
  <c r="D18" i="98"/>
  <c r="D19" i="98" s="1"/>
  <c r="E18" i="98"/>
  <c r="F18" i="98"/>
  <c r="G18" i="98"/>
  <c r="E2" i="97"/>
  <c r="H2" i="97"/>
  <c r="F3" i="97"/>
  <c r="G3" i="97"/>
  <c r="E5" i="97"/>
  <c r="F5" i="97"/>
  <c r="G5" i="97"/>
  <c r="H5" i="97"/>
  <c r="E12" i="97"/>
  <c r="F12" i="97"/>
  <c r="F19" i="97" s="1"/>
  <c r="G12" i="97"/>
  <c r="G19" i="97" s="1"/>
  <c r="H12" i="97"/>
  <c r="H19" i="97" s="1"/>
  <c r="E19" i="97"/>
  <c r="E2" i="96"/>
  <c r="F3" i="96"/>
  <c r="G3" i="96"/>
  <c r="H3" i="96"/>
  <c r="I3" i="96"/>
  <c r="D5" i="96"/>
  <c r="E5" i="96"/>
  <c r="F5" i="96"/>
  <c r="G5" i="96"/>
  <c r="H5" i="96"/>
  <c r="I5" i="96"/>
  <c r="J6" i="96"/>
  <c r="J7" i="96"/>
  <c r="D8" i="96"/>
  <c r="E8" i="96"/>
  <c r="F8" i="96"/>
  <c r="G8" i="96"/>
  <c r="H8" i="96"/>
  <c r="I8" i="96"/>
  <c r="J9" i="96"/>
  <c r="J10" i="96"/>
  <c r="D11" i="96"/>
  <c r="E11" i="96"/>
  <c r="F11" i="96"/>
  <c r="G11" i="96"/>
  <c r="H11" i="96"/>
  <c r="I11" i="96"/>
  <c r="J12" i="96"/>
  <c r="D13" i="96"/>
  <c r="E13" i="96"/>
  <c r="F13" i="96"/>
  <c r="G13" i="96"/>
  <c r="H13" i="96"/>
  <c r="I13" i="96"/>
  <c r="J14" i="96"/>
  <c r="D15" i="96"/>
  <c r="E15" i="96"/>
  <c r="F15" i="96"/>
  <c r="G15" i="96"/>
  <c r="H15" i="96"/>
  <c r="I15" i="96"/>
  <c r="J16" i="96"/>
  <c r="J17" i="96"/>
  <c r="C3" i="95"/>
  <c r="C88" i="95" s="1"/>
  <c r="D3" i="95"/>
  <c r="D88" i="95" s="1"/>
  <c r="C6" i="95"/>
  <c r="C20" i="95"/>
  <c r="C27" i="95"/>
  <c r="C34" i="95"/>
  <c r="C45" i="95"/>
  <c r="C51" i="95"/>
  <c r="C56" i="95"/>
  <c r="C62" i="95"/>
  <c r="C66" i="95"/>
  <c r="C71" i="95"/>
  <c r="C74" i="95"/>
  <c r="C78" i="95"/>
  <c r="C91" i="95"/>
  <c r="C107" i="95"/>
  <c r="C121" i="95"/>
  <c r="C125" i="95"/>
  <c r="C129" i="95"/>
  <c r="C134" i="95"/>
  <c r="C139" i="95"/>
  <c r="E6" i="107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1" i="107"/>
  <c r="E32" i="107"/>
  <c r="E33" i="107"/>
  <c r="E34" i="107"/>
  <c r="E35" i="107"/>
  <c r="C36" i="107"/>
  <c r="D36" i="107"/>
  <c r="F36" i="107"/>
  <c r="G36" i="107"/>
  <c r="C8" i="129"/>
  <c r="D8" i="129"/>
  <c r="E8" i="129"/>
  <c r="C19" i="129"/>
  <c r="D19" i="129"/>
  <c r="E19" i="129"/>
  <c r="C25" i="129"/>
  <c r="D25" i="129"/>
  <c r="E25" i="129"/>
  <c r="C29" i="129"/>
  <c r="D29" i="129"/>
  <c r="E29" i="129"/>
  <c r="C36" i="129"/>
  <c r="D36" i="129"/>
  <c r="E36" i="129"/>
  <c r="C44" i="129"/>
  <c r="D44" i="129"/>
  <c r="E44" i="129"/>
  <c r="C50" i="129"/>
  <c r="C55" i="129" s="1"/>
  <c r="D50" i="129"/>
  <c r="E50" i="129"/>
  <c r="C8" i="128"/>
  <c r="D8" i="128"/>
  <c r="E8" i="128"/>
  <c r="C19" i="128"/>
  <c r="D19" i="128"/>
  <c r="E19" i="128"/>
  <c r="C25" i="128"/>
  <c r="D25" i="128"/>
  <c r="E25" i="128"/>
  <c r="C29" i="128"/>
  <c r="D29" i="128"/>
  <c r="E29" i="128"/>
  <c r="C36" i="128"/>
  <c r="D36" i="128"/>
  <c r="E36" i="128"/>
  <c r="C44" i="128"/>
  <c r="D44" i="128"/>
  <c r="E44" i="128"/>
  <c r="C50" i="128"/>
  <c r="D50" i="128"/>
  <c r="D55" i="128" s="1"/>
  <c r="E50" i="128"/>
  <c r="C8" i="127"/>
  <c r="D8" i="127"/>
  <c r="E8" i="127"/>
  <c r="C19" i="127"/>
  <c r="D19" i="127"/>
  <c r="E19" i="127"/>
  <c r="C25" i="127"/>
  <c r="D25" i="127"/>
  <c r="E25" i="127"/>
  <c r="C29" i="127"/>
  <c r="D29" i="127"/>
  <c r="E29" i="127"/>
  <c r="C36" i="127"/>
  <c r="D36" i="127"/>
  <c r="E36" i="127"/>
  <c r="C44" i="127"/>
  <c r="C55" i="127" s="1"/>
  <c r="D44" i="127"/>
  <c r="E44" i="127"/>
  <c r="C50" i="127"/>
  <c r="D50" i="127"/>
  <c r="E50" i="127"/>
  <c r="C8" i="126"/>
  <c r="D8" i="126"/>
  <c r="E8" i="126"/>
  <c r="C19" i="126"/>
  <c r="D19" i="126"/>
  <c r="E19" i="126"/>
  <c r="C25" i="126"/>
  <c r="D25" i="126"/>
  <c r="E25" i="126"/>
  <c r="C29" i="126"/>
  <c r="D29" i="126"/>
  <c r="E29" i="126"/>
  <c r="C36" i="126"/>
  <c r="D36" i="126"/>
  <c r="E36" i="126"/>
  <c r="C44" i="126"/>
  <c r="D44" i="126"/>
  <c r="E44" i="126"/>
  <c r="C50" i="126"/>
  <c r="C55" i="126" s="1"/>
  <c r="D50" i="126"/>
  <c r="E50" i="126"/>
  <c r="C8" i="125"/>
  <c r="D8" i="125"/>
  <c r="E8" i="125"/>
  <c r="C19" i="125"/>
  <c r="D19" i="125"/>
  <c r="D35" i="125" s="1"/>
  <c r="D40" i="125" s="1"/>
  <c r="E19" i="125"/>
  <c r="C25" i="125"/>
  <c r="D25" i="125"/>
  <c r="E25" i="125"/>
  <c r="C29" i="125"/>
  <c r="D29" i="125"/>
  <c r="E29" i="125"/>
  <c r="C36" i="125"/>
  <c r="D36" i="125"/>
  <c r="E36" i="125"/>
  <c r="C44" i="125"/>
  <c r="D44" i="125"/>
  <c r="E44" i="125"/>
  <c r="C50" i="125"/>
  <c r="D50" i="125"/>
  <c r="E50" i="125"/>
  <c r="E55" i="125" s="1"/>
  <c r="C8" i="124"/>
  <c r="D8" i="124"/>
  <c r="E8" i="124"/>
  <c r="C19" i="124"/>
  <c r="D19" i="124"/>
  <c r="E19" i="124"/>
  <c r="C25" i="124"/>
  <c r="D25" i="124"/>
  <c r="E25" i="124"/>
  <c r="C29" i="124"/>
  <c r="D29" i="124"/>
  <c r="E29" i="124"/>
  <c r="C36" i="124"/>
  <c r="D36" i="124"/>
  <c r="E36" i="124"/>
  <c r="C44" i="124"/>
  <c r="D44" i="124"/>
  <c r="E44" i="124"/>
  <c r="C50" i="124"/>
  <c r="D50" i="124"/>
  <c r="E50" i="124"/>
  <c r="E55" i="124" s="1"/>
  <c r="C8" i="123"/>
  <c r="C35" i="123" s="1"/>
  <c r="C40" i="123" s="1"/>
  <c r="D8" i="123"/>
  <c r="E8" i="123"/>
  <c r="C19" i="123"/>
  <c r="D19" i="123"/>
  <c r="E19" i="123"/>
  <c r="C25" i="123"/>
  <c r="D25" i="123"/>
  <c r="E25" i="123"/>
  <c r="C29" i="123"/>
  <c r="D29" i="123"/>
  <c r="E29" i="123"/>
  <c r="C36" i="123"/>
  <c r="D36" i="123"/>
  <c r="E36" i="123"/>
  <c r="C44" i="123"/>
  <c r="D44" i="123"/>
  <c r="D55" i="123" s="1"/>
  <c r="E44" i="123"/>
  <c r="C50" i="123"/>
  <c r="D50" i="123"/>
  <c r="E50" i="123"/>
  <c r="C8" i="122"/>
  <c r="D8" i="122"/>
  <c r="E8" i="122"/>
  <c r="C19" i="122"/>
  <c r="C35" i="122" s="1"/>
  <c r="C40" i="122" s="1"/>
  <c r="D19" i="122"/>
  <c r="E19" i="122"/>
  <c r="C25" i="122"/>
  <c r="D25" i="122"/>
  <c r="E25" i="122"/>
  <c r="C29" i="122"/>
  <c r="D29" i="122"/>
  <c r="E29" i="122"/>
  <c r="C36" i="122"/>
  <c r="D36" i="122"/>
  <c r="E36" i="122"/>
  <c r="C44" i="122"/>
  <c r="D44" i="122"/>
  <c r="E44" i="122"/>
  <c r="C50" i="122"/>
  <c r="D50" i="122"/>
  <c r="D55" i="122" s="1"/>
  <c r="E50" i="122"/>
  <c r="C8" i="121"/>
  <c r="D8" i="121"/>
  <c r="E8" i="121"/>
  <c r="C19" i="121"/>
  <c r="D19" i="121"/>
  <c r="E19" i="121"/>
  <c r="C25" i="121"/>
  <c r="D25" i="121"/>
  <c r="E25" i="121"/>
  <c r="C29" i="121"/>
  <c r="D29" i="121"/>
  <c r="E29" i="121"/>
  <c r="C36" i="121"/>
  <c r="D36" i="121"/>
  <c r="E36" i="121"/>
  <c r="C44" i="121"/>
  <c r="D44" i="121"/>
  <c r="E44" i="121"/>
  <c r="C50" i="121"/>
  <c r="D50" i="121"/>
  <c r="E50" i="121"/>
  <c r="C8" i="120"/>
  <c r="D8" i="120"/>
  <c r="E8" i="120"/>
  <c r="C19" i="120"/>
  <c r="D19" i="120"/>
  <c r="E19" i="120"/>
  <c r="C25" i="120"/>
  <c r="D25" i="120"/>
  <c r="E25" i="120"/>
  <c r="C29" i="120"/>
  <c r="D29" i="120"/>
  <c r="E29" i="120"/>
  <c r="C36" i="120"/>
  <c r="D36" i="120"/>
  <c r="E36" i="120"/>
  <c r="C44" i="120"/>
  <c r="D44" i="120"/>
  <c r="D55" i="120" s="1"/>
  <c r="E44" i="120"/>
  <c r="C50" i="120"/>
  <c r="D50" i="120"/>
  <c r="E50" i="120"/>
  <c r="C8" i="119"/>
  <c r="D8" i="119"/>
  <c r="E8" i="119"/>
  <c r="C19" i="119"/>
  <c r="D19" i="119"/>
  <c r="E19" i="119"/>
  <c r="C25" i="119"/>
  <c r="D25" i="119"/>
  <c r="E25" i="119"/>
  <c r="C29" i="119"/>
  <c r="D29" i="119"/>
  <c r="E29" i="119"/>
  <c r="C36" i="119"/>
  <c r="D36" i="119"/>
  <c r="E36" i="119"/>
  <c r="C44" i="119"/>
  <c r="D44" i="119"/>
  <c r="E44" i="119"/>
  <c r="C50" i="119"/>
  <c r="D50" i="119"/>
  <c r="E50" i="119"/>
  <c r="C8" i="84"/>
  <c r="D8" i="84"/>
  <c r="E8" i="84"/>
  <c r="C19" i="84"/>
  <c r="D19" i="84"/>
  <c r="E19" i="84"/>
  <c r="E35" i="84" s="1"/>
  <c r="C25" i="84"/>
  <c r="D25" i="84"/>
  <c r="D35" i="84" s="1"/>
  <c r="D40" i="84" s="1"/>
  <c r="E25" i="84"/>
  <c r="C29" i="84"/>
  <c r="D29" i="84"/>
  <c r="E29" i="84"/>
  <c r="C36" i="84"/>
  <c r="D36" i="84"/>
  <c r="E36" i="84"/>
  <c r="C44" i="84"/>
  <c r="C55" i="84" s="1"/>
  <c r="D44" i="84"/>
  <c r="E44" i="84"/>
  <c r="C50" i="84"/>
  <c r="D50" i="84"/>
  <c r="D55" i="84" s="1"/>
  <c r="E50" i="84"/>
  <c r="C8" i="118"/>
  <c r="D8" i="118"/>
  <c r="D35" i="118" s="1"/>
  <c r="E8" i="118"/>
  <c r="C19" i="118"/>
  <c r="D19" i="118"/>
  <c r="E19" i="118"/>
  <c r="C25" i="118"/>
  <c r="D25" i="118"/>
  <c r="E25" i="118"/>
  <c r="E35" i="118" s="1"/>
  <c r="E40" i="118" s="1"/>
  <c r="C29" i="118"/>
  <c r="D29" i="118"/>
  <c r="E29" i="118"/>
  <c r="C36" i="118"/>
  <c r="D36" i="118"/>
  <c r="E36" i="118"/>
  <c r="C44" i="118"/>
  <c r="C55" i="118" s="1"/>
  <c r="D44" i="118"/>
  <c r="E44" i="118"/>
  <c r="C50" i="118"/>
  <c r="D50" i="118"/>
  <c r="E50" i="118"/>
  <c r="C8" i="117"/>
  <c r="D8" i="117"/>
  <c r="E8" i="117"/>
  <c r="C19" i="117"/>
  <c r="D19" i="117"/>
  <c r="E19" i="117"/>
  <c r="C25" i="117"/>
  <c r="D25" i="117"/>
  <c r="E25" i="117"/>
  <c r="C29" i="117"/>
  <c r="D29" i="117"/>
  <c r="E29" i="117"/>
  <c r="C36" i="117"/>
  <c r="D36" i="117"/>
  <c r="E36" i="117"/>
  <c r="C44" i="117"/>
  <c r="D44" i="117"/>
  <c r="D55" i="117" s="1"/>
  <c r="E44" i="117"/>
  <c r="C50" i="117"/>
  <c r="C55" i="117" s="1"/>
  <c r="D50" i="117"/>
  <c r="E50" i="117"/>
  <c r="C8" i="116"/>
  <c r="D8" i="116"/>
  <c r="E8" i="116"/>
  <c r="C19" i="116"/>
  <c r="D19" i="116"/>
  <c r="E19" i="116"/>
  <c r="C25" i="116"/>
  <c r="D25" i="116"/>
  <c r="E25" i="116"/>
  <c r="C29" i="116"/>
  <c r="D29" i="116"/>
  <c r="E29" i="116"/>
  <c r="C35" i="116"/>
  <c r="C36" i="116"/>
  <c r="D36" i="116"/>
  <c r="E36" i="116"/>
  <c r="C44" i="116"/>
  <c r="D44" i="116"/>
  <c r="E44" i="116"/>
  <c r="C50" i="116"/>
  <c r="D50" i="116"/>
  <c r="D55" i="116" s="1"/>
  <c r="E50" i="116"/>
  <c r="C8" i="79"/>
  <c r="D8" i="79"/>
  <c r="E8" i="79"/>
  <c r="C19" i="79"/>
  <c r="D19" i="79"/>
  <c r="D35" i="79" s="1"/>
  <c r="D40" i="79" s="1"/>
  <c r="E19" i="79"/>
  <c r="E35" i="79" s="1"/>
  <c r="C25" i="79"/>
  <c r="D25" i="79"/>
  <c r="E25" i="79"/>
  <c r="C29" i="79"/>
  <c r="D29" i="79"/>
  <c r="E29" i="79"/>
  <c r="C36" i="79"/>
  <c r="D36" i="79"/>
  <c r="E36" i="79"/>
  <c r="C44" i="79"/>
  <c r="D44" i="79"/>
  <c r="E44" i="79"/>
  <c r="C50" i="79"/>
  <c r="D50" i="79"/>
  <c r="D55" i="79" s="1"/>
  <c r="E50" i="79"/>
  <c r="C8" i="115"/>
  <c r="D8" i="115"/>
  <c r="E8" i="115"/>
  <c r="C15" i="115"/>
  <c r="D15" i="115"/>
  <c r="E15" i="115"/>
  <c r="C22" i="115"/>
  <c r="D22" i="115"/>
  <c r="E22" i="115"/>
  <c r="C29" i="115"/>
  <c r="D30" i="115"/>
  <c r="D29" i="115" s="1"/>
  <c r="E30" i="115"/>
  <c r="E29" i="115" s="1"/>
  <c r="C36" i="115"/>
  <c r="D36" i="115"/>
  <c r="E36" i="115"/>
  <c r="C47" i="115"/>
  <c r="D47" i="115"/>
  <c r="E47" i="115"/>
  <c r="C53" i="115"/>
  <c r="D53" i="115"/>
  <c r="E53" i="115"/>
  <c r="C58" i="115"/>
  <c r="D58" i="115"/>
  <c r="E58" i="115"/>
  <c r="C64" i="115"/>
  <c r="D64" i="115"/>
  <c r="D86" i="115" s="1"/>
  <c r="E64" i="115"/>
  <c r="C68" i="115"/>
  <c r="D68" i="115"/>
  <c r="E68" i="115"/>
  <c r="C73" i="115"/>
  <c r="D73" i="115"/>
  <c r="E73" i="115"/>
  <c r="C76" i="115"/>
  <c r="C86" i="115" s="1"/>
  <c r="D76" i="115"/>
  <c r="E76" i="115"/>
  <c r="C80" i="115"/>
  <c r="D80" i="115"/>
  <c r="E80" i="115"/>
  <c r="E86" i="115" s="1"/>
  <c r="C91" i="115"/>
  <c r="D91" i="115"/>
  <c r="E91" i="115"/>
  <c r="C107" i="115"/>
  <c r="D107" i="115"/>
  <c r="E107" i="115"/>
  <c r="C121" i="115"/>
  <c r="D121" i="115"/>
  <c r="E121" i="115"/>
  <c r="C125" i="115"/>
  <c r="D125" i="115"/>
  <c r="E125" i="115"/>
  <c r="C129" i="115"/>
  <c r="D129" i="115"/>
  <c r="E129" i="115"/>
  <c r="C134" i="115"/>
  <c r="D134" i="115"/>
  <c r="D145" i="115" s="1"/>
  <c r="E134" i="115"/>
  <c r="C140" i="115"/>
  <c r="D140" i="115"/>
  <c r="E140" i="115"/>
  <c r="C8" i="114"/>
  <c r="D8" i="114"/>
  <c r="E8" i="114"/>
  <c r="C15" i="114"/>
  <c r="D15" i="114"/>
  <c r="E15" i="114"/>
  <c r="C22" i="114"/>
  <c r="D22" i="114"/>
  <c r="E22" i="114"/>
  <c r="C29" i="114"/>
  <c r="D30" i="114"/>
  <c r="D29" i="114"/>
  <c r="E30" i="114"/>
  <c r="E29" i="114" s="1"/>
  <c r="C36" i="114"/>
  <c r="D36" i="114"/>
  <c r="E36" i="114"/>
  <c r="C47" i="114"/>
  <c r="D47" i="114"/>
  <c r="E47" i="114"/>
  <c r="C53" i="114"/>
  <c r="D53" i="114"/>
  <c r="E53" i="114"/>
  <c r="C58" i="114"/>
  <c r="D58" i="114"/>
  <c r="E58" i="114"/>
  <c r="C64" i="114"/>
  <c r="D64" i="114"/>
  <c r="E64" i="114"/>
  <c r="E86" i="114" s="1"/>
  <c r="C68" i="114"/>
  <c r="D68" i="114"/>
  <c r="E68" i="114"/>
  <c r="C73" i="114"/>
  <c r="D73" i="114"/>
  <c r="E73" i="114"/>
  <c r="C76" i="114"/>
  <c r="C86" i="114" s="1"/>
  <c r="D76" i="114"/>
  <c r="E76" i="114"/>
  <c r="C80" i="114"/>
  <c r="D80" i="114"/>
  <c r="E80" i="114"/>
  <c r="C91" i="114"/>
  <c r="D91" i="114"/>
  <c r="E91" i="114"/>
  <c r="C121" i="114"/>
  <c r="D121" i="114"/>
  <c r="E121" i="114"/>
  <c r="C125" i="114"/>
  <c r="D125" i="114"/>
  <c r="E125" i="114"/>
  <c r="C129" i="114"/>
  <c r="D129" i="114"/>
  <c r="E129" i="114"/>
  <c r="C134" i="114"/>
  <c r="D134" i="114"/>
  <c r="E134" i="114"/>
  <c r="C140" i="114"/>
  <c r="D140" i="114"/>
  <c r="E140" i="114"/>
  <c r="C8" i="113"/>
  <c r="D8" i="113"/>
  <c r="E8" i="113"/>
  <c r="C15" i="113"/>
  <c r="D15" i="113"/>
  <c r="E15" i="113"/>
  <c r="C22" i="113"/>
  <c r="D22" i="113"/>
  <c r="E22" i="113"/>
  <c r="C29" i="113"/>
  <c r="D29" i="113"/>
  <c r="E29" i="113"/>
  <c r="C36" i="113"/>
  <c r="D36" i="113"/>
  <c r="E36" i="113"/>
  <c r="C47" i="113"/>
  <c r="D47" i="113"/>
  <c r="E47" i="113"/>
  <c r="C53" i="113"/>
  <c r="D53" i="113"/>
  <c r="E53" i="113"/>
  <c r="C58" i="113"/>
  <c r="D58" i="113"/>
  <c r="E58" i="113"/>
  <c r="C64" i="113"/>
  <c r="D64" i="113"/>
  <c r="E64" i="113"/>
  <c r="C68" i="113"/>
  <c r="D68" i="113"/>
  <c r="E68" i="113"/>
  <c r="C73" i="113"/>
  <c r="D73" i="113"/>
  <c r="E73" i="113"/>
  <c r="C76" i="113"/>
  <c r="D76" i="113"/>
  <c r="E76" i="113"/>
  <c r="C80" i="113"/>
  <c r="D80" i="113"/>
  <c r="E80" i="113"/>
  <c r="C91" i="113"/>
  <c r="D91" i="113"/>
  <c r="E91" i="113"/>
  <c r="C107" i="113"/>
  <c r="D107" i="113"/>
  <c r="E107" i="113"/>
  <c r="C121" i="113"/>
  <c r="D121" i="113"/>
  <c r="E121" i="113"/>
  <c r="C125" i="113"/>
  <c r="D125" i="113"/>
  <c r="E125" i="113"/>
  <c r="C129" i="113"/>
  <c r="D129" i="113"/>
  <c r="E129" i="113"/>
  <c r="C134" i="113"/>
  <c r="D134" i="113"/>
  <c r="E134" i="113"/>
  <c r="C140" i="113"/>
  <c r="D140" i="113"/>
  <c r="E140" i="113"/>
  <c r="C8" i="3"/>
  <c r="D8" i="3"/>
  <c r="E8" i="3"/>
  <c r="C15" i="3"/>
  <c r="D15" i="3"/>
  <c r="E15" i="3"/>
  <c r="C22" i="3"/>
  <c r="D22" i="3"/>
  <c r="E22" i="3"/>
  <c r="C29" i="3"/>
  <c r="D29" i="3"/>
  <c r="E29" i="3"/>
  <c r="C36" i="3"/>
  <c r="D36" i="3"/>
  <c r="E36" i="3"/>
  <c r="C47" i="3"/>
  <c r="D47" i="3"/>
  <c r="E47" i="3"/>
  <c r="C53" i="3"/>
  <c r="D53" i="3"/>
  <c r="E53" i="3"/>
  <c r="C58" i="3"/>
  <c r="D58" i="3"/>
  <c r="E58" i="3"/>
  <c r="C64" i="3"/>
  <c r="D64" i="3"/>
  <c r="E64" i="3"/>
  <c r="C68" i="3"/>
  <c r="D68" i="3"/>
  <c r="E68" i="3"/>
  <c r="C73" i="3"/>
  <c r="D73" i="3"/>
  <c r="E73" i="3"/>
  <c r="C76" i="3"/>
  <c r="D76" i="3"/>
  <c r="D86" i="3" s="1"/>
  <c r="E76" i="3"/>
  <c r="C80" i="3"/>
  <c r="D80" i="3"/>
  <c r="E80" i="3"/>
  <c r="C91" i="3"/>
  <c r="D91" i="3"/>
  <c r="E91" i="3"/>
  <c r="C107" i="3"/>
  <c r="D107" i="3"/>
  <c r="E107" i="3"/>
  <c r="C121" i="3"/>
  <c r="D121" i="3"/>
  <c r="E121" i="3"/>
  <c r="C125" i="3"/>
  <c r="D125" i="3"/>
  <c r="E125" i="3"/>
  <c r="C129" i="3"/>
  <c r="D129" i="3"/>
  <c r="E129" i="3"/>
  <c r="C134" i="3"/>
  <c r="D134" i="3"/>
  <c r="E134" i="3"/>
  <c r="C140" i="3"/>
  <c r="D140" i="3"/>
  <c r="E140" i="3"/>
  <c r="D6" i="71"/>
  <c r="J6" i="71" s="1"/>
  <c r="F6" i="71"/>
  <c r="K6" i="71" s="1"/>
  <c r="H6" i="71"/>
  <c r="M6" i="71"/>
  <c r="L8" i="71"/>
  <c r="M8" i="71"/>
  <c r="L9" i="71"/>
  <c r="M9" i="71"/>
  <c r="L10" i="71"/>
  <c r="M10" i="71"/>
  <c r="L11" i="71"/>
  <c r="M11" i="71"/>
  <c r="L12" i="71"/>
  <c r="M12" i="71"/>
  <c r="L13" i="71"/>
  <c r="M13" i="71"/>
  <c r="L14" i="71"/>
  <c r="M14" i="71"/>
  <c r="B15" i="71"/>
  <c r="C15" i="71"/>
  <c r="D15" i="71"/>
  <c r="E15" i="71"/>
  <c r="F15" i="71"/>
  <c r="G15" i="71"/>
  <c r="H15" i="71"/>
  <c r="I15" i="71"/>
  <c r="J15" i="71"/>
  <c r="K15" i="71"/>
  <c r="L18" i="71"/>
  <c r="M18" i="71"/>
  <c r="L19" i="71"/>
  <c r="M19" i="71"/>
  <c r="L20" i="71"/>
  <c r="M20" i="71"/>
  <c r="L21" i="71"/>
  <c r="M21" i="71"/>
  <c r="L22" i="71"/>
  <c r="M22" i="71"/>
  <c r="L23" i="71"/>
  <c r="M23" i="71"/>
  <c r="B24" i="71"/>
  <c r="C24" i="71"/>
  <c r="M24" i="71" s="1"/>
  <c r="D24" i="71"/>
  <c r="E24" i="71"/>
  <c r="F24" i="71"/>
  <c r="G24" i="71"/>
  <c r="H24" i="71"/>
  <c r="I24" i="71"/>
  <c r="J24" i="71"/>
  <c r="K24" i="71"/>
  <c r="A27" i="71"/>
  <c r="K32" i="71"/>
  <c r="L32" i="71"/>
  <c r="M32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B24" i="64"/>
  <c r="D24" i="64"/>
  <c r="E24" i="64"/>
  <c r="F24" i="64"/>
  <c r="D3" i="63"/>
  <c r="D3" i="64" s="1"/>
  <c r="E3" i="63"/>
  <c r="E3" i="64" s="1"/>
  <c r="F3" i="63"/>
  <c r="F3" i="64" s="1"/>
  <c r="G3" i="63"/>
  <c r="G3" i="64" s="1"/>
  <c r="G5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B24" i="63"/>
  <c r="D24" i="63"/>
  <c r="E24" i="63"/>
  <c r="F24" i="63"/>
  <c r="A4" i="76"/>
  <c r="C17" i="61"/>
  <c r="D17" i="61"/>
  <c r="E17" i="61"/>
  <c r="G17" i="61"/>
  <c r="H17" i="61"/>
  <c r="I17" i="61"/>
  <c r="E32" i="61" s="1"/>
  <c r="C18" i="61"/>
  <c r="C24" i="61"/>
  <c r="C30" i="61" s="1"/>
  <c r="C31" i="61" s="1"/>
  <c r="D24" i="61"/>
  <c r="D30" i="61" s="1"/>
  <c r="E24" i="61"/>
  <c r="E30" i="61" s="1"/>
  <c r="G30" i="61"/>
  <c r="H30" i="61"/>
  <c r="H31" i="61" s="1"/>
  <c r="I30" i="61"/>
  <c r="C18" i="73"/>
  <c r="D6" i="76" s="1"/>
  <c r="D18" i="73"/>
  <c r="E18" i="73"/>
  <c r="D18" i="76" s="1"/>
  <c r="G18" i="73"/>
  <c r="H18" i="73"/>
  <c r="I18" i="73"/>
  <c r="C24" i="73"/>
  <c r="C27" i="73" s="1"/>
  <c r="D27" i="73"/>
  <c r="E27" i="73"/>
  <c r="G27" i="73"/>
  <c r="H27" i="73"/>
  <c r="I27" i="73"/>
  <c r="C6" i="112"/>
  <c r="D6" i="112"/>
  <c r="E6" i="112"/>
  <c r="C13" i="112"/>
  <c r="D13" i="112"/>
  <c r="E13" i="112"/>
  <c r="C20" i="112"/>
  <c r="D20" i="112"/>
  <c r="E20" i="112"/>
  <c r="C27" i="112"/>
  <c r="D28" i="112"/>
  <c r="D27" i="112" s="1"/>
  <c r="E28" i="112"/>
  <c r="E27" i="112" s="1"/>
  <c r="C34" i="112"/>
  <c r="D34" i="112"/>
  <c r="E34" i="112"/>
  <c r="C45" i="112"/>
  <c r="D45" i="112"/>
  <c r="E45" i="112"/>
  <c r="C51" i="112"/>
  <c r="D51" i="112"/>
  <c r="E51" i="112"/>
  <c r="C56" i="112"/>
  <c r="D56" i="112"/>
  <c r="E56" i="112"/>
  <c r="C62" i="112"/>
  <c r="D62" i="112"/>
  <c r="E62" i="112"/>
  <c r="C66" i="112"/>
  <c r="C84" i="112" s="1"/>
  <c r="D66" i="112"/>
  <c r="E66" i="112"/>
  <c r="C71" i="112"/>
  <c r="D71" i="112"/>
  <c r="E71" i="112"/>
  <c r="C74" i="112"/>
  <c r="D74" i="112"/>
  <c r="E74" i="112"/>
  <c r="C78" i="112"/>
  <c r="D78" i="112"/>
  <c r="E78" i="112"/>
  <c r="C92" i="112"/>
  <c r="D92" i="112"/>
  <c r="E92" i="112"/>
  <c r="C108" i="112"/>
  <c r="D108" i="112"/>
  <c r="E108" i="112"/>
  <c r="C122" i="112"/>
  <c r="D122" i="112"/>
  <c r="E122" i="112"/>
  <c r="C126" i="112"/>
  <c r="D126" i="112"/>
  <c r="E126" i="112"/>
  <c r="C130" i="112"/>
  <c r="D130" i="112"/>
  <c r="E130" i="112"/>
  <c r="C135" i="112"/>
  <c r="D135" i="112"/>
  <c r="E135" i="112"/>
  <c r="C140" i="112"/>
  <c r="D140" i="112"/>
  <c r="E140" i="112"/>
  <c r="C6" i="111"/>
  <c r="D6" i="111"/>
  <c r="E6" i="111"/>
  <c r="C13" i="111"/>
  <c r="D13" i="111"/>
  <c r="E13" i="111"/>
  <c r="C20" i="111"/>
  <c r="D20" i="111"/>
  <c r="E20" i="111"/>
  <c r="C27" i="111"/>
  <c r="D27" i="111"/>
  <c r="E27" i="111"/>
  <c r="C34" i="111"/>
  <c r="D34" i="111"/>
  <c r="E34" i="111"/>
  <c r="C45" i="111"/>
  <c r="D45" i="111"/>
  <c r="E45" i="111"/>
  <c r="C51" i="111"/>
  <c r="D51" i="111"/>
  <c r="E51" i="111"/>
  <c r="C56" i="111"/>
  <c r="D56" i="111"/>
  <c r="E56" i="111"/>
  <c r="C62" i="111"/>
  <c r="D62" i="111"/>
  <c r="E62" i="111"/>
  <c r="C66" i="111"/>
  <c r="D66" i="111"/>
  <c r="E66" i="111"/>
  <c r="C71" i="111"/>
  <c r="D71" i="111"/>
  <c r="E71" i="111"/>
  <c r="C74" i="111"/>
  <c r="D74" i="111"/>
  <c r="E74" i="111"/>
  <c r="C78" i="111"/>
  <c r="D78" i="111"/>
  <c r="E78" i="111"/>
  <c r="C92" i="111"/>
  <c r="D92" i="111"/>
  <c r="E92" i="111"/>
  <c r="C108" i="111"/>
  <c r="D108" i="111"/>
  <c r="E108" i="111"/>
  <c r="C122" i="111"/>
  <c r="D122" i="111"/>
  <c r="E122" i="111"/>
  <c r="C126" i="111"/>
  <c r="D126" i="111"/>
  <c r="E126" i="111"/>
  <c r="C130" i="111"/>
  <c r="D130" i="111"/>
  <c r="E130" i="111"/>
  <c r="C135" i="111"/>
  <c r="D135" i="111"/>
  <c r="E135" i="111"/>
  <c r="C140" i="111"/>
  <c r="D140" i="111"/>
  <c r="E140" i="111"/>
  <c r="E2" i="108"/>
  <c r="E2" i="111" s="1"/>
  <c r="C6" i="108"/>
  <c r="D6" i="108"/>
  <c r="E6" i="108"/>
  <c r="C13" i="108"/>
  <c r="D13" i="108"/>
  <c r="E13" i="108"/>
  <c r="C20" i="108"/>
  <c r="D20" i="108"/>
  <c r="E20" i="108"/>
  <c r="C27" i="108"/>
  <c r="D27" i="108"/>
  <c r="E27" i="108"/>
  <c r="C34" i="108"/>
  <c r="D34" i="108"/>
  <c r="E34" i="108"/>
  <c r="C45" i="108"/>
  <c r="D45" i="108"/>
  <c r="E45" i="108"/>
  <c r="C51" i="108"/>
  <c r="D51" i="108"/>
  <c r="E51" i="108"/>
  <c r="C56" i="108"/>
  <c r="D56" i="108"/>
  <c r="E56" i="108"/>
  <c r="C62" i="108"/>
  <c r="C84" i="108" s="1"/>
  <c r="C151" i="108" s="1"/>
  <c r="D62" i="108"/>
  <c r="E62" i="108"/>
  <c r="C66" i="108"/>
  <c r="D66" i="108"/>
  <c r="E66" i="108"/>
  <c r="C71" i="108"/>
  <c r="D71" i="108"/>
  <c r="E71" i="108"/>
  <c r="C74" i="108"/>
  <c r="D74" i="108"/>
  <c r="E74" i="108"/>
  <c r="C78" i="108"/>
  <c r="D78" i="108"/>
  <c r="E78" i="108"/>
  <c r="E88" i="108"/>
  <c r="E149" i="108" s="1"/>
  <c r="C92" i="108"/>
  <c r="D92" i="108"/>
  <c r="E92" i="108"/>
  <c r="C108" i="108"/>
  <c r="D108" i="108"/>
  <c r="E108" i="108"/>
  <c r="C122" i="108"/>
  <c r="D122" i="108"/>
  <c r="E122" i="108"/>
  <c r="C126" i="108"/>
  <c r="D126" i="108"/>
  <c r="E126" i="108"/>
  <c r="C130" i="108"/>
  <c r="D130" i="108"/>
  <c r="E130" i="108"/>
  <c r="C135" i="108"/>
  <c r="D135" i="108"/>
  <c r="E135" i="108"/>
  <c r="C140" i="108"/>
  <c r="C145" i="108"/>
  <c r="D140" i="108"/>
  <c r="E140" i="108"/>
  <c r="C3" i="1"/>
  <c r="C6" i="1"/>
  <c r="D6" i="1"/>
  <c r="E6" i="1"/>
  <c r="C13" i="1"/>
  <c r="D13" i="1"/>
  <c r="E13" i="1"/>
  <c r="C20" i="1"/>
  <c r="D20" i="1"/>
  <c r="E20" i="1"/>
  <c r="C27" i="1"/>
  <c r="D27" i="1"/>
  <c r="E27" i="1"/>
  <c r="C34" i="1"/>
  <c r="D34" i="1"/>
  <c r="E34" i="1"/>
  <c r="C45" i="1"/>
  <c r="D45" i="1"/>
  <c r="E45" i="1"/>
  <c r="C51" i="1"/>
  <c r="D51" i="1"/>
  <c r="E51" i="1"/>
  <c r="C56" i="1"/>
  <c r="D56" i="1"/>
  <c r="E56" i="1"/>
  <c r="C62" i="1"/>
  <c r="D62" i="1"/>
  <c r="E62" i="1"/>
  <c r="C66" i="1"/>
  <c r="C84" i="1" s="1"/>
  <c r="B7" i="76" s="1"/>
  <c r="D66" i="1"/>
  <c r="E66" i="1"/>
  <c r="C71" i="1"/>
  <c r="D71" i="1"/>
  <c r="E71" i="1"/>
  <c r="C74" i="1"/>
  <c r="D74" i="1"/>
  <c r="E74" i="1"/>
  <c r="C78" i="1"/>
  <c r="D78" i="1"/>
  <c r="E78" i="1"/>
  <c r="E88" i="1"/>
  <c r="E149" i="1" s="1"/>
  <c r="C92" i="1"/>
  <c r="D92" i="1"/>
  <c r="E92" i="1"/>
  <c r="C108" i="1"/>
  <c r="D108" i="1"/>
  <c r="E108" i="1"/>
  <c r="C122" i="1"/>
  <c r="D122" i="1"/>
  <c r="E122" i="1"/>
  <c r="C126" i="1"/>
  <c r="D126" i="1"/>
  <c r="E126" i="1"/>
  <c r="C130" i="1"/>
  <c r="D130" i="1"/>
  <c r="E130" i="1"/>
  <c r="C135" i="1"/>
  <c r="D135" i="1"/>
  <c r="E135" i="1"/>
  <c r="C140" i="1"/>
  <c r="C145" i="1" s="1"/>
  <c r="D140" i="1"/>
  <c r="E140" i="1"/>
  <c r="A10" i="75"/>
  <c r="A10" i="76" s="1"/>
  <c r="A16" i="75"/>
  <c r="A16" i="76" s="1"/>
  <c r="A22" i="75"/>
  <c r="A22" i="76" s="1"/>
  <c r="A28" i="75"/>
  <c r="A28" i="76" s="1"/>
  <c r="A34" i="75"/>
  <c r="A34" i="76" s="1"/>
  <c r="M96" i="71"/>
  <c r="C3" i="108"/>
  <c r="C89" i="108" s="1"/>
  <c r="D25" i="76"/>
  <c r="D37" i="76"/>
  <c r="E4" i="73"/>
  <c r="I4" i="61" s="1"/>
  <c r="C3" i="111"/>
  <c r="C89" i="111" s="1"/>
  <c r="C3" i="112"/>
  <c r="C89" i="112" s="1"/>
  <c r="C89" i="1"/>
  <c r="C4" i="73"/>
  <c r="G4" i="61" s="1"/>
  <c r="D84" i="111"/>
  <c r="J11" i="96"/>
  <c r="I16" i="98"/>
  <c r="H18" i="98"/>
  <c r="C145" i="3"/>
  <c r="E145" i="115"/>
  <c r="C55" i="79"/>
  <c r="C35" i="121"/>
  <c r="C40" i="121" s="1"/>
  <c r="D35" i="124"/>
  <c r="D40" i="124" s="1"/>
  <c r="E35" i="127"/>
  <c r="E40" i="127" s="1"/>
  <c r="J13" i="96"/>
  <c r="G19" i="98"/>
  <c r="I7" i="98"/>
  <c r="E35" i="116"/>
  <c r="E40" i="116" s="1"/>
  <c r="C35" i="125"/>
  <c r="C40" i="125" s="1"/>
  <c r="D35" i="128"/>
  <c r="D40" i="128"/>
  <c r="D145" i="111" l="1"/>
  <c r="D151" i="111" s="1"/>
  <c r="C145" i="113"/>
  <c r="C86" i="113"/>
  <c r="E124" i="115"/>
  <c r="E146" i="115" s="1"/>
  <c r="E63" i="115"/>
  <c r="E87" i="115" s="1"/>
  <c r="C35" i="84"/>
  <c r="C40" i="84" s="1"/>
  <c r="C35" i="120"/>
  <c r="C40" i="120" s="1"/>
  <c r="D55" i="121"/>
  <c r="C144" i="95"/>
  <c r="F19" i="98"/>
  <c r="C4" i="61"/>
  <c r="C145" i="111"/>
  <c r="C125" i="112"/>
  <c r="C145" i="114"/>
  <c r="E35" i="117"/>
  <c r="E40" i="117" s="1"/>
  <c r="C35" i="117"/>
  <c r="C40" i="117" s="1"/>
  <c r="C55" i="120"/>
  <c r="E55" i="122"/>
  <c r="C55" i="123"/>
  <c r="D55" i="126"/>
  <c r="C55" i="128"/>
  <c r="D35" i="129"/>
  <c r="D40" i="129" s="1"/>
  <c r="I31" i="61"/>
  <c r="L24" i="71"/>
  <c r="C40" i="116"/>
  <c r="E35" i="121"/>
  <c r="E40" i="121" s="1"/>
  <c r="E35" i="128"/>
  <c r="E40" i="128" s="1"/>
  <c r="L87" i="71"/>
  <c r="L96" i="71"/>
  <c r="E84" i="111"/>
  <c r="D7" i="76"/>
  <c r="E7" i="76" s="1"/>
  <c r="E40" i="79"/>
  <c r="E40" i="84"/>
  <c r="I18" i="98"/>
  <c r="D35" i="123"/>
  <c r="D40" i="123" s="1"/>
  <c r="E35" i="126"/>
  <c r="E40" i="126" s="1"/>
  <c r="D55" i="129"/>
  <c r="E35" i="129"/>
  <c r="E40" i="129" s="1"/>
  <c r="C35" i="129"/>
  <c r="C40" i="129" s="1"/>
  <c r="J1" i="73"/>
  <c r="J1" i="61"/>
  <c r="C63" i="115"/>
  <c r="C87" i="115" s="1"/>
  <c r="C35" i="79"/>
  <c r="C40" i="79" s="1"/>
  <c r="E35" i="120"/>
  <c r="E40" i="120" s="1"/>
  <c r="C55" i="122"/>
  <c r="E145" i="111"/>
  <c r="G31" i="61"/>
  <c r="G33" i="61" s="1"/>
  <c r="C55" i="119"/>
  <c r="E55" i="123"/>
  <c r="C55" i="124"/>
  <c r="E55" i="128"/>
  <c r="H18" i="96"/>
  <c r="H32" i="61"/>
  <c r="D124" i="113"/>
  <c r="E145" i="3"/>
  <c r="E86" i="3"/>
  <c r="D84" i="1"/>
  <c r="B13" i="76" s="1"/>
  <c r="I4" i="73"/>
  <c r="E4" i="61"/>
  <c r="D4" i="73"/>
  <c r="E124" i="114"/>
  <c r="B25" i="76"/>
  <c r="E25" i="76" s="1"/>
  <c r="C151" i="1"/>
  <c r="E125" i="112"/>
  <c r="D125" i="112"/>
  <c r="D84" i="112"/>
  <c r="C86" i="3"/>
  <c r="D86" i="113"/>
  <c r="D124" i="115"/>
  <c r="D146" i="115" s="1"/>
  <c r="C55" i="116"/>
  <c r="D35" i="116"/>
  <c r="D40" i="116" s="1"/>
  <c r="E55" i="117"/>
  <c r="E55" i="118"/>
  <c r="D55" i="118"/>
  <c r="E55" i="84"/>
  <c r="E55" i="119"/>
  <c r="E35" i="119"/>
  <c r="E40" i="119" s="1"/>
  <c r="C55" i="121"/>
  <c r="E55" i="129"/>
  <c r="D18" i="96"/>
  <c r="D38" i="104"/>
  <c r="L51" i="71"/>
  <c r="C145" i="112"/>
  <c r="C146" i="112" s="1"/>
  <c r="E84" i="112"/>
  <c r="E61" i="112"/>
  <c r="E145" i="113"/>
  <c r="D86" i="114"/>
  <c r="C124" i="115"/>
  <c r="D63" i="115"/>
  <c r="D87" i="115" s="1"/>
  <c r="E55" i="79"/>
  <c r="E55" i="116"/>
  <c r="E35" i="123"/>
  <c r="E40" i="123" s="1"/>
  <c r="C35" i="124"/>
  <c r="C40" i="124" s="1"/>
  <c r="E55" i="126"/>
  <c r="E55" i="127"/>
  <c r="J8" i="96"/>
  <c r="D38" i="103"/>
  <c r="D145" i="1"/>
  <c r="C84" i="111"/>
  <c r="E145" i="112"/>
  <c r="D145" i="112"/>
  <c r="D151" i="112" s="1"/>
  <c r="G24" i="63"/>
  <c r="L15" i="71"/>
  <c r="D145" i="114"/>
  <c r="D35" i="117"/>
  <c r="D40" i="117" s="1"/>
  <c r="D55" i="119"/>
  <c r="D35" i="119"/>
  <c r="D40" i="119" s="1"/>
  <c r="C35" i="119"/>
  <c r="C40" i="119" s="1"/>
  <c r="E55" i="120"/>
  <c r="E55" i="121"/>
  <c r="D35" i="121"/>
  <c r="D40" i="121" s="1"/>
  <c r="E35" i="124"/>
  <c r="E40" i="124" s="1"/>
  <c r="D55" i="125"/>
  <c r="E35" i="125"/>
  <c r="E40" i="125" s="1"/>
  <c r="D55" i="127"/>
  <c r="D35" i="127"/>
  <c r="D40" i="127" s="1"/>
  <c r="C35" i="127"/>
  <c r="C40" i="127" s="1"/>
  <c r="F18" i="96"/>
  <c r="E19" i="98"/>
  <c r="C61" i="112"/>
  <c r="C150" i="112" s="1"/>
  <c r="D124" i="3"/>
  <c r="E145" i="114"/>
  <c r="C145" i="115"/>
  <c r="D40" i="118"/>
  <c r="C35" i="118"/>
  <c r="C40" i="118" s="1"/>
  <c r="D35" i="120"/>
  <c r="D40" i="120" s="1"/>
  <c r="E35" i="122"/>
  <c r="E40" i="122" s="1"/>
  <c r="D35" i="122"/>
  <c r="D40" i="122" s="1"/>
  <c r="D55" i="124"/>
  <c r="C55" i="125"/>
  <c r="D35" i="126"/>
  <c r="D40" i="126" s="1"/>
  <c r="C35" i="126"/>
  <c r="C40" i="126" s="1"/>
  <c r="C35" i="128"/>
  <c r="C40" i="128" s="1"/>
  <c r="E36" i="107"/>
  <c r="J15" i="96"/>
  <c r="E18" i="96"/>
  <c r="I18" i="96"/>
  <c r="C84" i="95"/>
  <c r="C61" i="95"/>
  <c r="C124" i="114"/>
  <c r="C146" i="114" s="1"/>
  <c r="C124" i="3"/>
  <c r="C146" i="3" s="1"/>
  <c r="E124" i="3"/>
  <c r="E146" i="3" s="1"/>
  <c r="M87" i="71"/>
  <c r="D13" i="76"/>
  <c r="E13" i="76" s="1"/>
  <c r="D28" i="73"/>
  <c r="I28" i="73"/>
  <c r="D30" i="76"/>
  <c r="I32" i="61"/>
  <c r="I29" i="73"/>
  <c r="H28" i="73"/>
  <c r="D32" i="76" s="1"/>
  <c r="H29" i="73"/>
  <c r="C29" i="73"/>
  <c r="E61" i="108"/>
  <c r="C125" i="111"/>
  <c r="C146" i="111" s="1"/>
  <c r="C61" i="111"/>
  <c r="C85" i="111" s="1"/>
  <c r="G4" i="73"/>
  <c r="D4" i="61"/>
  <c r="H4" i="61"/>
  <c r="H4" i="73"/>
  <c r="E2" i="112"/>
  <c r="E88" i="111"/>
  <c r="E149" i="111" s="1"/>
  <c r="D146" i="112"/>
  <c r="C151" i="112"/>
  <c r="E151" i="112"/>
  <c r="D61" i="112"/>
  <c r="C151" i="111"/>
  <c r="M15" i="71"/>
  <c r="E145" i="108"/>
  <c r="C61" i="108"/>
  <c r="C85" i="108" s="1"/>
  <c r="D61" i="111"/>
  <c r="D85" i="111" s="1"/>
  <c r="G28" i="73"/>
  <c r="D26" i="76" s="1"/>
  <c r="D19" i="76"/>
  <c r="G24" i="64"/>
  <c r="E63" i="3"/>
  <c r="C63" i="113"/>
  <c r="C87" i="113" s="1"/>
  <c r="E63" i="113"/>
  <c r="G18" i="96"/>
  <c r="I14" i="98"/>
  <c r="I19" i="98" s="1"/>
  <c r="E84" i="1"/>
  <c r="B19" i="76" s="1"/>
  <c r="D145" i="108"/>
  <c r="D125" i="108"/>
  <c r="E146" i="114"/>
  <c r="J5" i="96"/>
  <c r="J18" i="96" s="1"/>
  <c r="C19" i="98"/>
  <c r="E145" i="1"/>
  <c r="B37" i="76" s="1"/>
  <c r="E37" i="76" s="1"/>
  <c r="E125" i="1"/>
  <c r="E84" i="108"/>
  <c r="E151" i="108" s="1"/>
  <c r="D84" i="108"/>
  <c r="E125" i="111"/>
  <c r="D31" i="76"/>
  <c r="D145" i="3"/>
  <c r="E124" i="113"/>
  <c r="C124" i="95"/>
  <c r="C145" i="95" s="1"/>
  <c r="D125" i="1"/>
  <c r="B30" i="76" s="1"/>
  <c r="D125" i="111"/>
  <c r="D146" i="111" s="1"/>
  <c r="D145" i="113"/>
  <c r="E63" i="114"/>
  <c r="E87" i="114" s="1"/>
  <c r="C61" i="1"/>
  <c r="C85" i="1" s="1"/>
  <c r="B8" i="76" s="1"/>
  <c r="D61" i="1"/>
  <c r="B12" i="76" s="1"/>
  <c r="E61" i="1"/>
  <c r="B18" i="76" s="1"/>
  <c r="E18" i="76" s="1"/>
  <c r="D151" i="1"/>
  <c r="C125" i="1"/>
  <c r="B24" i="76" s="1"/>
  <c r="B31" i="76"/>
  <c r="D61" i="108"/>
  <c r="E125" i="108"/>
  <c r="C125" i="108"/>
  <c r="C146" i="108" s="1"/>
  <c r="E61" i="111"/>
  <c r="E85" i="111" s="1"/>
  <c r="G29" i="73"/>
  <c r="D24" i="76"/>
  <c r="E28" i="73"/>
  <c r="E29" i="73"/>
  <c r="C28" i="73"/>
  <c r="D8" i="76" s="1"/>
  <c r="D29" i="73"/>
  <c r="D36" i="76"/>
  <c r="G32" i="61"/>
  <c r="D31" i="61"/>
  <c r="H33" i="61" s="1"/>
  <c r="E31" i="61"/>
  <c r="D12" i="76"/>
  <c r="D32" i="61"/>
  <c r="C32" i="61"/>
  <c r="C63" i="3"/>
  <c r="C87" i="3" s="1"/>
  <c r="D63" i="3"/>
  <c r="D87" i="3" s="1"/>
  <c r="D63" i="113"/>
  <c r="E86" i="113"/>
  <c r="C124" i="113"/>
  <c r="C146" i="113" s="1"/>
  <c r="D63" i="114"/>
  <c r="D87" i="114" s="1"/>
  <c r="C63" i="114"/>
  <c r="C87" i="114" s="1"/>
  <c r="D124" i="114"/>
  <c r="H14" i="98"/>
  <c r="H19" i="98" s="1"/>
  <c r="E151" i="111" l="1"/>
  <c r="E146" i="112"/>
  <c r="E150" i="112"/>
  <c r="E33" i="61"/>
  <c r="D38" i="76"/>
  <c r="C33" i="61"/>
  <c r="E146" i="111"/>
  <c r="E31" i="76"/>
  <c r="E146" i="113"/>
  <c r="D146" i="113"/>
  <c r="D87" i="113"/>
  <c r="D146" i="3"/>
  <c r="E87" i="3"/>
  <c r="E19" i="76"/>
  <c r="D150" i="111"/>
  <c r="D85" i="108"/>
  <c r="E146" i="1"/>
  <c r="B38" i="76" s="1"/>
  <c r="E85" i="108"/>
  <c r="C85" i="112"/>
  <c r="C146" i="115"/>
  <c r="E85" i="112"/>
  <c r="D146" i="114"/>
  <c r="I33" i="61"/>
  <c r="C85" i="95"/>
  <c r="D33" i="61"/>
  <c r="D20" i="76"/>
  <c r="E30" i="76"/>
  <c r="H30" i="73"/>
  <c r="D30" i="73"/>
  <c r="D151" i="108"/>
  <c r="D146" i="108"/>
  <c r="C150" i="108"/>
  <c r="E150" i="108"/>
  <c r="C150" i="111"/>
  <c r="D146" i="1"/>
  <c r="B32" i="76" s="1"/>
  <c r="E32" i="76" s="1"/>
  <c r="C146" i="1"/>
  <c r="B26" i="76" s="1"/>
  <c r="E26" i="76" s="1"/>
  <c r="D85" i="1"/>
  <c r="B14" i="76" s="1"/>
  <c r="B6" i="76"/>
  <c r="E6" i="76" s="1"/>
  <c r="B36" i="76"/>
  <c r="E36" i="76" s="1"/>
  <c r="D14" i="76"/>
  <c r="E146" i="108"/>
  <c r="C150" i="1"/>
  <c r="D85" i="112"/>
  <c r="D150" i="112"/>
  <c r="E87" i="113"/>
  <c r="E24" i="76"/>
  <c r="E151" i="1"/>
  <c r="E88" i="112"/>
  <c r="E149" i="112" s="1"/>
  <c r="I2" i="73"/>
  <c r="I2" i="61" s="1"/>
  <c r="G2" i="63" s="1"/>
  <c r="G2" i="64" s="1"/>
  <c r="M2" i="71" s="1"/>
  <c r="E12" i="76"/>
  <c r="E8" i="76"/>
  <c r="D150" i="1"/>
  <c r="E85" i="1"/>
  <c r="B20" i="76" s="1"/>
  <c r="E150" i="1"/>
  <c r="D150" i="108"/>
  <c r="E150" i="111"/>
  <c r="E30" i="73"/>
  <c r="I30" i="73"/>
  <c r="G30" i="73"/>
  <c r="C30" i="73"/>
  <c r="E38" i="76" l="1"/>
  <c r="E20" i="76"/>
  <c r="E14" i="76"/>
  <c r="L28" i="71"/>
  <c r="E4" i="3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E87" i="95" l="1"/>
  <c r="J1" i="96"/>
  <c r="H1" i="97" s="1"/>
  <c r="D1" i="99" l="1"/>
  <c r="E1" i="100" s="1"/>
  <c r="H2" i="98"/>
  <c r="C2" i="130" l="1"/>
  <c r="B4" i="131"/>
</calcChain>
</file>

<file path=xl/sharedStrings.xml><?xml version="1.0" encoding="utf-8"?>
<sst xmlns="http://schemas.openxmlformats.org/spreadsheetml/2006/main" count="5419" uniqueCount="757">
  <si>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</si>
  <si>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</si>
  <si>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</si>
  <si>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</si>
  <si>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</si>
  <si>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</si>
  <si>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</si>
  <si>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</si>
  <si>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</si>
  <si>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</si>
  <si>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</si>
  <si>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</si>
  <si>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</si>
  <si>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</si>
  <si>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</si>
  <si>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</si>
  <si>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</si>
  <si>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</si>
  <si>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</si>
  <si>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</si>
  <si>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</si>
  <si>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</si>
  <si>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</si>
  <si>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</si>
  <si>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</si>
  <si>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</si>
  <si>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</si>
  <si>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</si>
  <si>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</si>
  <si>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</si>
  <si>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</si>
  <si>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</si>
  <si>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</si>
  <si>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</si>
  <si>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</si>
  <si>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</si>
  <si>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</si>
  <si>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</si>
  <si>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</si>
  <si>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</si>
  <si>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</si>
  <si>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</si>
  <si>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</si>
  <si>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</si>
  <si>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</si>
  <si>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</si>
  <si>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</si>
  <si>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</si>
  <si>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</si>
  <si>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</si>
  <si>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</si>
  <si>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</si>
  <si>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</si>
  <si>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</si>
  <si>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</si>
  <si>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</si>
  <si>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</si>
  <si>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</si>
  <si>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</si>
  <si>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</si>
  <si>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</si>
  <si>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</si>
  <si>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</si>
  <si>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</si>
  <si>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</si>
  <si>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</si>
  <si>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</si>
  <si>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</si>
  <si>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</si>
  <si>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</si>
  <si>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</si>
  <si>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</si>
  <si>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</si>
  <si>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</si>
  <si>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</si>
  <si>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</si>
  <si>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</si>
  <si>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</si>
  <si>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</si>
  <si>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</si>
  <si>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</si>
  <si>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</si>
  <si>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</si>
  <si>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</si>
  <si>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</si>
  <si>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</si>
  <si>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</si>
  <si>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</si>
  <si>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</si>
  <si>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</si>
  <si>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</si>
  <si>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</si>
  <si>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</si>
  <si>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</si>
  <si>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</si>
  <si>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</si>
  <si>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</si>
  <si>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</si>
  <si>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</si>
  <si>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</si>
  <si>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</si>
  <si>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</si>
  <si>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</si>
  <si>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</si>
  <si>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</si>
  <si>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</si>
  <si>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</si>
  <si>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</si>
  <si>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</si>
  <si>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</si>
  <si>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</si>
  <si>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</si>
  <si>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</si>
  <si>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</si>
  <si>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</si>
  <si>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</si>
  <si>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</si>
  <si>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</si>
  <si>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</si>
  <si>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</si>
  <si>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</si>
  <si>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</si>
  <si>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</si>
  <si>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</si>
  <si>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</si>
  <si>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</si>
  <si>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</si>
  <si>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</si>
  <si>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</si>
  <si>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</si>
  <si>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</si>
  <si>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</si>
  <si>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</si>
  <si>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</si>
  <si>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</si>
  <si>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</si>
  <si>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</si>
  <si>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</si>
  <si>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</si>
  <si>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</si>
  <si>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</si>
  <si>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</si>
  <si>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</si>
  <si>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</si>
  <si>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</si>
  <si>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</si>
  <si>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</si>
  <si>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</si>
  <si>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</si>
  <si>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</si>
  <si>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</si>
  <si>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</si>
  <si>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</si>
  <si>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</si>
  <si>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</si>
  <si>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</si>
  <si>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</si>
  <si>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</si>
  <si>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</si>
  <si>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</si>
  <si>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</si>
  <si>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</si>
  <si>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</si>
  <si>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</si>
  <si>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</si>
  <si>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</si>
  <si>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</si>
  <si>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</si>
  <si>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</si>
  <si>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</si>
  <si>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</si>
  <si>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</si>
  <si>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</si>
  <si>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</si>
  <si>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</si>
  <si>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</si>
  <si>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</si>
  <si>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</si>
  <si>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</si>
  <si>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</si>
  <si>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</si>
  <si>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</si>
  <si>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</si>
  <si>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</si>
  <si>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</si>
  <si>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</si>
  <si>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</si>
  <si>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</si>
  <si>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</si>
  <si>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</si>
  <si>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</si>
  <si>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</si>
  <si>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</si>
  <si>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</si>
  <si>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</si>
  <si>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</si>
  <si>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</si>
  <si>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</si>
  <si>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</si>
  <si>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</si>
  <si>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</si>
  <si>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</si>
  <si>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</si>
  <si>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</si>
  <si>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</si>
  <si>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</si>
  <si>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</si>
  <si>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</si>
  <si>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</si>
  <si>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</si>
  <si>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</si>
  <si>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</si>
  <si>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</si>
  <si>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</si>
  <si>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</si>
  <si>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</si>
  <si>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</si>
  <si>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</si>
  <si>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</si>
  <si>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</si>
  <si>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</si>
  <si>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</si>
  <si>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</si>
  <si>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</si>
  <si>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</si>
  <si>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</si>
  <si>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</si>
  <si>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</si>
  <si>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</si>
  <si>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</si>
  <si>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</si>
  <si>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</si>
  <si>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</si>
  <si>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</si>
  <si>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</si>
  <si>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</si>
  <si>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</si>
  <si>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</si>
  <si>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</si>
  <si>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</si>
  <si>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</si>
  <si>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</si>
  <si>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</si>
  <si>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</si>
  <si>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</si>
  <si>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</si>
  <si>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</si>
  <si>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</si>
  <si>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</si>
  <si>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</si>
  <si>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</si>
  <si>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</si>
  <si>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</si>
  <si>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</si>
  <si>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</si>
  <si>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</si>
  <si>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</si>
  <si>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</si>
  <si>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</si>
  <si>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</si>
  <si>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</si>
  <si>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</si>
  <si>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</si>
  <si>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</si>
  <si>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</si>
  <si>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</si>
  <si>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</si>
  <si>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</si>
  <si>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</si>
  <si>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</si>
  <si>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</si>
  <si>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</si>
  <si>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</si>
  <si>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</si>
  <si>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</si>
  <si>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</si>
  <si>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</si>
  <si>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</si>
  <si>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</si>
  <si>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</si>
  <si>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</si>
  <si>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</si>
  <si>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</si>
  <si>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</si>
  <si>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</si>
  <si>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</si>
  <si>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</si>
  <si>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</si>
  <si>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</si>
  <si>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</si>
  <si>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</si>
  <si>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</si>
  <si>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</si>
  <si>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</si>
  <si>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</si>
  <si>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</si>
  <si>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</si>
  <si>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</si>
  <si>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</rPr>
      <t>Bankszámlák egyenlege</t>
    </r>
  </si>
  <si>
    <r>
      <t xml:space="preserve"> </t>
    </r>
    <r>
      <rPr>
        <sz val="10"/>
        <rFont val="Times New Roman CE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</si>
  <si>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</si>
  <si>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</si>
  <si>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</si>
  <si>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</si>
  <si>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</si>
  <si>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</si>
  <si>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</si>
  <si>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</si>
  <si>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</si>
  <si>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</si>
  <si>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</si>
  <si>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</si>
  <si>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</si>
  <si>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</si>
  <si>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</si>
  <si>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</si>
  <si>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</si>
  <si>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</si>
  <si>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</si>
  <si>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</si>
  <si>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</si>
  <si>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</si>
  <si>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</si>
  <si>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</si>
  <si>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</si>
  <si>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</si>
  <si>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</si>
  <si>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</si>
  <si>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</si>
  <si>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</si>
  <si>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</si>
  <si>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</si>
  <si>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</si>
  <si>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</si>
  <si>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</si>
  <si>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</si>
  <si>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</si>
  <si>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</si>
  <si>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</si>
  <si>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</si>
  <si>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</si>
  <si>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</si>
  <si>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</si>
  <si>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</si>
  <si>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</si>
  <si>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</si>
  <si>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</si>
  <si>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</si>
  <si>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</si>
  <si>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</si>
  <si>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</si>
  <si>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</si>
  <si>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</si>
  <si>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</si>
  <si>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</si>
  <si>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</si>
  <si>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</si>
  <si>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</si>
  <si>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</si>
  <si>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</si>
  <si>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</si>
  <si>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</si>
  <si>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</si>
  <si>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</si>
  <si>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</si>
  <si>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</si>
  <si>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</si>
  <si>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</si>
  <si>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</si>
  <si>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</si>
  <si>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</si>
  <si>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</si>
  <si>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</si>
  <si>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</si>
  <si>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</si>
  <si>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</si>
  <si>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</si>
  <si>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</si>
  <si>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</si>
  <si>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</si>
  <si>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</si>
  <si>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</si>
  <si>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</si>
  <si>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</si>
  <si>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</si>
  <si>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</si>
  <si>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</si>
  <si>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</si>
  <si>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</si>
  <si>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</si>
  <si>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</si>
  <si>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</si>
  <si>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</si>
  <si>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</si>
  <si>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</si>
  <si>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</si>
  <si>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</si>
  <si>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</si>
  <si>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</si>
  <si>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</si>
  <si>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</si>
  <si>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</si>
  <si>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</si>
  <si>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</si>
  <si>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</si>
  <si>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</si>
  <si>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</si>
  <si>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</si>
  <si>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</si>
  <si>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</si>
  <si>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</si>
  <si>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</si>
  <si>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</si>
  <si>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</si>
  <si>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family val="1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</si>
  <si>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</si>
  <si>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</si>
  <si>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</si>
  <si>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</si>
  <si>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</si>
  <si>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</si>
  <si>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</si>
  <si>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</si>
  <si>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</si>
  <si>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</si>
  <si>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</si>
  <si>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</si>
  <si>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</si>
  <si>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</si>
  <si>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</si>
  <si>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</si>
  <si>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</si>
  <si>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</si>
  <si>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</si>
  <si>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</si>
  <si>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</si>
  <si>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</si>
  <si>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</si>
  <si>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</si>
  <si>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</si>
  <si>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</si>
  <si>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</si>
  <si>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</si>
  <si>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</si>
  <si>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</si>
  <si>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</si>
  <si>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</si>
  <si>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</si>
  <si>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</si>
  <si>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</si>
  <si>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</si>
  <si>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</si>
  <si>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</si>
  <si>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</si>
  <si>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</si>
  <si>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</si>
  <si>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</si>
  <si>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</si>
  <si>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</si>
  <si>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</si>
  <si>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</si>
  <si>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</si>
  <si>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</si>
  <si>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</si>
  <si>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</si>
  <si>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</si>
  <si>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</si>
  <si>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</si>
  <si>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</si>
  <si>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</si>
  <si>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</si>
  <si>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</si>
  <si>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</si>
  <si>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</si>
  <si>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</si>
  <si>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</si>
  <si>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</si>
  <si>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</si>
  <si>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</si>
  <si>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</si>
  <si>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</si>
  <si>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</si>
  <si>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</si>
  <si>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</si>
  <si>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</si>
  <si>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</si>
  <si>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</si>
  <si>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</si>
  <si>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</si>
  <si>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</si>
  <si>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</si>
  <si>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</si>
  <si>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</si>
  <si>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</si>
  <si>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</si>
  <si>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</si>
  <si>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</si>
  <si>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</si>
  <si>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</si>
  <si>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</si>
  <si>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</si>
  <si>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</si>
  <si>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</si>
  <si>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</si>
  <si>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</si>
  <si>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</si>
  <si>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</si>
  <si>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</si>
  <si>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</si>
  <si>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</si>
  <si>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</si>
  <si>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</si>
  <si>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</si>
  <si>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</si>
  <si>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</si>
  <si>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</si>
  <si>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</si>
  <si>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</si>
  <si>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</si>
  <si>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</si>
  <si>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</si>
  <si>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</si>
  <si>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</si>
  <si>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</si>
  <si>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</si>
  <si>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</si>
  <si>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</si>
  <si>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</si>
  <si>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</si>
  <si>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</si>
  <si>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</si>
  <si>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</si>
  <si>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</si>
  <si>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</si>
  <si>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</si>
  <si>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</si>
  <si>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</si>
  <si>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</si>
  <si>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</si>
  <si>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</si>
  <si>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</si>
  <si>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</si>
  <si>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</si>
  <si>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</si>
  <si>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</si>
  <si>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</si>
  <si>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</si>
  <si>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</si>
  <si>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</si>
  <si>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</si>
  <si>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</si>
  <si>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</si>
  <si>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</si>
  <si>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</si>
  <si>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</si>
  <si>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</si>
  <si>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</si>
  <si>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</si>
  <si>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</si>
  <si>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</si>
  <si>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</si>
  <si>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</si>
  <si>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</si>
  <si>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</si>
  <si>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</si>
  <si>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</si>
  <si>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</si>
  <si>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</si>
  <si>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</si>
  <si>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</si>
  <si>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</si>
  <si>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</si>
  <si>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family val="1"/>
      </rPr>
      <t>(1.1+…+1.5.)</t>
    </r>
  </si>
  <si>
    <r>
      <t xml:space="preserve">Felhalmozási költségvetés kiadásai </t>
    </r>
    <r>
      <rPr>
        <sz val="8"/>
        <rFont val="Times New Roman CE"/>
        <family val="1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</si>
  <si>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</si>
  <si>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</si>
  <si>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</si>
  <si>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</si>
  <si>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</si>
  <si>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</si>
  <si>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</si>
  <si>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</si>
  <si>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</si>
  <si>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</si>
  <si>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</si>
  <si>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</si>
  <si>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</si>
  <si>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</si>
  <si>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</si>
  <si>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</si>
  <si>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</si>
  <si>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</si>
  <si>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</si>
  <si>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</si>
  <si>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</si>
  <si>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</si>
  <si>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</si>
  <si>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</si>
  <si>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</si>
  <si>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</si>
  <si>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</si>
  <si>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</si>
  <si>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</si>
  <si>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</si>
  <si>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</si>
  <si>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</si>
  <si>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</si>
  <si>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</si>
  <si>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</si>
  <si>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</si>
  <si>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</si>
  <si>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</si>
  <si>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</si>
  <si>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</si>
  <si>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</si>
  <si>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</si>
  <si>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</si>
  <si>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</si>
  <si>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</si>
  <si>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</si>
  <si>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</si>
  <si>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</si>
  <si>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</si>
  <si>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</si>
  <si>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</si>
  <si>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</si>
  <si>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</si>
  <si>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</si>
  <si>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</si>
  <si>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</si>
  <si>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</si>
  <si>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</si>
  <si>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</si>
  <si>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</si>
  <si>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</si>
  <si>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</si>
  <si>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</si>
  <si>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</si>
  <si>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</si>
  <si>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</si>
  <si>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</si>
  <si>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</si>
  <si>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</si>
  <si>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</si>
  <si>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</si>
  <si>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</si>
  <si>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</si>
  <si>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</si>
  <si>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</si>
  <si>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</si>
  <si>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</si>
  <si>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</si>
  <si>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</si>
  <si>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</si>
  <si>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</si>
  <si>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</si>
  <si>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</si>
  <si>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</si>
  <si>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</si>
  <si>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</si>
  <si>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</si>
  <si>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</si>
  <si>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</si>
  <si>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</si>
  <si>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</si>
  <si>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</si>
  <si>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</si>
  <si>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</si>
  <si>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</si>
  <si>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</si>
  <si>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</si>
  <si>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</si>
  <si>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</si>
  <si>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</si>
  <si>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</si>
  <si>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</si>
  <si>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</si>
  <si>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</si>
  <si>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</si>
  <si>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</si>
  <si>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</si>
  <si>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</si>
  <si>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</si>
  <si>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</si>
  <si>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</si>
  <si>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</si>
  <si>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</si>
  <si>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</si>
  <si>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</si>
  <si>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</si>
  <si>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</si>
  <si>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</si>
  <si>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</si>
  <si>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</si>
  <si>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</si>
  <si>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</si>
  <si>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</si>
  <si>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</si>
  <si>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</si>
  <si>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</si>
  <si>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</si>
  <si>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</si>
  <si>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</si>
  <si>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</si>
  <si>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</si>
  <si>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</si>
  <si>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</si>
  <si>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</si>
  <si>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</si>
  <si>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</si>
  <si>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</si>
  <si>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</si>
  <si>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</si>
  <si>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</si>
  <si>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</si>
  <si>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</si>
  <si>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</si>
  <si>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</si>
  <si>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</si>
  <si>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</si>
  <si>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</si>
  <si>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</si>
  <si>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</si>
  <si>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</rPr>
      <t>-D</t>
    </r>
    <r>
      <rPr>
        <b/>
        <sz val="8"/>
        <rFont val="Times New Roman CE"/>
        <family val="1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</si>
  <si>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</si>
  <si>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</si>
  <si>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</si>
  <si>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</si>
  <si>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</si>
  <si>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</si>
  <si>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</si>
  <si>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</si>
  <si>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</si>
  <si>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</si>
  <si>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</si>
  <si>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</si>
  <si>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</si>
  <si>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</si>
  <si>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</si>
  <si>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</si>
  <si>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</si>
  <si>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</si>
  <si>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</si>
  <si>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</si>
  <si>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Gépjárműadó</t>
  </si>
  <si>
    <t>Államházatrtáson belüli megelőlegezések visszafizetése</t>
  </si>
  <si>
    <t>Államháztartáson belüli maradványának megelőlegezése</t>
  </si>
  <si>
    <t>EU-s projekt neve, azonosítója:EFOp.3.9.2-16-2017-00029</t>
  </si>
  <si>
    <t>Vagyoni típusú adók</t>
  </si>
  <si>
    <t>Vagyoni típusó adól</t>
  </si>
  <si>
    <t>EU-s projekt neve, azonosítója:</t>
  </si>
  <si>
    <t xml:space="preserve">EU-s projekt neve, azonosítója:  </t>
  </si>
  <si>
    <t>2020. évi eredeti előirányzat BEVÉTELEK</t>
  </si>
  <si>
    <t>Detek Község Önkormányzata</t>
  </si>
  <si>
    <t>Ingatlanok beszerzés</t>
  </si>
  <si>
    <t>Tárgyi eszköz beszerzés</t>
  </si>
  <si>
    <t>Detek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</si>
</sst>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68" x14ac:knownFonts="1">
    <font>
      <sz val="10"/>
      <name val="Times New Roman CE"/>
    </font>
    <font>
      <sz val="10"/>
      <name val="Times New Roman CE"/>
    </font>
    <font>
      <sz val="11"/>
      <name val="Times New Roman CE"/>
      <family val="1"/>
    </font>
    <font>
      <sz val="12"/>
      <name val="Times New Roman CE"/>
      <family val="1"/>
    </font>
    <font>
      <b/>
      <sz val="10"/>
      <name val="Times New Roman CE"/>
      <family val="1"/>
    </font>
    <font>
      <b/>
      <i/>
      <sz val="10"/>
      <name val="Times New Roman CE"/>
      <family val="1"/>
    </font>
    <font>
      <b/>
      <sz val="12"/>
      <name val="Times New Roman CE"/>
      <family val="1"/>
    </font>
    <font>
      <b/>
      <sz val="9"/>
      <name val="Times New Roman CE"/>
      <family val="1"/>
    </font>
    <font>
      <i/>
      <sz val="10"/>
      <name val="Times New Roman CE"/>
      <family val="1"/>
    </font>
    <font>
      <i/>
      <sz val="11"/>
      <name val="Times New Roman CE"/>
      <family val="1"/>
    </font>
    <font>
      <sz val="12"/>
      <name val="Times New Roman CE"/>
      <family val="1"/>
    </font>
    <font>
      <u/>
      <sz val="12"/>
      <color indexed="12"/>
      <name val="Times New Roman CE"/>
    </font>
    <font>
      <u/>
      <sz val="12"/>
      <color indexed="36"/>
      <name val="Times New Roman CE"/>
    </font>
    <font>
      <sz val="10"/>
      <name val="Times New Roman CE"/>
    </font>
    <font>
      <sz val="10"/>
      <name val="Times New Roman CE"/>
    </font>
    <font>
      <i/>
      <sz val="10"/>
      <name val="Times New Roman CE"/>
      <family val="1"/>
    </font>
    <font>
      <sz val="9"/>
      <name val="Times New Roman CE"/>
      <family val="1"/>
    </font>
    <font>
      <b/>
      <sz val="8"/>
      <name val="Times New Roman CE"/>
      <family val="1"/>
    </font>
    <font>
      <sz val="8"/>
      <name val="Times New Roman CE"/>
      <family val="1"/>
    </font>
    <font>
      <b/>
      <i/>
      <sz val="8"/>
      <name val="Times New Roman CE"/>
      <family val="1"/>
    </font>
    <font>
      <b/>
      <sz val="12"/>
      <name val="Times New Roman CE"/>
      <family val="1"/>
    </font>
    <font>
      <b/>
      <sz val="12"/>
      <color indexed="10"/>
      <name val="Times New Roman CE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Times New Roman CE"/>
      <family val="1"/>
    </font>
    <font>
      <sz val="8"/>
      <name val="Times New Roman CE"/>
      <family val="1"/>
    </font>
    <font>
      <b/>
      <sz val="9"/>
      <name val="Times New Roman CE"/>
      <family val="1"/>
    </font>
    <font>
      <b/>
      <sz val="10"/>
      <name val="Times New Roman CE"/>
      <family val="1"/>
    </font>
    <font>
      <i/>
      <sz val="8"/>
      <name val="Times New Roman CE"/>
    </font>
    <font>
      <b/>
      <sz val="11"/>
      <name val="Times New Roman CE"/>
    </font>
    <font>
      <b/>
      <i/>
      <sz val="9"/>
      <name val="Times New Roman CE"/>
    </font>
    <font>
      <b/>
      <sz val="14"/>
      <name val="Times New Roman CE"/>
    </font>
    <font>
      <sz val="9"/>
      <name val="Times New Roman CE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9"/>
      <color indexed="17"/>
      <name val="Times New Roman CE"/>
    </font>
    <font>
      <sz val="10"/>
      <color indexed="17"/>
      <name val="Times New Roman CE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10"/>
      <name val="Times New Roman CE"/>
    </font>
    <font>
      <sz val="12"/>
      <name val="Times New Roman"/>
      <family val="1"/>
    </font>
    <font>
      <b/>
      <sz val="11"/>
      <name val="Times New Roman CE"/>
    </font>
    <font>
      <b/>
      <i/>
      <sz val="10"/>
      <name val="Times New Roman CE"/>
      <family val="1"/>
    </font>
    <font>
      <b/>
      <sz val="6"/>
      <name val="Times New Roman CE"/>
      <family val="1"/>
    </font>
    <font>
      <b/>
      <sz val="12"/>
      <name val="Times New Roman"/>
      <family val="1"/>
    </font>
    <font>
      <b/>
      <i/>
      <sz val="9"/>
      <name val="Times New Roman"/>
      <family val="1"/>
    </font>
    <font>
      <b/>
      <sz val="11"/>
      <name val="Times New Roman"/>
      <family val="1"/>
    </font>
    <font>
      <b/>
      <i/>
      <sz val="9"/>
      <name val="Times New Roman CE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 CE"/>
      <family val="1"/>
    </font>
    <font>
      <sz val="10"/>
      <name val="Wingdings"/>
      <charset val="2"/>
    </font>
    <font>
      <b/>
      <sz val="8"/>
      <name val="Arial"/>
      <family val="2"/>
    </font>
    <font>
      <b/>
      <i/>
      <sz val="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10"/>
      <name val="Times New Roman"/>
      <family val="1"/>
    </font>
    <font>
      <i/>
      <sz val="9"/>
      <name val="Times New Roman"/>
      <family val="1"/>
    </font>
    <font>
      <sz val="6"/>
      <name val="Times New Roman CE"/>
    </font>
    <font>
      <b/>
      <sz val="6"/>
      <name val="Times New Roman CE"/>
      <family val="1"/>
    </font>
    <font>
      <i/>
      <sz val="6"/>
      <name val="Times New Roman CE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49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5" fontId="0" fillId="0" borderId="4" xfId="0" applyNumberFormat="1" applyFill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</xf>
    <xf numFmtId="165" fontId="17" fillId="0" borderId="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" xfId="0" applyNumberFormat="1" applyFont="1" applyFill="1" applyBorder="1" applyAlignment="1" applyProtection="1">
      <alignment vertical="center"/>
      <protection locked="0"/>
    </xf>
    <xf numFmtId="165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8" xfId="0" applyNumberFormat="1" applyFont="1" applyFill="1" applyBorder="1" applyAlignment="1" applyProtection="1">
      <alignment horizontal="center" vertical="center" wrapText="1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5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5" fontId="25" fillId="0" borderId="6" xfId="0" applyNumberFormat="1" applyFont="1" applyFill="1" applyBorder="1" applyAlignment="1" applyProtection="1">
      <alignment vertical="center"/>
    </xf>
    <xf numFmtId="165" fontId="25" fillId="0" borderId="7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11" xfId="6" applyNumberFormat="1" applyFont="1" applyFill="1" applyBorder="1" applyAlignment="1" applyProtection="1">
      <alignment vertical="center"/>
    </xf>
    <xf numFmtId="165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165" fontId="25" fillId="0" borderId="9" xfId="0" applyNumberFormat="1" applyFont="1" applyFill="1" applyBorder="1" applyAlignment="1" applyProtection="1">
      <alignment vertical="center" wrapText="1"/>
    </xf>
    <xf numFmtId="165" fontId="18" fillId="0" borderId="16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>
      <alignment horizontal="center" vertical="center"/>
    </xf>
    <xf numFmtId="165" fontId="17" fillId="0" borderId="17" xfId="0" applyNumberFormat="1" applyFont="1" applyFill="1" applyBorder="1" applyAlignment="1">
      <alignment horizontal="center" vertical="center" wrapText="1"/>
    </xf>
    <xf numFmtId="165" fontId="17" fillId="0" borderId="18" xfId="0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8" fontId="17" fillId="0" borderId="17" xfId="0" applyNumberFormat="1" applyFont="1" applyFill="1" applyBorder="1" applyAlignment="1">
      <alignment horizontal="left" vertical="center" wrapText="1" indent="1"/>
    </xf>
    <xf numFmtId="168" fontId="39" fillId="0" borderId="0" xfId="0" applyNumberFormat="1" applyFont="1" applyFill="1" applyBorder="1" applyAlignment="1">
      <alignment horizontal="left" vertical="center" wrapText="1"/>
    </xf>
    <xf numFmtId="165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5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165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7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33" xfId="0" applyNumberFormat="1" applyFont="1" applyFill="1" applyBorder="1" applyAlignment="1" applyProtection="1">
      <alignment horizontal="centerContinuous" vertical="center"/>
    </xf>
    <xf numFmtId="165" fontId="7" fillId="0" borderId="34" xfId="0" applyNumberFormat="1" applyFont="1" applyFill="1" applyBorder="1" applyAlignment="1" applyProtection="1">
      <alignment horizontal="centerContinuous" vertical="center"/>
    </xf>
    <xf numFmtId="165" fontId="7" fillId="0" borderId="35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14" xfId="0" applyNumberFormat="1" applyFont="1" applyFill="1" applyBorder="1" applyAlignment="1" applyProtection="1">
      <alignment horizontal="center" vertical="center"/>
    </xf>
    <xf numFmtId="165" fontId="7" fillId="0" borderId="36" xfId="0" applyNumberFormat="1" applyFont="1" applyFill="1" applyBorder="1" applyAlignment="1" applyProtection="1">
      <alignment horizontal="center" vertical="center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7" fillId="0" borderId="6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37" xfId="0" applyNumberFormat="1" applyFont="1" applyFill="1" applyBorder="1" applyAlignment="1" applyProtection="1">
      <alignment horizontal="right" vertical="center" wrapText="1" indent="1"/>
    </xf>
    <xf numFmtId="165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5" fontId="25" fillId="0" borderId="27" xfId="0" applyNumberFormat="1" applyFont="1" applyFill="1" applyBorder="1" applyAlignment="1" applyProtection="1">
      <alignment vertical="center" wrapText="1"/>
    </xf>
    <xf numFmtId="165" fontId="25" fillId="0" borderId="33" xfId="0" applyNumberFormat="1" applyFont="1" applyFill="1" applyBorder="1" applyAlignment="1" applyProtection="1">
      <alignment vertical="center" wrapText="1"/>
    </xf>
    <xf numFmtId="165" fontId="25" fillId="0" borderId="38" xfId="0" applyNumberFormat="1" applyFont="1" applyFill="1" applyBorder="1" applyAlignment="1" applyProtection="1">
      <alignment vertical="center" wrapTex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vertical="center" wrapText="1"/>
    </xf>
    <xf numFmtId="165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39" xfId="0" applyNumberFormat="1" applyFont="1" applyFill="1" applyBorder="1" applyAlignment="1" applyProtection="1">
      <alignment vertical="center" wrapText="1"/>
    </xf>
    <xf numFmtId="165" fontId="17" fillId="0" borderId="1" xfId="0" applyNumberFormat="1" applyFont="1" applyFill="1" applyBorder="1" applyAlignment="1" applyProtection="1">
      <alignment horizontal="left" vertical="center" wrapText="1" indent="1"/>
    </xf>
    <xf numFmtId="165" fontId="17" fillId="0" borderId="4" xfId="0" applyNumberFormat="1" applyFont="1" applyFill="1" applyBorder="1" applyAlignment="1" applyProtection="1">
      <alignment horizontal="right" vertical="center" wrapText="1" indent="1"/>
    </xf>
    <xf numFmtId="165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5" fontId="25" fillId="0" borderId="10" xfId="0" applyNumberFormat="1" applyFont="1" applyFill="1" applyBorder="1" applyAlignment="1" applyProtection="1">
      <alignment vertical="center" wrapText="1"/>
    </xf>
    <xf numFmtId="165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vertical="center" wrapText="1"/>
      <protection locked="0"/>
    </xf>
    <xf numFmtId="165" fontId="18" fillId="0" borderId="40" xfId="0" applyNumberFormat="1" applyFont="1" applyFill="1" applyBorder="1" applyAlignment="1" applyProtection="1">
      <alignment vertical="center" wrapText="1"/>
      <protection locked="0"/>
    </xf>
    <xf numFmtId="165" fontId="17" fillId="0" borderId="8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5" fontId="25" fillId="0" borderId="6" xfId="0" applyNumberFormat="1" applyFont="1" applyFill="1" applyBorder="1" applyAlignment="1" applyProtection="1">
      <alignment vertical="center" wrapText="1"/>
    </xf>
    <xf numFmtId="165" fontId="25" fillId="0" borderId="41" xfId="0" applyNumberFormat="1" applyFont="1" applyFill="1" applyBorder="1" applyAlignment="1" applyProtection="1">
      <alignment vertical="center" wrapText="1"/>
    </xf>
    <xf numFmtId="165" fontId="25" fillId="0" borderId="17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36" xfId="0" applyNumberFormat="1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165" fontId="7" fillId="0" borderId="23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>
      <alignment horizontal="right" vertical="center" wrapText="1" indent="1"/>
    </xf>
    <xf numFmtId="165" fontId="17" fillId="0" borderId="17" xfId="0" applyNumberFormat="1" applyFont="1" applyFill="1" applyBorder="1" applyAlignment="1">
      <alignment horizontal="left" vertical="center" wrapText="1" indent="1"/>
    </xf>
    <xf numFmtId="165" fontId="13" fillId="2" borderId="17" xfId="0" applyNumberFormat="1" applyFont="1" applyFill="1" applyBorder="1" applyAlignment="1">
      <alignment horizontal="left" vertical="center" wrapText="1" indent="2"/>
    </xf>
    <xf numFmtId="165" fontId="13" fillId="2" borderId="30" xfId="0" applyNumberFormat="1" applyFont="1" applyFill="1" applyBorder="1" applyAlignment="1">
      <alignment horizontal="left" vertical="center" wrapText="1" indent="2"/>
    </xf>
    <xf numFmtId="165" fontId="17" fillId="0" borderId="8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3" xfId="0" applyNumberFormat="1" applyFont="1" applyFill="1" applyBorder="1" applyAlignment="1">
      <alignment horizontal="right" vertical="center" wrapText="1" indent="1"/>
    </xf>
    <xf numFmtId="165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9" xfId="0" applyNumberFormat="1" applyFont="1" applyFill="1" applyBorder="1" applyAlignment="1" applyProtection="1">
      <alignment vertical="center" wrapText="1"/>
      <protection locked="0"/>
    </xf>
    <xf numFmtId="165" fontId="13" fillId="2" borderId="17" xfId="0" applyNumberFormat="1" applyFont="1" applyFill="1" applyBorder="1" applyAlignment="1">
      <alignment horizontal="right" vertical="center" wrapText="1" indent="2"/>
    </xf>
    <xf numFmtId="165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5" fontId="26" fillId="0" borderId="15" xfId="0" applyNumberFormat="1" applyFont="1" applyFill="1" applyBorder="1" applyAlignment="1" applyProtection="1">
      <alignment vertical="center"/>
      <protection locked="0"/>
    </xf>
    <xf numFmtId="165" fontId="25" fillId="0" borderId="15" xfId="0" applyNumberFormat="1" applyFont="1" applyFill="1" applyBorder="1" applyAlignment="1" applyProtection="1">
      <alignment vertical="center"/>
    </xf>
    <xf numFmtId="165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5" fontId="26" fillId="0" borderId="12" xfId="0" applyNumberFormat="1" applyFont="1" applyFill="1" applyBorder="1" applyAlignment="1" applyProtection="1">
      <alignment vertical="center"/>
      <protection locked="0"/>
    </xf>
    <xf numFmtId="165" fontId="26" fillId="0" borderId="36" xfId="0" applyNumberFormat="1" applyFont="1" applyFill="1" applyBorder="1" applyAlignment="1" applyProtection="1">
      <alignment vertical="center"/>
      <protection locked="0"/>
    </xf>
    <xf numFmtId="165" fontId="25" fillId="0" borderId="41" xfId="0" applyNumberFormat="1" applyFont="1" applyFill="1" applyBorder="1" applyAlignment="1" applyProtection="1">
      <alignment vertical="center"/>
    </xf>
    <xf numFmtId="165" fontId="25" fillId="0" borderId="13" xfId="0" applyNumberFormat="1" applyFont="1" applyFill="1" applyBorder="1" applyAlignment="1" applyProtection="1">
      <alignment vertical="center"/>
    </xf>
    <xf numFmtId="165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5" fontId="25" fillId="0" borderId="6" xfId="0" applyNumberFormat="1" applyFont="1" applyFill="1" applyBorder="1" applyAlignment="1">
      <alignment vertical="center" wrapText="1"/>
    </xf>
    <xf numFmtId="165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70" fontId="18" fillId="0" borderId="28" xfId="7" applyNumberFormat="1" applyFont="1" applyFill="1" applyBorder="1" applyAlignment="1" applyProtection="1">
      <alignment horizontal="center" vertical="center"/>
    </xf>
    <xf numFmtId="170" fontId="18" fillId="0" borderId="1" xfId="7" applyNumberFormat="1" applyFont="1" applyFill="1" applyBorder="1" applyAlignment="1" applyProtection="1">
      <alignment horizontal="center" vertical="center"/>
    </xf>
    <xf numFmtId="0" fontId="17" fillId="0" borderId="42" xfId="7" applyFont="1" applyFill="1" applyBorder="1" applyAlignment="1" applyProtection="1">
      <alignment horizontal="left" vertical="center" wrapText="1"/>
    </xf>
    <xf numFmtId="170" fontId="18" fillId="0" borderId="12" xfId="7" applyNumberFormat="1" applyFont="1" applyFill="1" applyBorder="1" applyAlignment="1" applyProtection="1">
      <alignment horizontal="center"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2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2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2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2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2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7" fontId="57" fillId="0" borderId="28" xfId="1" applyNumberFormat="1" applyFont="1" applyBorder="1" applyAlignment="1" applyProtection="1">
      <alignment horizontal="center" vertical="center" wrapText="1"/>
      <protection locked="0"/>
    </xf>
    <xf numFmtId="167" fontId="57" fillId="0" borderId="1" xfId="1" applyNumberFormat="1" applyFont="1" applyBorder="1" applyAlignment="1" applyProtection="1">
      <alignment horizontal="center" vertical="center" wrapText="1"/>
      <protection locked="0"/>
    </xf>
    <xf numFmtId="167" fontId="57" fillId="0" borderId="2" xfId="1" applyNumberFormat="1" applyFont="1" applyBorder="1" applyAlignment="1" applyProtection="1">
      <alignment horizontal="center" vertical="center" wrapText="1"/>
      <protection locked="0"/>
    </xf>
    <xf numFmtId="167" fontId="57" fillId="0" borderId="6" xfId="1" applyNumberFormat="1" applyFont="1" applyBorder="1" applyAlignment="1" applyProtection="1">
      <alignment horizontal="center" vertical="center" wrapText="1"/>
    </xf>
    <xf numFmtId="167" fontId="57" fillId="0" borderId="50" xfId="1" applyNumberFormat="1" applyFont="1" applyBorder="1" applyAlignment="1" applyProtection="1">
      <alignment horizontal="center" vertical="top" wrapText="1"/>
      <protection locked="0"/>
    </xf>
    <xf numFmtId="167" fontId="57" fillId="0" borderId="9" xfId="1" applyNumberFormat="1" applyFont="1" applyBorder="1" applyAlignment="1" applyProtection="1">
      <alignment horizontal="center" vertical="top" wrapText="1"/>
      <protection locked="0"/>
    </xf>
    <xf numFmtId="167" fontId="57" fillId="0" borderId="49" xfId="1" applyNumberFormat="1" applyFont="1" applyBorder="1" applyAlignment="1" applyProtection="1">
      <alignment horizontal="center" vertical="top" wrapText="1"/>
      <protection locked="0"/>
    </xf>
    <xf numFmtId="167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5" fontId="18" fillId="0" borderId="28" xfId="0" applyNumberFormat="1" applyFont="1" applyFill="1" applyBorder="1" applyAlignment="1" applyProtection="1">
      <alignment vertical="center" wrapText="1"/>
      <protection locked="0"/>
    </xf>
    <xf numFmtId="165" fontId="18" fillId="0" borderId="28" xfId="0" applyNumberFormat="1" applyFont="1" applyFill="1" applyBorder="1" applyAlignment="1" applyProtection="1">
      <alignment vertical="center" wrapText="1"/>
    </xf>
    <xf numFmtId="165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5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5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165" fontId="22" fillId="0" borderId="29" xfId="0" quotePrefix="1" applyNumberFormat="1" applyFont="1" applyBorder="1" applyAlignment="1" applyProtection="1">
      <alignment horizontal="right" vertical="center" wrapText="1" indent="1"/>
    </xf>
    <xf numFmtId="165" fontId="24" fillId="0" borderId="29" xfId="0" applyNumberFormat="1" applyFont="1" applyBorder="1" applyAlignment="1" applyProtection="1">
      <alignment horizontal="right" vertical="center" wrapText="1" indent="1"/>
    </xf>
    <xf numFmtId="165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5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5" fontId="17" fillId="0" borderId="29" xfId="6" applyNumberFormat="1" applyFont="1" applyFill="1" applyBorder="1" applyAlignment="1" applyProtection="1">
      <alignment horizontal="right" vertical="center" wrapText="1" indent="1"/>
    </xf>
    <xf numFmtId="165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5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46" xfId="6" applyNumberFormat="1" applyFont="1" applyFill="1" applyBorder="1" applyAlignment="1" applyProtection="1">
      <alignment horizontal="righ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5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5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0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58" xfId="0" applyNumberForma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18" fillId="0" borderId="3" xfId="0" applyNumberFormat="1" applyFont="1" applyFill="1" applyBorder="1" applyAlignment="1" applyProtection="1">
      <alignment horizontal="left" vertical="center" wrapText="1" indent="1"/>
    </xf>
    <xf numFmtId="165" fontId="18" fillId="0" borderId="59" xfId="0" applyNumberFormat="1" applyFont="1" applyFill="1" applyBorder="1" applyAlignment="1" applyProtection="1">
      <alignment horizontal="left" vertical="center" wrapText="1" indent="1"/>
    </xf>
    <xf numFmtId="165" fontId="28" fillId="0" borderId="17" xfId="0" applyNumberFormat="1" applyFont="1" applyFill="1" applyBorder="1" applyAlignment="1" applyProtection="1">
      <alignment horizontal="left" vertical="center" wrapText="1" indent="1"/>
    </xf>
    <xf numFmtId="165" fontId="14" fillId="0" borderId="60" xfId="0" applyNumberFormat="1" applyFont="1" applyFill="1" applyBorder="1" applyAlignment="1" applyProtection="1">
      <alignment horizontal="left" vertical="center" wrapText="1" indent="1"/>
    </xf>
    <xf numFmtId="165" fontId="26" fillId="0" borderId="4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39" xfId="0" applyNumberFormat="1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17" fillId="0" borderId="57" xfId="0" applyNumberFormat="1" applyFont="1" applyFill="1" applyBorder="1" applyAlignment="1" applyProtection="1">
      <alignment horizontal="center" vertical="center" wrapText="1"/>
    </xf>
    <xf numFmtId="165" fontId="17" fillId="0" borderId="53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7" xfId="0" applyNumberFormat="1" applyFont="1" applyFill="1" applyBorder="1" applyAlignment="1" applyProtection="1">
      <alignment horizontal="right" vertical="center" wrapText="1" indent="1"/>
    </xf>
    <xf numFmtId="165" fontId="7" fillId="0" borderId="8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165" fontId="7" fillId="0" borderId="7" xfId="0" applyNumberFormat="1" applyFont="1" applyFill="1" applyBorder="1" applyAlignment="1" applyProtection="1">
      <alignment horizontal="centerContinuous" vertical="center" wrapText="1"/>
    </xf>
    <xf numFmtId="165" fontId="25" fillId="0" borderId="17" xfId="0" applyNumberFormat="1" applyFont="1" applyFill="1" applyBorder="1" applyAlignment="1" applyProtection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center" vertical="center" wrapText="1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2"/>
    </xf>
    <xf numFmtId="165" fontId="26" fillId="0" borderId="1" xfId="0" applyNumberFormat="1" applyFont="1" applyFill="1" applyBorder="1" applyAlignment="1" applyProtection="1">
      <alignment horizontal="left" vertical="center" wrapText="1" indent="2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5" fontId="26" fillId="0" borderId="25" xfId="0" applyNumberFormat="1" applyFon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2"/>
    </xf>
    <xf numFmtId="165" fontId="18" fillId="0" borderId="5" xfId="0" applyNumberFormat="1" applyFont="1" applyFill="1" applyBorder="1" applyAlignment="1" applyProtection="1">
      <alignment horizontal="left" vertical="center" wrapText="1" indent="2"/>
    </xf>
    <xf numFmtId="165" fontId="29" fillId="0" borderId="28" xfId="0" applyNumberFormat="1" applyFont="1" applyFill="1" applyBorder="1" applyAlignment="1" applyProtection="1">
      <alignment horizontal="right" vertical="center" wrapText="1" indent="1"/>
    </xf>
    <xf numFmtId="165" fontId="0" fillId="0" borderId="60" xfId="0" applyNumberFormat="1" applyFill="1" applyBorder="1" applyAlignment="1" applyProtection="1">
      <alignment horizontal="left" vertical="center" wrapText="1" indent="1"/>
    </xf>
    <xf numFmtId="165" fontId="18" fillId="0" borderId="4" xfId="0" applyNumberFormat="1" applyFont="1" applyFill="1" applyBorder="1" applyAlignment="1" applyProtection="1">
      <alignment horizontal="left" vertical="center" wrapText="1" indent="1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47" xfId="6" applyNumberFormat="1" applyFont="1" applyFill="1" applyBorder="1" applyAlignment="1" applyProtection="1">
      <alignment horizontal="right" vertical="center" wrapText="1" indent="1"/>
    </xf>
    <xf numFmtId="165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6" applyNumberFormat="1" applyFont="1" applyFill="1" applyBorder="1" applyAlignment="1" applyProtection="1">
      <alignment horizontal="right" vertical="center" wrapText="1" indent="1"/>
    </xf>
    <xf numFmtId="165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5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9" xfId="0" applyNumberFormat="1" applyFont="1" applyFill="1" applyBorder="1" applyAlignment="1" applyProtection="1">
      <alignment horizontal="right" vertical="center" wrapText="1" indent="1"/>
    </xf>
    <xf numFmtId="165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5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5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5" fontId="17" fillId="0" borderId="23" xfId="0" applyNumberFormat="1" applyFont="1" applyFill="1" applyBorder="1" applyAlignment="1" applyProtection="1">
      <alignment horizontal="center" vertical="center" wrapText="1"/>
    </xf>
    <xf numFmtId="165" fontId="17" fillId="0" borderId="41" xfId="0" applyNumberFormat="1" applyFont="1" applyFill="1" applyBorder="1" applyAlignment="1" applyProtection="1">
      <alignment horizontal="center" vertical="center" wrapText="1"/>
    </xf>
    <xf numFmtId="165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5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0" xfId="0" applyNumberFormat="1" applyFont="1" applyFill="1" applyBorder="1" applyAlignment="1" applyProtection="1">
      <alignment horizontal="right" vertical="center" wrapText="1" indent="1"/>
    </xf>
    <xf numFmtId="165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70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1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5" fontId="5" fillId="0" borderId="11" xfId="0" applyNumberFormat="1" applyFont="1" applyFill="1" applyBorder="1" applyAlignment="1" applyProtection="1">
      <alignment horizontal="right" wrapText="1"/>
    </xf>
    <xf numFmtId="165" fontId="5" fillId="0" borderId="11" xfId="0" applyNumberFormat="1" applyFont="1" applyFill="1" applyBorder="1" applyAlignment="1">
      <alignment horizontal="right" vertical="center"/>
    </xf>
    <xf numFmtId="165" fontId="5" fillId="0" borderId="11" xfId="0" applyNumberFormat="1" applyFont="1" applyFill="1" applyBorder="1" applyAlignment="1" applyProtection="1">
      <alignment wrapText="1"/>
    </xf>
    <xf numFmtId="165" fontId="5" fillId="0" borderId="11" xfId="0" applyNumberFormat="1" applyFont="1" applyFill="1" applyBorder="1" applyAlignment="1">
      <alignment vertical="center"/>
    </xf>
    <xf numFmtId="165" fontId="27" fillId="0" borderId="6" xfId="0" applyNumberFormat="1" applyFont="1" applyFill="1" applyBorder="1" applyAlignment="1" applyProtection="1">
      <alignment horizontal="right" vertical="center" wrapText="1" indent="1"/>
    </xf>
    <xf numFmtId="165" fontId="27" fillId="0" borderId="29" xfId="0" applyNumberFormat="1" applyFont="1" applyFill="1" applyBorder="1" applyAlignment="1" applyProtection="1">
      <alignment horizontal="right" vertical="center" wrapText="1" indent="1"/>
    </xf>
    <xf numFmtId="165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5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5" fontId="62" fillId="0" borderId="69" xfId="0" applyNumberFormat="1" applyFont="1" applyFill="1" applyBorder="1" applyAlignment="1" applyProtection="1">
      <alignment horizontal="right" vertical="center" wrapText="1"/>
    </xf>
    <xf numFmtId="165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0" fontId="23" fillId="0" borderId="28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6" fillId="0" borderId="0" xfId="0" applyNumberFormat="1" applyFont="1" applyFill="1" applyAlignment="1" applyProtection="1">
      <alignment vertical="center" wrapText="1"/>
      <protection locked="0"/>
    </xf>
    <xf numFmtId="0" fontId="51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/>
    <xf numFmtId="165" fontId="18" fillId="0" borderId="3" xfId="0" applyNumberFormat="1" applyFont="1" applyFill="1" applyBorder="1" applyAlignment="1" applyProtection="1">
      <alignment horizontal="left" vertical="center" wrapText="1" indent="2"/>
    </xf>
    <xf numFmtId="0" fontId="15" fillId="0" borderId="0" xfId="0" applyFont="1" applyFill="1" applyAlignment="1" applyProtection="1">
      <alignment horizontal="center" textRotation="180"/>
      <protection locked="0"/>
    </xf>
    <xf numFmtId="0" fontId="14" fillId="0" borderId="0" xfId="0" applyFont="1" applyFill="1" applyAlignment="1" applyProtection="1">
      <alignment horizontal="right" vertical="center" wrapText="1" indent="1"/>
      <protection locked="0"/>
    </xf>
    <xf numFmtId="169" fontId="65" fillId="0" borderId="1" xfId="8" applyNumberFormat="1" applyFont="1" applyBorder="1" applyAlignment="1" applyProtection="1">
      <alignment horizontal="right" vertical="center" wrapText="1"/>
      <protection locked="0"/>
    </xf>
    <xf numFmtId="169" fontId="66" fillId="0" borderId="1" xfId="8" applyNumberFormat="1" applyFont="1" applyBorder="1" applyAlignment="1" applyProtection="1">
      <alignment horizontal="right" vertical="center" wrapText="1"/>
      <protection locked="0"/>
    </xf>
    <xf numFmtId="169" fontId="24" fillId="0" borderId="27" xfId="8" applyNumberFormat="1" applyFont="1" applyBorder="1" applyAlignment="1" applyProtection="1">
      <alignment horizontal="right" vertical="center" wrapText="1"/>
      <protection locked="0"/>
    </xf>
    <xf numFmtId="169" fontId="64" fillId="0" borderId="27" xfId="8" applyNumberFormat="1" applyFont="1" applyBorder="1" applyAlignment="1" applyProtection="1">
      <alignment horizontal="right" vertical="center" wrapText="1"/>
      <protection locked="0"/>
    </xf>
    <xf numFmtId="169" fontId="64" fillId="0" borderId="48" xfId="8" applyNumberFormat="1" applyFont="1" applyBorder="1" applyAlignment="1" applyProtection="1">
      <alignment horizontal="right" vertical="center" wrapText="1"/>
      <protection locked="0"/>
    </xf>
    <xf numFmtId="169" fontId="24" fillId="0" borderId="1" xfId="8" applyNumberFormat="1" applyFont="1" applyBorder="1" applyAlignment="1">
      <alignment horizontal="right" vertical="center" wrapText="1"/>
    </xf>
    <xf numFmtId="169" fontId="64" fillId="0" borderId="1" xfId="8" applyNumberFormat="1" applyFont="1" applyBorder="1" applyAlignment="1">
      <alignment horizontal="right" vertical="center" wrapText="1"/>
    </xf>
    <xf numFmtId="169" fontId="64" fillId="0" borderId="9" xfId="8" applyNumberFormat="1" applyFont="1" applyBorder="1" applyAlignment="1">
      <alignment horizontal="right" vertical="center" wrapText="1"/>
    </xf>
    <xf numFmtId="169" fontId="39" fillId="0" borderId="1" xfId="8" applyNumberFormat="1" applyFont="1" applyBorder="1" applyAlignment="1" applyProtection="1">
      <alignment horizontal="right" vertical="center" wrapText="1"/>
      <protection locked="0"/>
    </xf>
    <xf numFmtId="169" fontId="65" fillId="0" borderId="9" xfId="8" applyNumberFormat="1" applyFont="1" applyBorder="1" applyAlignment="1" applyProtection="1">
      <alignment horizontal="right" vertical="center" wrapText="1"/>
      <protection locked="0"/>
    </xf>
    <xf numFmtId="169" fontId="67" fillId="0" borderId="1" xfId="8" applyNumberFormat="1" applyFont="1" applyBorder="1" applyAlignment="1" applyProtection="1">
      <alignment horizontal="right" vertical="center" wrapText="1"/>
      <protection locked="0"/>
    </xf>
    <xf numFmtId="169" fontId="66" fillId="0" borderId="9" xfId="8" applyNumberFormat="1" applyFont="1" applyBorder="1" applyAlignment="1" applyProtection="1">
      <alignment horizontal="right" vertical="center" wrapText="1"/>
      <protection locked="0"/>
    </xf>
    <xf numFmtId="169" fontId="67" fillId="0" borderId="1" xfId="8" applyNumberFormat="1" applyFont="1" applyBorder="1" applyAlignment="1">
      <alignment horizontal="right" vertical="center" wrapText="1"/>
    </xf>
    <xf numFmtId="169" fontId="66" fillId="0" borderId="1" xfId="8" applyNumberFormat="1" applyFont="1" applyBorder="1" applyAlignment="1">
      <alignment horizontal="right" vertical="center" wrapText="1"/>
    </xf>
    <xf numFmtId="169" fontId="66" fillId="0" borderId="9" xfId="8" applyNumberFormat="1" applyFont="1" applyBorder="1" applyAlignment="1">
      <alignment horizontal="right" vertical="center" wrapText="1"/>
    </xf>
    <xf numFmtId="169" fontId="24" fillId="0" borderId="12" xfId="8" applyNumberFormat="1" applyFont="1" applyBorder="1" applyAlignment="1">
      <alignment horizontal="right" vertical="center" wrapText="1"/>
    </xf>
    <xf numFmtId="169" fontId="64" fillId="0" borderId="12" xfId="8" applyNumberFormat="1" applyFont="1" applyBorder="1" applyAlignment="1">
      <alignment horizontal="right" vertical="center" wrapText="1"/>
    </xf>
    <xf numFmtId="169" fontId="64" fillId="0" borderId="13" xfId="8" applyNumberFormat="1" applyFont="1" applyBorder="1" applyAlignment="1">
      <alignment horizontal="right" vertical="center" wrapText="1"/>
    </xf>
    <xf numFmtId="171" fontId="18" fillId="0" borderId="50" xfId="7" applyNumberFormat="1" applyFont="1" applyBorder="1" applyAlignment="1" applyProtection="1">
      <alignment vertical="center"/>
      <protection locked="0"/>
    </xf>
    <xf numFmtId="171" fontId="18" fillId="0" borderId="9" xfId="7" applyNumberFormat="1" applyFont="1" applyBorder="1" applyAlignment="1" applyProtection="1">
      <alignment vertical="center"/>
      <protection locked="0"/>
    </xf>
    <xf numFmtId="171" fontId="17" fillId="0" borderId="9" xfId="7" applyNumberFormat="1" applyFont="1" applyBorder="1" applyAlignment="1">
      <alignment vertical="center"/>
    </xf>
    <xf numFmtId="171" fontId="17" fillId="0" borderId="9" xfId="7" applyNumberFormat="1" applyFont="1" applyBorder="1" applyAlignment="1" applyProtection="1">
      <alignment vertical="center"/>
      <protection locked="0"/>
    </xf>
    <xf numFmtId="171" fontId="17" fillId="0" borderId="13" xfId="7" applyNumberFormat="1" applyFont="1" applyBorder="1" applyAlignment="1">
      <alignment vertical="center"/>
    </xf>
    <xf numFmtId="0" fontId="14" fillId="0" borderId="0" xfId="7"/>
    <xf numFmtId="0" fontId="20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27" fillId="0" borderId="27" xfId="6" applyNumberFormat="1" applyFont="1" applyFill="1" applyBorder="1" applyAlignment="1" applyProtection="1">
      <alignment horizontal="center" vertical="center"/>
    </xf>
    <xf numFmtId="165" fontId="27" fillId="0" borderId="48" xfId="6" applyNumberFormat="1" applyFont="1" applyFill="1" applyBorder="1" applyAlignment="1" applyProtection="1">
      <alignment horizontal="center" vertical="center"/>
    </xf>
    <xf numFmtId="165" fontId="27" fillId="0" borderId="69" xfId="0" applyNumberFormat="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7" fillId="0" borderId="38" xfId="0" applyNumberFormat="1" applyFont="1" applyFill="1" applyBorder="1" applyAlignment="1" applyProtection="1">
      <alignment horizontal="center" vertical="center" wrapText="1"/>
    </xf>
    <xf numFmtId="165" fontId="27" fillId="0" borderId="71" xfId="0" applyNumberFormat="1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0" fontId="15" fillId="0" borderId="0" xfId="0" applyFont="1" applyFill="1" applyAlignment="1" applyProtection="1">
      <alignment horizontal="center" textRotation="180"/>
      <protection locked="0"/>
    </xf>
    <xf numFmtId="165" fontId="0" fillId="0" borderId="20" xfId="0" applyNumberFormat="1" applyFill="1" applyBorder="1" applyAlignment="1" applyProtection="1">
      <alignment horizontal="left" vertical="center" wrapText="1"/>
      <protection locked="0"/>
    </xf>
    <xf numFmtId="165" fontId="0" fillId="0" borderId="34" xfId="0" applyNumberFormat="1" applyFill="1" applyBorder="1" applyAlignment="1" applyProtection="1">
      <alignment horizontal="left" vertical="center" wrapText="1"/>
      <protection locked="0"/>
    </xf>
    <xf numFmtId="165" fontId="0" fillId="0" borderId="63" xfId="0" applyNumberFormat="1" applyFill="1" applyBorder="1" applyAlignment="1" applyProtection="1">
      <alignment horizontal="left" vertical="center" wrapText="1"/>
      <protection locked="0"/>
    </xf>
    <xf numFmtId="165" fontId="0" fillId="0" borderId="73" xfId="0" applyNumberFormat="1" applyFill="1" applyBorder="1" applyAlignment="1" applyProtection="1">
      <alignment horizontal="left" vertical="center" wrapText="1"/>
      <protection locked="0"/>
    </xf>
    <xf numFmtId="165" fontId="7" fillId="0" borderId="69" xfId="0" applyNumberFormat="1" applyFont="1" applyFill="1" applyBorder="1" applyAlignment="1">
      <alignment horizontal="center" vertical="center" wrapText="1"/>
    </xf>
    <xf numFmtId="165" fontId="7" fillId="0" borderId="60" xfId="0" applyNumberFormat="1" applyFont="1" applyFill="1" applyBorder="1" applyAlignment="1">
      <alignment horizontal="center" vertical="center" wrapText="1"/>
    </xf>
    <xf numFmtId="165" fontId="28" fillId="0" borderId="23" xfId="0" applyNumberFormat="1" applyFont="1" applyFill="1" applyBorder="1" applyAlignment="1">
      <alignment horizontal="center" vertical="center" wrapText="1"/>
    </xf>
    <xf numFmtId="165" fontId="28" fillId="0" borderId="72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left" vertical="center" wrapText="1"/>
    </xf>
    <xf numFmtId="165" fontId="20" fillId="0" borderId="0" xfId="0" applyNumberFormat="1" applyFont="1" applyFill="1" applyAlignment="1">
      <alignment horizontal="left" vertical="center" wrapText="1"/>
    </xf>
    <xf numFmtId="165" fontId="0" fillId="0" borderId="0" xfId="0" applyNumberFormat="1" applyFill="1" applyAlignment="1" applyProtection="1">
      <alignment horizontal="left" vertical="center" wrapText="1"/>
      <protection locked="0"/>
    </xf>
    <xf numFmtId="168" fontId="39" fillId="0" borderId="24" xfId="0" applyNumberFormat="1" applyFont="1" applyFill="1" applyBorder="1" applyAlignment="1">
      <alignment horizontal="left" vertical="center" wrapText="1"/>
    </xf>
    <xf numFmtId="165" fontId="17" fillId="0" borderId="17" xfId="0" applyNumberFormat="1" applyFont="1" applyFill="1" applyBorder="1" applyAlignment="1">
      <alignment horizontal="center" vertical="center" wrapText="1"/>
    </xf>
    <xf numFmtId="165" fontId="27" fillId="0" borderId="17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right" vertical="center"/>
    </xf>
    <xf numFmtId="165" fontId="7" fillId="0" borderId="74" xfId="0" applyNumberFormat="1" applyFont="1" applyFill="1" applyBorder="1" applyAlignment="1">
      <alignment horizontal="center" vertical="center"/>
    </xf>
    <xf numFmtId="165" fontId="7" fillId="0" borderId="59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5" fontId="17" fillId="0" borderId="17" xfId="0" applyNumberFormat="1" applyFont="1" applyFill="1" applyBorder="1" applyAlignment="1">
      <alignment horizontal="center" vertical="center"/>
    </xf>
    <xf numFmtId="165" fontId="28" fillId="0" borderId="23" xfId="0" applyNumberFormat="1" applyFont="1" applyFill="1" applyBorder="1" applyAlignment="1">
      <alignment horizontal="left" vertical="center" wrapText="1" indent="2"/>
    </xf>
    <xf numFmtId="165" fontId="28" fillId="0" borderId="72" xfId="0" applyNumberFormat="1" applyFont="1" applyFill="1" applyBorder="1" applyAlignment="1">
      <alignment horizontal="left" vertical="center" wrapText="1" indent="2"/>
    </xf>
    <xf numFmtId="168" fontId="6" fillId="0" borderId="0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7" fillId="0" borderId="57" xfId="0" applyNumberFormat="1" applyFont="1" applyFill="1" applyBorder="1" applyAlignment="1" applyProtection="1">
      <alignment horizontal="center" vertical="center" wrapText="1"/>
    </xf>
    <xf numFmtId="165" fontId="7" fillId="0" borderId="46" xfId="0" applyNumberFormat="1" applyFont="1" applyFill="1" applyBorder="1" applyAlignment="1" applyProtection="1">
      <alignment horizontal="center" vertical="center" wrapText="1"/>
    </xf>
    <xf numFmtId="165" fontId="7" fillId="0" borderId="53" xfId="0" applyNumberFormat="1" applyFont="1" applyFill="1" applyBorder="1" applyAlignment="1" applyProtection="1">
      <alignment horizontal="center" vertical="center"/>
    </xf>
    <xf numFmtId="165" fontId="7" fillId="0" borderId="53" xfId="0" applyNumberFormat="1" applyFont="1" applyFill="1" applyBorder="1" applyAlignment="1" applyProtection="1">
      <alignment horizontal="center" vertical="center" wrapText="1"/>
    </xf>
    <xf numFmtId="165" fontId="7" fillId="0" borderId="69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 applyProtection="1">
      <alignment horizontal="center" textRotation="180" wrapText="1"/>
      <protection locked="0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165" fontId="7" fillId="0" borderId="69" xfId="0" applyNumberFormat="1" applyFont="1" applyFill="1" applyBorder="1" applyAlignment="1">
      <alignment horizontal="center" vertical="center"/>
    </xf>
    <xf numFmtId="165" fontId="7" fillId="0" borderId="19" xfId="0" applyNumberFormat="1" applyFont="1" applyFill="1" applyBorder="1" applyAlignment="1">
      <alignment horizontal="center" vertical="center"/>
    </xf>
    <xf numFmtId="165" fontId="7" fillId="0" borderId="74" xfId="0" applyNumberFormat="1" applyFont="1" applyFill="1" applyBorder="1" applyAlignment="1">
      <alignment horizontal="center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center" vertical="center" wrapText="1"/>
    </xf>
    <xf numFmtId="165" fontId="7" fillId="0" borderId="65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A5" sqref="A5"/>
    </sheetView>
  </sheetViews>
  <sheetFormatPr defaultColWidth="12" defaultRowHeight="13.2" x14ac:dyDescent="0.25"/>
  <cols>
    <col min="1" max="1" width="46.33203125" style="277" customWidth="1"/>
    <col min="2" max="2" width="66.109375" style="277" customWidth="1"/>
    <col min="3" max="16384" width="12" style="277"/>
  </cols>
  <sheetData>
    <row r="1" spans="1:2" ht="17.399999999999999" x14ac:dyDescent="0.3">
      <c r="A1" s="463" t="s">
        <v>108</v>
      </c>
    </row>
    <row r="3" spans="1:2" x14ac:dyDescent="0.25">
      <c r="A3" s="464"/>
      <c r="B3" s="464"/>
    </row>
    <row r="4" spans="1:2" ht="15.6" x14ac:dyDescent="0.3">
      <c r="A4" s="678" t="s">
        <v>752</v>
      </c>
      <c r="B4" s="465"/>
    </row>
    <row r="5" spans="1:2" s="466" customFormat="1" x14ac:dyDescent="0.25">
      <c r="A5" s="464"/>
      <c r="B5" s="464"/>
    </row>
    <row r="6" spans="1:2" x14ac:dyDescent="0.25">
      <c r="A6" s="464" t="s">
        <v>502</v>
      </c>
      <c r="B6" s="464" t="s">
        <v>503</v>
      </c>
    </row>
    <row r="7" spans="1:2" x14ac:dyDescent="0.25">
      <c r="A7" s="464" t="s">
        <v>504</v>
      </c>
      <c r="B7" s="464" t="s">
        <v>505</v>
      </c>
    </row>
    <row r="8" spans="1:2" x14ac:dyDescent="0.25">
      <c r="A8" s="464" t="s">
        <v>506</v>
      </c>
      <c r="B8" s="464" t="s">
        <v>507</v>
      </c>
    </row>
    <row r="9" spans="1:2" x14ac:dyDescent="0.25">
      <c r="A9" s="464"/>
      <c r="B9" s="464"/>
    </row>
    <row r="10" spans="1:2" ht="15.6" x14ac:dyDescent="0.3">
      <c r="A10" s="439" t="str">
        <f>+CONCATENATE(LEFT(A4,4),". évi módosított előirányzat BEVÉTELEK")</f>
        <v>2020. évi módosított előirányzat BEVÉTELEK</v>
      </c>
      <c r="B10" s="465"/>
    </row>
    <row r="11" spans="1:2" x14ac:dyDescent="0.25">
      <c r="A11" s="464"/>
      <c r="B11" s="464"/>
    </row>
    <row r="12" spans="1:2" s="466" customFormat="1" x14ac:dyDescent="0.25">
      <c r="A12" s="464" t="s">
        <v>508</v>
      </c>
      <c r="B12" s="464" t="s">
        <v>514</v>
      </c>
    </row>
    <row r="13" spans="1:2" x14ac:dyDescent="0.25">
      <c r="A13" s="464" t="s">
        <v>509</v>
      </c>
      <c r="B13" s="464" t="s">
        <v>515</v>
      </c>
    </row>
    <row r="14" spans="1:2" x14ac:dyDescent="0.25">
      <c r="A14" s="464" t="s">
        <v>510</v>
      </c>
      <c r="B14" s="464" t="s">
        <v>516</v>
      </c>
    </row>
    <row r="15" spans="1:2" x14ac:dyDescent="0.25">
      <c r="A15" s="464"/>
      <c r="B15" s="464"/>
    </row>
    <row r="16" spans="1:2" ht="13.8" x14ac:dyDescent="0.25">
      <c r="A16" s="467" t="str">
        <f>+CONCATENATE(LEFT(A4,4),". évi teljesítés BEVÉTELEK")</f>
        <v>2020. évi teljesítés BEVÉTELEK</v>
      </c>
      <c r="B16" s="465"/>
    </row>
    <row r="17" spans="1:2" x14ac:dyDescent="0.25">
      <c r="A17" s="464"/>
      <c r="B17" s="464"/>
    </row>
    <row r="18" spans="1:2" x14ac:dyDescent="0.25">
      <c r="A18" s="464" t="s">
        <v>511</v>
      </c>
      <c r="B18" s="464" t="s">
        <v>517</v>
      </c>
    </row>
    <row r="19" spans="1:2" x14ac:dyDescent="0.25">
      <c r="A19" s="464" t="s">
        <v>512</v>
      </c>
      <c r="B19" s="464" t="s">
        <v>518</v>
      </c>
    </row>
    <row r="20" spans="1:2" x14ac:dyDescent="0.25">
      <c r="A20" s="464" t="s">
        <v>513</v>
      </c>
      <c r="B20" s="464" t="s">
        <v>519</v>
      </c>
    </row>
    <row r="21" spans="1:2" x14ac:dyDescent="0.25">
      <c r="A21" s="464"/>
      <c r="B21" s="464"/>
    </row>
    <row r="22" spans="1:2" ht="15.6" x14ac:dyDescent="0.3">
      <c r="A22" s="439" t="str">
        <f>+CONCATENATE(LEFT(A4,4),". évi eredeti előirányzat KIADÁSOK")</f>
        <v>2020. évi eredeti előirányzat KIADÁSOK</v>
      </c>
      <c r="B22" s="465"/>
    </row>
    <row r="23" spans="1:2" x14ac:dyDescent="0.25">
      <c r="A23" s="464"/>
      <c r="B23" s="464"/>
    </row>
    <row r="24" spans="1:2" x14ac:dyDescent="0.25">
      <c r="A24" s="464" t="s">
        <v>520</v>
      </c>
      <c r="B24" s="464" t="s">
        <v>526</v>
      </c>
    </row>
    <row r="25" spans="1:2" x14ac:dyDescent="0.25">
      <c r="A25" s="464" t="s">
        <v>499</v>
      </c>
      <c r="B25" s="464" t="s">
        <v>527</v>
      </c>
    </row>
    <row r="26" spans="1:2" x14ac:dyDescent="0.25">
      <c r="A26" s="464" t="s">
        <v>521</v>
      </c>
      <c r="B26" s="464" t="s">
        <v>528</v>
      </c>
    </row>
    <row r="27" spans="1:2" x14ac:dyDescent="0.25">
      <c r="A27" s="464"/>
      <c r="B27" s="464"/>
    </row>
    <row r="28" spans="1:2" ht="15.6" x14ac:dyDescent="0.3">
      <c r="A28" s="439" t="str">
        <f>+CONCATENATE(LEFT(A4,4),". évi módosított előirányzat KIADÁSOK")</f>
        <v>2020. évi módosított előirányzat KIADÁSOK</v>
      </c>
      <c r="B28" s="465"/>
    </row>
    <row r="29" spans="1:2" x14ac:dyDescent="0.25">
      <c r="A29" s="464"/>
      <c r="B29" s="464"/>
    </row>
    <row r="30" spans="1:2" x14ac:dyDescent="0.25">
      <c r="A30" s="464" t="s">
        <v>522</v>
      </c>
      <c r="B30" s="464" t="s">
        <v>533</v>
      </c>
    </row>
    <row r="31" spans="1:2" x14ac:dyDescent="0.25">
      <c r="A31" s="464" t="s">
        <v>500</v>
      </c>
      <c r="B31" s="464" t="s">
        <v>530</v>
      </c>
    </row>
    <row r="32" spans="1:2" x14ac:dyDescent="0.25">
      <c r="A32" s="464" t="s">
        <v>523</v>
      </c>
      <c r="B32" s="464" t="s">
        <v>529</v>
      </c>
    </row>
    <row r="33" spans="1:2" x14ac:dyDescent="0.25">
      <c r="A33" s="464"/>
      <c r="B33" s="464"/>
    </row>
    <row r="34" spans="1:2" ht="15.6" x14ac:dyDescent="0.3">
      <c r="A34" s="468" t="str">
        <f>+CONCATENATE(LEFT(A4,4),". évi teljesítés KIADÁSOK")</f>
        <v>2020. évi teljesítés KIADÁSOK</v>
      </c>
      <c r="B34" s="465"/>
    </row>
    <row r="35" spans="1:2" x14ac:dyDescent="0.25">
      <c r="A35" s="464"/>
      <c r="B35" s="464"/>
    </row>
    <row r="36" spans="1:2" x14ac:dyDescent="0.25">
      <c r="A36" s="464" t="s">
        <v>524</v>
      </c>
      <c r="B36" s="464" t="s">
        <v>534</v>
      </c>
    </row>
    <row r="37" spans="1:2" x14ac:dyDescent="0.25">
      <c r="A37" s="464" t="s">
        <v>501</v>
      </c>
      <c r="B37" s="464" t="s">
        <v>532</v>
      </c>
    </row>
    <row r="38" spans="1:2" x14ac:dyDescent="0.25">
      <c r="A38" s="464" t="s">
        <v>525</v>
      </c>
      <c r="B38" s="464" t="s">
        <v>531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24"/>
  <sheetViews>
    <sheetView zoomScaleNormal="100" zoomScaleSheetLayoutView="130" workbookViewId="0">
      <selection activeCell="I1" sqref="I1"/>
    </sheetView>
  </sheetViews>
  <sheetFormatPr defaultColWidth="12" defaultRowHeight="13.2" x14ac:dyDescent="0.25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12" style="4"/>
  </cols>
  <sheetData>
    <row r="1" spans="1:8" ht="24.75" customHeight="1" x14ac:dyDescent="0.25">
      <c r="A1" s="719" t="s">
        <v>1</v>
      </c>
      <c r="B1" s="719"/>
      <c r="C1" s="719"/>
      <c r="D1" s="719"/>
      <c r="E1" s="719"/>
      <c r="F1" s="719"/>
      <c r="G1" s="719"/>
      <c r="H1" s="716" t="str">
        <f>+CONCATENATE("4. melléklet a 5/",LEFT(ÖSSZEFÜGGÉSEK!A4,4)+1,". (V.26.) önkormányzati rendelethez")</f>
        <v>4. melléklet a 5/2021. (V.26.) önkormányzati rendelethez</v>
      </c>
    </row>
    <row r="2" spans="1:8" ht="23.25" customHeight="1" thickBot="1" x14ac:dyDescent="0.35">
      <c r="A2" s="26"/>
      <c r="B2" s="9"/>
      <c r="C2" s="9"/>
      <c r="D2" s="9"/>
      <c r="E2" s="9"/>
      <c r="F2" s="635"/>
      <c r="G2" s="633" t="str">
        <f>'3.sz.mell.'!G2</f>
        <v>Forintban!</v>
      </c>
      <c r="H2" s="716"/>
    </row>
    <row r="3" spans="1:8" s="6" customFormat="1" ht="48.75" customHeight="1" thickBot="1" x14ac:dyDescent="0.3">
      <c r="A3" s="27" t="s">
        <v>56</v>
      </c>
      <c r="B3" s="28" t="s">
        <v>54</v>
      </c>
      <c r="C3" s="28" t="s">
        <v>55</v>
      </c>
      <c r="D3" s="28" t="str">
        <f>+'3.sz.mell.'!D3</f>
        <v>Felhasználás 2019. XII.31-ig</v>
      </c>
      <c r="E3" s="28" t="str">
        <f>+'3.sz.mell.'!E3</f>
        <v>2020. évi módosított előirányzat</v>
      </c>
      <c r="F3" s="82" t="str">
        <f>+'3.sz.mell.'!F3</f>
        <v>2020. évi teljesítés</v>
      </c>
      <c r="G3" s="81" t="str">
        <f>+'3.sz.mell.'!G3</f>
        <v>Összes teljesítés 2020. dec. 31-ig</v>
      </c>
      <c r="H3" s="716"/>
    </row>
    <row r="4" spans="1:8" s="9" customFormat="1" ht="15" customHeight="1" thickBot="1" x14ac:dyDescent="0.3">
      <c r="A4" s="432" t="s">
        <v>408</v>
      </c>
      <c r="B4" s="433" t="s">
        <v>409</v>
      </c>
      <c r="C4" s="433" t="s">
        <v>410</v>
      </c>
      <c r="D4" s="433" t="s">
        <v>411</v>
      </c>
      <c r="E4" s="433" t="s">
        <v>412</v>
      </c>
      <c r="F4" s="49" t="s">
        <v>489</v>
      </c>
      <c r="G4" s="434" t="s">
        <v>535</v>
      </c>
      <c r="H4" s="716"/>
    </row>
    <row r="5" spans="1:8" ht="15.75" customHeight="1" x14ac:dyDescent="0.25">
      <c r="A5" s="17"/>
      <c r="B5" s="2"/>
      <c r="C5" s="301"/>
      <c r="D5" s="2"/>
      <c r="E5" s="2"/>
      <c r="F5" s="50"/>
      <c r="G5" s="51">
        <f>+D5+F5</f>
        <v>0</v>
      </c>
      <c r="H5" s="716"/>
    </row>
    <row r="6" spans="1:8" ht="15.75" customHeight="1" x14ac:dyDescent="0.25">
      <c r="A6" s="17"/>
      <c r="B6" s="2"/>
      <c r="C6" s="301"/>
      <c r="D6" s="2"/>
      <c r="E6" s="2"/>
      <c r="F6" s="50"/>
      <c r="G6" s="51">
        <f t="shared" ref="G6:G23" si="0">+D6+F6</f>
        <v>0</v>
      </c>
      <c r="H6" s="716"/>
    </row>
    <row r="7" spans="1:8" ht="15.75" customHeight="1" x14ac:dyDescent="0.25">
      <c r="A7" s="17"/>
      <c r="B7" s="2"/>
      <c r="C7" s="301"/>
      <c r="D7" s="2"/>
      <c r="E7" s="2"/>
      <c r="F7" s="50"/>
      <c r="G7" s="51">
        <f t="shared" si="0"/>
        <v>0</v>
      </c>
      <c r="H7" s="716"/>
    </row>
    <row r="8" spans="1:8" ht="15.75" customHeight="1" x14ac:dyDescent="0.25">
      <c r="A8" s="17"/>
      <c r="B8" s="2"/>
      <c r="C8" s="301"/>
      <c r="D8" s="2"/>
      <c r="E8" s="2"/>
      <c r="F8" s="50"/>
      <c r="G8" s="51">
        <f t="shared" si="0"/>
        <v>0</v>
      </c>
      <c r="H8" s="716"/>
    </row>
    <row r="9" spans="1:8" ht="15.75" customHeight="1" x14ac:dyDescent="0.25">
      <c r="A9" s="17"/>
      <c r="B9" s="2"/>
      <c r="C9" s="301"/>
      <c r="D9" s="2"/>
      <c r="E9" s="2"/>
      <c r="F9" s="50"/>
      <c r="G9" s="51">
        <f t="shared" si="0"/>
        <v>0</v>
      </c>
      <c r="H9" s="716"/>
    </row>
    <row r="10" spans="1:8" ht="15.75" customHeight="1" x14ac:dyDescent="0.25">
      <c r="A10" s="17"/>
      <c r="B10" s="2"/>
      <c r="C10" s="301"/>
      <c r="D10" s="2"/>
      <c r="E10" s="2"/>
      <c r="F10" s="50"/>
      <c r="G10" s="51">
        <f t="shared" si="0"/>
        <v>0</v>
      </c>
      <c r="H10" s="716"/>
    </row>
    <row r="11" spans="1:8" ht="15.75" customHeight="1" x14ac:dyDescent="0.25">
      <c r="A11" s="17"/>
      <c r="B11" s="2"/>
      <c r="C11" s="301"/>
      <c r="D11" s="2"/>
      <c r="E11" s="2"/>
      <c r="F11" s="50"/>
      <c r="G11" s="51">
        <f t="shared" si="0"/>
        <v>0</v>
      </c>
      <c r="H11" s="716"/>
    </row>
    <row r="12" spans="1:8" ht="15.75" customHeight="1" x14ac:dyDescent="0.25">
      <c r="A12" s="17"/>
      <c r="B12" s="2"/>
      <c r="C12" s="301"/>
      <c r="D12" s="2"/>
      <c r="E12" s="2"/>
      <c r="F12" s="50"/>
      <c r="G12" s="51">
        <f t="shared" si="0"/>
        <v>0</v>
      </c>
      <c r="H12" s="716"/>
    </row>
    <row r="13" spans="1:8" ht="15.75" customHeight="1" x14ac:dyDescent="0.25">
      <c r="A13" s="17"/>
      <c r="B13" s="2"/>
      <c r="C13" s="301"/>
      <c r="D13" s="2"/>
      <c r="E13" s="2"/>
      <c r="F13" s="50"/>
      <c r="G13" s="51">
        <f t="shared" si="0"/>
        <v>0</v>
      </c>
      <c r="H13" s="716"/>
    </row>
    <row r="14" spans="1:8" ht="15.75" customHeight="1" x14ac:dyDescent="0.25">
      <c r="A14" s="17"/>
      <c r="B14" s="2"/>
      <c r="C14" s="301"/>
      <c r="D14" s="2"/>
      <c r="E14" s="2"/>
      <c r="F14" s="50"/>
      <c r="G14" s="51">
        <f t="shared" si="0"/>
        <v>0</v>
      </c>
      <c r="H14" s="716"/>
    </row>
    <row r="15" spans="1:8" ht="15.75" customHeight="1" x14ac:dyDescent="0.25">
      <c r="A15" s="17"/>
      <c r="B15" s="2"/>
      <c r="C15" s="301"/>
      <c r="D15" s="2"/>
      <c r="E15" s="2"/>
      <c r="F15" s="50"/>
      <c r="G15" s="51">
        <f t="shared" si="0"/>
        <v>0</v>
      </c>
      <c r="H15" s="716"/>
    </row>
    <row r="16" spans="1:8" ht="15.75" customHeight="1" x14ac:dyDescent="0.25">
      <c r="A16" s="17"/>
      <c r="B16" s="2"/>
      <c r="C16" s="301"/>
      <c r="D16" s="2"/>
      <c r="E16" s="2"/>
      <c r="F16" s="50"/>
      <c r="G16" s="51">
        <f t="shared" si="0"/>
        <v>0</v>
      </c>
      <c r="H16" s="716"/>
    </row>
    <row r="17" spans="1:8" ht="15.75" customHeight="1" x14ac:dyDescent="0.25">
      <c r="A17" s="17"/>
      <c r="B17" s="2"/>
      <c r="C17" s="301"/>
      <c r="D17" s="2"/>
      <c r="E17" s="2"/>
      <c r="F17" s="50"/>
      <c r="G17" s="51">
        <f t="shared" si="0"/>
        <v>0</v>
      </c>
      <c r="H17" s="716"/>
    </row>
    <row r="18" spans="1:8" ht="15.75" customHeight="1" x14ac:dyDescent="0.25">
      <c r="A18" s="17"/>
      <c r="B18" s="2"/>
      <c r="C18" s="301"/>
      <c r="D18" s="2"/>
      <c r="E18" s="2"/>
      <c r="F18" s="50"/>
      <c r="G18" s="51">
        <f t="shared" si="0"/>
        <v>0</v>
      </c>
      <c r="H18" s="716"/>
    </row>
    <row r="19" spans="1:8" ht="15.75" customHeight="1" x14ac:dyDescent="0.25">
      <c r="A19" s="17"/>
      <c r="B19" s="2"/>
      <c r="C19" s="301"/>
      <c r="D19" s="2"/>
      <c r="E19" s="2"/>
      <c r="F19" s="50"/>
      <c r="G19" s="51">
        <f t="shared" si="0"/>
        <v>0</v>
      </c>
      <c r="H19" s="716"/>
    </row>
    <row r="20" spans="1:8" ht="15.75" customHeight="1" x14ac:dyDescent="0.25">
      <c r="A20" s="17"/>
      <c r="B20" s="2"/>
      <c r="C20" s="301"/>
      <c r="D20" s="2"/>
      <c r="E20" s="2"/>
      <c r="F20" s="50"/>
      <c r="G20" s="51">
        <f t="shared" si="0"/>
        <v>0</v>
      </c>
      <c r="H20" s="716"/>
    </row>
    <row r="21" spans="1:8" ht="15.75" customHeight="1" x14ac:dyDescent="0.25">
      <c r="A21" s="17"/>
      <c r="B21" s="2"/>
      <c r="C21" s="301"/>
      <c r="D21" s="2"/>
      <c r="E21" s="2"/>
      <c r="F21" s="50"/>
      <c r="G21" s="51">
        <f t="shared" si="0"/>
        <v>0</v>
      </c>
      <c r="H21" s="716"/>
    </row>
    <row r="22" spans="1:8" ht="15.75" customHeight="1" x14ac:dyDescent="0.25">
      <c r="A22" s="17"/>
      <c r="B22" s="2"/>
      <c r="C22" s="301"/>
      <c r="D22" s="2"/>
      <c r="E22" s="2"/>
      <c r="F22" s="50"/>
      <c r="G22" s="51">
        <f t="shared" si="0"/>
        <v>0</v>
      </c>
      <c r="H22" s="716"/>
    </row>
    <row r="23" spans="1:8" ht="15.75" customHeight="1" thickBot="1" x14ac:dyDescent="0.3">
      <c r="A23" s="18"/>
      <c r="B23" s="3"/>
      <c r="C23" s="302"/>
      <c r="D23" s="3"/>
      <c r="E23" s="3"/>
      <c r="F23" s="52"/>
      <c r="G23" s="51">
        <f t="shared" si="0"/>
        <v>0</v>
      </c>
      <c r="H23" s="716"/>
    </row>
    <row r="24" spans="1:8" s="16" customFormat="1" ht="18" customHeight="1" thickBot="1" x14ac:dyDescent="0.3">
      <c r="A24" s="29" t="s">
        <v>52</v>
      </c>
      <c r="B24" s="14">
        <f>SUM(B5:B23)</f>
        <v>0</v>
      </c>
      <c r="C24" s="21"/>
      <c r="D24" s="14">
        <f>SUM(D5:D23)</f>
        <v>0</v>
      </c>
      <c r="E24" s="14">
        <f>SUM(E5:E23)</f>
        <v>0</v>
      </c>
      <c r="F24" s="14">
        <f>SUM(F5:F23)</f>
        <v>0</v>
      </c>
      <c r="G24" s="15">
        <f>SUM(G5:G23)</f>
        <v>0</v>
      </c>
      <c r="H24" s="716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105"/>
  <sheetViews>
    <sheetView zoomScale="130" zoomScaleNormal="130" zoomScaleSheetLayoutView="100" workbookViewId="0">
      <selection activeCell="N106" sqref="N106"/>
    </sheetView>
  </sheetViews>
  <sheetFormatPr defaultColWidth="12" defaultRowHeight="13.2" x14ac:dyDescent="0.25"/>
  <cols>
    <col min="1" max="1" width="28.44140625" style="8" customWidth="1"/>
    <col min="2" max="13" width="10" style="8" customWidth="1"/>
    <col min="14" max="14" width="4" style="8" customWidth="1"/>
    <col min="15" max="16384" width="12" style="8"/>
  </cols>
  <sheetData>
    <row r="1" spans="1:14" ht="15.75" customHeight="1" x14ac:dyDescent="0.25">
      <c r="A1" s="731" t="s">
        <v>750</v>
      </c>
      <c r="B1" s="732"/>
      <c r="C1" s="732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21" t="str">
        <f>+CONCATENATE("5. melléklet a 5/",LEFT(ÖSSZEFÜGGÉSEK!A4,4)+1,". (V.26.) önkormányzati rendelethez    ")</f>
        <v xml:space="preserve">5. melléklet a 5/2021. (V.26.) önkormányzati rendelethez    </v>
      </c>
    </row>
    <row r="2" spans="1:14" ht="14.4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636"/>
      <c r="M2" s="634" t="str">
        <f>'4.sz.mell.'!G2</f>
        <v>Forintban!</v>
      </c>
      <c r="N2" s="721"/>
    </row>
    <row r="3" spans="1:14" ht="13.8" thickBot="1" x14ac:dyDescent="0.3">
      <c r="A3" s="738" t="s">
        <v>90</v>
      </c>
      <c r="B3" s="736" t="s">
        <v>177</v>
      </c>
      <c r="C3" s="736"/>
      <c r="D3" s="736"/>
      <c r="E3" s="736"/>
      <c r="F3" s="736"/>
      <c r="G3" s="736"/>
      <c r="H3" s="736"/>
      <c r="I3" s="736"/>
      <c r="J3" s="726" t="s">
        <v>179</v>
      </c>
      <c r="K3" s="726"/>
      <c r="L3" s="726"/>
      <c r="M3" s="726"/>
      <c r="N3" s="721"/>
    </row>
    <row r="4" spans="1:14" ht="15" customHeight="1" thickBot="1" x14ac:dyDescent="0.3">
      <c r="A4" s="739"/>
      <c r="B4" s="741" t="s">
        <v>180</v>
      </c>
      <c r="C4" s="735" t="s">
        <v>181</v>
      </c>
      <c r="D4" s="730" t="s">
        <v>175</v>
      </c>
      <c r="E4" s="730"/>
      <c r="F4" s="730"/>
      <c r="G4" s="730"/>
      <c r="H4" s="730"/>
      <c r="I4" s="730"/>
      <c r="J4" s="727"/>
      <c r="K4" s="727"/>
      <c r="L4" s="727"/>
      <c r="M4" s="727"/>
      <c r="N4" s="721"/>
    </row>
    <row r="5" spans="1:14" ht="13.8" thickBot="1" x14ac:dyDescent="0.3">
      <c r="A5" s="739"/>
      <c r="B5" s="741"/>
      <c r="C5" s="735"/>
      <c r="D5" s="54" t="s">
        <v>180</v>
      </c>
      <c r="E5" s="54" t="s">
        <v>181</v>
      </c>
      <c r="F5" s="54" t="s">
        <v>180</v>
      </c>
      <c r="G5" s="54" t="s">
        <v>181</v>
      </c>
      <c r="H5" s="54" t="s">
        <v>180</v>
      </c>
      <c r="I5" s="54" t="s">
        <v>181</v>
      </c>
      <c r="J5" s="727"/>
      <c r="K5" s="727"/>
      <c r="L5" s="727"/>
      <c r="M5" s="727"/>
      <c r="N5" s="721"/>
    </row>
    <row r="6" spans="1:14" ht="31.2" thickBot="1" x14ac:dyDescent="0.3">
      <c r="A6" s="740"/>
      <c r="B6" s="735" t="s">
        <v>176</v>
      </c>
      <c r="C6" s="735"/>
      <c r="D6" s="735" t="str">
        <f>+CONCATENATE(LEFT(ÖSSZEFÜGGÉSEK!A4,4),". előtt")</f>
        <v>2020. előtt</v>
      </c>
      <c r="E6" s="735"/>
      <c r="F6" s="735" t="str">
        <f>+CONCATENATE(LEFT(ÖSSZEFÜGGÉSEK!A4,4),". évi")</f>
        <v>2020. évi</v>
      </c>
      <c r="G6" s="735"/>
      <c r="H6" s="741" t="str">
        <f>+CONCATENATE(LEFT(ÖSSZEFÜGGÉSEK!A4,4),". után")</f>
        <v>2020. után</v>
      </c>
      <c r="I6" s="741"/>
      <c r="J6" s="53" t="str">
        <f>+D6</f>
        <v>2020. előtt</v>
      </c>
      <c r="K6" s="54" t="str">
        <f>+F6</f>
        <v>2020. évi</v>
      </c>
      <c r="L6" s="53" t="s">
        <v>38</v>
      </c>
      <c r="M6" s="54" t="str">
        <f>+CONCATENATE("Teljesítés %-a ",LEFT(ÖSSZEFÜGGÉSEK!A4,4),". XII. 31-ig")</f>
        <v>Teljesítés %-a 2020. XII. 31-ig</v>
      </c>
      <c r="N6" s="721"/>
    </row>
    <row r="7" spans="1:14" ht="13.8" thickBot="1" x14ac:dyDescent="0.3">
      <c r="A7" s="55" t="s">
        <v>408</v>
      </c>
      <c r="B7" s="53" t="s">
        <v>409</v>
      </c>
      <c r="C7" s="53" t="s">
        <v>410</v>
      </c>
      <c r="D7" s="56" t="s">
        <v>411</v>
      </c>
      <c r="E7" s="54" t="s">
        <v>412</v>
      </c>
      <c r="F7" s="54" t="s">
        <v>489</v>
      </c>
      <c r="G7" s="54" t="s">
        <v>490</v>
      </c>
      <c r="H7" s="53" t="s">
        <v>491</v>
      </c>
      <c r="I7" s="56" t="s">
        <v>492</v>
      </c>
      <c r="J7" s="56" t="s">
        <v>536</v>
      </c>
      <c r="K7" s="56" t="s">
        <v>537</v>
      </c>
      <c r="L7" s="56" t="s">
        <v>538</v>
      </c>
      <c r="M7" s="57" t="s">
        <v>539</v>
      </c>
      <c r="N7" s="721"/>
    </row>
    <row r="8" spans="1:14" x14ac:dyDescent="0.25">
      <c r="A8" s="58" t="s">
        <v>91</v>
      </c>
      <c r="B8" s="640"/>
      <c r="C8" s="641"/>
      <c r="D8" s="641"/>
      <c r="E8" s="642"/>
      <c r="F8" s="641"/>
      <c r="G8" s="641"/>
      <c r="H8" s="641"/>
      <c r="I8" s="641"/>
      <c r="J8" s="641"/>
      <c r="K8" s="641"/>
      <c r="L8" s="643">
        <f t="shared" ref="L8:L14" si="0">+J8+K8</f>
        <v>0</v>
      </c>
      <c r="M8" s="644" t="str">
        <f>IF((C8&lt;&gt;0),ROUND((L8/C8)*100,1),"")</f>
        <v/>
      </c>
      <c r="N8" s="721"/>
    </row>
    <row r="9" spans="1:14" x14ac:dyDescent="0.25">
      <c r="A9" s="59" t="s">
        <v>103</v>
      </c>
      <c r="B9" s="645"/>
      <c r="C9" s="646"/>
      <c r="D9" s="646"/>
      <c r="E9" s="646"/>
      <c r="F9" s="646"/>
      <c r="G9" s="646"/>
      <c r="H9" s="646"/>
      <c r="I9" s="646"/>
      <c r="J9" s="646"/>
      <c r="K9" s="646"/>
      <c r="L9" s="647">
        <f t="shared" si="0"/>
        <v>0</v>
      </c>
      <c r="M9" s="648" t="str">
        <f t="shared" ref="M9:M14" si="1">IF((C9&lt;&gt;0),ROUND((L9/C9)*100,1),"")</f>
        <v/>
      </c>
      <c r="N9" s="721"/>
    </row>
    <row r="10" spans="1:14" x14ac:dyDescent="0.25">
      <c r="A10" s="60" t="s">
        <v>92</v>
      </c>
      <c r="B10" s="649"/>
      <c r="C10" s="650"/>
      <c r="D10" s="650"/>
      <c r="E10" s="650"/>
      <c r="F10" s="650"/>
      <c r="G10" s="650"/>
      <c r="H10" s="650"/>
      <c r="I10" s="650"/>
      <c r="J10" s="650"/>
      <c r="K10" s="650">
        <v>0</v>
      </c>
      <c r="L10" s="647">
        <f t="shared" si="0"/>
        <v>0</v>
      </c>
      <c r="M10" s="648" t="str">
        <f t="shared" si="1"/>
        <v/>
      </c>
      <c r="N10" s="721"/>
    </row>
    <row r="11" spans="1:14" x14ac:dyDescent="0.25">
      <c r="A11" s="60" t="s">
        <v>104</v>
      </c>
      <c r="B11" s="649"/>
      <c r="C11" s="650"/>
      <c r="D11" s="650"/>
      <c r="E11" s="650"/>
      <c r="F11" s="650"/>
      <c r="G11" s="650"/>
      <c r="H11" s="650"/>
      <c r="I11" s="650"/>
      <c r="J11" s="650"/>
      <c r="K11" s="650"/>
      <c r="L11" s="647">
        <f t="shared" si="0"/>
        <v>0</v>
      </c>
      <c r="M11" s="648" t="str">
        <f t="shared" si="1"/>
        <v/>
      </c>
      <c r="N11" s="721"/>
    </row>
    <row r="12" spans="1:14" x14ac:dyDescent="0.25">
      <c r="A12" s="60" t="s">
        <v>93</v>
      </c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47">
        <f t="shared" si="0"/>
        <v>0</v>
      </c>
      <c r="M12" s="648" t="str">
        <f t="shared" si="1"/>
        <v/>
      </c>
      <c r="N12" s="721"/>
    </row>
    <row r="13" spans="1:14" x14ac:dyDescent="0.25">
      <c r="A13" s="60" t="s">
        <v>94</v>
      </c>
      <c r="B13" s="649"/>
      <c r="C13" s="650"/>
      <c r="D13" s="650"/>
      <c r="E13" s="650"/>
      <c r="F13" s="650"/>
      <c r="G13" s="650"/>
      <c r="H13" s="650"/>
      <c r="I13" s="650"/>
      <c r="J13" s="650"/>
      <c r="K13" s="650"/>
      <c r="L13" s="647">
        <f t="shared" si="0"/>
        <v>0</v>
      </c>
      <c r="M13" s="648" t="str">
        <f t="shared" si="1"/>
        <v/>
      </c>
      <c r="N13" s="721"/>
    </row>
    <row r="14" spans="1:14" ht="15" customHeight="1" thickBot="1" x14ac:dyDescent="0.3">
      <c r="A14" s="61"/>
      <c r="B14" s="651"/>
      <c r="C14" s="652"/>
      <c r="D14" s="652"/>
      <c r="E14" s="652"/>
      <c r="F14" s="652"/>
      <c r="G14" s="652"/>
      <c r="H14" s="652"/>
      <c r="I14" s="652"/>
      <c r="J14" s="652"/>
      <c r="K14" s="652"/>
      <c r="L14" s="647">
        <f t="shared" si="0"/>
        <v>0</v>
      </c>
      <c r="M14" s="653" t="str">
        <f t="shared" si="1"/>
        <v/>
      </c>
      <c r="N14" s="721"/>
    </row>
    <row r="15" spans="1:14" ht="13.8" thickBot="1" x14ac:dyDescent="0.3">
      <c r="A15" s="62" t="s">
        <v>96</v>
      </c>
      <c r="B15" s="654">
        <f>B8+SUM(B10:B14)</f>
        <v>0</v>
      </c>
      <c r="C15" s="654">
        <f t="shared" ref="C15:L15" si="2">C8+SUM(C10:C14)</f>
        <v>0</v>
      </c>
      <c r="D15" s="654">
        <f t="shared" si="2"/>
        <v>0</v>
      </c>
      <c r="E15" s="654">
        <f t="shared" si="2"/>
        <v>0</v>
      </c>
      <c r="F15" s="654">
        <f t="shared" si="2"/>
        <v>0</v>
      </c>
      <c r="G15" s="654">
        <f t="shared" si="2"/>
        <v>0</v>
      </c>
      <c r="H15" s="654">
        <f t="shared" si="2"/>
        <v>0</v>
      </c>
      <c r="I15" s="654">
        <f t="shared" si="2"/>
        <v>0</v>
      </c>
      <c r="J15" s="654">
        <f t="shared" si="2"/>
        <v>0</v>
      </c>
      <c r="K15" s="654">
        <f t="shared" si="2"/>
        <v>0</v>
      </c>
      <c r="L15" s="654">
        <f t="shared" si="2"/>
        <v>0</v>
      </c>
      <c r="M15" s="655" t="str">
        <f>IF((C15&lt;&gt;0),ROUND((L15/C15)*100,1),"")</f>
        <v/>
      </c>
      <c r="N15" s="721"/>
    </row>
    <row r="16" spans="1:14" x14ac:dyDescent="0.25">
      <c r="A16" s="63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721"/>
    </row>
    <row r="17" spans="1:14" ht="13.8" thickBot="1" x14ac:dyDescent="0.3">
      <c r="A17" s="66" t="s">
        <v>95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21"/>
    </row>
    <row r="18" spans="1:14" x14ac:dyDescent="0.25">
      <c r="A18" s="69" t="s">
        <v>99</v>
      </c>
      <c r="B18" s="640"/>
      <c r="C18" s="641"/>
      <c r="D18" s="641"/>
      <c r="E18" s="642"/>
      <c r="F18" s="641"/>
      <c r="G18" s="641"/>
      <c r="H18" s="641"/>
      <c r="I18" s="641"/>
      <c r="J18" s="641"/>
      <c r="K18" s="641"/>
      <c r="L18" s="656">
        <f t="shared" ref="L18:L23" si="3">+J18+K18</f>
        <v>0</v>
      </c>
      <c r="M18" s="644" t="str">
        <f t="shared" ref="M18:M24" si="4">IF((C18&lt;&gt;0),ROUND((L18/C18)*100,1),"")</f>
        <v/>
      </c>
      <c r="N18" s="721"/>
    </row>
    <row r="19" spans="1:14" x14ac:dyDescent="0.25">
      <c r="A19" s="70" t="s">
        <v>100</v>
      </c>
      <c r="B19" s="645"/>
      <c r="C19" s="650"/>
      <c r="D19" s="650"/>
      <c r="E19" s="650"/>
      <c r="F19" s="650"/>
      <c r="G19" s="650"/>
      <c r="H19" s="650"/>
      <c r="I19" s="650"/>
      <c r="J19" s="650"/>
      <c r="K19" s="650"/>
      <c r="L19" s="657">
        <f t="shared" si="3"/>
        <v>0</v>
      </c>
      <c r="M19" s="648" t="str">
        <f t="shared" si="4"/>
        <v/>
      </c>
      <c r="N19" s="721"/>
    </row>
    <row r="20" spans="1:14" x14ac:dyDescent="0.25">
      <c r="A20" s="70" t="s">
        <v>101</v>
      </c>
      <c r="B20" s="649"/>
      <c r="C20" s="650"/>
      <c r="D20" s="650"/>
      <c r="E20" s="650"/>
      <c r="F20" s="650"/>
      <c r="G20" s="650"/>
      <c r="H20" s="650"/>
      <c r="I20" s="650"/>
      <c r="J20" s="650"/>
      <c r="K20" s="650"/>
      <c r="L20" s="657">
        <f t="shared" si="3"/>
        <v>0</v>
      </c>
      <c r="M20" s="648" t="str">
        <f t="shared" si="4"/>
        <v/>
      </c>
      <c r="N20" s="721"/>
    </row>
    <row r="21" spans="1:14" x14ac:dyDescent="0.25">
      <c r="A21" s="70" t="s">
        <v>102</v>
      </c>
      <c r="B21" s="649"/>
      <c r="C21" s="650"/>
      <c r="D21" s="650"/>
      <c r="E21" s="650"/>
      <c r="F21" s="650"/>
      <c r="G21" s="650"/>
      <c r="H21" s="650"/>
      <c r="I21" s="650"/>
      <c r="J21" s="650"/>
      <c r="K21" s="650"/>
      <c r="L21" s="657">
        <f t="shared" si="3"/>
        <v>0</v>
      </c>
      <c r="M21" s="648" t="str">
        <f t="shared" si="4"/>
        <v/>
      </c>
      <c r="N21" s="721"/>
    </row>
    <row r="22" spans="1:14" x14ac:dyDescent="0.25">
      <c r="A22" s="71"/>
      <c r="B22" s="649"/>
      <c r="C22" s="650"/>
      <c r="D22" s="650"/>
      <c r="E22" s="650"/>
      <c r="F22" s="650"/>
      <c r="G22" s="650"/>
      <c r="H22" s="650"/>
      <c r="I22" s="650"/>
      <c r="J22" s="650"/>
      <c r="K22" s="650"/>
      <c r="L22" s="657">
        <f t="shared" si="3"/>
        <v>0</v>
      </c>
      <c r="M22" s="648" t="str">
        <f t="shared" si="4"/>
        <v/>
      </c>
      <c r="N22" s="721"/>
    </row>
    <row r="23" spans="1:14" ht="13.8" thickBot="1" x14ac:dyDescent="0.3">
      <c r="A23" s="72"/>
      <c r="B23" s="651"/>
      <c r="C23" s="652"/>
      <c r="D23" s="652"/>
      <c r="E23" s="652"/>
      <c r="F23" s="652"/>
      <c r="G23" s="652"/>
      <c r="H23" s="652"/>
      <c r="I23" s="652"/>
      <c r="J23" s="652"/>
      <c r="K23" s="652"/>
      <c r="L23" s="657">
        <f t="shared" si="3"/>
        <v>0</v>
      </c>
      <c r="M23" s="653" t="str">
        <f t="shared" si="4"/>
        <v/>
      </c>
      <c r="N23" s="721"/>
    </row>
    <row r="24" spans="1:14" ht="13.8" thickBot="1" x14ac:dyDescent="0.3">
      <c r="A24" s="73" t="s">
        <v>80</v>
      </c>
      <c r="B24" s="654">
        <f t="shared" ref="B24:L24" si="5">SUM(B18:B23)</f>
        <v>0</v>
      </c>
      <c r="C24" s="654">
        <f t="shared" si="5"/>
        <v>0</v>
      </c>
      <c r="D24" s="654">
        <f t="shared" si="5"/>
        <v>0</v>
      </c>
      <c r="E24" s="654">
        <f t="shared" si="5"/>
        <v>0</v>
      </c>
      <c r="F24" s="654">
        <f t="shared" si="5"/>
        <v>0</v>
      </c>
      <c r="G24" s="654">
        <f t="shared" si="5"/>
        <v>0</v>
      </c>
      <c r="H24" s="654">
        <f t="shared" si="5"/>
        <v>0</v>
      </c>
      <c r="I24" s="654">
        <f t="shared" si="5"/>
        <v>0</v>
      </c>
      <c r="J24" s="654">
        <f t="shared" si="5"/>
        <v>0</v>
      </c>
      <c r="K24" s="654">
        <f t="shared" si="5"/>
        <v>0</v>
      </c>
      <c r="L24" s="654">
        <f t="shared" si="5"/>
        <v>0</v>
      </c>
      <c r="M24" s="655" t="str">
        <f t="shared" si="4"/>
        <v/>
      </c>
      <c r="N24" s="721"/>
    </row>
    <row r="25" spans="1:14" x14ac:dyDescent="0.25">
      <c r="A25" s="734" t="s">
        <v>174</v>
      </c>
      <c r="B25" s="734"/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21"/>
    </row>
    <row r="26" spans="1:14" ht="5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21"/>
    </row>
    <row r="27" spans="1:14" ht="15.6" x14ac:dyDescent="0.25">
      <c r="A27" s="744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744"/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  <c r="N27" s="721"/>
    </row>
    <row r="28" spans="1:14" ht="12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37" t="str">
        <f>M2</f>
        <v>Forintban!</v>
      </c>
      <c r="M28" s="737"/>
      <c r="N28" s="721"/>
    </row>
    <row r="29" spans="1:14" ht="13.8" thickBot="1" x14ac:dyDescent="0.3">
      <c r="A29" s="728" t="s">
        <v>97</v>
      </c>
      <c r="B29" s="729"/>
      <c r="C29" s="729"/>
      <c r="D29" s="729"/>
      <c r="E29" s="729"/>
      <c r="F29" s="729"/>
      <c r="G29" s="729"/>
      <c r="H29" s="729"/>
      <c r="I29" s="729"/>
      <c r="J29" s="729"/>
      <c r="K29" s="75" t="s">
        <v>663</v>
      </c>
      <c r="L29" s="75" t="s">
        <v>662</v>
      </c>
      <c r="M29" s="75" t="s">
        <v>179</v>
      </c>
      <c r="N29" s="721"/>
    </row>
    <row r="30" spans="1:14" x14ac:dyDescent="0.25">
      <c r="A30" s="722"/>
      <c r="B30" s="723"/>
      <c r="C30" s="723"/>
      <c r="D30" s="723"/>
      <c r="E30" s="723"/>
      <c r="F30" s="723"/>
      <c r="G30" s="723"/>
      <c r="H30" s="723"/>
      <c r="I30" s="723"/>
      <c r="J30" s="723"/>
      <c r="K30" s="642"/>
      <c r="L30" s="658"/>
      <c r="M30" s="658"/>
      <c r="N30" s="721"/>
    </row>
    <row r="31" spans="1:14" ht="13.8" thickBot="1" x14ac:dyDescent="0.3">
      <c r="A31" s="724"/>
      <c r="B31" s="725"/>
      <c r="C31" s="725"/>
      <c r="D31" s="725"/>
      <c r="E31" s="725"/>
      <c r="F31" s="725"/>
      <c r="G31" s="725"/>
      <c r="H31" s="725"/>
      <c r="I31" s="725"/>
      <c r="J31" s="725"/>
      <c r="K31" s="659"/>
      <c r="L31" s="652"/>
      <c r="M31" s="652"/>
      <c r="N31" s="721"/>
    </row>
    <row r="32" spans="1:14" ht="13.8" thickBot="1" x14ac:dyDescent="0.3">
      <c r="A32" s="742" t="s">
        <v>39</v>
      </c>
      <c r="B32" s="743"/>
      <c r="C32" s="743"/>
      <c r="D32" s="743"/>
      <c r="E32" s="743"/>
      <c r="F32" s="743"/>
      <c r="G32" s="743"/>
      <c r="H32" s="743"/>
      <c r="I32" s="743"/>
      <c r="J32" s="743"/>
      <c r="K32" s="660">
        <f>SUM(K30:K31)</f>
        <v>0</v>
      </c>
      <c r="L32" s="660">
        <f>SUM(L30:L31)</f>
        <v>0</v>
      </c>
      <c r="M32" s="660">
        <f>SUM(M30:M31)</f>
        <v>0</v>
      </c>
      <c r="N32" s="721"/>
    </row>
    <row r="33" spans="1:14" x14ac:dyDescent="0.25">
      <c r="N33" s="721"/>
    </row>
    <row r="37" spans="1:14" ht="15.6" x14ac:dyDescent="0.25">
      <c r="A37" s="731" t="s">
        <v>751</v>
      </c>
      <c r="B37" s="732"/>
      <c r="C37" s="732"/>
      <c r="D37" s="733"/>
      <c r="E37" s="733"/>
      <c r="F37" s="733"/>
      <c r="G37" s="733"/>
      <c r="H37" s="733"/>
      <c r="I37" s="733"/>
      <c r="J37" s="733"/>
      <c r="K37" s="733"/>
      <c r="L37" s="733"/>
      <c r="M37" s="733"/>
      <c r="N37" s="721" t="str">
        <f>+CONCATENATE("5. melléklet a 5/",LEFT(ÖSSZEFÜGGÉSEK!A4,4)+1,". (V.26.) önkormányzati rendelethez    ")</f>
        <v xml:space="preserve">5. melléklet a 5/2021. (V.26.) önkormányzati rendelethez    </v>
      </c>
    </row>
    <row r="38" spans="1:14" ht="14.4" thickBo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636"/>
      <c r="M38" s="634">
        <f>'4.sz.mell.'!G38</f>
        <v>0</v>
      </c>
      <c r="N38" s="721"/>
    </row>
    <row r="39" spans="1:14" ht="13.8" thickBot="1" x14ac:dyDescent="0.3">
      <c r="A39" s="738" t="s">
        <v>90</v>
      </c>
      <c r="B39" s="736" t="s">
        <v>177</v>
      </c>
      <c r="C39" s="736"/>
      <c r="D39" s="736"/>
      <c r="E39" s="736"/>
      <c r="F39" s="736"/>
      <c r="G39" s="736"/>
      <c r="H39" s="736"/>
      <c r="I39" s="736"/>
      <c r="J39" s="726" t="s">
        <v>179</v>
      </c>
      <c r="K39" s="726"/>
      <c r="L39" s="726"/>
      <c r="M39" s="726"/>
      <c r="N39" s="721"/>
    </row>
    <row r="40" spans="1:14" ht="13.8" thickBot="1" x14ac:dyDescent="0.3">
      <c r="A40" s="739"/>
      <c r="B40" s="741" t="s">
        <v>180</v>
      </c>
      <c r="C40" s="735" t="s">
        <v>181</v>
      </c>
      <c r="D40" s="730" t="s">
        <v>175</v>
      </c>
      <c r="E40" s="730"/>
      <c r="F40" s="730"/>
      <c r="G40" s="730"/>
      <c r="H40" s="730"/>
      <c r="I40" s="730"/>
      <c r="J40" s="727"/>
      <c r="K40" s="727"/>
      <c r="L40" s="727"/>
      <c r="M40" s="727"/>
      <c r="N40" s="721"/>
    </row>
    <row r="41" spans="1:14" ht="13.8" thickBot="1" x14ac:dyDescent="0.3">
      <c r="A41" s="739"/>
      <c r="B41" s="741"/>
      <c r="C41" s="735"/>
      <c r="D41" s="54" t="s">
        <v>180</v>
      </c>
      <c r="E41" s="54" t="s">
        <v>181</v>
      </c>
      <c r="F41" s="54" t="s">
        <v>180</v>
      </c>
      <c r="G41" s="54" t="s">
        <v>181</v>
      </c>
      <c r="H41" s="54" t="s">
        <v>180</v>
      </c>
      <c r="I41" s="54" t="s">
        <v>181</v>
      </c>
      <c r="J41" s="727"/>
      <c r="K41" s="727"/>
      <c r="L41" s="727"/>
      <c r="M41" s="727"/>
      <c r="N41" s="721"/>
    </row>
    <row r="42" spans="1:14" ht="31.2" thickBot="1" x14ac:dyDescent="0.3">
      <c r="A42" s="740"/>
      <c r="B42" s="735" t="s">
        <v>176</v>
      </c>
      <c r="C42" s="735"/>
      <c r="D42" s="735" t="str">
        <f>+CONCATENATE(LEFT(ÖSSZEFÜGGÉSEK!A40,4),"2018. előtt")</f>
        <v>2018. előtt</v>
      </c>
      <c r="E42" s="735"/>
      <c r="F42" s="735" t="str">
        <f>+CONCATENATE(LEFT(ÖSSZEFÜGGÉSEK!A40,4),"2018. évi")</f>
        <v>2018. évi</v>
      </c>
      <c r="G42" s="735"/>
      <c r="H42" s="741" t="str">
        <f>+CONCATENATE(LEFT(ÖSSZEFÜGGÉSEK!A40,4),"2018. után")</f>
        <v>2018. után</v>
      </c>
      <c r="I42" s="741"/>
      <c r="J42" s="53" t="str">
        <f>+D42</f>
        <v>2018. előtt</v>
      </c>
      <c r="K42" s="54" t="str">
        <f>+F42</f>
        <v>2018. évi</v>
      </c>
      <c r="L42" s="53" t="s">
        <v>38</v>
      </c>
      <c r="M42" s="54" t="str">
        <f>+CONCATENATE("Teljesítés %-a ",LEFT(ÖSSZEFÜGGÉSEK!A40,4),"2018. XII. 31-ig")</f>
        <v>Teljesítés %-a 2018. XII. 31-ig</v>
      </c>
      <c r="N42" s="721"/>
    </row>
    <row r="43" spans="1:14" ht="13.8" thickBot="1" x14ac:dyDescent="0.3">
      <c r="A43" s="55" t="s">
        <v>408</v>
      </c>
      <c r="B43" s="53" t="s">
        <v>409</v>
      </c>
      <c r="C43" s="53" t="s">
        <v>410</v>
      </c>
      <c r="D43" s="56" t="s">
        <v>411</v>
      </c>
      <c r="E43" s="54" t="s">
        <v>412</v>
      </c>
      <c r="F43" s="54" t="s">
        <v>489</v>
      </c>
      <c r="G43" s="54" t="s">
        <v>490</v>
      </c>
      <c r="H43" s="53" t="s">
        <v>491</v>
      </c>
      <c r="I43" s="56" t="s">
        <v>492</v>
      </c>
      <c r="J43" s="56" t="s">
        <v>536</v>
      </c>
      <c r="K43" s="56" t="s">
        <v>537</v>
      </c>
      <c r="L43" s="56" t="s">
        <v>538</v>
      </c>
      <c r="M43" s="57" t="s">
        <v>539</v>
      </c>
      <c r="N43" s="721"/>
    </row>
    <row r="44" spans="1:14" x14ac:dyDescent="0.25">
      <c r="A44" s="58" t="s">
        <v>91</v>
      </c>
      <c r="B44" s="640"/>
      <c r="C44" s="641"/>
      <c r="D44" s="641"/>
      <c r="E44" s="642"/>
      <c r="F44" s="641"/>
      <c r="G44" s="641"/>
      <c r="H44" s="641"/>
      <c r="I44" s="641"/>
      <c r="J44" s="641"/>
      <c r="K44" s="641"/>
      <c r="L44" s="643">
        <f t="shared" ref="L44:L50" si="6">+J44+K44</f>
        <v>0</v>
      </c>
      <c r="M44" s="644" t="str">
        <f>IF((C44&lt;&gt;0),ROUND((L44/C44)*100,1),"")</f>
        <v/>
      </c>
      <c r="N44" s="721"/>
    </row>
    <row r="45" spans="1:14" x14ac:dyDescent="0.25">
      <c r="A45" s="59" t="s">
        <v>103</v>
      </c>
      <c r="B45" s="645"/>
      <c r="C45" s="646"/>
      <c r="D45" s="646"/>
      <c r="E45" s="646"/>
      <c r="F45" s="646"/>
      <c r="G45" s="646"/>
      <c r="H45" s="646"/>
      <c r="I45" s="646"/>
      <c r="J45" s="646"/>
      <c r="K45" s="646"/>
      <c r="L45" s="647">
        <f t="shared" si="6"/>
        <v>0</v>
      </c>
      <c r="M45" s="648" t="str">
        <f t="shared" ref="M45:M50" si="7">IF((C45&lt;&gt;0),ROUND((L45/C45)*100,1),"")</f>
        <v/>
      </c>
      <c r="N45" s="721"/>
    </row>
    <row r="46" spans="1:14" x14ac:dyDescent="0.25">
      <c r="A46" s="60" t="s">
        <v>92</v>
      </c>
      <c r="B46" s="649"/>
      <c r="C46" s="650"/>
      <c r="D46" s="650"/>
      <c r="E46" s="650"/>
      <c r="F46" s="650"/>
      <c r="G46" s="650"/>
      <c r="H46" s="650"/>
      <c r="I46" s="650"/>
      <c r="J46" s="650"/>
      <c r="K46" s="650"/>
      <c r="L46" s="647">
        <f t="shared" si="6"/>
        <v>0</v>
      </c>
      <c r="M46" s="648" t="str">
        <f t="shared" si="7"/>
        <v/>
      </c>
      <c r="N46" s="721"/>
    </row>
    <row r="47" spans="1:14" x14ac:dyDescent="0.25">
      <c r="A47" s="60" t="s">
        <v>104</v>
      </c>
      <c r="B47" s="649"/>
      <c r="C47" s="650"/>
      <c r="D47" s="650"/>
      <c r="E47" s="650"/>
      <c r="F47" s="650"/>
      <c r="G47" s="650"/>
      <c r="H47" s="650"/>
      <c r="I47" s="650"/>
      <c r="J47" s="650"/>
      <c r="K47" s="650"/>
      <c r="L47" s="647">
        <f t="shared" si="6"/>
        <v>0</v>
      </c>
      <c r="M47" s="648" t="str">
        <f t="shared" si="7"/>
        <v/>
      </c>
      <c r="N47" s="721"/>
    </row>
    <row r="48" spans="1:14" x14ac:dyDescent="0.25">
      <c r="A48" s="60" t="s">
        <v>93</v>
      </c>
      <c r="B48" s="649"/>
      <c r="C48" s="650"/>
      <c r="D48" s="650"/>
      <c r="E48" s="650"/>
      <c r="F48" s="650"/>
      <c r="G48" s="650"/>
      <c r="H48" s="650"/>
      <c r="I48" s="650"/>
      <c r="J48" s="650"/>
      <c r="K48" s="650"/>
      <c r="L48" s="647">
        <f t="shared" si="6"/>
        <v>0</v>
      </c>
      <c r="M48" s="648" t="str">
        <f t="shared" si="7"/>
        <v/>
      </c>
      <c r="N48" s="721"/>
    </row>
    <row r="49" spans="1:14" x14ac:dyDescent="0.25">
      <c r="A49" s="60" t="s">
        <v>94</v>
      </c>
      <c r="B49" s="649"/>
      <c r="C49" s="650"/>
      <c r="D49" s="650"/>
      <c r="E49" s="650"/>
      <c r="F49" s="650"/>
      <c r="G49" s="650"/>
      <c r="H49" s="650"/>
      <c r="I49" s="650"/>
      <c r="J49" s="650"/>
      <c r="K49" s="650"/>
      <c r="L49" s="647">
        <f t="shared" si="6"/>
        <v>0</v>
      </c>
      <c r="M49" s="648" t="str">
        <f t="shared" si="7"/>
        <v/>
      </c>
      <c r="N49" s="721"/>
    </row>
    <row r="50" spans="1:14" ht="13.8" thickBot="1" x14ac:dyDescent="0.3">
      <c r="A50" s="61"/>
      <c r="B50" s="651"/>
      <c r="C50" s="652"/>
      <c r="D50" s="652"/>
      <c r="E50" s="652"/>
      <c r="F50" s="652"/>
      <c r="G50" s="652"/>
      <c r="H50" s="652"/>
      <c r="I50" s="652"/>
      <c r="J50" s="652"/>
      <c r="K50" s="652"/>
      <c r="L50" s="647">
        <f t="shared" si="6"/>
        <v>0</v>
      </c>
      <c r="M50" s="653" t="str">
        <f t="shared" si="7"/>
        <v/>
      </c>
      <c r="N50" s="721"/>
    </row>
    <row r="51" spans="1:14" ht="13.8" thickBot="1" x14ac:dyDescent="0.3">
      <c r="A51" s="62" t="s">
        <v>96</v>
      </c>
      <c r="B51" s="654">
        <f>B44+SUM(B46:B50)</f>
        <v>0</v>
      </c>
      <c r="C51" s="654">
        <f t="shared" ref="C51:L51" si="8">C44+SUM(C46:C50)</f>
        <v>0</v>
      </c>
      <c r="D51" s="654">
        <f t="shared" si="8"/>
        <v>0</v>
      </c>
      <c r="E51" s="654">
        <f t="shared" si="8"/>
        <v>0</v>
      </c>
      <c r="F51" s="654">
        <f t="shared" si="8"/>
        <v>0</v>
      </c>
      <c r="G51" s="654">
        <f t="shared" si="8"/>
        <v>0</v>
      </c>
      <c r="H51" s="654">
        <f t="shared" si="8"/>
        <v>0</v>
      </c>
      <c r="I51" s="654">
        <f t="shared" si="8"/>
        <v>0</v>
      </c>
      <c r="J51" s="654">
        <f t="shared" si="8"/>
        <v>0</v>
      </c>
      <c r="K51" s="654">
        <f t="shared" si="8"/>
        <v>0</v>
      </c>
      <c r="L51" s="654">
        <f t="shared" si="8"/>
        <v>0</v>
      </c>
      <c r="M51" s="655" t="str">
        <f>IF((C51&lt;&gt;0),ROUND((L51/C51)*100,1),"")</f>
        <v/>
      </c>
      <c r="N51" s="721"/>
    </row>
    <row r="52" spans="1:14" x14ac:dyDescent="0.25">
      <c r="A52" s="6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721"/>
    </row>
    <row r="53" spans="1:14" ht="13.8" thickBot="1" x14ac:dyDescent="0.3">
      <c r="A53" s="66" t="s">
        <v>95</v>
      </c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21"/>
    </row>
    <row r="54" spans="1:14" x14ac:dyDescent="0.25">
      <c r="A54" s="69" t="s">
        <v>99</v>
      </c>
      <c r="B54" s="640"/>
      <c r="C54" s="641"/>
      <c r="D54" s="641"/>
      <c r="E54" s="642"/>
      <c r="F54" s="641"/>
      <c r="G54" s="641"/>
      <c r="H54" s="641"/>
      <c r="I54" s="641"/>
      <c r="J54" s="641"/>
      <c r="K54" s="641"/>
      <c r="L54" s="656">
        <f t="shared" ref="L54:L59" si="9">+J54+K54</f>
        <v>0</v>
      </c>
      <c r="M54" s="644" t="str">
        <f t="shared" ref="M54:M60" si="10">IF((C54&lt;&gt;0),ROUND((L54/C54)*100,1),"")</f>
        <v/>
      </c>
      <c r="N54" s="721"/>
    </row>
    <row r="55" spans="1:14" x14ac:dyDescent="0.25">
      <c r="A55" s="70" t="s">
        <v>100</v>
      </c>
      <c r="B55" s="645"/>
      <c r="C55" s="650"/>
      <c r="D55" s="650"/>
      <c r="E55" s="650"/>
      <c r="F55" s="650"/>
      <c r="G55" s="650"/>
      <c r="H55" s="650"/>
      <c r="I55" s="650"/>
      <c r="J55" s="650"/>
      <c r="K55" s="650"/>
      <c r="L55" s="657">
        <f t="shared" si="9"/>
        <v>0</v>
      </c>
      <c r="M55" s="648" t="str">
        <f t="shared" si="10"/>
        <v/>
      </c>
      <c r="N55" s="721"/>
    </row>
    <row r="56" spans="1:14" x14ac:dyDescent="0.25">
      <c r="A56" s="70" t="s">
        <v>101</v>
      </c>
      <c r="B56" s="649"/>
      <c r="C56" s="650"/>
      <c r="D56" s="650"/>
      <c r="E56" s="650"/>
      <c r="F56" s="650"/>
      <c r="G56" s="650"/>
      <c r="H56" s="650"/>
      <c r="I56" s="650"/>
      <c r="J56" s="650"/>
      <c r="K56" s="650"/>
      <c r="L56" s="657">
        <f t="shared" si="9"/>
        <v>0</v>
      </c>
      <c r="M56" s="648" t="str">
        <f t="shared" si="10"/>
        <v/>
      </c>
      <c r="N56" s="721"/>
    </row>
    <row r="57" spans="1:14" x14ac:dyDescent="0.25">
      <c r="A57" s="70" t="s">
        <v>102</v>
      </c>
      <c r="B57" s="649"/>
      <c r="C57" s="650"/>
      <c r="D57" s="650"/>
      <c r="E57" s="650"/>
      <c r="F57" s="650"/>
      <c r="G57" s="650"/>
      <c r="H57" s="650"/>
      <c r="I57" s="650"/>
      <c r="J57" s="650"/>
      <c r="K57" s="650"/>
      <c r="L57" s="657">
        <f t="shared" si="9"/>
        <v>0</v>
      </c>
      <c r="M57" s="648" t="str">
        <f t="shared" si="10"/>
        <v/>
      </c>
      <c r="N57" s="721"/>
    </row>
    <row r="58" spans="1:14" x14ac:dyDescent="0.25">
      <c r="A58" s="71"/>
      <c r="B58" s="649"/>
      <c r="C58" s="650"/>
      <c r="D58" s="650"/>
      <c r="E58" s="650"/>
      <c r="F58" s="650"/>
      <c r="G58" s="650"/>
      <c r="H58" s="650"/>
      <c r="I58" s="650"/>
      <c r="J58" s="650"/>
      <c r="K58" s="650"/>
      <c r="L58" s="657">
        <f t="shared" si="9"/>
        <v>0</v>
      </c>
      <c r="M58" s="648" t="str">
        <f t="shared" si="10"/>
        <v/>
      </c>
      <c r="N58" s="721"/>
    </row>
    <row r="59" spans="1:14" ht="13.8" thickBot="1" x14ac:dyDescent="0.3">
      <c r="A59" s="72"/>
      <c r="B59" s="651"/>
      <c r="C59" s="652"/>
      <c r="D59" s="652"/>
      <c r="E59" s="652"/>
      <c r="F59" s="652"/>
      <c r="G59" s="652"/>
      <c r="H59" s="652"/>
      <c r="I59" s="652"/>
      <c r="J59" s="652"/>
      <c r="K59" s="652"/>
      <c r="L59" s="657">
        <f t="shared" si="9"/>
        <v>0</v>
      </c>
      <c r="M59" s="653" t="str">
        <f t="shared" si="10"/>
        <v/>
      </c>
      <c r="N59" s="721"/>
    </row>
    <row r="60" spans="1:14" ht="13.8" thickBot="1" x14ac:dyDescent="0.3">
      <c r="A60" s="73" t="s">
        <v>80</v>
      </c>
      <c r="B60" s="654">
        <f t="shared" ref="B60:L60" si="11">SUM(B54:B59)</f>
        <v>0</v>
      </c>
      <c r="C60" s="654">
        <f t="shared" si="11"/>
        <v>0</v>
      </c>
      <c r="D60" s="654">
        <f t="shared" si="11"/>
        <v>0</v>
      </c>
      <c r="E60" s="654">
        <f t="shared" si="11"/>
        <v>0</v>
      </c>
      <c r="F60" s="654">
        <f t="shared" si="11"/>
        <v>0</v>
      </c>
      <c r="G60" s="654">
        <f t="shared" si="11"/>
        <v>0</v>
      </c>
      <c r="H60" s="654">
        <f t="shared" si="11"/>
        <v>0</v>
      </c>
      <c r="I60" s="654">
        <f t="shared" si="11"/>
        <v>0</v>
      </c>
      <c r="J60" s="654">
        <f t="shared" si="11"/>
        <v>0</v>
      </c>
      <c r="K60" s="654">
        <f t="shared" si="11"/>
        <v>0</v>
      </c>
      <c r="L60" s="654">
        <f t="shared" si="11"/>
        <v>0</v>
      </c>
      <c r="M60" s="655" t="str">
        <f t="shared" si="10"/>
        <v/>
      </c>
      <c r="N60" s="721"/>
    </row>
    <row r="61" spans="1:14" x14ac:dyDescent="0.25">
      <c r="A61" s="734" t="s">
        <v>174</v>
      </c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21"/>
    </row>
    <row r="62" spans="1:14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21"/>
    </row>
    <row r="63" spans="1:14" ht="15.6" x14ac:dyDescent="0.25">
      <c r="A63" s="744" t="str">
        <f>+CONCATENATE("Önkormányzaton kívüli EU-s projekthez történő hozzájárulás ",LEFT(ÖSSZEFÜGGÉSEK!A40,4),". évi előirányzata és teljesítése")</f>
        <v>Önkormányzaton kívüli EU-s projekthez történő hozzájárulás . évi előirányzata és teljesítése</v>
      </c>
      <c r="B63" s="744"/>
      <c r="C63" s="744"/>
      <c r="D63" s="744"/>
      <c r="E63" s="744"/>
      <c r="F63" s="744"/>
      <c r="G63" s="744"/>
      <c r="H63" s="744"/>
      <c r="I63" s="744"/>
      <c r="J63" s="744"/>
      <c r="K63" s="744"/>
      <c r="L63" s="744"/>
      <c r="M63" s="744"/>
      <c r="N63" s="721"/>
    </row>
    <row r="64" spans="1:14" ht="14.4" thickBo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737">
        <f>M38</f>
        <v>0</v>
      </c>
      <c r="M64" s="737"/>
      <c r="N64" s="721"/>
    </row>
    <row r="65" spans="1:14" ht="13.8" thickBot="1" x14ac:dyDescent="0.3">
      <c r="A65" s="728" t="s">
        <v>97</v>
      </c>
      <c r="B65" s="729"/>
      <c r="C65" s="729"/>
      <c r="D65" s="729"/>
      <c r="E65" s="729"/>
      <c r="F65" s="729"/>
      <c r="G65" s="729"/>
      <c r="H65" s="729"/>
      <c r="I65" s="729"/>
      <c r="J65" s="729"/>
      <c r="K65" s="75" t="s">
        <v>663</v>
      </c>
      <c r="L65" s="75" t="s">
        <v>662</v>
      </c>
      <c r="M65" s="75" t="s">
        <v>179</v>
      </c>
      <c r="N65" s="721"/>
    </row>
    <row r="66" spans="1:14" x14ac:dyDescent="0.25">
      <c r="A66" s="722"/>
      <c r="B66" s="723"/>
      <c r="C66" s="723"/>
      <c r="D66" s="723"/>
      <c r="E66" s="723"/>
      <c r="F66" s="723"/>
      <c r="G66" s="723"/>
      <c r="H66" s="723"/>
      <c r="I66" s="723"/>
      <c r="J66" s="723"/>
      <c r="K66" s="642"/>
      <c r="L66" s="658"/>
      <c r="M66" s="658"/>
      <c r="N66" s="721"/>
    </row>
    <row r="67" spans="1:14" ht="13.8" thickBot="1" x14ac:dyDescent="0.3">
      <c r="A67" s="724"/>
      <c r="B67" s="725"/>
      <c r="C67" s="725"/>
      <c r="D67" s="725"/>
      <c r="E67" s="725"/>
      <c r="F67" s="725"/>
      <c r="G67" s="725"/>
      <c r="H67" s="725"/>
      <c r="I67" s="725"/>
      <c r="J67" s="725"/>
      <c r="K67" s="659"/>
      <c r="L67" s="652"/>
      <c r="M67" s="652"/>
      <c r="N67" s="721"/>
    </row>
    <row r="68" spans="1:14" ht="13.8" thickBot="1" x14ac:dyDescent="0.3">
      <c r="A68" s="742" t="s">
        <v>39</v>
      </c>
      <c r="B68" s="743"/>
      <c r="C68" s="743"/>
      <c r="D68" s="743"/>
      <c r="E68" s="743"/>
      <c r="F68" s="743"/>
      <c r="G68" s="743"/>
      <c r="H68" s="743"/>
      <c r="I68" s="743"/>
      <c r="J68" s="743"/>
      <c r="K68" s="660">
        <f>SUM(K66:K67)</f>
        <v>0</v>
      </c>
      <c r="L68" s="660">
        <f>SUM(L66:L67)</f>
        <v>0</v>
      </c>
      <c r="M68" s="660">
        <f>SUM(M66:M67)</f>
        <v>0</v>
      </c>
      <c r="N68" s="721"/>
    </row>
    <row r="69" spans="1:14" x14ac:dyDescent="0.25">
      <c r="N69" s="721"/>
    </row>
    <row r="70" spans="1:14" x14ac:dyDescent="0.25">
      <c r="N70" s="680"/>
    </row>
    <row r="71" spans="1:14" x14ac:dyDescent="0.25">
      <c r="N71" s="680"/>
    </row>
    <row r="73" spans="1:14" ht="15.6" x14ac:dyDescent="0.25">
      <c r="A73" s="731" t="s">
        <v>747</v>
      </c>
      <c r="B73" s="732"/>
      <c r="C73" s="732"/>
      <c r="D73" s="733"/>
      <c r="E73" s="733"/>
      <c r="F73" s="733"/>
      <c r="G73" s="733"/>
      <c r="H73" s="733"/>
      <c r="I73" s="733"/>
      <c r="J73" s="733"/>
      <c r="K73" s="733"/>
      <c r="L73" s="733"/>
      <c r="M73" s="733"/>
      <c r="N73" s="721" t="str">
        <f>+CONCATENATE("5. melléklet a 5/",LEFT(ÖSSZEFÜGGÉSEK!A4,4)+1,". (V.26.) önkormányzati rendelethez    ")</f>
        <v xml:space="preserve">5. melléklet a 5/2021. (V.26.) önkormányzati rendelethez    </v>
      </c>
    </row>
    <row r="74" spans="1:14" ht="14.4" thickBo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636"/>
      <c r="M74" s="634">
        <f>'4.sz.mell.'!G72</f>
        <v>0</v>
      </c>
      <c r="N74" s="721"/>
    </row>
    <row r="75" spans="1:14" ht="13.8" thickBot="1" x14ac:dyDescent="0.3">
      <c r="A75" s="738" t="s">
        <v>90</v>
      </c>
      <c r="B75" s="736" t="s">
        <v>177</v>
      </c>
      <c r="C75" s="736"/>
      <c r="D75" s="736"/>
      <c r="E75" s="736"/>
      <c r="F75" s="736"/>
      <c r="G75" s="736"/>
      <c r="H75" s="736"/>
      <c r="I75" s="736"/>
      <c r="J75" s="726" t="s">
        <v>179</v>
      </c>
      <c r="K75" s="726"/>
      <c r="L75" s="726"/>
      <c r="M75" s="726"/>
      <c r="N75" s="721"/>
    </row>
    <row r="76" spans="1:14" ht="13.8" thickBot="1" x14ac:dyDescent="0.3">
      <c r="A76" s="739"/>
      <c r="B76" s="741" t="s">
        <v>180</v>
      </c>
      <c r="C76" s="735" t="s">
        <v>181</v>
      </c>
      <c r="D76" s="730" t="s">
        <v>175</v>
      </c>
      <c r="E76" s="730"/>
      <c r="F76" s="730"/>
      <c r="G76" s="730"/>
      <c r="H76" s="730"/>
      <c r="I76" s="730"/>
      <c r="J76" s="727"/>
      <c r="K76" s="727"/>
      <c r="L76" s="727"/>
      <c r="M76" s="727"/>
      <c r="N76" s="721"/>
    </row>
    <row r="77" spans="1:14" ht="13.8" thickBot="1" x14ac:dyDescent="0.3">
      <c r="A77" s="739"/>
      <c r="B77" s="741"/>
      <c r="C77" s="735"/>
      <c r="D77" s="54" t="s">
        <v>180</v>
      </c>
      <c r="E77" s="54" t="s">
        <v>181</v>
      </c>
      <c r="F77" s="54" t="s">
        <v>180</v>
      </c>
      <c r="G77" s="54" t="s">
        <v>181</v>
      </c>
      <c r="H77" s="54" t="s">
        <v>180</v>
      </c>
      <c r="I77" s="54" t="s">
        <v>181</v>
      </c>
      <c r="J77" s="727"/>
      <c r="K77" s="727"/>
      <c r="L77" s="727"/>
      <c r="M77" s="727"/>
      <c r="N77" s="721"/>
    </row>
    <row r="78" spans="1:14" ht="21" thickBot="1" x14ac:dyDescent="0.3">
      <c r="A78" s="740"/>
      <c r="B78" s="735" t="s">
        <v>176</v>
      </c>
      <c r="C78" s="735"/>
      <c r="D78" s="735" t="str">
        <f>+CONCATENATE(LEFT(ÖSSZEFÜGGÉSEK!A74,4),". előtt")</f>
        <v>. előtt</v>
      </c>
      <c r="E78" s="735"/>
      <c r="F78" s="735" t="str">
        <f>+CONCATENATE(LEFT(ÖSSZEFÜGGÉSEK!A74,4),". évi")</f>
        <v>. évi</v>
      </c>
      <c r="G78" s="735"/>
      <c r="H78" s="741" t="str">
        <f>+CONCATENATE(LEFT(ÖSSZEFÜGGÉSEK!A74,4),". után")</f>
        <v>. után</v>
      </c>
      <c r="I78" s="741"/>
      <c r="J78" s="53" t="str">
        <f>+D78</f>
        <v>. előtt</v>
      </c>
      <c r="K78" s="54" t="str">
        <f>+F78</f>
        <v>. évi</v>
      </c>
      <c r="L78" s="53" t="s">
        <v>38</v>
      </c>
      <c r="M78" s="54" t="str">
        <f>+CONCATENATE("Teljesítés %-a ",LEFT(ÖSSZEFÜGGÉSEK!A74,4),". XII. 31-ig")</f>
        <v>Teljesítés %-a . XII. 31-ig</v>
      </c>
      <c r="N78" s="721"/>
    </row>
    <row r="79" spans="1:14" ht="13.8" thickBot="1" x14ac:dyDescent="0.3">
      <c r="A79" s="55" t="s">
        <v>408</v>
      </c>
      <c r="B79" s="53" t="s">
        <v>409</v>
      </c>
      <c r="C79" s="53" t="s">
        <v>410</v>
      </c>
      <c r="D79" s="56" t="s">
        <v>411</v>
      </c>
      <c r="E79" s="54" t="s">
        <v>412</v>
      </c>
      <c r="F79" s="54" t="s">
        <v>489</v>
      </c>
      <c r="G79" s="54" t="s">
        <v>490</v>
      </c>
      <c r="H79" s="53" t="s">
        <v>491</v>
      </c>
      <c r="I79" s="56" t="s">
        <v>492</v>
      </c>
      <c r="J79" s="56" t="s">
        <v>536</v>
      </c>
      <c r="K79" s="56" t="s">
        <v>537</v>
      </c>
      <c r="L79" s="56" t="s">
        <v>538</v>
      </c>
      <c r="M79" s="57" t="s">
        <v>539</v>
      </c>
      <c r="N79" s="721"/>
    </row>
    <row r="80" spans="1:14" x14ac:dyDescent="0.25">
      <c r="A80" s="58" t="s">
        <v>91</v>
      </c>
      <c r="B80" s="640"/>
      <c r="C80" s="641"/>
      <c r="D80" s="641"/>
      <c r="E80" s="642"/>
      <c r="F80" s="641"/>
      <c r="G80" s="641"/>
      <c r="H80" s="641"/>
      <c r="I80" s="641"/>
      <c r="J80" s="641"/>
      <c r="K80" s="641"/>
      <c r="L80" s="643">
        <f t="shared" ref="L80:L86" si="12">+J80+K80</f>
        <v>0</v>
      </c>
      <c r="M80" s="644" t="str">
        <f>IF((C80&lt;&gt;0),ROUND((L80/C80)*100,1),"")</f>
        <v/>
      </c>
      <c r="N80" s="721"/>
    </row>
    <row r="81" spans="1:14" x14ac:dyDescent="0.25">
      <c r="A81" s="59" t="s">
        <v>103</v>
      </c>
      <c r="B81" s="645"/>
      <c r="C81" s="646"/>
      <c r="D81" s="646"/>
      <c r="E81" s="646"/>
      <c r="F81" s="646"/>
      <c r="G81" s="646"/>
      <c r="H81" s="646"/>
      <c r="I81" s="646"/>
      <c r="J81" s="646"/>
      <c r="K81" s="646"/>
      <c r="L81" s="647">
        <f t="shared" si="12"/>
        <v>0</v>
      </c>
      <c r="M81" s="648" t="str">
        <f t="shared" ref="M81:M86" si="13">IF((C81&lt;&gt;0),ROUND((L81/C81)*100,1),"")</f>
        <v/>
      </c>
      <c r="N81" s="721"/>
    </row>
    <row r="82" spans="1:14" x14ac:dyDescent="0.25">
      <c r="A82" s="60" t="s">
        <v>92</v>
      </c>
      <c r="B82" s="649"/>
      <c r="C82" s="650"/>
      <c r="D82" s="650"/>
      <c r="E82" s="650"/>
      <c r="F82" s="650"/>
      <c r="G82" s="650"/>
      <c r="H82" s="650"/>
      <c r="I82" s="650"/>
      <c r="J82" s="650"/>
      <c r="K82" s="650"/>
      <c r="L82" s="647">
        <f t="shared" si="12"/>
        <v>0</v>
      </c>
      <c r="M82" s="648" t="str">
        <f t="shared" si="13"/>
        <v/>
      </c>
      <c r="N82" s="721"/>
    </row>
    <row r="83" spans="1:14" x14ac:dyDescent="0.25">
      <c r="A83" s="60" t="s">
        <v>104</v>
      </c>
      <c r="B83" s="649"/>
      <c r="C83" s="650"/>
      <c r="D83" s="650"/>
      <c r="E83" s="650"/>
      <c r="F83" s="650"/>
      <c r="G83" s="650"/>
      <c r="H83" s="650"/>
      <c r="I83" s="650"/>
      <c r="J83" s="650"/>
      <c r="K83" s="650"/>
      <c r="L83" s="647">
        <f t="shared" si="12"/>
        <v>0</v>
      </c>
      <c r="M83" s="648" t="str">
        <f t="shared" si="13"/>
        <v/>
      </c>
      <c r="N83" s="721"/>
    </row>
    <row r="84" spans="1:14" x14ac:dyDescent="0.25">
      <c r="A84" s="60" t="s">
        <v>93</v>
      </c>
      <c r="B84" s="649"/>
      <c r="C84" s="650"/>
      <c r="D84" s="650"/>
      <c r="E84" s="650"/>
      <c r="F84" s="650"/>
      <c r="G84" s="650"/>
      <c r="H84" s="650"/>
      <c r="I84" s="650"/>
      <c r="J84" s="650"/>
      <c r="K84" s="650"/>
      <c r="L84" s="647">
        <f t="shared" si="12"/>
        <v>0</v>
      </c>
      <c r="M84" s="648" t="str">
        <f t="shared" si="13"/>
        <v/>
      </c>
      <c r="N84" s="721"/>
    </row>
    <row r="85" spans="1:14" x14ac:dyDescent="0.25">
      <c r="A85" s="60" t="s">
        <v>94</v>
      </c>
      <c r="B85" s="649"/>
      <c r="C85" s="650"/>
      <c r="D85" s="650"/>
      <c r="E85" s="650"/>
      <c r="F85" s="650"/>
      <c r="G85" s="650"/>
      <c r="H85" s="650"/>
      <c r="I85" s="650"/>
      <c r="J85" s="650"/>
      <c r="K85" s="650"/>
      <c r="L85" s="647">
        <f t="shared" si="12"/>
        <v>0</v>
      </c>
      <c r="M85" s="648" t="str">
        <f t="shared" si="13"/>
        <v/>
      </c>
      <c r="N85" s="721"/>
    </row>
    <row r="86" spans="1:14" ht="13.8" thickBot="1" x14ac:dyDescent="0.3">
      <c r="A86" s="61"/>
      <c r="B86" s="651"/>
      <c r="C86" s="652"/>
      <c r="D86" s="652"/>
      <c r="E86" s="652"/>
      <c r="F86" s="652"/>
      <c r="G86" s="652"/>
      <c r="H86" s="652"/>
      <c r="I86" s="652"/>
      <c r="J86" s="652"/>
      <c r="K86" s="652"/>
      <c r="L86" s="647">
        <f t="shared" si="12"/>
        <v>0</v>
      </c>
      <c r="M86" s="653" t="str">
        <f t="shared" si="13"/>
        <v/>
      </c>
      <c r="N86" s="721"/>
    </row>
    <row r="87" spans="1:14" ht="13.8" thickBot="1" x14ac:dyDescent="0.3">
      <c r="A87" s="62" t="s">
        <v>96</v>
      </c>
      <c r="B87" s="654">
        <f>B80+SUM(B82:B86)</f>
        <v>0</v>
      </c>
      <c r="C87" s="654">
        <f t="shared" ref="C87:L87" si="14">C80+SUM(C82:C86)</f>
        <v>0</v>
      </c>
      <c r="D87" s="654">
        <f t="shared" si="14"/>
        <v>0</v>
      </c>
      <c r="E87" s="654">
        <f t="shared" si="14"/>
        <v>0</v>
      </c>
      <c r="F87" s="654">
        <f t="shared" si="14"/>
        <v>0</v>
      </c>
      <c r="G87" s="654">
        <f t="shared" si="14"/>
        <v>0</v>
      </c>
      <c r="H87" s="654">
        <f t="shared" si="14"/>
        <v>0</v>
      </c>
      <c r="I87" s="654">
        <f t="shared" si="14"/>
        <v>0</v>
      </c>
      <c r="J87" s="654">
        <f t="shared" si="14"/>
        <v>0</v>
      </c>
      <c r="K87" s="654">
        <f t="shared" si="14"/>
        <v>0</v>
      </c>
      <c r="L87" s="654">
        <f t="shared" si="14"/>
        <v>0</v>
      </c>
      <c r="M87" s="655" t="str">
        <f>IF((C87&lt;&gt;0),ROUND((L87/C87)*100,1),"")</f>
        <v/>
      </c>
      <c r="N87" s="721"/>
    </row>
    <row r="88" spans="1:14" x14ac:dyDescent="0.25">
      <c r="A88" s="63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721"/>
    </row>
    <row r="89" spans="1:14" ht="13.8" thickBot="1" x14ac:dyDescent="0.3">
      <c r="A89" s="66" t="s">
        <v>95</v>
      </c>
      <c r="B89" s="67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21"/>
    </row>
    <row r="90" spans="1:14" x14ac:dyDescent="0.25">
      <c r="A90" s="69" t="s">
        <v>99</v>
      </c>
      <c r="B90" s="640"/>
      <c r="C90" s="641"/>
      <c r="D90" s="641"/>
      <c r="E90" s="642"/>
      <c r="F90" s="641"/>
      <c r="G90" s="641"/>
      <c r="H90" s="641"/>
      <c r="I90" s="641"/>
      <c r="J90" s="641"/>
      <c r="K90" s="641"/>
      <c r="L90" s="656">
        <f t="shared" ref="L90:L95" si="15">+J90+K90</f>
        <v>0</v>
      </c>
      <c r="M90" s="644" t="str">
        <f t="shared" ref="M90:M96" si="16">IF((C90&lt;&gt;0),ROUND((L90/C90)*100,1),"")</f>
        <v/>
      </c>
      <c r="N90" s="721"/>
    </row>
    <row r="91" spans="1:14" x14ac:dyDescent="0.25">
      <c r="A91" s="70" t="s">
        <v>100</v>
      </c>
      <c r="B91" s="645"/>
      <c r="C91" s="650"/>
      <c r="D91" s="650"/>
      <c r="E91" s="650"/>
      <c r="F91" s="650"/>
      <c r="G91" s="650"/>
      <c r="H91" s="650"/>
      <c r="I91" s="650"/>
      <c r="J91" s="650"/>
      <c r="K91" s="650"/>
      <c r="L91" s="657">
        <f t="shared" si="15"/>
        <v>0</v>
      </c>
      <c r="M91" s="648" t="str">
        <f t="shared" si="16"/>
        <v/>
      </c>
      <c r="N91" s="721"/>
    </row>
    <row r="92" spans="1:14" x14ac:dyDescent="0.25">
      <c r="A92" s="70" t="s">
        <v>101</v>
      </c>
      <c r="B92" s="649"/>
      <c r="C92" s="650"/>
      <c r="D92" s="650"/>
      <c r="E92" s="650"/>
      <c r="F92" s="650"/>
      <c r="G92" s="650"/>
      <c r="H92" s="650"/>
      <c r="I92" s="650"/>
      <c r="J92" s="650"/>
      <c r="K92" s="650"/>
      <c r="L92" s="657">
        <f t="shared" si="15"/>
        <v>0</v>
      </c>
      <c r="M92" s="648" t="str">
        <f t="shared" si="16"/>
        <v/>
      </c>
      <c r="N92" s="721"/>
    </row>
    <row r="93" spans="1:14" x14ac:dyDescent="0.25">
      <c r="A93" s="70" t="s">
        <v>102</v>
      </c>
      <c r="B93" s="649"/>
      <c r="C93" s="650"/>
      <c r="D93" s="650"/>
      <c r="E93" s="650"/>
      <c r="F93" s="650"/>
      <c r="G93" s="650"/>
      <c r="H93" s="650"/>
      <c r="I93" s="650"/>
      <c r="J93" s="650"/>
      <c r="K93" s="650"/>
      <c r="L93" s="657">
        <f t="shared" si="15"/>
        <v>0</v>
      </c>
      <c r="M93" s="648" t="str">
        <f t="shared" si="16"/>
        <v/>
      </c>
      <c r="N93" s="721"/>
    </row>
    <row r="94" spans="1:14" x14ac:dyDescent="0.25">
      <c r="A94" s="71"/>
      <c r="B94" s="649"/>
      <c r="C94" s="650"/>
      <c r="D94" s="650"/>
      <c r="E94" s="650"/>
      <c r="F94" s="650"/>
      <c r="G94" s="650"/>
      <c r="H94" s="650"/>
      <c r="I94" s="650"/>
      <c r="J94" s="650"/>
      <c r="K94" s="650"/>
      <c r="L94" s="657">
        <f t="shared" si="15"/>
        <v>0</v>
      </c>
      <c r="M94" s="648" t="str">
        <f t="shared" si="16"/>
        <v/>
      </c>
      <c r="N94" s="721"/>
    </row>
    <row r="95" spans="1:14" ht="13.8" thickBot="1" x14ac:dyDescent="0.3">
      <c r="A95" s="72"/>
      <c r="B95" s="651"/>
      <c r="C95" s="652"/>
      <c r="D95" s="652"/>
      <c r="E95" s="652"/>
      <c r="F95" s="652"/>
      <c r="G95" s="652"/>
      <c r="H95" s="652"/>
      <c r="I95" s="652"/>
      <c r="J95" s="652"/>
      <c r="K95" s="652"/>
      <c r="L95" s="657">
        <f t="shared" si="15"/>
        <v>0</v>
      </c>
      <c r="M95" s="653" t="str">
        <f t="shared" si="16"/>
        <v/>
      </c>
      <c r="N95" s="721"/>
    </row>
    <row r="96" spans="1:14" ht="13.8" thickBot="1" x14ac:dyDescent="0.3">
      <c r="A96" s="73" t="s">
        <v>80</v>
      </c>
      <c r="B96" s="654">
        <f t="shared" ref="B96:L96" si="17">SUM(B90:B95)</f>
        <v>0</v>
      </c>
      <c r="C96" s="654">
        <f t="shared" si="17"/>
        <v>0</v>
      </c>
      <c r="D96" s="654">
        <f t="shared" si="17"/>
        <v>0</v>
      </c>
      <c r="E96" s="654">
        <f t="shared" si="17"/>
        <v>0</v>
      </c>
      <c r="F96" s="654">
        <f t="shared" si="17"/>
        <v>0</v>
      </c>
      <c r="G96" s="654">
        <f t="shared" si="17"/>
        <v>0</v>
      </c>
      <c r="H96" s="654">
        <f t="shared" si="17"/>
        <v>0</v>
      </c>
      <c r="I96" s="654">
        <f t="shared" si="17"/>
        <v>0</v>
      </c>
      <c r="J96" s="654">
        <f t="shared" si="17"/>
        <v>0</v>
      </c>
      <c r="K96" s="654">
        <f t="shared" si="17"/>
        <v>0</v>
      </c>
      <c r="L96" s="654">
        <f t="shared" si="17"/>
        <v>0</v>
      </c>
      <c r="M96" s="655" t="str">
        <f t="shared" si="16"/>
        <v/>
      </c>
      <c r="N96" s="721"/>
    </row>
    <row r="97" spans="1:14" x14ac:dyDescent="0.25">
      <c r="A97" s="734" t="s">
        <v>174</v>
      </c>
      <c r="B97" s="734"/>
      <c r="C97" s="734"/>
      <c r="D97" s="734"/>
      <c r="E97" s="734"/>
      <c r="F97" s="734"/>
      <c r="G97" s="734"/>
      <c r="H97" s="734"/>
      <c r="I97" s="734"/>
      <c r="J97" s="734"/>
      <c r="K97" s="734"/>
      <c r="L97" s="734"/>
      <c r="M97" s="734"/>
      <c r="N97" s="721"/>
    </row>
    <row r="98" spans="1:14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21"/>
    </row>
    <row r="99" spans="1:14" ht="15.6" x14ac:dyDescent="0.25">
      <c r="A99" s="744" t="str">
        <f>+CONCATENATE("Önkormányzaton kívüli EU-s projekthez történő hozzájárulás ",LEFT(ÖSSZEFÜGGÉSEK!A74,4),". évi előirányzata és teljesítése")</f>
        <v>Önkormányzaton kívüli EU-s projekthez történő hozzájárulás . évi előirányzata és teljesítése</v>
      </c>
      <c r="B99" s="744"/>
      <c r="C99" s="744"/>
      <c r="D99" s="744"/>
      <c r="E99" s="744"/>
      <c r="F99" s="744"/>
      <c r="G99" s="744"/>
      <c r="H99" s="744"/>
      <c r="I99" s="744"/>
      <c r="J99" s="744"/>
      <c r="K99" s="744"/>
      <c r="L99" s="744"/>
      <c r="M99" s="744"/>
      <c r="N99" s="721"/>
    </row>
    <row r="100" spans="1:14" ht="14.4" thickBo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37">
        <f>M74</f>
        <v>0</v>
      </c>
      <c r="M100" s="737"/>
      <c r="N100" s="721"/>
    </row>
    <row r="101" spans="1:14" ht="13.8" thickBot="1" x14ac:dyDescent="0.3">
      <c r="A101" s="728" t="s">
        <v>97</v>
      </c>
      <c r="B101" s="729"/>
      <c r="C101" s="729"/>
      <c r="D101" s="729"/>
      <c r="E101" s="729"/>
      <c r="F101" s="729"/>
      <c r="G101" s="729"/>
      <c r="H101" s="729"/>
      <c r="I101" s="729"/>
      <c r="J101" s="729"/>
      <c r="K101" s="75" t="s">
        <v>663</v>
      </c>
      <c r="L101" s="75" t="s">
        <v>662</v>
      </c>
      <c r="M101" s="75" t="s">
        <v>179</v>
      </c>
      <c r="N101" s="721"/>
    </row>
    <row r="102" spans="1:14" x14ac:dyDescent="0.25">
      <c r="A102" s="722"/>
      <c r="B102" s="723"/>
      <c r="C102" s="723"/>
      <c r="D102" s="723"/>
      <c r="E102" s="723"/>
      <c r="F102" s="723"/>
      <c r="G102" s="723"/>
      <c r="H102" s="723"/>
      <c r="I102" s="723"/>
      <c r="J102" s="723"/>
      <c r="K102" s="642"/>
      <c r="L102" s="658"/>
      <c r="M102" s="658"/>
      <c r="N102" s="721"/>
    </row>
    <row r="103" spans="1:14" ht="13.8" thickBot="1" x14ac:dyDescent="0.3">
      <c r="A103" s="724"/>
      <c r="B103" s="725"/>
      <c r="C103" s="725"/>
      <c r="D103" s="725"/>
      <c r="E103" s="725"/>
      <c r="F103" s="725"/>
      <c r="G103" s="725"/>
      <c r="H103" s="725"/>
      <c r="I103" s="725"/>
      <c r="J103" s="725"/>
      <c r="K103" s="659"/>
      <c r="L103" s="652"/>
      <c r="M103" s="652"/>
      <c r="N103" s="721"/>
    </row>
    <row r="104" spans="1:14" ht="13.8" thickBot="1" x14ac:dyDescent="0.3">
      <c r="A104" s="742" t="s">
        <v>39</v>
      </c>
      <c r="B104" s="743"/>
      <c r="C104" s="743"/>
      <c r="D104" s="743"/>
      <c r="E104" s="743"/>
      <c r="F104" s="743"/>
      <c r="G104" s="743"/>
      <c r="H104" s="743"/>
      <c r="I104" s="743"/>
      <c r="J104" s="743"/>
      <c r="K104" s="660">
        <f>SUM(K102:K103)</f>
        <v>0</v>
      </c>
      <c r="L104" s="660">
        <f>SUM(L102:L103)</f>
        <v>0</v>
      </c>
      <c r="M104" s="660">
        <f>SUM(M102:M103)</f>
        <v>0</v>
      </c>
      <c r="N104" s="721"/>
    </row>
    <row r="105" spans="1:14" x14ac:dyDescent="0.25">
      <c r="N105" s="721"/>
    </row>
  </sheetData>
  <mergeCells count="60">
    <mergeCell ref="A102:J102"/>
    <mergeCell ref="H78:I78"/>
    <mergeCell ref="A97:M97"/>
    <mergeCell ref="A99:M99"/>
    <mergeCell ref="L100:M100"/>
    <mergeCell ref="A101:J101"/>
    <mergeCell ref="A67:J67"/>
    <mergeCell ref="A68:J68"/>
    <mergeCell ref="A73:C73"/>
    <mergeCell ref="D73:M73"/>
    <mergeCell ref="N73:N105"/>
    <mergeCell ref="A75:A78"/>
    <mergeCell ref="B75:I75"/>
    <mergeCell ref="J75:M77"/>
    <mergeCell ref="B76:B77"/>
    <mergeCell ref="C76:C77"/>
    <mergeCell ref="D76:I76"/>
    <mergeCell ref="B78:C78"/>
    <mergeCell ref="D78:E78"/>
    <mergeCell ref="F78:G78"/>
    <mergeCell ref="A103:J103"/>
    <mergeCell ref="A104:J104"/>
    <mergeCell ref="N37:N69"/>
    <mergeCell ref="A39:A42"/>
    <mergeCell ref="B39:I39"/>
    <mergeCell ref="J39:M41"/>
    <mergeCell ref="B40:B41"/>
    <mergeCell ref="C40:C41"/>
    <mergeCell ref="D40:I40"/>
    <mergeCell ref="B42:C42"/>
    <mergeCell ref="D42:E42"/>
    <mergeCell ref="F42:G42"/>
    <mergeCell ref="H42:I42"/>
    <mergeCell ref="A61:M61"/>
    <mergeCell ref="A63:M63"/>
    <mergeCell ref="L64:M64"/>
    <mergeCell ref="A65:J65"/>
    <mergeCell ref="A66:J66"/>
    <mergeCell ref="A37:C37"/>
    <mergeCell ref="D37:M37"/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  <mergeCell ref="F6:G6"/>
    <mergeCell ref="C4:C5"/>
    <mergeCell ref="D6:E6"/>
    <mergeCell ref="A3:A6"/>
  </mergeCells>
  <phoneticPr fontId="26" type="noConversion"/>
  <printOptions horizontalCentered="1"/>
  <pageMargins left="0.78740157480314965" right="0.78740157480314965" top="1.3779527559055118" bottom="0.78740157480314965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">
    <tabColor rgb="FF92D050"/>
  </sheetPr>
  <dimension ref="A1:K149"/>
  <sheetViews>
    <sheetView zoomScaleNormal="100" zoomScaleSheetLayoutView="100" workbookViewId="0">
      <selection activeCell="F2" sqref="F2"/>
    </sheetView>
  </sheetViews>
  <sheetFormatPr defaultColWidth="12" defaultRowHeight="13.2" x14ac:dyDescent="0.25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 x14ac:dyDescent="0.3">
      <c r="A1" s="675"/>
      <c r="B1" s="676"/>
      <c r="C1" s="490"/>
      <c r="D1" s="490"/>
      <c r="E1" s="612" t="str">
        <f>+CONCATENATE("6.1. melléklet a 5/",LEFT(ÖSSZEFÜGGÉSEK!A4,4)+1,". (V.26.) önkormányzati rendelethez")</f>
        <v>6.1. melléklet a 5/2021. (V.26.) önkormányzati rendelethez</v>
      </c>
    </row>
    <row r="2" spans="1:5" s="525" customFormat="1" ht="15.75" customHeight="1" x14ac:dyDescent="0.25">
      <c r="A2" s="505" t="s">
        <v>50</v>
      </c>
      <c r="B2" s="748" t="s">
        <v>756</v>
      </c>
      <c r="C2" s="749"/>
      <c r="D2" s="750"/>
      <c r="E2" s="498" t="s">
        <v>40</v>
      </c>
    </row>
    <row r="3" spans="1:5" s="525" customFormat="1" ht="23.4" thickBot="1" x14ac:dyDescent="0.3">
      <c r="A3" s="523" t="s">
        <v>541</v>
      </c>
      <c r="B3" s="751" t="s">
        <v>540</v>
      </c>
      <c r="C3" s="752"/>
      <c r="D3" s="753"/>
      <c r="E3" s="474" t="s">
        <v>40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'5. sz. mell. '!M2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27" customFormat="1" ht="12" customHeight="1" thickBot="1" x14ac:dyDescent="0.3">
      <c r="A8" s="347" t="s">
        <v>6</v>
      </c>
      <c r="B8" s="343" t="s">
        <v>303</v>
      </c>
      <c r="C8" s="374">
        <f>SUM(C9:C14)</f>
        <v>35201930</v>
      </c>
      <c r="D8" s="374">
        <f>SUM(D9:D14)</f>
        <v>27427366</v>
      </c>
      <c r="E8" s="357">
        <f>SUM(E9:E14)</f>
        <v>27427366</v>
      </c>
    </row>
    <row r="9" spans="1:5" s="501" customFormat="1" ht="12" customHeight="1" x14ac:dyDescent="0.2">
      <c r="A9" s="511" t="s">
        <v>69</v>
      </c>
      <c r="B9" s="385" t="s">
        <v>304</v>
      </c>
      <c r="C9" s="376">
        <v>12818380</v>
      </c>
      <c r="D9" s="376">
        <v>12818380</v>
      </c>
      <c r="E9" s="359">
        <v>12818380</v>
      </c>
    </row>
    <row r="10" spans="1:5" s="528" customFormat="1" ht="12" customHeight="1" x14ac:dyDescent="0.2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 x14ac:dyDescent="0.2">
      <c r="A11" s="512" t="s">
        <v>71</v>
      </c>
      <c r="B11" s="386" t="s">
        <v>306</v>
      </c>
      <c r="C11" s="375">
        <v>9868118</v>
      </c>
      <c r="D11" s="375">
        <v>10342946</v>
      </c>
      <c r="E11" s="358">
        <v>10342946</v>
      </c>
    </row>
    <row r="12" spans="1:5" s="528" customFormat="1" ht="12" customHeight="1" x14ac:dyDescent="0.2">
      <c r="A12" s="512" t="s">
        <v>72</v>
      </c>
      <c r="B12" s="386" t="s">
        <v>307</v>
      </c>
      <c r="C12" s="375">
        <v>1800000</v>
      </c>
      <c r="D12" s="375">
        <v>2000000</v>
      </c>
      <c r="E12" s="358">
        <v>2000000</v>
      </c>
    </row>
    <row r="13" spans="1:5" s="528" customFormat="1" ht="12" customHeight="1" x14ac:dyDescent="0.2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 x14ac:dyDescent="0.3">
      <c r="A14" s="513" t="s">
        <v>73</v>
      </c>
      <c r="B14" s="366" t="s">
        <v>309</v>
      </c>
      <c r="C14" s="377">
        <v>10715432</v>
      </c>
      <c r="D14" s="377">
        <v>2266040</v>
      </c>
      <c r="E14" s="360">
        <v>2266040</v>
      </c>
    </row>
    <row r="15" spans="1:5" s="501" customFormat="1" ht="12" customHeight="1" thickBot="1" x14ac:dyDescent="0.3">
      <c r="A15" s="347" t="s">
        <v>7</v>
      </c>
      <c r="B15" s="364" t="s">
        <v>310</v>
      </c>
      <c r="C15" s="374">
        <f>SUM(C16:C20)</f>
        <v>3457840</v>
      </c>
      <c r="D15" s="374">
        <f>SUM(D16:D20)</f>
        <v>89292649</v>
      </c>
      <c r="E15" s="357">
        <f>SUM(E16:E20)</f>
        <v>51439763</v>
      </c>
    </row>
    <row r="16" spans="1:5" s="501" customFormat="1" ht="12" customHeight="1" x14ac:dyDescent="0.2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 x14ac:dyDescent="0.2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 x14ac:dyDescent="0.2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 x14ac:dyDescent="0.2">
      <c r="A19" s="512" t="s">
        <v>78</v>
      </c>
      <c r="B19" s="386" t="s">
        <v>314</v>
      </c>
      <c r="C19" s="375"/>
      <c r="D19" s="375">
        <v>2400000</v>
      </c>
      <c r="E19" s="358">
        <v>2400000</v>
      </c>
    </row>
    <row r="20" spans="1:5" s="501" customFormat="1" ht="12" customHeight="1" x14ac:dyDescent="0.2">
      <c r="A20" s="512" t="s">
        <v>79</v>
      </c>
      <c r="B20" s="386" t="s">
        <v>315</v>
      </c>
      <c r="C20" s="375">
        <v>3457840</v>
      </c>
      <c r="D20" s="375">
        <v>86892649</v>
      </c>
      <c r="E20" s="358">
        <v>49039763</v>
      </c>
    </row>
    <row r="21" spans="1:5" s="528" customFormat="1" ht="12" customHeight="1" thickBot="1" x14ac:dyDescent="0.3">
      <c r="A21" s="513" t="s">
        <v>86</v>
      </c>
      <c r="B21" s="366" t="s">
        <v>316</v>
      </c>
      <c r="C21" s="377"/>
      <c r="D21" s="377"/>
      <c r="E21" s="360"/>
    </row>
    <row r="22" spans="1:5" s="528" customFormat="1" ht="12" customHeight="1" thickBot="1" x14ac:dyDescent="0.3">
      <c r="A22" s="347" t="s">
        <v>8</v>
      </c>
      <c r="B22" s="343" t="s">
        <v>317</v>
      </c>
      <c r="C22" s="374">
        <f>SUM(C23:C27)</f>
        <v>26828669</v>
      </c>
      <c r="D22" s="374">
        <f>SUM(D23:D27)</f>
        <v>26828669</v>
      </c>
      <c r="E22" s="357">
        <f>SUM(E23:E27)</f>
        <v>0</v>
      </c>
    </row>
    <row r="23" spans="1:5" s="528" customFormat="1" ht="12" customHeight="1" x14ac:dyDescent="0.2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 x14ac:dyDescent="0.2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 x14ac:dyDescent="0.2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 x14ac:dyDescent="0.2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 x14ac:dyDescent="0.2">
      <c r="A27" s="512" t="s">
        <v>119</v>
      </c>
      <c r="B27" s="386" t="s">
        <v>322</v>
      </c>
      <c r="C27" s="375">
        <v>26828669</v>
      </c>
      <c r="D27" s="375">
        <v>26828669</v>
      </c>
      <c r="E27" s="358"/>
    </row>
    <row r="28" spans="1:5" s="528" customFormat="1" ht="12" customHeight="1" thickBot="1" x14ac:dyDescent="0.25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 x14ac:dyDescent="0.3">
      <c r="A29" s="347" t="s">
        <v>121</v>
      </c>
      <c r="B29" s="343" t="s">
        <v>724</v>
      </c>
      <c r="C29" s="380">
        <f>SUM(C30:C35)</f>
        <v>3040000</v>
      </c>
      <c r="D29" s="380">
        <f>SUM(D30:D35)</f>
        <v>3040000</v>
      </c>
      <c r="E29" s="393">
        <f>SUM(E30:E35)</f>
        <v>4657191</v>
      </c>
    </row>
    <row r="30" spans="1:5" s="528" customFormat="1" ht="12" customHeight="1" x14ac:dyDescent="0.2">
      <c r="A30" s="511" t="s">
        <v>324</v>
      </c>
      <c r="B30" s="385" t="s">
        <v>728</v>
      </c>
      <c r="C30" s="376"/>
      <c r="D30" s="376"/>
      <c r="E30" s="359"/>
    </row>
    <row r="31" spans="1:5" s="528" customFormat="1" ht="12" customHeight="1" x14ac:dyDescent="0.2">
      <c r="A31" s="512" t="s">
        <v>325</v>
      </c>
      <c r="B31" s="386" t="s">
        <v>748</v>
      </c>
      <c r="C31" s="375"/>
      <c r="D31" s="375"/>
      <c r="E31" s="358">
        <v>208511</v>
      </c>
    </row>
    <row r="32" spans="1:5" s="528" customFormat="1" ht="12" customHeight="1" x14ac:dyDescent="0.2">
      <c r="A32" s="512" t="s">
        <v>326</v>
      </c>
      <c r="B32" s="386" t="s">
        <v>730</v>
      </c>
      <c r="C32" s="375">
        <v>2663850</v>
      </c>
      <c r="D32" s="375">
        <v>2663850</v>
      </c>
      <c r="E32" s="358">
        <v>4376668</v>
      </c>
    </row>
    <row r="33" spans="1:5" s="528" customFormat="1" ht="12" customHeight="1" x14ac:dyDescent="0.2">
      <c r="A33" s="512" t="s">
        <v>725</v>
      </c>
      <c r="B33" s="386" t="s">
        <v>744</v>
      </c>
      <c r="C33" s="375">
        <v>329300</v>
      </c>
      <c r="D33" s="375">
        <v>329300</v>
      </c>
      <c r="E33" s="358"/>
    </row>
    <row r="34" spans="1:5" s="528" customFormat="1" ht="12" customHeight="1" x14ac:dyDescent="0.2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 x14ac:dyDescent="0.3">
      <c r="A35" s="513" t="s">
        <v>727</v>
      </c>
      <c r="B35" s="366" t="s">
        <v>328</v>
      </c>
      <c r="C35" s="377">
        <v>46850</v>
      </c>
      <c r="D35" s="377">
        <v>46850</v>
      </c>
      <c r="E35" s="360">
        <v>72012</v>
      </c>
    </row>
    <row r="36" spans="1:5" s="528" customFormat="1" ht="12" customHeight="1" thickBot="1" x14ac:dyDescent="0.3">
      <c r="A36" s="347" t="s">
        <v>10</v>
      </c>
      <c r="B36" s="343" t="s">
        <v>329</v>
      </c>
      <c r="C36" s="374">
        <f>SUM(C37:C46)</f>
        <v>1152622</v>
      </c>
      <c r="D36" s="374">
        <f>SUM(D37:D46)</f>
        <v>1152622</v>
      </c>
      <c r="E36" s="357">
        <f>SUM(E37:E46)</f>
        <v>497736</v>
      </c>
    </row>
    <row r="37" spans="1:5" s="528" customFormat="1" ht="12" customHeight="1" x14ac:dyDescent="0.2">
      <c r="A37" s="511" t="s">
        <v>62</v>
      </c>
      <c r="B37" s="385" t="s">
        <v>330</v>
      </c>
      <c r="C37" s="376">
        <v>1152622</v>
      </c>
      <c r="D37" s="376">
        <v>1152622</v>
      </c>
      <c r="E37" s="359">
        <v>329575</v>
      </c>
    </row>
    <row r="38" spans="1:5" s="528" customFormat="1" ht="12" customHeight="1" x14ac:dyDescent="0.2">
      <c r="A38" s="512" t="s">
        <v>63</v>
      </c>
      <c r="B38" s="386" t="s">
        <v>331</v>
      </c>
      <c r="C38" s="375"/>
      <c r="D38" s="375"/>
      <c r="E38" s="358">
        <v>11290</v>
      </c>
    </row>
    <row r="39" spans="1:5" s="528" customFormat="1" ht="12" customHeight="1" x14ac:dyDescent="0.2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 x14ac:dyDescent="0.2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 x14ac:dyDescent="0.2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 x14ac:dyDescent="0.2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 x14ac:dyDescent="0.2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 x14ac:dyDescent="0.2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 x14ac:dyDescent="0.2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 x14ac:dyDescent="0.25">
      <c r="A46" s="513" t="s">
        <v>340</v>
      </c>
      <c r="B46" s="387" t="s">
        <v>341</v>
      </c>
      <c r="C46" s="379"/>
      <c r="D46" s="379"/>
      <c r="E46" s="362">
        <v>156871</v>
      </c>
    </row>
    <row r="47" spans="1:5" s="528" customFormat="1" ht="12" customHeight="1" thickBot="1" x14ac:dyDescent="0.3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 x14ac:dyDescent="0.2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 x14ac:dyDescent="0.2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 x14ac:dyDescent="0.2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 x14ac:dyDescent="0.2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 x14ac:dyDescent="0.25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 x14ac:dyDescent="0.3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 x14ac:dyDescent="0.2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 x14ac:dyDescent="0.2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 x14ac:dyDescent="0.2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 x14ac:dyDescent="0.25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 x14ac:dyDescent="0.3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 x14ac:dyDescent="0.2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 x14ac:dyDescent="0.2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 x14ac:dyDescent="0.2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 x14ac:dyDescent="0.25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 x14ac:dyDescent="0.3">
      <c r="A63" s="347" t="s">
        <v>14</v>
      </c>
      <c r="B63" s="343" t="s">
        <v>364</v>
      </c>
      <c r="C63" s="380">
        <f>+C8+C15+C22+C29+C36+C47+C53+C58</f>
        <v>69681061</v>
      </c>
      <c r="D63" s="380">
        <f>+D8+D15+D22+D29+D36+D47+D53+D58</f>
        <v>147741306</v>
      </c>
      <c r="E63" s="393">
        <f>+E8+E15+E22+E29+E36+E47+E53+E58</f>
        <v>84022056</v>
      </c>
    </row>
    <row r="64" spans="1:5" s="528" customFormat="1" ht="12" customHeight="1" thickBot="1" x14ac:dyDescent="0.25">
      <c r="A64" s="514" t="s">
        <v>542</v>
      </c>
      <c r="B64" s="364" t="s">
        <v>366</v>
      </c>
      <c r="C64" s="374">
        <f>SUM(C65:C67)</f>
        <v>0</v>
      </c>
      <c r="D64" s="374">
        <f>SUM(D65:D67)</f>
        <v>10786049</v>
      </c>
      <c r="E64" s="357">
        <f>SUM(E65:E67)</f>
        <v>10786049</v>
      </c>
    </row>
    <row r="65" spans="1:5" s="528" customFormat="1" ht="12" customHeight="1" x14ac:dyDescent="0.2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 x14ac:dyDescent="0.2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 x14ac:dyDescent="0.25">
      <c r="A67" s="513" t="s">
        <v>371</v>
      </c>
      <c r="B67" s="507" t="s">
        <v>372</v>
      </c>
      <c r="C67" s="378"/>
      <c r="D67" s="378">
        <v>10786049</v>
      </c>
      <c r="E67" s="361">
        <v>10786049</v>
      </c>
    </row>
    <row r="68" spans="1:5" s="528" customFormat="1" ht="12" customHeight="1" thickBot="1" x14ac:dyDescent="0.25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 x14ac:dyDescent="0.2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 x14ac:dyDescent="0.2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 x14ac:dyDescent="0.2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 x14ac:dyDescent="0.3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 x14ac:dyDescent="0.25">
      <c r="A73" s="514" t="s">
        <v>379</v>
      </c>
      <c r="B73" s="364" t="s">
        <v>380</v>
      </c>
      <c r="C73" s="374">
        <f>SUM(C74:C75)</f>
        <v>0</v>
      </c>
      <c r="D73" s="374">
        <f>SUM(D74:D75)</f>
        <v>34564543</v>
      </c>
      <c r="E73" s="357">
        <f>SUM(E74:E75)</f>
        <v>34564543</v>
      </c>
    </row>
    <row r="74" spans="1:5" s="528" customFormat="1" ht="12" customHeight="1" x14ac:dyDescent="0.2">
      <c r="A74" s="511" t="s">
        <v>381</v>
      </c>
      <c r="B74" s="385" t="s">
        <v>382</v>
      </c>
      <c r="C74" s="378"/>
      <c r="D74" s="378">
        <v>34564543</v>
      </c>
      <c r="E74" s="361">
        <v>34564543</v>
      </c>
    </row>
    <row r="75" spans="1:5" s="528" customFormat="1" ht="12" customHeight="1" thickBot="1" x14ac:dyDescent="0.25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 x14ac:dyDescent="0.25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961445</v>
      </c>
    </row>
    <row r="77" spans="1:5" s="528" customFormat="1" ht="12" customHeight="1" x14ac:dyDescent="0.2">
      <c r="A77" s="511" t="s">
        <v>387</v>
      </c>
      <c r="B77" s="385" t="s">
        <v>388</v>
      </c>
      <c r="C77" s="378"/>
      <c r="D77" s="378"/>
      <c r="E77" s="361">
        <v>961445</v>
      </c>
    </row>
    <row r="78" spans="1:5" s="528" customFormat="1" ht="12" customHeight="1" x14ac:dyDescent="0.2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 x14ac:dyDescent="0.3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 x14ac:dyDescent="0.25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 x14ac:dyDescent="0.2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 x14ac:dyDescent="0.2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 x14ac:dyDescent="0.2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 x14ac:dyDescent="0.25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 x14ac:dyDescent="0.25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 x14ac:dyDescent="0.25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45350592</v>
      </c>
      <c r="E86" s="393">
        <f>+E64+E68+E73+E76+E80+E85</f>
        <v>46312037</v>
      </c>
    </row>
    <row r="87" spans="1:5" s="528" customFormat="1" ht="12" customHeight="1" thickBot="1" x14ac:dyDescent="0.25">
      <c r="A87" s="518" t="s">
        <v>406</v>
      </c>
      <c r="B87" s="509" t="s">
        <v>543</v>
      </c>
      <c r="C87" s="380">
        <f>+C63+C86</f>
        <v>69681061</v>
      </c>
      <c r="D87" s="380">
        <f>+D63+D86</f>
        <v>193091898</v>
      </c>
      <c r="E87" s="393">
        <f>+E63+E86</f>
        <v>130334093</v>
      </c>
    </row>
    <row r="88" spans="1:5" s="528" customFormat="1" ht="15" customHeight="1" x14ac:dyDescent="0.25">
      <c r="A88" s="484"/>
      <c r="B88" s="485"/>
      <c r="C88" s="499"/>
      <c r="D88" s="499"/>
      <c r="E88" s="499"/>
    </row>
    <row r="89" spans="1:5" ht="13.8" thickBot="1" x14ac:dyDescent="0.3">
      <c r="A89" s="486"/>
      <c r="B89" s="487"/>
      <c r="C89" s="500"/>
      <c r="D89" s="500"/>
      <c r="E89" s="500"/>
    </row>
    <row r="90" spans="1:5" s="527" customFormat="1" ht="16.5" customHeight="1" thickBot="1" x14ac:dyDescent="0.3">
      <c r="A90" s="745" t="s">
        <v>42</v>
      </c>
      <c r="B90" s="746"/>
      <c r="C90" s="746"/>
      <c r="D90" s="746"/>
      <c r="E90" s="747"/>
    </row>
    <row r="91" spans="1:5" s="305" customFormat="1" ht="12" customHeight="1" thickBot="1" x14ac:dyDescent="0.3">
      <c r="A91" s="506" t="s">
        <v>6</v>
      </c>
      <c r="B91" s="346" t="s">
        <v>414</v>
      </c>
      <c r="C91" s="491">
        <f>SUM(C92:C96)</f>
        <v>42579393</v>
      </c>
      <c r="D91" s="491">
        <f>SUM(D92:D96)</f>
        <v>113174721</v>
      </c>
      <c r="E91" s="491">
        <f>SUM(E92:E96)</f>
        <v>63659369</v>
      </c>
    </row>
    <row r="92" spans="1:5" ht="12" customHeight="1" x14ac:dyDescent="0.25">
      <c r="A92" s="519" t="s">
        <v>69</v>
      </c>
      <c r="B92" s="332" t="s">
        <v>36</v>
      </c>
      <c r="C92" s="77">
        <v>14058340</v>
      </c>
      <c r="D92" s="77">
        <v>50988808</v>
      </c>
      <c r="E92" s="327">
        <v>31995966</v>
      </c>
    </row>
    <row r="93" spans="1:5" ht="12" customHeight="1" x14ac:dyDescent="0.25">
      <c r="A93" s="512" t="s">
        <v>70</v>
      </c>
      <c r="B93" s="330" t="s">
        <v>131</v>
      </c>
      <c r="C93" s="375">
        <v>1995072</v>
      </c>
      <c r="D93" s="375">
        <v>11102638</v>
      </c>
      <c r="E93" s="358">
        <v>3429269</v>
      </c>
    </row>
    <row r="94" spans="1:5" ht="12" customHeight="1" x14ac:dyDescent="0.25">
      <c r="A94" s="512" t="s">
        <v>71</v>
      </c>
      <c r="B94" s="330" t="s">
        <v>98</v>
      </c>
      <c r="C94" s="377">
        <v>12816720</v>
      </c>
      <c r="D94" s="377">
        <v>32057384</v>
      </c>
      <c r="E94" s="360">
        <v>23899190</v>
      </c>
    </row>
    <row r="95" spans="1:5" ht="12" customHeight="1" x14ac:dyDescent="0.25">
      <c r="A95" s="512" t="s">
        <v>72</v>
      </c>
      <c r="B95" s="333" t="s">
        <v>132</v>
      </c>
      <c r="C95" s="377">
        <v>3502518</v>
      </c>
      <c r="D95" s="377">
        <v>3990370</v>
      </c>
      <c r="E95" s="360">
        <v>1845000</v>
      </c>
    </row>
    <row r="96" spans="1:5" ht="12" customHeight="1" x14ac:dyDescent="0.25">
      <c r="A96" s="512" t="s">
        <v>81</v>
      </c>
      <c r="B96" s="341" t="s">
        <v>133</v>
      </c>
      <c r="C96" s="377">
        <v>10206743</v>
      </c>
      <c r="D96" s="377">
        <v>15035521</v>
      </c>
      <c r="E96" s="360">
        <v>2489944</v>
      </c>
    </row>
    <row r="97" spans="1:5" ht="12" customHeight="1" x14ac:dyDescent="0.25">
      <c r="A97" s="512" t="s">
        <v>73</v>
      </c>
      <c r="B97" s="330" t="s">
        <v>415</v>
      </c>
      <c r="C97" s="377"/>
      <c r="D97" s="377"/>
      <c r="E97" s="360"/>
    </row>
    <row r="98" spans="1:5" ht="12" customHeight="1" x14ac:dyDescent="0.2">
      <c r="A98" s="512" t="s">
        <v>74</v>
      </c>
      <c r="B98" s="353" t="s">
        <v>416</v>
      </c>
      <c r="C98" s="377"/>
      <c r="D98" s="377"/>
      <c r="E98" s="360"/>
    </row>
    <row r="99" spans="1:5" ht="12" customHeight="1" x14ac:dyDescent="0.25">
      <c r="A99" s="512" t="s">
        <v>82</v>
      </c>
      <c r="B99" s="354" t="s">
        <v>417</v>
      </c>
      <c r="C99" s="377"/>
      <c r="D99" s="377"/>
      <c r="E99" s="360"/>
    </row>
    <row r="100" spans="1:5" ht="12" customHeight="1" x14ac:dyDescent="0.25">
      <c r="A100" s="512" t="s">
        <v>83</v>
      </c>
      <c r="B100" s="354" t="s">
        <v>418</v>
      </c>
      <c r="C100" s="377"/>
      <c r="D100" s="377"/>
      <c r="E100" s="360"/>
    </row>
    <row r="101" spans="1:5" ht="12" customHeight="1" x14ac:dyDescent="0.2">
      <c r="A101" s="512" t="s">
        <v>84</v>
      </c>
      <c r="B101" s="353" t="s">
        <v>419</v>
      </c>
      <c r="C101" s="377"/>
      <c r="D101" s="377"/>
      <c r="E101" s="360"/>
    </row>
    <row r="102" spans="1:5" ht="12" customHeight="1" x14ac:dyDescent="0.2">
      <c r="A102" s="512" t="s">
        <v>85</v>
      </c>
      <c r="B102" s="353" t="s">
        <v>420</v>
      </c>
      <c r="C102" s="377"/>
      <c r="D102" s="377"/>
      <c r="E102" s="360"/>
    </row>
    <row r="103" spans="1:5" ht="12" customHeight="1" x14ac:dyDescent="0.25">
      <c r="A103" s="512" t="s">
        <v>87</v>
      </c>
      <c r="B103" s="354" t="s">
        <v>421</v>
      </c>
      <c r="C103" s="377"/>
      <c r="D103" s="377"/>
      <c r="E103" s="360"/>
    </row>
    <row r="104" spans="1:5" ht="12" customHeight="1" x14ac:dyDescent="0.25">
      <c r="A104" s="520" t="s">
        <v>134</v>
      </c>
      <c r="B104" s="355" t="s">
        <v>422</v>
      </c>
      <c r="C104" s="377"/>
      <c r="D104" s="377"/>
      <c r="E104" s="360"/>
    </row>
    <row r="105" spans="1:5" ht="12" customHeight="1" x14ac:dyDescent="0.25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 x14ac:dyDescent="0.3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 x14ac:dyDescent="0.3">
      <c r="A107" s="347" t="s">
        <v>7</v>
      </c>
      <c r="B107" s="345" t="s">
        <v>427</v>
      </c>
      <c r="C107" s="368">
        <f>+C108+C110+C112</f>
        <v>27101668</v>
      </c>
      <c r="D107" s="368">
        <f>+D108+D110+D112</f>
        <v>68151668</v>
      </c>
      <c r="E107" s="368">
        <f>+E108+E110+E112</f>
        <v>55714759</v>
      </c>
    </row>
    <row r="108" spans="1:5" ht="12" customHeight="1" x14ac:dyDescent="0.25">
      <c r="A108" s="511" t="s">
        <v>75</v>
      </c>
      <c r="B108" s="330" t="s">
        <v>155</v>
      </c>
      <c r="C108" s="376">
        <v>15377813</v>
      </c>
      <c r="D108" s="376">
        <v>56427813</v>
      </c>
      <c r="E108" s="359">
        <v>55714759</v>
      </c>
    </row>
    <row r="109" spans="1:5" ht="12" customHeight="1" x14ac:dyDescent="0.25">
      <c r="A109" s="511" t="s">
        <v>76</v>
      </c>
      <c r="B109" s="334" t="s">
        <v>428</v>
      </c>
      <c r="C109" s="376"/>
      <c r="D109" s="376"/>
      <c r="E109" s="359"/>
    </row>
    <row r="110" spans="1:5" ht="12" customHeight="1" x14ac:dyDescent="0.25">
      <c r="A110" s="511" t="s">
        <v>77</v>
      </c>
      <c r="B110" s="334" t="s">
        <v>135</v>
      </c>
      <c r="C110" s="375">
        <v>11723855</v>
      </c>
      <c r="D110" s="375">
        <v>11723855</v>
      </c>
      <c r="E110" s="358"/>
    </row>
    <row r="111" spans="1:5" ht="12" customHeight="1" x14ac:dyDescent="0.25">
      <c r="A111" s="511" t="s">
        <v>78</v>
      </c>
      <c r="B111" s="334" t="s">
        <v>429</v>
      </c>
      <c r="C111" s="358"/>
      <c r="D111" s="358"/>
      <c r="E111" s="358"/>
    </row>
    <row r="112" spans="1:5" ht="12" customHeight="1" x14ac:dyDescent="0.25">
      <c r="A112" s="511" t="s">
        <v>79</v>
      </c>
      <c r="B112" s="366" t="s">
        <v>157</v>
      </c>
      <c r="C112" s="358"/>
      <c r="D112" s="358"/>
      <c r="E112" s="358"/>
    </row>
    <row r="113" spans="1:5" ht="12" customHeight="1" x14ac:dyDescent="0.25">
      <c r="A113" s="511" t="s">
        <v>86</v>
      </c>
      <c r="B113" s="365" t="s">
        <v>430</v>
      </c>
      <c r="C113" s="358"/>
      <c r="D113" s="358"/>
      <c r="E113" s="358"/>
    </row>
    <row r="114" spans="1:5" ht="12" customHeight="1" x14ac:dyDescent="0.25">
      <c r="A114" s="511" t="s">
        <v>88</v>
      </c>
      <c r="B114" s="381" t="s">
        <v>431</v>
      </c>
      <c r="C114" s="358"/>
      <c r="D114" s="358"/>
      <c r="E114" s="358"/>
    </row>
    <row r="115" spans="1:5" ht="12" customHeight="1" x14ac:dyDescent="0.25">
      <c r="A115" s="511" t="s">
        <v>136</v>
      </c>
      <c r="B115" s="354" t="s">
        <v>418</v>
      </c>
      <c r="C115" s="358"/>
      <c r="D115" s="358"/>
      <c r="E115" s="358"/>
    </row>
    <row r="116" spans="1:5" ht="12" customHeight="1" x14ac:dyDescent="0.25">
      <c r="A116" s="511" t="s">
        <v>137</v>
      </c>
      <c r="B116" s="354" t="s">
        <v>432</v>
      </c>
      <c r="C116" s="358"/>
      <c r="D116" s="358"/>
      <c r="E116" s="358"/>
    </row>
    <row r="117" spans="1:5" ht="12" customHeight="1" x14ac:dyDescent="0.25">
      <c r="A117" s="511" t="s">
        <v>138</v>
      </c>
      <c r="B117" s="354" t="s">
        <v>433</v>
      </c>
      <c r="C117" s="358"/>
      <c r="D117" s="358"/>
      <c r="E117" s="358"/>
    </row>
    <row r="118" spans="1:5" ht="12" customHeight="1" x14ac:dyDescent="0.25">
      <c r="A118" s="511" t="s">
        <v>434</v>
      </c>
      <c r="B118" s="354" t="s">
        <v>421</v>
      </c>
      <c r="C118" s="358"/>
      <c r="D118" s="358"/>
      <c r="E118" s="358"/>
    </row>
    <row r="119" spans="1:5" ht="12" customHeight="1" x14ac:dyDescent="0.25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 x14ac:dyDescent="0.3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 x14ac:dyDescent="0.3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 x14ac:dyDescent="0.25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 x14ac:dyDescent="0.3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 x14ac:dyDescent="0.3">
      <c r="A124" s="347" t="s">
        <v>9</v>
      </c>
      <c r="B124" s="350" t="s">
        <v>440</v>
      </c>
      <c r="C124" s="368">
        <f>+C91+C107+C121</f>
        <v>69681061</v>
      </c>
      <c r="D124" s="368">
        <f>+D91+D107+D121</f>
        <v>181326389</v>
      </c>
      <c r="E124" s="368">
        <f>+E91+E107+E121</f>
        <v>119374128</v>
      </c>
    </row>
    <row r="125" spans="1:5" ht="12" customHeight="1" thickBot="1" x14ac:dyDescent="0.3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10786049</v>
      </c>
      <c r="E125" s="368">
        <f>+E126+E127+E128</f>
        <v>0</v>
      </c>
    </row>
    <row r="126" spans="1:5" ht="12" customHeight="1" x14ac:dyDescent="0.25">
      <c r="A126" s="511" t="s">
        <v>62</v>
      </c>
      <c r="B126" s="331" t="s">
        <v>442</v>
      </c>
      <c r="C126" s="358"/>
      <c r="D126" s="358"/>
      <c r="E126" s="358"/>
    </row>
    <row r="127" spans="1:5" ht="12" customHeight="1" x14ac:dyDescent="0.25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 x14ac:dyDescent="0.3">
      <c r="A128" s="520" t="s">
        <v>64</v>
      </c>
      <c r="B128" s="329" t="s">
        <v>444</v>
      </c>
      <c r="C128" s="358"/>
      <c r="D128" s="358">
        <v>10786049</v>
      </c>
      <c r="E128" s="358"/>
    </row>
    <row r="129" spans="1:11" ht="12" customHeight="1" thickBot="1" x14ac:dyDescent="0.3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 x14ac:dyDescent="0.25">
      <c r="A130" s="511" t="s">
        <v>65</v>
      </c>
      <c r="B130" s="331" t="s">
        <v>446</v>
      </c>
      <c r="C130" s="358"/>
      <c r="D130" s="358"/>
      <c r="E130" s="358"/>
    </row>
    <row r="131" spans="1:11" ht="12" customHeight="1" x14ac:dyDescent="0.25">
      <c r="A131" s="511" t="s">
        <v>66</v>
      </c>
      <c r="B131" s="331" t="s">
        <v>447</v>
      </c>
      <c r="C131" s="358"/>
      <c r="D131" s="358"/>
      <c r="E131" s="358"/>
    </row>
    <row r="132" spans="1:11" ht="12" customHeight="1" x14ac:dyDescent="0.25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 x14ac:dyDescent="0.3">
      <c r="A133" s="520" t="s">
        <v>347</v>
      </c>
      <c r="B133" s="329" t="s">
        <v>449</v>
      </c>
      <c r="C133" s="358"/>
      <c r="D133" s="358"/>
      <c r="E133" s="358"/>
    </row>
    <row r="134" spans="1:11" ht="13.8" thickBot="1" x14ac:dyDescent="0.3">
      <c r="A134" s="347" t="s">
        <v>12</v>
      </c>
      <c r="B134" s="350" t="s">
        <v>666</v>
      </c>
      <c r="C134" s="495">
        <f>+C135+C136+C137+C139+C138</f>
        <v>0</v>
      </c>
      <c r="D134" s="495">
        <f>+D135+D136+D137+D139+D138</f>
        <v>979460</v>
      </c>
      <c r="E134" s="495">
        <f>+E135+E136+E137+E139+E138</f>
        <v>979460</v>
      </c>
      <c r="K134" s="475"/>
    </row>
    <row r="135" spans="1:11" x14ac:dyDescent="0.25">
      <c r="A135" s="511" t="s">
        <v>67</v>
      </c>
      <c r="B135" s="331" t="s">
        <v>451</v>
      </c>
      <c r="C135" s="358"/>
      <c r="D135" s="358"/>
      <c r="E135" s="358"/>
    </row>
    <row r="136" spans="1:11" ht="12" customHeight="1" x14ac:dyDescent="0.25">
      <c r="A136" s="511" t="s">
        <v>68</v>
      </c>
      <c r="B136" s="331" t="s">
        <v>452</v>
      </c>
      <c r="C136" s="358"/>
      <c r="D136" s="375">
        <v>979460</v>
      </c>
      <c r="E136" s="358">
        <v>979460</v>
      </c>
    </row>
    <row r="137" spans="1:11" s="305" customFormat="1" ht="12" customHeight="1" x14ac:dyDescent="0.25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 x14ac:dyDescent="0.25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 x14ac:dyDescent="0.3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 x14ac:dyDescent="0.3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 x14ac:dyDescent="0.25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 x14ac:dyDescent="0.25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 x14ac:dyDescent="0.25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 x14ac:dyDescent="0.3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 x14ac:dyDescent="0.3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11765509</v>
      </c>
      <c r="E145" s="510">
        <f>+E125+E129+E134+E140</f>
        <v>979460</v>
      </c>
    </row>
    <row r="146" spans="1:5" ht="15" customHeight="1" thickBot="1" x14ac:dyDescent="0.3">
      <c r="A146" s="522" t="s">
        <v>15</v>
      </c>
      <c r="B146" s="370" t="s">
        <v>461</v>
      </c>
      <c r="C146" s="510">
        <f>+C124+C145</f>
        <v>69681061</v>
      </c>
      <c r="D146" s="510">
        <f>+D124+D145</f>
        <v>193091898</v>
      </c>
      <c r="E146" s="510">
        <f>+E124+E145</f>
        <v>120353588</v>
      </c>
    </row>
    <row r="147" spans="1:5" ht="13.8" thickBot="1" x14ac:dyDescent="0.3">
      <c r="A147" s="42"/>
      <c r="B147" s="43"/>
      <c r="C147" s="44"/>
      <c r="D147" s="44"/>
      <c r="E147" s="44"/>
    </row>
    <row r="148" spans="1:5" ht="15" customHeight="1" thickBot="1" x14ac:dyDescent="0.3">
      <c r="A148" s="488" t="s">
        <v>735</v>
      </c>
      <c r="B148" s="489"/>
      <c r="C148" s="90">
        <v>32</v>
      </c>
      <c r="D148" s="91">
        <v>32</v>
      </c>
      <c r="E148" s="88">
        <v>32</v>
      </c>
    </row>
    <row r="149" spans="1:5" ht="14.25" customHeight="1" thickBot="1" x14ac:dyDescent="0.3">
      <c r="A149" s="488" t="s">
        <v>734</v>
      </c>
      <c r="B149" s="489"/>
      <c r="C149" s="90">
        <v>25</v>
      </c>
      <c r="D149" s="91">
        <v>25</v>
      </c>
      <c r="E149" s="88">
        <v>25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49"/>
  <sheetViews>
    <sheetView zoomScaleNormal="100" zoomScaleSheetLayoutView="100" workbookViewId="0">
      <selection activeCell="E1" sqref="E1"/>
    </sheetView>
  </sheetViews>
  <sheetFormatPr defaultColWidth="12" defaultRowHeight="13.2" x14ac:dyDescent="0.25"/>
  <cols>
    <col min="1" max="1" width="14.77734375" style="502" customWidth="1"/>
    <col min="2" max="2" width="64.6640625" style="503" customWidth="1"/>
    <col min="3" max="5" width="17" style="504" customWidth="1"/>
    <col min="6" max="16384" width="12" style="32"/>
  </cols>
  <sheetData>
    <row r="1" spans="1:5" s="479" customFormat="1" ht="16.5" customHeight="1" thickBot="1" x14ac:dyDescent="0.3">
      <c r="A1" s="675"/>
      <c r="B1" s="676"/>
      <c r="C1" s="490"/>
      <c r="D1" s="490"/>
      <c r="E1" s="612" t="str">
        <f>+CONCATENATE("6.2. melléklet a 5/",LEFT(ÖSSZEFÜGGÉSEK!A4,4)+1,". (V.26.) önkormányzati rendelethez")</f>
        <v>6.2. melléklet a 5/2021. (V.26.) önkormányzati rendelethez</v>
      </c>
    </row>
    <row r="2" spans="1:5" s="525" customFormat="1" ht="15.75" customHeight="1" x14ac:dyDescent="0.25">
      <c r="A2" s="505" t="s">
        <v>50</v>
      </c>
      <c r="B2" s="748" t="s">
        <v>756</v>
      </c>
      <c r="C2" s="749"/>
      <c r="D2" s="750"/>
      <c r="E2" s="498" t="s">
        <v>40</v>
      </c>
    </row>
    <row r="3" spans="1:5" s="525" customFormat="1" ht="23.4" thickBot="1" x14ac:dyDescent="0.3">
      <c r="A3" s="523" t="s">
        <v>541</v>
      </c>
      <c r="B3" s="751" t="s">
        <v>667</v>
      </c>
      <c r="C3" s="752"/>
      <c r="D3" s="753"/>
      <c r="E3" s="474" t="s">
        <v>46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'6.1.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27" customFormat="1" ht="12" customHeight="1" thickBot="1" x14ac:dyDescent="0.3">
      <c r="A8" s="347" t="s">
        <v>6</v>
      </c>
      <c r="B8" s="343" t="s">
        <v>303</v>
      </c>
      <c r="C8" s="374">
        <f>SUM(C9:C14)</f>
        <v>35201930</v>
      </c>
      <c r="D8" s="374">
        <f>SUM(D9:D14)</f>
        <v>27427366</v>
      </c>
      <c r="E8" s="357">
        <f>SUM(E9:E14)</f>
        <v>27427366</v>
      </c>
    </row>
    <row r="9" spans="1:5" s="501" customFormat="1" ht="12" customHeight="1" x14ac:dyDescent="0.2">
      <c r="A9" s="511" t="s">
        <v>69</v>
      </c>
      <c r="B9" s="385" t="s">
        <v>304</v>
      </c>
      <c r="C9" s="376">
        <v>12818380</v>
      </c>
      <c r="D9" s="376">
        <v>12818380</v>
      </c>
      <c r="E9" s="359">
        <v>12818380</v>
      </c>
    </row>
    <row r="10" spans="1:5" s="528" customFormat="1" ht="12" customHeight="1" x14ac:dyDescent="0.2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 x14ac:dyDescent="0.2">
      <c r="A11" s="512" t="s">
        <v>71</v>
      </c>
      <c r="B11" s="386" t="s">
        <v>306</v>
      </c>
      <c r="C11" s="375">
        <v>9868118</v>
      </c>
      <c r="D11" s="375">
        <v>10342946</v>
      </c>
      <c r="E11" s="358">
        <v>10342946</v>
      </c>
    </row>
    <row r="12" spans="1:5" s="528" customFormat="1" ht="12" customHeight="1" x14ac:dyDescent="0.2">
      <c r="A12" s="512" t="s">
        <v>72</v>
      </c>
      <c r="B12" s="386" t="s">
        <v>307</v>
      </c>
      <c r="C12" s="375">
        <v>1800000</v>
      </c>
      <c r="D12" s="375">
        <v>2000000</v>
      </c>
      <c r="E12" s="358">
        <v>2000000</v>
      </c>
    </row>
    <row r="13" spans="1:5" s="528" customFormat="1" ht="12" customHeight="1" x14ac:dyDescent="0.2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 x14ac:dyDescent="0.25">
      <c r="A14" s="513" t="s">
        <v>73</v>
      </c>
      <c r="B14" s="387" t="s">
        <v>309</v>
      </c>
      <c r="C14" s="377">
        <v>10715432</v>
      </c>
      <c r="D14" s="377">
        <v>2266040</v>
      </c>
      <c r="E14" s="360">
        <v>2266040</v>
      </c>
    </row>
    <row r="15" spans="1:5" s="501" customFormat="1" ht="12" customHeight="1" thickBot="1" x14ac:dyDescent="0.3">
      <c r="A15" s="347" t="s">
        <v>7</v>
      </c>
      <c r="B15" s="364" t="s">
        <v>310</v>
      </c>
      <c r="C15" s="374">
        <f>SUM(C16:C20)</f>
        <v>0</v>
      </c>
      <c r="D15" s="374">
        <f>SUM(D16:D20)</f>
        <v>58805033</v>
      </c>
      <c r="E15" s="357">
        <f>SUM(E16:E20)</f>
        <v>20952147</v>
      </c>
    </row>
    <row r="16" spans="1:5" s="501" customFormat="1" ht="12" customHeight="1" x14ac:dyDescent="0.2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 x14ac:dyDescent="0.2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 x14ac:dyDescent="0.2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 x14ac:dyDescent="0.2">
      <c r="A19" s="512" t="s">
        <v>78</v>
      </c>
      <c r="B19" s="386" t="s">
        <v>314</v>
      </c>
      <c r="C19" s="375"/>
      <c r="D19" s="375">
        <v>2400000</v>
      </c>
      <c r="E19" s="358">
        <v>2400000</v>
      </c>
    </row>
    <row r="20" spans="1:5" s="501" customFormat="1" ht="12" customHeight="1" x14ac:dyDescent="0.2">
      <c r="A20" s="512" t="s">
        <v>79</v>
      </c>
      <c r="B20" s="386" t="s">
        <v>315</v>
      </c>
      <c r="C20" s="375"/>
      <c r="D20" s="375">
        <v>56405033</v>
      </c>
      <c r="E20" s="358">
        <v>18552147</v>
      </c>
    </row>
    <row r="21" spans="1:5" s="528" customFormat="1" ht="12" customHeight="1" thickBot="1" x14ac:dyDescent="0.25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 x14ac:dyDescent="0.3">
      <c r="A22" s="347" t="s">
        <v>8</v>
      </c>
      <c r="B22" s="343" t="s">
        <v>317</v>
      </c>
      <c r="C22" s="374">
        <f>SUM(C23:C27)</f>
        <v>0</v>
      </c>
      <c r="D22" s="374">
        <f>SUM(D23:D27)</f>
        <v>0</v>
      </c>
      <c r="E22" s="357">
        <f>SUM(E23:E27)</f>
        <v>0</v>
      </c>
    </row>
    <row r="23" spans="1:5" s="528" customFormat="1" ht="12" customHeight="1" x14ac:dyDescent="0.2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 x14ac:dyDescent="0.2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 x14ac:dyDescent="0.2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 x14ac:dyDescent="0.2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 x14ac:dyDescent="0.2">
      <c r="A27" s="512" t="s">
        <v>119</v>
      </c>
      <c r="B27" s="386" t="s">
        <v>322</v>
      </c>
      <c r="C27" s="375"/>
      <c r="D27" s="375"/>
      <c r="E27" s="358"/>
    </row>
    <row r="28" spans="1:5" s="528" customFormat="1" ht="12" customHeight="1" thickBot="1" x14ac:dyDescent="0.25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 x14ac:dyDescent="0.3">
      <c r="A29" s="347" t="s">
        <v>121</v>
      </c>
      <c r="B29" s="343" t="s">
        <v>724</v>
      </c>
      <c r="C29" s="380">
        <f>SUM(C30:C35)</f>
        <v>3040000</v>
      </c>
      <c r="D29" s="380">
        <f>SUM(D30:D35)</f>
        <v>3040000</v>
      </c>
      <c r="E29" s="393">
        <f>SUM(E30:E35)</f>
        <v>4657191</v>
      </c>
    </row>
    <row r="30" spans="1:5" s="528" customFormat="1" ht="12" customHeight="1" x14ac:dyDescent="0.2">
      <c r="A30" s="511" t="s">
        <v>324</v>
      </c>
      <c r="B30" s="385" t="s">
        <v>728</v>
      </c>
      <c r="C30" s="376"/>
      <c r="D30" s="376"/>
      <c r="E30" s="359"/>
    </row>
    <row r="31" spans="1:5" s="528" customFormat="1" ht="12" customHeight="1" x14ac:dyDescent="0.2">
      <c r="A31" s="512" t="s">
        <v>325</v>
      </c>
      <c r="B31" s="386" t="s">
        <v>748</v>
      </c>
      <c r="C31" s="375"/>
      <c r="D31" s="375"/>
      <c r="E31" s="358">
        <v>208511</v>
      </c>
    </row>
    <row r="32" spans="1:5" s="528" customFormat="1" ht="12" customHeight="1" x14ac:dyDescent="0.2">
      <c r="A32" s="512" t="s">
        <v>326</v>
      </c>
      <c r="B32" s="386" t="s">
        <v>730</v>
      </c>
      <c r="C32" s="375">
        <v>2663850</v>
      </c>
      <c r="D32" s="375">
        <v>2663850</v>
      </c>
      <c r="E32" s="358">
        <v>4376668</v>
      </c>
    </row>
    <row r="33" spans="1:5" s="528" customFormat="1" ht="12" customHeight="1" x14ac:dyDescent="0.2">
      <c r="A33" s="512" t="s">
        <v>725</v>
      </c>
      <c r="B33" s="386" t="s">
        <v>744</v>
      </c>
      <c r="C33" s="375">
        <v>329300</v>
      </c>
      <c r="D33" s="375">
        <v>329300</v>
      </c>
      <c r="E33" s="358"/>
    </row>
    <row r="34" spans="1:5" s="528" customFormat="1" ht="12" customHeight="1" x14ac:dyDescent="0.2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 x14ac:dyDescent="0.3">
      <c r="A35" s="513" t="s">
        <v>727</v>
      </c>
      <c r="B35" s="366" t="s">
        <v>328</v>
      </c>
      <c r="C35" s="377">
        <v>46850</v>
      </c>
      <c r="D35" s="377">
        <v>46850</v>
      </c>
      <c r="E35" s="360">
        <v>72012</v>
      </c>
    </row>
    <row r="36" spans="1:5" s="528" customFormat="1" ht="12" customHeight="1" thickBot="1" x14ac:dyDescent="0.3">
      <c r="A36" s="347" t="s">
        <v>10</v>
      </c>
      <c r="B36" s="343" t="s">
        <v>329</v>
      </c>
      <c r="C36" s="374">
        <f>SUM(C37:C46)</f>
        <v>0</v>
      </c>
      <c r="D36" s="374">
        <f>SUM(D37:D46)</f>
        <v>0</v>
      </c>
      <c r="E36" s="357">
        <f>SUM(E37:E46)</f>
        <v>168161</v>
      </c>
    </row>
    <row r="37" spans="1:5" s="528" customFormat="1" ht="12" customHeight="1" x14ac:dyDescent="0.2">
      <c r="A37" s="511" t="s">
        <v>62</v>
      </c>
      <c r="B37" s="385" t="s">
        <v>330</v>
      </c>
      <c r="C37" s="376"/>
      <c r="D37" s="376"/>
      <c r="E37" s="359"/>
    </row>
    <row r="38" spans="1:5" s="528" customFormat="1" ht="12" customHeight="1" x14ac:dyDescent="0.2">
      <c r="A38" s="512" t="s">
        <v>63</v>
      </c>
      <c r="B38" s="386" t="s">
        <v>331</v>
      </c>
      <c r="C38" s="375"/>
      <c r="D38" s="375"/>
      <c r="E38" s="358"/>
    </row>
    <row r="39" spans="1:5" s="528" customFormat="1" ht="12" customHeight="1" x14ac:dyDescent="0.2">
      <c r="A39" s="512" t="s">
        <v>64</v>
      </c>
      <c r="B39" s="386" t="s">
        <v>332</v>
      </c>
      <c r="C39" s="375"/>
      <c r="D39" s="375"/>
      <c r="E39" s="358">
        <v>11290</v>
      </c>
    </row>
    <row r="40" spans="1:5" s="528" customFormat="1" ht="12" customHeight="1" x14ac:dyDescent="0.2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 x14ac:dyDescent="0.2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 x14ac:dyDescent="0.2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 x14ac:dyDescent="0.2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 x14ac:dyDescent="0.2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 x14ac:dyDescent="0.2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 x14ac:dyDescent="0.25">
      <c r="A46" s="513" t="s">
        <v>340</v>
      </c>
      <c r="B46" s="387" t="s">
        <v>341</v>
      </c>
      <c r="C46" s="379"/>
      <c r="D46" s="379"/>
      <c r="E46" s="362">
        <v>156871</v>
      </c>
    </row>
    <row r="47" spans="1:5" s="528" customFormat="1" ht="12" customHeight="1" thickBot="1" x14ac:dyDescent="0.3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 x14ac:dyDescent="0.2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 x14ac:dyDescent="0.2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 x14ac:dyDescent="0.2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 x14ac:dyDescent="0.2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 x14ac:dyDescent="0.25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 x14ac:dyDescent="0.3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 x14ac:dyDescent="0.2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 x14ac:dyDescent="0.2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 x14ac:dyDescent="0.2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 x14ac:dyDescent="0.25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 x14ac:dyDescent="0.3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 x14ac:dyDescent="0.2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 x14ac:dyDescent="0.2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 x14ac:dyDescent="0.2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 x14ac:dyDescent="0.25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 x14ac:dyDescent="0.3">
      <c r="A63" s="347" t="s">
        <v>14</v>
      </c>
      <c r="B63" s="343" t="s">
        <v>364</v>
      </c>
      <c r="C63" s="380">
        <f>+C8+C15+C22+C29+C36+C47+C53+C58</f>
        <v>38241930</v>
      </c>
      <c r="D63" s="380">
        <f>+D8+D15+D22+D29+D36+D47+D53+D58</f>
        <v>89272399</v>
      </c>
      <c r="E63" s="393">
        <f>+E8+E15+E22+E29+E36+E47+E53+E58</f>
        <v>53204865</v>
      </c>
    </row>
    <row r="64" spans="1:5" s="528" customFormat="1" ht="12" customHeight="1" thickBot="1" x14ac:dyDescent="0.25">
      <c r="A64" s="514" t="s">
        <v>542</v>
      </c>
      <c r="B64" s="364" t="s">
        <v>366</v>
      </c>
      <c r="C64" s="374">
        <f>SUM(C65:C67)</f>
        <v>0</v>
      </c>
      <c r="D64" s="374">
        <f>SUM(D65:D67)</f>
        <v>10786049</v>
      </c>
      <c r="E64" s="357">
        <f>SUM(E65:E67)</f>
        <v>10786049</v>
      </c>
    </row>
    <row r="65" spans="1:5" s="528" customFormat="1" ht="12" customHeight="1" x14ac:dyDescent="0.2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 x14ac:dyDescent="0.2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 x14ac:dyDescent="0.25">
      <c r="A67" s="513" t="s">
        <v>371</v>
      </c>
      <c r="B67" s="507" t="s">
        <v>372</v>
      </c>
      <c r="C67" s="378"/>
      <c r="D67" s="378">
        <v>10786049</v>
      </c>
      <c r="E67" s="361">
        <v>10786049</v>
      </c>
    </row>
    <row r="68" spans="1:5" s="528" customFormat="1" ht="12" customHeight="1" thickBot="1" x14ac:dyDescent="0.25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 x14ac:dyDescent="0.2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 x14ac:dyDescent="0.2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 x14ac:dyDescent="0.2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 x14ac:dyDescent="0.3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 x14ac:dyDescent="0.25">
      <c r="A73" s="514" t="s">
        <v>379</v>
      </c>
      <c r="B73" s="364" t="s">
        <v>380</v>
      </c>
      <c r="C73" s="374">
        <f>SUM(C74:C75)</f>
        <v>0</v>
      </c>
      <c r="D73" s="374">
        <f>SUM(D74:D75)</f>
        <v>34564543</v>
      </c>
      <c r="E73" s="357">
        <f>SUM(E74:E75)</f>
        <v>34564543</v>
      </c>
    </row>
    <row r="74" spans="1:5" s="528" customFormat="1" ht="12" customHeight="1" x14ac:dyDescent="0.2">
      <c r="A74" s="511" t="s">
        <v>381</v>
      </c>
      <c r="B74" s="385" t="s">
        <v>382</v>
      </c>
      <c r="C74" s="378"/>
      <c r="D74" s="378">
        <v>34564543</v>
      </c>
      <c r="E74" s="361">
        <v>34564543</v>
      </c>
    </row>
    <row r="75" spans="1:5" s="528" customFormat="1" ht="12" customHeight="1" thickBot="1" x14ac:dyDescent="0.25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 x14ac:dyDescent="0.25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961445</v>
      </c>
    </row>
    <row r="77" spans="1:5" s="528" customFormat="1" ht="12" customHeight="1" x14ac:dyDescent="0.2">
      <c r="A77" s="511" t="s">
        <v>387</v>
      </c>
      <c r="B77" s="385" t="s">
        <v>388</v>
      </c>
      <c r="C77" s="378"/>
      <c r="D77" s="378"/>
      <c r="E77" s="361">
        <v>961445</v>
      </c>
    </row>
    <row r="78" spans="1:5" s="528" customFormat="1" ht="12" customHeight="1" x14ac:dyDescent="0.2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 x14ac:dyDescent="0.3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 x14ac:dyDescent="0.25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 x14ac:dyDescent="0.2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 x14ac:dyDescent="0.2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 x14ac:dyDescent="0.2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 x14ac:dyDescent="0.25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 x14ac:dyDescent="0.25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 x14ac:dyDescent="0.25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45350592</v>
      </c>
      <c r="E86" s="393">
        <f>+E64+E68+E73+E76+E80+E85</f>
        <v>46312037</v>
      </c>
    </row>
    <row r="87" spans="1:5" s="528" customFormat="1" ht="12" customHeight="1" thickBot="1" x14ac:dyDescent="0.25">
      <c r="A87" s="518" t="s">
        <v>406</v>
      </c>
      <c r="B87" s="509" t="s">
        <v>543</v>
      </c>
      <c r="C87" s="380">
        <f>+C63+C86</f>
        <v>38241930</v>
      </c>
      <c r="D87" s="380">
        <f>+D63+D86</f>
        <v>134622991</v>
      </c>
      <c r="E87" s="393">
        <f>+E63+E86</f>
        <v>99516902</v>
      </c>
    </row>
    <row r="88" spans="1:5" s="528" customFormat="1" ht="15" customHeight="1" x14ac:dyDescent="0.25">
      <c r="A88" s="484"/>
      <c r="B88" s="485"/>
      <c r="C88" s="499"/>
      <c r="D88" s="499"/>
      <c r="E88" s="499"/>
    </row>
    <row r="89" spans="1:5" ht="13.8" thickBot="1" x14ac:dyDescent="0.3">
      <c r="A89" s="486"/>
      <c r="B89" s="487"/>
      <c r="C89" s="500"/>
      <c r="D89" s="500"/>
      <c r="E89" s="500"/>
    </row>
    <row r="90" spans="1:5" s="527" customFormat="1" ht="16.5" customHeight="1" thickBot="1" x14ac:dyDescent="0.3">
      <c r="A90" s="745" t="s">
        <v>42</v>
      </c>
      <c r="B90" s="746"/>
      <c r="C90" s="746"/>
      <c r="D90" s="746"/>
      <c r="E90" s="747"/>
    </row>
    <row r="91" spans="1:5" s="305" customFormat="1" ht="12" customHeight="1" thickBot="1" x14ac:dyDescent="0.3">
      <c r="A91" s="506" t="s">
        <v>6</v>
      </c>
      <c r="B91" s="346" t="s">
        <v>414</v>
      </c>
      <c r="C91" s="491">
        <f>SUM(C92:C96)</f>
        <v>37968931</v>
      </c>
      <c r="D91" s="491">
        <f>SUM(D92:D96)</f>
        <v>83784481</v>
      </c>
      <c r="E91" s="491">
        <f>SUM(E92:E96)</f>
        <v>34269129</v>
      </c>
    </row>
    <row r="92" spans="1:5" ht="12" customHeight="1" x14ac:dyDescent="0.25">
      <c r="A92" s="519" t="s">
        <v>69</v>
      </c>
      <c r="B92" s="332" t="s">
        <v>36</v>
      </c>
      <c r="C92" s="77">
        <v>9818840</v>
      </c>
      <c r="D92" s="77">
        <v>26788494</v>
      </c>
      <c r="E92" s="327">
        <v>7795652</v>
      </c>
    </row>
    <row r="93" spans="1:5" ht="12" customHeight="1" x14ac:dyDescent="0.25">
      <c r="A93" s="512" t="s">
        <v>70</v>
      </c>
      <c r="B93" s="330" t="s">
        <v>131</v>
      </c>
      <c r="C93" s="375">
        <v>1624110</v>
      </c>
      <c r="D93" s="375">
        <v>9053494</v>
      </c>
      <c r="E93" s="358">
        <v>1380125</v>
      </c>
    </row>
    <row r="94" spans="1:5" ht="12" customHeight="1" x14ac:dyDescent="0.25">
      <c r="A94" s="512" t="s">
        <v>71</v>
      </c>
      <c r="B94" s="330" t="s">
        <v>98</v>
      </c>
      <c r="C94" s="377">
        <v>12816720</v>
      </c>
      <c r="D94" s="377">
        <v>28916602</v>
      </c>
      <c r="E94" s="360">
        <v>20758408</v>
      </c>
    </row>
    <row r="95" spans="1:5" ht="12" customHeight="1" x14ac:dyDescent="0.25">
      <c r="A95" s="512" t="s">
        <v>72</v>
      </c>
      <c r="B95" s="333" t="s">
        <v>132</v>
      </c>
      <c r="C95" s="377">
        <v>3502518</v>
      </c>
      <c r="D95" s="377">
        <v>3990370</v>
      </c>
      <c r="E95" s="360">
        <v>1845000</v>
      </c>
    </row>
    <row r="96" spans="1:5" ht="12" customHeight="1" x14ac:dyDescent="0.25">
      <c r="A96" s="512" t="s">
        <v>81</v>
      </c>
      <c r="B96" s="341" t="s">
        <v>133</v>
      </c>
      <c r="C96" s="377">
        <v>10206743</v>
      </c>
      <c r="D96" s="377">
        <v>15035521</v>
      </c>
      <c r="E96" s="360">
        <v>2489944</v>
      </c>
    </row>
    <row r="97" spans="1:5" ht="12" customHeight="1" x14ac:dyDescent="0.25">
      <c r="A97" s="512" t="s">
        <v>73</v>
      </c>
      <c r="B97" s="330" t="s">
        <v>415</v>
      </c>
      <c r="C97" s="377"/>
      <c r="D97" s="377"/>
      <c r="E97" s="360"/>
    </row>
    <row r="98" spans="1:5" ht="12" customHeight="1" x14ac:dyDescent="0.2">
      <c r="A98" s="512" t="s">
        <v>74</v>
      </c>
      <c r="B98" s="353" t="s">
        <v>416</v>
      </c>
      <c r="C98" s="377"/>
      <c r="D98" s="377"/>
      <c r="E98" s="360"/>
    </row>
    <row r="99" spans="1:5" ht="12" customHeight="1" x14ac:dyDescent="0.25">
      <c r="A99" s="512" t="s">
        <v>82</v>
      </c>
      <c r="B99" s="354" t="s">
        <v>417</v>
      </c>
      <c r="C99" s="377"/>
      <c r="D99" s="377"/>
      <c r="E99" s="360"/>
    </row>
    <row r="100" spans="1:5" ht="12" customHeight="1" x14ac:dyDescent="0.25">
      <c r="A100" s="512" t="s">
        <v>83</v>
      </c>
      <c r="B100" s="354" t="s">
        <v>418</v>
      </c>
      <c r="C100" s="377"/>
      <c r="D100" s="377"/>
      <c r="E100" s="360"/>
    </row>
    <row r="101" spans="1:5" ht="12" customHeight="1" x14ac:dyDescent="0.2">
      <c r="A101" s="512" t="s">
        <v>84</v>
      </c>
      <c r="B101" s="353" t="s">
        <v>419</v>
      </c>
      <c r="C101" s="377"/>
      <c r="D101" s="377"/>
      <c r="E101" s="360"/>
    </row>
    <row r="102" spans="1:5" ht="12" customHeight="1" x14ac:dyDescent="0.2">
      <c r="A102" s="512" t="s">
        <v>85</v>
      </c>
      <c r="B102" s="353" t="s">
        <v>420</v>
      </c>
      <c r="C102" s="377"/>
      <c r="D102" s="377"/>
      <c r="E102" s="360"/>
    </row>
    <row r="103" spans="1:5" ht="12" customHeight="1" x14ac:dyDescent="0.25">
      <c r="A103" s="512" t="s">
        <v>87</v>
      </c>
      <c r="B103" s="354" t="s">
        <v>421</v>
      </c>
      <c r="C103" s="377"/>
      <c r="D103" s="377"/>
      <c r="E103" s="360"/>
    </row>
    <row r="104" spans="1:5" ht="12" customHeight="1" x14ac:dyDescent="0.25">
      <c r="A104" s="520" t="s">
        <v>134</v>
      </c>
      <c r="B104" s="355" t="s">
        <v>422</v>
      </c>
      <c r="C104" s="377"/>
      <c r="D104" s="377"/>
      <c r="E104" s="360"/>
    </row>
    <row r="105" spans="1:5" ht="12" customHeight="1" x14ac:dyDescent="0.25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 x14ac:dyDescent="0.3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 x14ac:dyDescent="0.3">
      <c r="A107" s="347" t="s">
        <v>7</v>
      </c>
      <c r="B107" s="345" t="s">
        <v>427</v>
      </c>
      <c r="C107" s="368">
        <f>+C108+C110+C112</f>
        <v>272999</v>
      </c>
      <c r="D107" s="368">
        <f>+D108+D110+D112</f>
        <v>39073001</v>
      </c>
      <c r="E107" s="368">
        <f>+E108+E110+E112</f>
        <v>55714759</v>
      </c>
    </row>
    <row r="108" spans="1:5" ht="12" customHeight="1" x14ac:dyDescent="0.25">
      <c r="A108" s="511" t="s">
        <v>75</v>
      </c>
      <c r="B108" s="330" t="s">
        <v>155</v>
      </c>
      <c r="C108" s="376"/>
      <c r="D108" s="376">
        <v>27349146</v>
      </c>
      <c r="E108" s="359">
        <v>55714759</v>
      </c>
    </row>
    <row r="109" spans="1:5" ht="12" customHeight="1" x14ac:dyDescent="0.25">
      <c r="A109" s="511" t="s">
        <v>76</v>
      </c>
      <c r="B109" s="334" t="s">
        <v>428</v>
      </c>
      <c r="C109" s="376"/>
      <c r="D109" s="376"/>
      <c r="E109" s="359"/>
    </row>
    <row r="110" spans="1:5" ht="12" customHeight="1" x14ac:dyDescent="0.25">
      <c r="A110" s="511" t="s">
        <v>77</v>
      </c>
      <c r="B110" s="334" t="s">
        <v>135</v>
      </c>
      <c r="C110" s="375">
        <v>272999</v>
      </c>
      <c r="D110" s="375">
        <v>11723855</v>
      </c>
      <c r="E110" s="358"/>
    </row>
    <row r="111" spans="1:5" ht="12" customHeight="1" x14ac:dyDescent="0.25">
      <c r="A111" s="511" t="s">
        <v>78</v>
      </c>
      <c r="B111" s="334" t="s">
        <v>429</v>
      </c>
      <c r="C111" s="358"/>
      <c r="D111" s="358"/>
      <c r="E111" s="358"/>
    </row>
    <row r="112" spans="1:5" ht="12" customHeight="1" x14ac:dyDescent="0.25">
      <c r="A112" s="511" t="s">
        <v>79</v>
      </c>
      <c r="B112" s="366" t="s">
        <v>157</v>
      </c>
      <c r="C112" s="358"/>
      <c r="D112" s="358"/>
      <c r="E112" s="358"/>
    </row>
    <row r="113" spans="1:5" ht="12" customHeight="1" x14ac:dyDescent="0.25">
      <c r="A113" s="511" t="s">
        <v>86</v>
      </c>
      <c r="B113" s="365" t="s">
        <v>430</v>
      </c>
      <c r="C113" s="358"/>
      <c r="D113" s="358"/>
      <c r="E113" s="358"/>
    </row>
    <row r="114" spans="1:5" ht="12" customHeight="1" x14ac:dyDescent="0.25">
      <c r="A114" s="511" t="s">
        <v>88</v>
      </c>
      <c r="B114" s="381" t="s">
        <v>431</v>
      </c>
      <c r="C114" s="358"/>
      <c r="D114" s="358"/>
      <c r="E114" s="358"/>
    </row>
    <row r="115" spans="1:5" ht="12" customHeight="1" x14ac:dyDescent="0.25">
      <c r="A115" s="511" t="s">
        <v>136</v>
      </c>
      <c r="B115" s="354" t="s">
        <v>418</v>
      </c>
      <c r="C115" s="358"/>
      <c r="D115" s="358"/>
      <c r="E115" s="358"/>
    </row>
    <row r="116" spans="1:5" ht="12" customHeight="1" x14ac:dyDescent="0.25">
      <c r="A116" s="511" t="s">
        <v>137</v>
      </c>
      <c r="B116" s="354" t="s">
        <v>432</v>
      </c>
      <c r="C116" s="358"/>
      <c r="D116" s="358"/>
      <c r="E116" s="358"/>
    </row>
    <row r="117" spans="1:5" ht="12" customHeight="1" x14ac:dyDescent="0.25">
      <c r="A117" s="511" t="s">
        <v>138</v>
      </c>
      <c r="B117" s="354" t="s">
        <v>433</v>
      </c>
      <c r="C117" s="358"/>
      <c r="D117" s="358"/>
      <c r="E117" s="358"/>
    </row>
    <row r="118" spans="1:5" ht="12" customHeight="1" x14ac:dyDescent="0.25">
      <c r="A118" s="511" t="s">
        <v>434</v>
      </c>
      <c r="B118" s="354" t="s">
        <v>421</v>
      </c>
      <c r="C118" s="358"/>
      <c r="D118" s="358"/>
      <c r="E118" s="358"/>
    </row>
    <row r="119" spans="1:5" ht="12" customHeight="1" x14ac:dyDescent="0.25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 x14ac:dyDescent="0.3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 x14ac:dyDescent="0.3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 x14ac:dyDescent="0.25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 x14ac:dyDescent="0.3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 x14ac:dyDescent="0.3">
      <c r="A124" s="347" t="s">
        <v>9</v>
      </c>
      <c r="B124" s="350" t="s">
        <v>440</v>
      </c>
      <c r="C124" s="368">
        <f>+C91+C107+C121</f>
        <v>38241930</v>
      </c>
      <c r="D124" s="368">
        <f>+D91+D107+D121</f>
        <v>122857482</v>
      </c>
      <c r="E124" s="368">
        <f>+E91+E107+E121</f>
        <v>89983888</v>
      </c>
    </row>
    <row r="125" spans="1:5" ht="12" customHeight="1" thickBot="1" x14ac:dyDescent="0.3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10786049</v>
      </c>
      <c r="E125" s="368">
        <f>+E126+E127+E128</f>
        <v>0</v>
      </c>
    </row>
    <row r="126" spans="1:5" ht="12" customHeight="1" x14ac:dyDescent="0.25">
      <c r="A126" s="511" t="s">
        <v>62</v>
      </c>
      <c r="B126" s="331" t="s">
        <v>442</v>
      </c>
      <c r="C126" s="358"/>
      <c r="D126" s="358"/>
      <c r="E126" s="358"/>
    </row>
    <row r="127" spans="1:5" ht="12" customHeight="1" x14ac:dyDescent="0.25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 x14ac:dyDescent="0.3">
      <c r="A128" s="520" t="s">
        <v>64</v>
      </c>
      <c r="B128" s="329" t="s">
        <v>444</v>
      </c>
      <c r="C128" s="358"/>
      <c r="D128" s="358">
        <v>10786049</v>
      </c>
      <c r="E128" s="358"/>
    </row>
    <row r="129" spans="1:11" ht="12" customHeight="1" thickBot="1" x14ac:dyDescent="0.3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 x14ac:dyDescent="0.25">
      <c r="A130" s="511" t="s">
        <v>65</v>
      </c>
      <c r="B130" s="331" t="s">
        <v>446</v>
      </c>
      <c r="C130" s="358"/>
      <c r="D130" s="358"/>
      <c r="E130" s="358"/>
    </row>
    <row r="131" spans="1:11" ht="12" customHeight="1" x14ac:dyDescent="0.25">
      <c r="A131" s="511" t="s">
        <v>66</v>
      </c>
      <c r="B131" s="331" t="s">
        <v>447</v>
      </c>
      <c r="C131" s="358"/>
      <c r="D131" s="358"/>
      <c r="E131" s="358"/>
    </row>
    <row r="132" spans="1:11" ht="12" customHeight="1" x14ac:dyDescent="0.25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 x14ac:dyDescent="0.3">
      <c r="A133" s="520" t="s">
        <v>347</v>
      </c>
      <c r="B133" s="329" t="s">
        <v>449</v>
      </c>
      <c r="C133" s="358"/>
      <c r="D133" s="358"/>
      <c r="E133" s="358"/>
    </row>
    <row r="134" spans="1:11" ht="13.8" thickBot="1" x14ac:dyDescent="0.3">
      <c r="A134" s="347" t="s">
        <v>12</v>
      </c>
      <c r="B134" s="350" t="s">
        <v>666</v>
      </c>
      <c r="C134" s="495">
        <f>+C135+C136+C138+C139+C137</f>
        <v>0</v>
      </c>
      <c r="D134" s="495">
        <f>+D135+D136+D138+D139+D137</f>
        <v>979460</v>
      </c>
      <c r="E134" s="495">
        <f>+E135+E136+E138+E139+E137</f>
        <v>979460</v>
      </c>
      <c r="K134" s="475"/>
    </row>
    <row r="135" spans="1:11" x14ac:dyDescent="0.25">
      <c r="A135" s="511" t="s">
        <v>67</v>
      </c>
      <c r="B135" s="331" t="s">
        <v>451</v>
      </c>
      <c r="C135" s="358"/>
      <c r="D135" s="358"/>
      <c r="E135" s="358"/>
    </row>
    <row r="136" spans="1:11" ht="12" customHeight="1" x14ac:dyDescent="0.25">
      <c r="A136" s="511" t="s">
        <v>68</v>
      </c>
      <c r="B136" s="331" t="s">
        <v>452</v>
      </c>
      <c r="C136" s="358"/>
      <c r="D136" s="375">
        <v>979460</v>
      </c>
      <c r="E136" s="358">
        <v>979460</v>
      </c>
    </row>
    <row r="137" spans="1:11" ht="12" customHeight="1" x14ac:dyDescent="0.25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 x14ac:dyDescent="0.25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 x14ac:dyDescent="0.3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 x14ac:dyDescent="0.3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 x14ac:dyDescent="0.25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 x14ac:dyDescent="0.25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 x14ac:dyDescent="0.25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 x14ac:dyDescent="0.3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 x14ac:dyDescent="0.3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11765509</v>
      </c>
      <c r="E145" s="510">
        <f>+E125+E129+E134+E140</f>
        <v>979460</v>
      </c>
    </row>
    <row r="146" spans="1:5" ht="15" customHeight="1" thickBot="1" x14ac:dyDescent="0.3">
      <c r="A146" s="522" t="s">
        <v>15</v>
      </c>
      <c r="B146" s="370" t="s">
        <v>461</v>
      </c>
      <c r="C146" s="510">
        <f>+C124+C145</f>
        <v>38241930</v>
      </c>
      <c r="D146" s="510">
        <f>+D124+D145</f>
        <v>134622991</v>
      </c>
      <c r="E146" s="510">
        <f>+E124+E145</f>
        <v>90963348</v>
      </c>
    </row>
    <row r="147" spans="1:5" ht="13.8" thickBot="1" x14ac:dyDescent="0.3">
      <c r="A147" s="42"/>
      <c r="B147" s="43"/>
      <c r="C147" s="44"/>
      <c r="D147" s="44"/>
      <c r="E147" s="44"/>
    </row>
    <row r="148" spans="1:5" ht="15" customHeight="1" thickBot="1" x14ac:dyDescent="0.3">
      <c r="A148" s="629" t="s">
        <v>735</v>
      </c>
      <c r="B148" s="630"/>
      <c r="C148" s="90">
        <v>7</v>
      </c>
      <c r="D148" s="91">
        <v>7</v>
      </c>
      <c r="E148" s="88">
        <v>7</v>
      </c>
    </row>
    <row r="149" spans="1:5" ht="14.25" customHeight="1" thickBot="1" x14ac:dyDescent="0.3">
      <c r="A149" s="631" t="s">
        <v>734</v>
      </c>
      <c r="B149" s="632"/>
      <c r="C149" s="90"/>
      <c r="D149" s="91"/>
      <c r="E149" s="88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49"/>
  <sheetViews>
    <sheetView zoomScaleNormal="100" zoomScaleSheetLayoutView="100" workbookViewId="0">
      <selection activeCell="G3" sqref="G3"/>
    </sheetView>
  </sheetViews>
  <sheetFormatPr defaultColWidth="12" defaultRowHeight="13.2" x14ac:dyDescent="0.25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 x14ac:dyDescent="0.3">
      <c r="A1" s="675"/>
      <c r="B1" s="676"/>
      <c r="C1" s="490"/>
      <c r="D1" s="490"/>
      <c r="E1" s="612" t="str">
        <f>+CONCATENATE("6.3. melléklet a 5/",LEFT(ÖSSZEFÜGGÉSEK!A4,4)+1,". (V.26.) önkormányzati rendelethez")</f>
        <v>6.3. melléklet a 5/2021. (V.26.) önkormányzati rendelethez</v>
      </c>
    </row>
    <row r="2" spans="1:5" s="525" customFormat="1" ht="15.75" customHeight="1" x14ac:dyDescent="0.25">
      <c r="A2" s="505" t="s">
        <v>50</v>
      </c>
      <c r="B2" s="748" t="s">
        <v>756</v>
      </c>
      <c r="C2" s="749"/>
      <c r="D2" s="750"/>
      <c r="E2" s="498" t="s">
        <v>40</v>
      </c>
    </row>
    <row r="3" spans="1:5" s="525" customFormat="1" ht="23.4" thickBot="1" x14ac:dyDescent="0.3">
      <c r="A3" s="523" t="s">
        <v>541</v>
      </c>
      <c r="B3" s="751" t="s">
        <v>668</v>
      </c>
      <c r="C3" s="752"/>
      <c r="D3" s="753"/>
      <c r="E3" s="474" t="s">
        <v>47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'6.2.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27" customFormat="1" ht="12" customHeight="1" thickBot="1" x14ac:dyDescent="0.3">
      <c r="A8" s="347" t="s">
        <v>6</v>
      </c>
      <c r="B8" s="343" t="s">
        <v>303</v>
      </c>
      <c r="C8" s="374">
        <f>SUM(C9:C14)</f>
        <v>0</v>
      </c>
      <c r="D8" s="374">
        <f>SUM(D9:D14)</f>
        <v>0</v>
      </c>
      <c r="E8" s="357">
        <f>SUM(E9:E14)</f>
        <v>0</v>
      </c>
    </row>
    <row r="9" spans="1:5" s="501" customFormat="1" ht="12" customHeight="1" x14ac:dyDescent="0.2">
      <c r="A9" s="511" t="s">
        <v>69</v>
      </c>
      <c r="B9" s="385" t="s">
        <v>304</v>
      </c>
      <c r="C9" s="376"/>
      <c r="D9" s="376"/>
      <c r="E9" s="359"/>
    </row>
    <row r="10" spans="1:5" s="528" customFormat="1" ht="12" customHeight="1" x14ac:dyDescent="0.2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 x14ac:dyDescent="0.2">
      <c r="A11" s="512" t="s">
        <v>71</v>
      </c>
      <c r="B11" s="386" t="s">
        <v>306</v>
      </c>
      <c r="C11" s="375"/>
      <c r="D11" s="375"/>
      <c r="E11" s="358"/>
    </row>
    <row r="12" spans="1:5" s="528" customFormat="1" ht="12" customHeight="1" x14ac:dyDescent="0.2">
      <c r="A12" s="512" t="s">
        <v>72</v>
      </c>
      <c r="B12" s="386" t="s">
        <v>307</v>
      </c>
      <c r="C12" s="375"/>
      <c r="D12" s="375"/>
      <c r="E12" s="358"/>
    </row>
    <row r="13" spans="1:5" s="528" customFormat="1" ht="12" customHeight="1" x14ac:dyDescent="0.2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 x14ac:dyDescent="0.25">
      <c r="A14" s="513" t="s">
        <v>73</v>
      </c>
      <c r="B14" s="387" t="s">
        <v>309</v>
      </c>
      <c r="C14" s="377"/>
      <c r="D14" s="377"/>
      <c r="E14" s="360"/>
    </row>
    <row r="15" spans="1:5" s="501" customFormat="1" ht="12" customHeight="1" thickBot="1" x14ac:dyDescent="0.3">
      <c r="A15" s="347" t="s">
        <v>7</v>
      </c>
      <c r="B15" s="364" t="s">
        <v>310</v>
      </c>
      <c r="C15" s="374">
        <f>SUM(C16:C20)</f>
        <v>3457840</v>
      </c>
      <c r="D15" s="374">
        <f>SUM(D16:D20)</f>
        <v>30487616</v>
      </c>
      <c r="E15" s="357">
        <f>SUM(E16:E20)</f>
        <v>30487616</v>
      </c>
    </row>
    <row r="16" spans="1:5" s="501" customFormat="1" ht="12" customHeight="1" x14ac:dyDescent="0.2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 x14ac:dyDescent="0.2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 x14ac:dyDescent="0.2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 x14ac:dyDescent="0.2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 x14ac:dyDescent="0.2">
      <c r="A20" s="512" t="s">
        <v>79</v>
      </c>
      <c r="B20" s="386" t="s">
        <v>315</v>
      </c>
      <c r="C20" s="375">
        <v>3457840</v>
      </c>
      <c r="D20" s="375">
        <v>30487616</v>
      </c>
      <c r="E20" s="358">
        <v>30487616</v>
      </c>
    </row>
    <row r="21" spans="1:5" s="528" customFormat="1" ht="12" customHeight="1" thickBot="1" x14ac:dyDescent="0.25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 x14ac:dyDescent="0.3">
      <c r="A22" s="347" t="s">
        <v>8</v>
      </c>
      <c r="B22" s="343" t="s">
        <v>317</v>
      </c>
      <c r="C22" s="374">
        <f>SUM(C23:C27)</f>
        <v>26828669</v>
      </c>
      <c r="D22" s="374">
        <f>SUM(D23:D27)</f>
        <v>26828669</v>
      </c>
      <c r="E22" s="357">
        <f>SUM(E23:E27)</f>
        <v>0</v>
      </c>
    </row>
    <row r="23" spans="1:5" s="528" customFormat="1" ht="12" customHeight="1" x14ac:dyDescent="0.2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 x14ac:dyDescent="0.2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 x14ac:dyDescent="0.2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 x14ac:dyDescent="0.2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 x14ac:dyDescent="0.2">
      <c r="A27" s="512" t="s">
        <v>119</v>
      </c>
      <c r="B27" s="386" t="s">
        <v>322</v>
      </c>
      <c r="C27" s="375">
        <v>26828669</v>
      </c>
      <c r="D27" s="375">
        <v>26828669</v>
      </c>
      <c r="E27" s="358"/>
    </row>
    <row r="28" spans="1:5" s="528" customFormat="1" ht="12" customHeight="1" thickBot="1" x14ac:dyDescent="0.25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 x14ac:dyDescent="0.3">
      <c r="A29" s="347" t="s">
        <v>121</v>
      </c>
      <c r="B29" s="343" t="s">
        <v>724</v>
      </c>
      <c r="C29" s="380">
        <f>SUM(C30:C35)</f>
        <v>0</v>
      </c>
      <c r="D29" s="380">
        <f>SUM(D30:D35)</f>
        <v>0</v>
      </c>
      <c r="E29" s="393">
        <f>SUM(E30:E35)</f>
        <v>0</v>
      </c>
    </row>
    <row r="30" spans="1:5" s="528" customFormat="1" ht="12" customHeight="1" x14ac:dyDescent="0.2">
      <c r="A30" s="511" t="s">
        <v>324</v>
      </c>
      <c r="B30" s="385" t="s">
        <v>728</v>
      </c>
      <c r="C30" s="376"/>
      <c r="D30" s="376">
        <f>+D31+D32</f>
        <v>0</v>
      </c>
      <c r="E30" s="359">
        <f>+E31+E32</f>
        <v>0</v>
      </c>
    </row>
    <row r="31" spans="1:5" s="528" customFormat="1" ht="12" customHeight="1" x14ac:dyDescent="0.2">
      <c r="A31" s="512" t="s">
        <v>325</v>
      </c>
      <c r="B31" s="386" t="s">
        <v>729</v>
      </c>
      <c r="C31" s="375"/>
      <c r="D31" s="375"/>
      <c r="E31" s="358"/>
    </row>
    <row r="32" spans="1:5" s="528" customFormat="1" ht="12" customHeight="1" x14ac:dyDescent="0.2">
      <c r="A32" s="512" t="s">
        <v>326</v>
      </c>
      <c r="B32" s="386" t="s">
        <v>730</v>
      </c>
      <c r="C32" s="375"/>
      <c r="D32" s="375"/>
      <c r="E32" s="358"/>
    </row>
    <row r="33" spans="1:5" s="528" customFormat="1" ht="12" customHeight="1" x14ac:dyDescent="0.2">
      <c r="A33" s="512" t="s">
        <v>725</v>
      </c>
      <c r="B33" s="386" t="s">
        <v>731</v>
      </c>
      <c r="C33" s="375"/>
      <c r="D33" s="375"/>
      <c r="E33" s="358"/>
    </row>
    <row r="34" spans="1:5" s="528" customFormat="1" ht="12" customHeight="1" x14ac:dyDescent="0.2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 x14ac:dyDescent="0.3">
      <c r="A35" s="513" t="s">
        <v>727</v>
      </c>
      <c r="B35" s="366" t="s">
        <v>328</v>
      </c>
      <c r="C35" s="377"/>
      <c r="D35" s="377"/>
      <c r="E35" s="360"/>
    </row>
    <row r="36" spans="1:5" s="528" customFormat="1" ht="12" customHeight="1" thickBot="1" x14ac:dyDescent="0.3">
      <c r="A36" s="347" t="s">
        <v>10</v>
      </c>
      <c r="B36" s="343" t="s">
        <v>329</v>
      </c>
      <c r="C36" s="374">
        <f>SUM(C37:C46)</f>
        <v>1152622</v>
      </c>
      <c r="D36" s="374">
        <f>SUM(D37:D46)</f>
        <v>1152622</v>
      </c>
      <c r="E36" s="357">
        <f>SUM(E37:E46)</f>
        <v>329575</v>
      </c>
    </row>
    <row r="37" spans="1:5" s="528" customFormat="1" ht="12" customHeight="1" x14ac:dyDescent="0.2">
      <c r="A37" s="511" t="s">
        <v>62</v>
      </c>
      <c r="B37" s="385" t="s">
        <v>330</v>
      </c>
      <c r="C37" s="376">
        <v>1152622</v>
      </c>
      <c r="D37" s="376">
        <v>1152622</v>
      </c>
      <c r="E37" s="359">
        <v>329575</v>
      </c>
    </row>
    <row r="38" spans="1:5" s="528" customFormat="1" ht="12" customHeight="1" x14ac:dyDescent="0.2">
      <c r="A38" s="512" t="s">
        <v>63</v>
      </c>
      <c r="B38" s="386" t="s">
        <v>331</v>
      </c>
      <c r="C38" s="375"/>
      <c r="D38" s="375"/>
      <c r="E38" s="358"/>
    </row>
    <row r="39" spans="1:5" s="528" customFormat="1" ht="12" customHeight="1" x14ac:dyDescent="0.2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 x14ac:dyDescent="0.2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 x14ac:dyDescent="0.2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 x14ac:dyDescent="0.2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 x14ac:dyDescent="0.2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 x14ac:dyDescent="0.2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 x14ac:dyDescent="0.2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 x14ac:dyDescent="0.25">
      <c r="A46" s="513" t="s">
        <v>340</v>
      </c>
      <c r="B46" s="387" t="s">
        <v>341</v>
      </c>
      <c r="C46" s="379"/>
      <c r="D46" s="379"/>
      <c r="E46" s="362"/>
    </row>
    <row r="47" spans="1:5" s="528" customFormat="1" ht="12" customHeight="1" thickBot="1" x14ac:dyDescent="0.3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 x14ac:dyDescent="0.2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 x14ac:dyDescent="0.2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 x14ac:dyDescent="0.2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 x14ac:dyDescent="0.2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 x14ac:dyDescent="0.25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 x14ac:dyDescent="0.3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 x14ac:dyDescent="0.2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 x14ac:dyDescent="0.2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 x14ac:dyDescent="0.2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 x14ac:dyDescent="0.25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 x14ac:dyDescent="0.3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 x14ac:dyDescent="0.2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 x14ac:dyDescent="0.2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 x14ac:dyDescent="0.2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 x14ac:dyDescent="0.25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 x14ac:dyDescent="0.3">
      <c r="A63" s="347" t="s">
        <v>14</v>
      </c>
      <c r="B63" s="343" t="s">
        <v>364</v>
      </c>
      <c r="C63" s="380">
        <f>+C8+C15+C22+C29+C36+C47+C53+C58</f>
        <v>31439131</v>
      </c>
      <c r="D63" s="380">
        <f>+D8+D15+D22+D29+D36+D47+D53+D58</f>
        <v>58468907</v>
      </c>
      <c r="E63" s="393">
        <f>+E8+E15+E22+E29+E36+E47+E53+E58</f>
        <v>30817191</v>
      </c>
    </row>
    <row r="64" spans="1:5" s="528" customFormat="1" ht="12" customHeight="1" thickBot="1" x14ac:dyDescent="0.25">
      <c r="A64" s="514" t="s">
        <v>542</v>
      </c>
      <c r="B64" s="364" t="s">
        <v>366</v>
      </c>
      <c r="C64" s="374">
        <f>SUM(C65:C67)</f>
        <v>0</v>
      </c>
      <c r="D64" s="374">
        <f>SUM(D65:D67)</f>
        <v>0</v>
      </c>
      <c r="E64" s="357">
        <f>SUM(E65:E67)</f>
        <v>0</v>
      </c>
    </row>
    <row r="65" spans="1:5" s="528" customFormat="1" ht="12" customHeight="1" x14ac:dyDescent="0.2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 x14ac:dyDescent="0.2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 x14ac:dyDescent="0.25">
      <c r="A67" s="513" t="s">
        <v>371</v>
      </c>
      <c r="B67" s="507" t="s">
        <v>372</v>
      </c>
      <c r="C67" s="378"/>
      <c r="D67" s="378"/>
      <c r="E67" s="361"/>
    </row>
    <row r="68" spans="1:5" s="528" customFormat="1" ht="12" customHeight="1" thickBot="1" x14ac:dyDescent="0.25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 x14ac:dyDescent="0.2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 x14ac:dyDescent="0.2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 x14ac:dyDescent="0.2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 x14ac:dyDescent="0.3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 x14ac:dyDescent="0.25">
      <c r="A73" s="514" t="s">
        <v>379</v>
      </c>
      <c r="B73" s="364" t="s">
        <v>380</v>
      </c>
      <c r="C73" s="374">
        <f>SUM(C74:C75)</f>
        <v>0</v>
      </c>
      <c r="D73" s="374">
        <f>SUM(D74:D75)</f>
        <v>0</v>
      </c>
      <c r="E73" s="357">
        <f>SUM(E74:E75)</f>
        <v>0</v>
      </c>
    </row>
    <row r="74" spans="1:5" s="528" customFormat="1" ht="12" customHeight="1" x14ac:dyDescent="0.2">
      <c r="A74" s="511" t="s">
        <v>381</v>
      </c>
      <c r="B74" s="385" t="s">
        <v>382</v>
      </c>
      <c r="C74" s="378"/>
      <c r="D74" s="378"/>
      <c r="E74" s="361"/>
    </row>
    <row r="75" spans="1:5" s="528" customFormat="1" ht="12" customHeight="1" thickBot="1" x14ac:dyDescent="0.25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 x14ac:dyDescent="0.25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0</v>
      </c>
    </row>
    <row r="77" spans="1:5" s="528" customFormat="1" ht="12" customHeight="1" x14ac:dyDescent="0.2">
      <c r="A77" s="511" t="s">
        <v>387</v>
      </c>
      <c r="B77" s="385" t="s">
        <v>388</v>
      </c>
      <c r="C77" s="378"/>
      <c r="D77" s="378"/>
      <c r="E77" s="361"/>
    </row>
    <row r="78" spans="1:5" s="528" customFormat="1" ht="12" customHeight="1" x14ac:dyDescent="0.2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 x14ac:dyDescent="0.3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 x14ac:dyDescent="0.25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 x14ac:dyDescent="0.2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 x14ac:dyDescent="0.2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 x14ac:dyDescent="0.2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 x14ac:dyDescent="0.25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 x14ac:dyDescent="0.25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 x14ac:dyDescent="0.25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0</v>
      </c>
      <c r="E86" s="393">
        <f>+E64+E68+E73+E76+E80+E85</f>
        <v>0</v>
      </c>
    </row>
    <row r="87" spans="1:5" s="528" customFormat="1" ht="12" customHeight="1" thickBot="1" x14ac:dyDescent="0.25">
      <c r="A87" s="518" t="s">
        <v>406</v>
      </c>
      <c r="B87" s="509" t="s">
        <v>543</v>
      </c>
      <c r="C87" s="380">
        <f>+C63+C86</f>
        <v>31439131</v>
      </c>
      <c r="D87" s="380">
        <f>+D63+D86</f>
        <v>58468907</v>
      </c>
      <c r="E87" s="393">
        <f>+E63+E86</f>
        <v>30817191</v>
      </c>
    </row>
    <row r="88" spans="1:5" s="528" customFormat="1" ht="15" customHeight="1" x14ac:dyDescent="0.25">
      <c r="A88" s="484"/>
      <c r="B88" s="485"/>
      <c r="C88" s="499"/>
      <c r="D88" s="499"/>
      <c r="E88" s="499"/>
    </row>
    <row r="89" spans="1:5" ht="13.8" thickBot="1" x14ac:dyDescent="0.3">
      <c r="A89" s="486"/>
      <c r="B89" s="487"/>
      <c r="C89" s="500"/>
      <c r="D89" s="500"/>
      <c r="E89" s="500"/>
    </row>
    <row r="90" spans="1:5" s="527" customFormat="1" ht="16.5" customHeight="1" thickBot="1" x14ac:dyDescent="0.3">
      <c r="A90" s="745" t="s">
        <v>42</v>
      </c>
      <c r="B90" s="746"/>
      <c r="C90" s="746"/>
      <c r="D90" s="746"/>
      <c r="E90" s="747"/>
    </row>
    <row r="91" spans="1:5" s="305" customFormat="1" ht="12" customHeight="1" thickBot="1" x14ac:dyDescent="0.3">
      <c r="A91" s="506" t="s">
        <v>6</v>
      </c>
      <c r="B91" s="346" t="s">
        <v>414</v>
      </c>
      <c r="C91" s="491">
        <f>SUM(C92:C96)</f>
        <v>4610462</v>
      </c>
      <c r="D91" s="491">
        <f>SUM(D92:D96)</f>
        <v>29390240</v>
      </c>
      <c r="E91" s="491">
        <f>SUM(E92:E96)</f>
        <v>29390240</v>
      </c>
    </row>
    <row r="92" spans="1:5" ht="12" customHeight="1" x14ac:dyDescent="0.25">
      <c r="A92" s="519" t="s">
        <v>69</v>
      </c>
      <c r="B92" s="332" t="s">
        <v>36</v>
      </c>
      <c r="C92" s="77">
        <v>4239500</v>
      </c>
      <c r="D92" s="77">
        <v>24200314</v>
      </c>
      <c r="E92" s="327">
        <v>24200314</v>
      </c>
    </row>
    <row r="93" spans="1:5" ht="12" customHeight="1" x14ac:dyDescent="0.25">
      <c r="A93" s="512" t="s">
        <v>70</v>
      </c>
      <c r="B93" s="330" t="s">
        <v>131</v>
      </c>
      <c r="C93" s="375">
        <v>370962</v>
      </c>
      <c r="D93" s="375">
        <v>2049144</v>
      </c>
      <c r="E93" s="358">
        <v>2049144</v>
      </c>
    </row>
    <row r="94" spans="1:5" ht="12" customHeight="1" x14ac:dyDescent="0.25">
      <c r="A94" s="512" t="s">
        <v>71</v>
      </c>
      <c r="B94" s="330" t="s">
        <v>98</v>
      </c>
      <c r="C94" s="377"/>
      <c r="D94" s="377">
        <v>3140782</v>
      </c>
      <c r="E94" s="360">
        <v>3140782</v>
      </c>
    </row>
    <row r="95" spans="1:5" ht="12" customHeight="1" x14ac:dyDescent="0.25">
      <c r="A95" s="512" t="s">
        <v>72</v>
      </c>
      <c r="B95" s="333" t="s">
        <v>132</v>
      </c>
      <c r="C95" s="494"/>
      <c r="D95" s="494"/>
      <c r="E95" s="494"/>
    </row>
    <row r="96" spans="1:5" ht="12" customHeight="1" x14ac:dyDescent="0.25">
      <c r="A96" s="512" t="s">
        <v>81</v>
      </c>
      <c r="B96" s="341" t="s">
        <v>133</v>
      </c>
      <c r="C96" s="494"/>
      <c r="D96" s="494"/>
      <c r="E96" s="494"/>
    </row>
    <row r="97" spans="1:5" ht="12" customHeight="1" x14ac:dyDescent="0.25">
      <c r="A97" s="512" t="s">
        <v>73</v>
      </c>
      <c r="B97" s="330" t="s">
        <v>415</v>
      </c>
      <c r="C97" s="494"/>
      <c r="D97" s="494"/>
      <c r="E97" s="494"/>
    </row>
    <row r="98" spans="1:5" ht="12" customHeight="1" x14ac:dyDescent="0.2">
      <c r="A98" s="512" t="s">
        <v>74</v>
      </c>
      <c r="B98" s="353" t="s">
        <v>416</v>
      </c>
      <c r="C98" s="494"/>
      <c r="D98" s="494"/>
      <c r="E98" s="494"/>
    </row>
    <row r="99" spans="1:5" ht="12" customHeight="1" x14ac:dyDescent="0.25">
      <c r="A99" s="512" t="s">
        <v>82</v>
      </c>
      <c r="B99" s="354" t="s">
        <v>417</v>
      </c>
      <c r="C99" s="494"/>
      <c r="D99" s="494"/>
      <c r="E99" s="494"/>
    </row>
    <row r="100" spans="1:5" ht="12" customHeight="1" x14ac:dyDescent="0.25">
      <c r="A100" s="512" t="s">
        <v>83</v>
      </c>
      <c r="B100" s="354" t="s">
        <v>418</v>
      </c>
      <c r="C100" s="494"/>
      <c r="D100" s="494"/>
      <c r="E100" s="494"/>
    </row>
    <row r="101" spans="1:5" ht="12" customHeight="1" x14ac:dyDescent="0.2">
      <c r="A101" s="512" t="s">
        <v>84</v>
      </c>
      <c r="B101" s="353" t="s">
        <v>419</v>
      </c>
      <c r="C101" s="494"/>
      <c r="D101" s="494"/>
      <c r="E101" s="494"/>
    </row>
    <row r="102" spans="1:5" ht="12" customHeight="1" x14ac:dyDescent="0.2">
      <c r="A102" s="512" t="s">
        <v>85</v>
      </c>
      <c r="B102" s="353" t="s">
        <v>420</v>
      </c>
      <c r="C102" s="494"/>
      <c r="D102" s="494"/>
      <c r="E102" s="494"/>
    </row>
    <row r="103" spans="1:5" ht="12" customHeight="1" x14ac:dyDescent="0.25">
      <c r="A103" s="512" t="s">
        <v>87</v>
      </c>
      <c r="B103" s="354" t="s">
        <v>421</v>
      </c>
      <c r="C103" s="494"/>
      <c r="D103" s="494"/>
      <c r="E103" s="494"/>
    </row>
    <row r="104" spans="1:5" ht="12" customHeight="1" x14ac:dyDescent="0.25">
      <c r="A104" s="520" t="s">
        <v>134</v>
      </c>
      <c r="B104" s="355" t="s">
        <v>422</v>
      </c>
      <c r="C104" s="494"/>
      <c r="D104" s="494"/>
      <c r="E104" s="494"/>
    </row>
    <row r="105" spans="1:5" ht="12" customHeight="1" x14ac:dyDescent="0.25">
      <c r="A105" s="512" t="s">
        <v>423</v>
      </c>
      <c r="B105" s="355" t="s">
        <v>424</v>
      </c>
      <c r="C105" s="494"/>
      <c r="D105" s="494"/>
      <c r="E105" s="494"/>
    </row>
    <row r="106" spans="1:5" s="305" customFormat="1" ht="12" customHeight="1" thickBot="1" x14ac:dyDescent="0.3">
      <c r="A106" s="521" t="s">
        <v>425</v>
      </c>
      <c r="B106" s="356" t="s">
        <v>426</v>
      </c>
      <c r="C106" s="496"/>
      <c r="D106" s="496"/>
      <c r="E106" s="496"/>
    </row>
    <row r="107" spans="1:5" ht="12" customHeight="1" thickBot="1" x14ac:dyDescent="0.3">
      <c r="A107" s="347" t="s">
        <v>7</v>
      </c>
      <c r="B107" s="345" t="s">
        <v>427</v>
      </c>
      <c r="C107" s="368">
        <f>+C108+C110</f>
        <v>26828669</v>
      </c>
      <c r="D107" s="368">
        <f t="shared" ref="D107:E107" si="0">+D108+D110</f>
        <v>29078667</v>
      </c>
      <c r="E107" s="368">
        <f t="shared" si="0"/>
        <v>0</v>
      </c>
    </row>
    <row r="108" spans="1:5" ht="12" customHeight="1" x14ac:dyDescent="0.25">
      <c r="A108" s="511" t="s">
        <v>75</v>
      </c>
      <c r="B108" s="330" t="s">
        <v>155</v>
      </c>
      <c r="C108" s="493">
        <v>15377813</v>
      </c>
      <c r="D108" s="493">
        <v>29078667</v>
      </c>
      <c r="E108" s="493"/>
    </row>
    <row r="109" spans="1:5" ht="12" customHeight="1" x14ac:dyDescent="0.25">
      <c r="A109" s="511" t="s">
        <v>76</v>
      </c>
      <c r="B109" s="334" t="s">
        <v>428</v>
      </c>
      <c r="C109" s="493"/>
      <c r="D109" s="493"/>
      <c r="E109" s="493"/>
    </row>
    <row r="110" spans="1:5" ht="12" customHeight="1" x14ac:dyDescent="0.25">
      <c r="A110" s="511" t="s">
        <v>77</v>
      </c>
      <c r="B110" s="334" t="s">
        <v>135</v>
      </c>
      <c r="C110" s="492">
        <v>11450856</v>
      </c>
      <c r="D110" s="492"/>
      <c r="E110" s="492"/>
    </row>
    <row r="111" spans="1:5" ht="12" customHeight="1" x14ac:dyDescent="0.25">
      <c r="A111" s="511" t="s">
        <v>78</v>
      </c>
      <c r="B111" s="334" t="s">
        <v>429</v>
      </c>
      <c r="C111" s="358"/>
      <c r="D111" s="358"/>
      <c r="E111" s="358"/>
    </row>
    <row r="112" spans="1:5" ht="12" customHeight="1" x14ac:dyDescent="0.25">
      <c r="A112" s="511" t="s">
        <v>79</v>
      </c>
      <c r="B112" s="366" t="s">
        <v>157</v>
      </c>
      <c r="C112" s="681"/>
      <c r="D112" s="681"/>
      <c r="E112" s="681"/>
    </row>
    <row r="113" spans="1:5" ht="12" customHeight="1" x14ac:dyDescent="0.25">
      <c r="A113" s="511" t="s">
        <v>86</v>
      </c>
      <c r="B113" s="365" t="s">
        <v>430</v>
      </c>
      <c r="C113" s="358"/>
      <c r="D113" s="358"/>
      <c r="E113" s="358"/>
    </row>
    <row r="114" spans="1:5" ht="12" customHeight="1" x14ac:dyDescent="0.25">
      <c r="A114" s="511" t="s">
        <v>88</v>
      </c>
      <c r="B114" s="381" t="s">
        <v>431</v>
      </c>
      <c r="C114" s="358"/>
      <c r="D114" s="358"/>
      <c r="E114" s="358"/>
    </row>
    <row r="115" spans="1:5" ht="12" customHeight="1" x14ac:dyDescent="0.25">
      <c r="A115" s="511" t="s">
        <v>136</v>
      </c>
      <c r="B115" s="354" t="s">
        <v>418</v>
      </c>
      <c r="C115" s="358"/>
      <c r="D115" s="358"/>
      <c r="E115" s="358"/>
    </row>
    <row r="116" spans="1:5" ht="12" customHeight="1" x14ac:dyDescent="0.25">
      <c r="A116" s="511" t="s">
        <v>137</v>
      </c>
      <c r="B116" s="354" t="s">
        <v>432</v>
      </c>
      <c r="C116" s="358"/>
      <c r="D116" s="358"/>
      <c r="E116" s="358"/>
    </row>
    <row r="117" spans="1:5" ht="12" customHeight="1" x14ac:dyDescent="0.25">
      <c r="A117" s="511" t="s">
        <v>138</v>
      </c>
      <c r="B117" s="354" t="s">
        <v>433</v>
      </c>
      <c r="C117" s="358"/>
      <c r="D117" s="358"/>
      <c r="E117" s="358"/>
    </row>
    <row r="118" spans="1:5" ht="12" customHeight="1" x14ac:dyDescent="0.25">
      <c r="A118" s="511" t="s">
        <v>434</v>
      </c>
      <c r="B118" s="354" t="s">
        <v>421</v>
      </c>
      <c r="C118" s="358"/>
      <c r="D118" s="358"/>
      <c r="E118" s="358"/>
    </row>
    <row r="119" spans="1:5" ht="12" customHeight="1" x14ac:dyDescent="0.25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 x14ac:dyDescent="0.3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 x14ac:dyDescent="0.3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 x14ac:dyDescent="0.25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 x14ac:dyDescent="0.3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 x14ac:dyDescent="0.3">
      <c r="A124" s="347" t="s">
        <v>9</v>
      </c>
      <c r="B124" s="350" t="s">
        <v>440</v>
      </c>
      <c r="C124" s="368">
        <f>+C91+C107+C121</f>
        <v>31439131</v>
      </c>
      <c r="D124" s="368">
        <f>+D91+D107+D121</f>
        <v>58468907</v>
      </c>
      <c r="E124" s="368">
        <f>+E91+E107+E121</f>
        <v>29390240</v>
      </c>
    </row>
    <row r="125" spans="1:5" ht="12" customHeight="1" thickBot="1" x14ac:dyDescent="0.3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0</v>
      </c>
      <c r="E125" s="368">
        <f>+E126+E127+E128</f>
        <v>0</v>
      </c>
    </row>
    <row r="126" spans="1:5" ht="12" customHeight="1" x14ac:dyDescent="0.25">
      <c r="A126" s="511" t="s">
        <v>62</v>
      </c>
      <c r="B126" s="331" t="s">
        <v>442</v>
      </c>
      <c r="C126" s="358"/>
      <c r="D126" s="358"/>
      <c r="E126" s="358"/>
    </row>
    <row r="127" spans="1:5" ht="12" customHeight="1" x14ac:dyDescent="0.25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 x14ac:dyDescent="0.3">
      <c r="A128" s="520" t="s">
        <v>64</v>
      </c>
      <c r="B128" s="329" t="s">
        <v>444</v>
      </c>
      <c r="C128" s="358"/>
      <c r="D128" s="358"/>
      <c r="E128" s="358"/>
    </row>
    <row r="129" spans="1:11" ht="12" customHeight="1" thickBot="1" x14ac:dyDescent="0.3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 x14ac:dyDescent="0.25">
      <c r="A130" s="511" t="s">
        <v>65</v>
      </c>
      <c r="B130" s="331" t="s">
        <v>446</v>
      </c>
      <c r="C130" s="358"/>
      <c r="D130" s="358"/>
      <c r="E130" s="358"/>
    </row>
    <row r="131" spans="1:11" ht="12" customHeight="1" x14ac:dyDescent="0.25">
      <c r="A131" s="511" t="s">
        <v>66</v>
      </c>
      <c r="B131" s="331" t="s">
        <v>447</v>
      </c>
      <c r="C131" s="358"/>
      <c r="D131" s="358"/>
      <c r="E131" s="358"/>
    </row>
    <row r="132" spans="1:11" ht="12" customHeight="1" x14ac:dyDescent="0.25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 x14ac:dyDescent="0.3">
      <c r="A133" s="520" t="s">
        <v>347</v>
      </c>
      <c r="B133" s="329" t="s">
        <v>449</v>
      </c>
      <c r="C133" s="358"/>
      <c r="D133" s="358"/>
      <c r="E133" s="358"/>
    </row>
    <row r="134" spans="1:11" ht="13.8" thickBot="1" x14ac:dyDescent="0.3">
      <c r="A134" s="347" t="s">
        <v>12</v>
      </c>
      <c r="B134" s="350" t="s">
        <v>666</v>
      </c>
      <c r="C134" s="495">
        <f>+C135+C136+C138+C139+C137</f>
        <v>0</v>
      </c>
      <c r="D134" s="495">
        <f>+D135+D136+D138+D139+D137</f>
        <v>0</v>
      </c>
      <c r="E134" s="495">
        <f>+E135+E136+E138+E139+E137</f>
        <v>0</v>
      </c>
      <c r="K134" s="475"/>
    </row>
    <row r="135" spans="1:11" x14ac:dyDescent="0.25">
      <c r="A135" s="511" t="s">
        <v>67</v>
      </c>
      <c r="B135" s="331" t="s">
        <v>451</v>
      </c>
      <c r="C135" s="358"/>
      <c r="D135" s="358"/>
      <c r="E135" s="358"/>
    </row>
    <row r="136" spans="1:11" ht="12" customHeight="1" x14ac:dyDescent="0.25">
      <c r="A136" s="511" t="s">
        <v>68</v>
      </c>
      <c r="B136" s="331" t="s">
        <v>452</v>
      </c>
      <c r="C136" s="358"/>
      <c r="D136" s="358"/>
      <c r="E136" s="358"/>
    </row>
    <row r="137" spans="1:11" ht="12" customHeight="1" x14ac:dyDescent="0.25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 x14ac:dyDescent="0.25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 x14ac:dyDescent="0.3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 x14ac:dyDescent="0.3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 x14ac:dyDescent="0.25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 x14ac:dyDescent="0.25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 x14ac:dyDescent="0.25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 x14ac:dyDescent="0.3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 x14ac:dyDescent="0.3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0</v>
      </c>
      <c r="E145" s="510">
        <f>+E125+E129+E134+E140</f>
        <v>0</v>
      </c>
    </row>
    <row r="146" spans="1:5" ht="15" customHeight="1" thickBot="1" x14ac:dyDescent="0.3">
      <c r="A146" s="522" t="s">
        <v>15</v>
      </c>
      <c r="B146" s="370" t="s">
        <v>461</v>
      </c>
      <c r="C146" s="510">
        <f>+C124+C145</f>
        <v>31439131</v>
      </c>
      <c r="D146" s="510">
        <f>+D124+D145</f>
        <v>58468907</v>
      </c>
      <c r="E146" s="510">
        <f>+E124+E145</f>
        <v>29390240</v>
      </c>
    </row>
    <row r="147" spans="1:5" ht="13.8" thickBot="1" x14ac:dyDescent="0.3">
      <c r="A147" s="42"/>
      <c r="B147" s="43"/>
      <c r="C147" s="44"/>
      <c r="D147" s="44"/>
      <c r="E147" s="44"/>
    </row>
    <row r="148" spans="1:5" ht="15" customHeight="1" thickBot="1" x14ac:dyDescent="0.3">
      <c r="A148" s="629" t="s">
        <v>735</v>
      </c>
      <c r="B148" s="630"/>
      <c r="C148" s="90">
        <v>25</v>
      </c>
      <c r="D148" s="91">
        <v>25</v>
      </c>
      <c r="E148" s="88">
        <v>25</v>
      </c>
    </row>
    <row r="149" spans="1:5" ht="14.25" customHeight="1" thickBot="1" x14ac:dyDescent="0.3">
      <c r="A149" s="631" t="s">
        <v>734</v>
      </c>
      <c r="B149" s="632"/>
      <c r="C149" s="90">
        <v>25</v>
      </c>
      <c r="D149" s="91">
        <v>25</v>
      </c>
      <c r="E149" s="88">
        <v>25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zoomScaleNormal="100" zoomScaleSheetLayoutView="100" workbookViewId="0">
      <selection activeCell="F2" sqref="F2"/>
    </sheetView>
  </sheetViews>
  <sheetFormatPr defaultColWidth="12" defaultRowHeight="13.2" x14ac:dyDescent="0.25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 x14ac:dyDescent="0.3">
      <c r="A1" s="675"/>
      <c r="B1" s="676"/>
      <c r="C1" s="490"/>
      <c r="D1" s="490"/>
      <c r="E1" s="612" t="str">
        <f>+CONCATENATE("6.4. melléklet a 5/",LEFT(ÖSSZEFÜGGÉSEK!A4,4)+1,". (V.26.) önkormányzati rendelethez")</f>
        <v>6.4. melléklet a 5/2021. (V.26.) önkormányzati rendelethez</v>
      </c>
    </row>
    <row r="2" spans="1:5" s="525" customFormat="1" ht="15.75" customHeight="1" x14ac:dyDescent="0.25">
      <c r="A2" s="505" t="s">
        <v>50</v>
      </c>
      <c r="B2" s="748" t="s">
        <v>756</v>
      </c>
      <c r="C2" s="749"/>
      <c r="D2" s="750"/>
      <c r="E2" s="498" t="s">
        <v>40</v>
      </c>
    </row>
    <row r="3" spans="1:5" s="525" customFormat="1" ht="23.4" thickBot="1" x14ac:dyDescent="0.3">
      <c r="A3" s="523" t="s">
        <v>541</v>
      </c>
      <c r="B3" s="751" t="s">
        <v>669</v>
      </c>
      <c r="C3" s="752"/>
      <c r="D3" s="753"/>
      <c r="E3" s="474" t="s">
        <v>48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'6.3.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27" customFormat="1" ht="12" customHeight="1" thickBot="1" x14ac:dyDescent="0.3">
      <c r="A8" s="347" t="s">
        <v>6</v>
      </c>
      <c r="B8" s="343" t="s">
        <v>303</v>
      </c>
      <c r="C8" s="374">
        <f>SUM(C9:C14)</f>
        <v>0</v>
      </c>
      <c r="D8" s="374">
        <f>SUM(D9:D14)</f>
        <v>0</v>
      </c>
      <c r="E8" s="357">
        <f>SUM(E9:E14)</f>
        <v>0</v>
      </c>
    </row>
    <row r="9" spans="1:5" s="501" customFormat="1" ht="12" customHeight="1" x14ac:dyDescent="0.2">
      <c r="A9" s="511" t="s">
        <v>69</v>
      </c>
      <c r="B9" s="385" t="s">
        <v>304</v>
      </c>
      <c r="C9" s="376"/>
      <c r="D9" s="376"/>
      <c r="E9" s="359"/>
    </row>
    <row r="10" spans="1:5" s="528" customFormat="1" ht="12" customHeight="1" x14ac:dyDescent="0.2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 x14ac:dyDescent="0.2">
      <c r="A11" s="512" t="s">
        <v>71</v>
      </c>
      <c r="B11" s="386" t="s">
        <v>306</v>
      </c>
      <c r="C11" s="375"/>
      <c r="D11" s="375"/>
      <c r="E11" s="358"/>
    </row>
    <row r="12" spans="1:5" s="528" customFormat="1" ht="12" customHeight="1" x14ac:dyDescent="0.2">
      <c r="A12" s="512" t="s">
        <v>72</v>
      </c>
      <c r="B12" s="386" t="s">
        <v>307</v>
      </c>
      <c r="C12" s="375"/>
      <c r="D12" s="375"/>
      <c r="E12" s="358"/>
    </row>
    <row r="13" spans="1:5" s="528" customFormat="1" ht="12" customHeight="1" x14ac:dyDescent="0.2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 x14ac:dyDescent="0.25">
      <c r="A14" s="513" t="s">
        <v>73</v>
      </c>
      <c r="B14" s="387" t="s">
        <v>309</v>
      </c>
      <c r="C14" s="377"/>
      <c r="D14" s="377"/>
      <c r="E14" s="360"/>
    </row>
    <row r="15" spans="1:5" s="501" customFormat="1" ht="12" customHeight="1" thickBot="1" x14ac:dyDescent="0.3">
      <c r="A15" s="347" t="s">
        <v>7</v>
      </c>
      <c r="B15" s="364" t="s">
        <v>310</v>
      </c>
      <c r="C15" s="374">
        <f>SUM(C16:C20)</f>
        <v>0</v>
      </c>
      <c r="D15" s="374">
        <f>SUM(D16:D20)</f>
        <v>0</v>
      </c>
      <c r="E15" s="357">
        <f>SUM(E16:E20)</f>
        <v>0</v>
      </c>
    </row>
    <row r="16" spans="1:5" s="501" customFormat="1" ht="12" customHeight="1" x14ac:dyDescent="0.2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 x14ac:dyDescent="0.2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 x14ac:dyDescent="0.2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 x14ac:dyDescent="0.2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 x14ac:dyDescent="0.2">
      <c r="A20" s="512" t="s">
        <v>79</v>
      </c>
      <c r="B20" s="386" t="s">
        <v>315</v>
      </c>
      <c r="C20" s="375"/>
      <c r="D20" s="375"/>
      <c r="E20" s="358"/>
    </row>
    <row r="21" spans="1:5" s="528" customFormat="1" ht="12" customHeight="1" thickBot="1" x14ac:dyDescent="0.25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 x14ac:dyDescent="0.3">
      <c r="A22" s="347" t="s">
        <v>8</v>
      </c>
      <c r="B22" s="343" t="s">
        <v>317</v>
      </c>
      <c r="C22" s="374">
        <f>SUM(C23:C27)</f>
        <v>0</v>
      </c>
      <c r="D22" s="374">
        <f>SUM(D23:D27)</f>
        <v>0</v>
      </c>
      <c r="E22" s="357">
        <f>SUM(E23:E27)</f>
        <v>0</v>
      </c>
    </row>
    <row r="23" spans="1:5" s="528" customFormat="1" ht="12" customHeight="1" x14ac:dyDescent="0.2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 x14ac:dyDescent="0.2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 x14ac:dyDescent="0.2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 x14ac:dyDescent="0.2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 x14ac:dyDescent="0.2">
      <c r="A27" s="512" t="s">
        <v>119</v>
      </c>
      <c r="B27" s="386" t="s">
        <v>322</v>
      </c>
      <c r="C27" s="375"/>
      <c r="D27" s="375"/>
      <c r="E27" s="358"/>
    </row>
    <row r="28" spans="1:5" s="528" customFormat="1" ht="12" customHeight="1" thickBot="1" x14ac:dyDescent="0.25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 x14ac:dyDescent="0.3">
      <c r="A29" s="347" t="s">
        <v>121</v>
      </c>
      <c r="B29" s="343" t="s">
        <v>724</v>
      </c>
      <c r="C29" s="380">
        <f>SUM(C30:C35)</f>
        <v>0</v>
      </c>
      <c r="D29" s="380">
        <f>SUM(D30:D35)</f>
        <v>0</v>
      </c>
      <c r="E29" s="393">
        <f>SUM(E30:E35)</f>
        <v>0</v>
      </c>
    </row>
    <row r="30" spans="1:5" s="528" customFormat="1" ht="12" customHeight="1" x14ac:dyDescent="0.2">
      <c r="A30" s="511" t="s">
        <v>324</v>
      </c>
      <c r="B30" s="385" t="s">
        <v>728</v>
      </c>
      <c r="C30" s="376"/>
      <c r="D30" s="376">
        <f>+D31+D32</f>
        <v>0</v>
      </c>
      <c r="E30" s="359">
        <f>+E31+E32</f>
        <v>0</v>
      </c>
    </row>
    <row r="31" spans="1:5" s="528" customFormat="1" ht="12" customHeight="1" x14ac:dyDescent="0.2">
      <c r="A31" s="512" t="s">
        <v>325</v>
      </c>
      <c r="B31" s="386" t="s">
        <v>729</v>
      </c>
      <c r="C31" s="375"/>
      <c r="D31" s="375"/>
      <c r="E31" s="358"/>
    </row>
    <row r="32" spans="1:5" s="528" customFormat="1" ht="12" customHeight="1" x14ac:dyDescent="0.2">
      <c r="A32" s="512" t="s">
        <v>326</v>
      </c>
      <c r="B32" s="386" t="s">
        <v>730</v>
      </c>
      <c r="C32" s="375"/>
      <c r="D32" s="375"/>
      <c r="E32" s="358"/>
    </row>
    <row r="33" spans="1:5" s="528" customFormat="1" ht="12" customHeight="1" x14ac:dyDescent="0.2">
      <c r="A33" s="512" t="s">
        <v>725</v>
      </c>
      <c r="B33" s="386" t="s">
        <v>731</v>
      </c>
      <c r="C33" s="375"/>
      <c r="D33" s="375"/>
      <c r="E33" s="358"/>
    </row>
    <row r="34" spans="1:5" s="528" customFormat="1" ht="12" customHeight="1" x14ac:dyDescent="0.2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 x14ac:dyDescent="0.3">
      <c r="A35" s="513" t="s">
        <v>727</v>
      </c>
      <c r="B35" s="366" t="s">
        <v>328</v>
      </c>
      <c r="C35" s="377"/>
      <c r="D35" s="377"/>
      <c r="E35" s="360"/>
    </row>
    <row r="36" spans="1:5" s="528" customFormat="1" ht="12" customHeight="1" thickBot="1" x14ac:dyDescent="0.3">
      <c r="A36" s="347" t="s">
        <v>10</v>
      </c>
      <c r="B36" s="343" t="s">
        <v>329</v>
      </c>
      <c r="C36" s="374">
        <f>SUM(C37:C46)</f>
        <v>0</v>
      </c>
      <c r="D36" s="374">
        <f>SUM(D37:D46)</f>
        <v>0</v>
      </c>
      <c r="E36" s="357">
        <f>SUM(E37:E46)</f>
        <v>0</v>
      </c>
    </row>
    <row r="37" spans="1:5" s="528" customFormat="1" ht="12" customHeight="1" x14ac:dyDescent="0.2">
      <c r="A37" s="511" t="s">
        <v>62</v>
      </c>
      <c r="B37" s="385" t="s">
        <v>330</v>
      </c>
      <c r="C37" s="376"/>
      <c r="D37" s="376"/>
      <c r="E37" s="359"/>
    </row>
    <row r="38" spans="1:5" s="528" customFormat="1" ht="12" customHeight="1" x14ac:dyDescent="0.2">
      <c r="A38" s="512" t="s">
        <v>63</v>
      </c>
      <c r="B38" s="386" t="s">
        <v>331</v>
      </c>
      <c r="C38" s="375"/>
      <c r="D38" s="375"/>
      <c r="E38" s="358"/>
    </row>
    <row r="39" spans="1:5" s="528" customFormat="1" ht="12" customHeight="1" x14ac:dyDescent="0.2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 x14ac:dyDescent="0.2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 x14ac:dyDescent="0.2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 x14ac:dyDescent="0.2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 x14ac:dyDescent="0.2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 x14ac:dyDescent="0.2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 x14ac:dyDescent="0.2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 x14ac:dyDescent="0.25">
      <c r="A46" s="513" t="s">
        <v>340</v>
      </c>
      <c r="B46" s="387" t="s">
        <v>341</v>
      </c>
      <c r="C46" s="379"/>
      <c r="D46" s="379"/>
      <c r="E46" s="362"/>
    </row>
    <row r="47" spans="1:5" s="528" customFormat="1" ht="12" customHeight="1" thickBot="1" x14ac:dyDescent="0.3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 x14ac:dyDescent="0.2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 x14ac:dyDescent="0.2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 x14ac:dyDescent="0.2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 x14ac:dyDescent="0.2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 x14ac:dyDescent="0.25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 x14ac:dyDescent="0.3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 x14ac:dyDescent="0.2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 x14ac:dyDescent="0.2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 x14ac:dyDescent="0.2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 x14ac:dyDescent="0.25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 x14ac:dyDescent="0.3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 x14ac:dyDescent="0.2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 x14ac:dyDescent="0.2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 x14ac:dyDescent="0.2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 x14ac:dyDescent="0.25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 x14ac:dyDescent="0.3">
      <c r="A63" s="347" t="s">
        <v>14</v>
      </c>
      <c r="B63" s="343" t="s">
        <v>364</v>
      </c>
      <c r="C63" s="380">
        <f>+C8+C15+C22+C29+C36+C47+C53+C58</f>
        <v>0</v>
      </c>
      <c r="D63" s="380">
        <f>+D8+D15+D22+D29+D36+D47+D53+D58</f>
        <v>0</v>
      </c>
      <c r="E63" s="393">
        <f>+E8+E15+E22+E29+E36+E47+E53+E58</f>
        <v>0</v>
      </c>
    </row>
    <row r="64" spans="1:5" s="528" customFormat="1" ht="12" customHeight="1" thickBot="1" x14ac:dyDescent="0.25">
      <c r="A64" s="514" t="s">
        <v>542</v>
      </c>
      <c r="B64" s="364" t="s">
        <v>366</v>
      </c>
      <c r="C64" s="374">
        <f>SUM(C65:C67)</f>
        <v>0</v>
      </c>
      <c r="D64" s="374">
        <f>SUM(D65:D67)</f>
        <v>0</v>
      </c>
      <c r="E64" s="357">
        <f>SUM(E65:E67)</f>
        <v>0</v>
      </c>
    </row>
    <row r="65" spans="1:5" s="528" customFormat="1" ht="12" customHeight="1" x14ac:dyDescent="0.2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 x14ac:dyDescent="0.2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 x14ac:dyDescent="0.25">
      <c r="A67" s="513" t="s">
        <v>371</v>
      </c>
      <c r="B67" s="507" t="s">
        <v>372</v>
      </c>
      <c r="C67" s="378"/>
      <c r="D67" s="378"/>
      <c r="E67" s="361"/>
    </row>
    <row r="68" spans="1:5" s="528" customFormat="1" ht="12" customHeight="1" thickBot="1" x14ac:dyDescent="0.25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 x14ac:dyDescent="0.2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 x14ac:dyDescent="0.2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 x14ac:dyDescent="0.2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 x14ac:dyDescent="0.3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 x14ac:dyDescent="0.25">
      <c r="A73" s="514" t="s">
        <v>379</v>
      </c>
      <c r="B73" s="364" t="s">
        <v>380</v>
      </c>
      <c r="C73" s="374">
        <f>SUM(C74:C75)</f>
        <v>0</v>
      </c>
      <c r="D73" s="374">
        <f>SUM(D74:D75)</f>
        <v>0</v>
      </c>
      <c r="E73" s="357">
        <f>SUM(E74:E75)</f>
        <v>0</v>
      </c>
    </row>
    <row r="74" spans="1:5" s="528" customFormat="1" ht="12" customHeight="1" x14ac:dyDescent="0.2">
      <c r="A74" s="511" t="s">
        <v>381</v>
      </c>
      <c r="B74" s="385" t="s">
        <v>382</v>
      </c>
      <c r="C74" s="378"/>
      <c r="D74" s="378"/>
      <c r="E74" s="361"/>
    </row>
    <row r="75" spans="1:5" s="528" customFormat="1" ht="12" customHeight="1" thickBot="1" x14ac:dyDescent="0.25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 x14ac:dyDescent="0.25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0</v>
      </c>
    </row>
    <row r="77" spans="1:5" s="528" customFormat="1" ht="12" customHeight="1" x14ac:dyDescent="0.2">
      <c r="A77" s="511" t="s">
        <v>387</v>
      </c>
      <c r="B77" s="385" t="s">
        <v>388</v>
      </c>
      <c r="C77" s="378"/>
      <c r="D77" s="378"/>
      <c r="E77" s="361"/>
    </row>
    <row r="78" spans="1:5" s="528" customFormat="1" ht="12" customHeight="1" x14ac:dyDescent="0.2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 x14ac:dyDescent="0.3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 x14ac:dyDescent="0.25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 x14ac:dyDescent="0.2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 x14ac:dyDescent="0.2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 x14ac:dyDescent="0.2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 x14ac:dyDescent="0.25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 x14ac:dyDescent="0.25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 x14ac:dyDescent="0.25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0</v>
      </c>
      <c r="E86" s="393">
        <f>+E64+E68+E73+E76+E80+E85</f>
        <v>0</v>
      </c>
    </row>
    <row r="87" spans="1:5" s="528" customFormat="1" ht="12" customHeight="1" thickBot="1" x14ac:dyDescent="0.25">
      <c r="A87" s="518" t="s">
        <v>406</v>
      </c>
      <c r="B87" s="509" t="s">
        <v>543</v>
      </c>
      <c r="C87" s="380">
        <f>+C63+C86</f>
        <v>0</v>
      </c>
      <c r="D87" s="380">
        <f>+D63+D86</f>
        <v>0</v>
      </c>
      <c r="E87" s="393">
        <f>+E63+E86</f>
        <v>0</v>
      </c>
    </row>
    <row r="88" spans="1:5" s="528" customFormat="1" ht="15" customHeight="1" x14ac:dyDescent="0.25">
      <c r="A88" s="484"/>
      <c r="B88" s="485"/>
      <c r="C88" s="499"/>
      <c r="D88" s="499"/>
      <c r="E88" s="499"/>
    </row>
    <row r="89" spans="1:5" ht="13.8" thickBot="1" x14ac:dyDescent="0.3">
      <c r="A89" s="486"/>
      <c r="B89" s="487"/>
      <c r="C89" s="500"/>
      <c r="D89" s="500"/>
      <c r="E89" s="500"/>
    </row>
    <row r="90" spans="1:5" s="527" customFormat="1" ht="16.5" customHeight="1" thickBot="1" x14ac:dyDescent="0.3">
      <c r="A90" s="745" t="s">
        <v>42</v>
      </c>
      <c r="B90" s="746"/>
      <c r="C90" s="746"/>
      <c r="D90" s="746"/>
      <c r="E90" s="747"/>
    </row>
    <row r="91" spans="1:5" s="305" customFormat="1" ht="12" customHeight="1" thickBot="1" x14ac:dyDescent="0.3">
      <c r="A91" s="506" t="s">
        <v>6</v>
      </c>
      <c r="B91" s="346" t="s">
        <v>414</v>
      </c>
      <c r="C91" s="373">
        <f>SUM(C92:C96)</f>
        <v>0</v>
      </c>
      <c r="D91" s="373">
        <f>SUM(D92:D96)</f>
        <v>0</v>
      </c>
      <c r="E91" s="328">
        <f>SUM(E92:E96)</f>
        <v>0</v>
      </c>
    </row>
    <row r="92" spans="1:5" ht="12" customHeight="1" x14ac:dyDescent="0.25">
      <c r="A92" s="519" t="s">
        <v>69</v>
      </c>
      <c r="B92" s="332" t="s">
        <v>36</v>
      </c>
      <c r="C92" s="77"/>
      <c r="D92" s="77"/>
      <c r="E92" s="327"/>
    </row>
    <row r="93" spans="1:5" ht="12" customHeight="1" x14ac:dyDescent="0.25">
      <c r="A93" s="512" t="s">
        <v>70</v>
      </c>
      <c r="B93" s="330" t="s">
        <v>131</v>
      </c>
      <c r="C93" s="375"/>
      <c r="D93" s="375"/>
      <c r="E93" s="358"/>
    </row>
    <row r="94" spans="1:5" ht="12" customHeight="1" x14ac:dyDescent="0.25">
      <c r="A94" s="512" t="s">
        <v>71</v>
      </c>
      <c r="B94" s="330" t="s">
        <v>98</v>
      </c>
      <c r="C94" s="377"/>
      <c r="D94" s="377"/>
      <c r="E94" s="360"/>
    </row>
    <row r="95" spans="1:5" ht="12" customHeight="1" x14ac:dyDescent="0.25">
      <c r="A95" s="512" t="s">
        <v>72</v>
      </c>
      <c r="B95" s="333" t="s">
        <v>132</v>
      </c>
      <c r="C95" s="377"/>
      <c r="D95" s="377"/>
      <c r="E95" s="360"/>
    </row>
    <row r="96" spans="1:5" ht="12" customHeight="1" x14ac:dyDescent="0.25">
      <c r="A96" s="512" t="s">
        <v>81</v>
      </c>
      <c r="B96" s="341" t="s">
        <v>133</v>
      </c>
      <c r="C96" s="377"/>
      <c r="D96" s="377"/>
      <c r="E96" s="360"/>
    </row>
    <row r="97" spans="1:5" ht="12" customHeight="1" x14ac:dyDescent="0.25">
      <c r="A97" s="512" t="s">
        <v>73</v>
      </c>
      <c r="B97" s="330" t="s">
        <v>415</v>
      </c>
      <c r="C97" s="377"/>
      <c r="D97" s="377"/>
      <c r="E97" s="360"/>
    </row>
    <row r="98" spans="1:5" ht="12" customHeight="1" x14ac:dyDescent="0.2">
      <c r="A98" s="512" t="s">
        <v>74</v>
      </c>
      <c r="B98" s="353" t="s">
        <v>416</v>
      </c>
      <c r="C98" s="377"/>
      <c r="D98" s="377"/>
      <c r="E98" s="360"/>
    </row>
    <row r="99" spans="1:5" ht="12" customHeight="1" x14ac:dyDescent="0.25">
      <c r="A99" s="512" t="s">
        <v>82</v>
      </c>
      <c r="B99" s="354" t="s">
        <v>417</v>
      </c>
      <c r="C99" s="377"/>
      <c r="D99" s="377"/>
      <c r="E99" s="360"/>
    </row>
    <row r="100" spans="1:5" ht="12" customHeight="1" x14ac:dyDescent="0.25">
      <c r="A100" s="512" t="s">
        <v>83</v>
      </c>
      <c r="B100" s="354" t="s">
        <v>418</v>
      </c>
      <c r="C100" s="377"/>
      <c r="D100" s="377"/>
      <c r="E100" s="360"/>
    </row>
    <row r="101" spans="1:5" ht="12" customHeight="1" x14ac:dyDescent="0.2">
      <c r="A101" s="512" t="s">
        <v>84</v>
      </c>
      <c r="B101" s="353" t="s">
        <v>419</v>
      </c>
      <c r="C101" s="377"/>
      <c r="D101" s="377"/>
      <c r="E101" s="360"/>
    </row>
    <row r="102" spans="1:5" ht="12" customHeight="1" x14ac:dyDescent="0.2">
      <c r="A102" s="512" t="s">
        <v>85</v>
      </c>
      <c r="B102" s="353" t="s">
        <v>420</v>
      </c>
      <c r="C102" s="377"/>
      <c r="D102" s="377"/>
      <c r="E102" s="360"/>
    </row>
    <row r="103" spans="1:5" ht="12" customHeight="1" x14ac:dyDescent="0.25">
      <c r="A103" s="512" t="s">
        <v>87</v>
      </c>
      <c r="B103" s="354" t="s">
        <v>421</v>
      </c>
      <c r="C103" s="377"/>
      <c r="D103" s="377"/>
      <c r="E103" s="360"/>
    </row>
    <row r="104" spans="1:5" ht="12" customHeight="1" x14ac:dyDescent="0.25">
      <c r="A104" s="520" t="s">
        <v>134</v>
      </c>
      <c r="B104" s="355" t="s">
        <v>422</v>
      </c>
      <c r="C104" s="377"/>
      <c r="D104" s="377"/>
      <c r="E104" s="360"/>
    </row>
    <row r="105" spans="1:5" ht="12" customHeight="1" x14ac:dyDescent="0.25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 x14ac:dyDescent="0.3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 x14ac:dyDescent="0.3">
      <c r="A107" s="347" t="s">
        <v>7</v>
      </c>
      <c r="B107" s="345" t="s">
        <v>427</v>
      </c>
      <c r="C107" s="374">
        <f>+C108+C110+C112</f>
        <v>0</v>
      </c>
      <c r="D107" s="374">
        <f>+D108+D110+D112</f>
        <v>0</v>
      </c>
      <c r="E107" s="357">
        <f>+E108+E110+E112</f>
        <v>0</v>
      </c>
    </row>
    <row r="108" spans="1:5" ht="12" customHeight="1" x14ac:dyDescent="0.25">
      <c r="A108" s="511" t="s">
        <v>75</v>
      </c>
      <c r="B108" s="330" t="s">
        <v>155</v>
      </c>
      <c r="C108" s="376"/>
      <c r="D108" s="376"/>
      <c r="E108" s="359"/>
    </row>
    <row r="109" spans="1:5" ht="12" customHeight="1" x14ac:dyDescent="0.25">
      <c r="A109" s="511" t="s">
        <v>76</v>
      </c>
      <c r="B109" s="334" t="s">
        <v>428</v>
      </c>
      <c r="C109" s="376"/>
      <c r="D109" s="376"/>
      <c r="E109" s="359"/>
    </row>
    <row r="110" spans="1:5" ht="12" customHeight="1" x14ac:dyDescent="0.25">
      <c r="A110" s="511" t="s">
        <v>77</v>
      </c>
      <c r="B110" s="334" t="s">
        <v>135</v>
      </c>
      <c r="C110" s="375"/>
      <c r="D110" s="375"/>
      <c r="E110" s="358"/>
    </row>
    <row r="111" spans="1:5" ht="12" customHeight="1" x14ac:dyDescent="0.25">
      <c r="A111" s="511" t="s">
        <v>78</v>
      </c>
      <c r="B111" s="334" t="s">
        <v>429</v>
      </c>
      <c r="C111" s="375"/>
      <c r="D111" s="375"/>
      <c r="E111" s="358"/>
    </row>
    <row r="112" spans="1:5" ht="12" customHeight="1" x14ac:dyDescent="0.25">
      <c r="A112" s="511" t="s">
        <v>79</v>
      </c>
      <c r="B112" s="366" t="s">
        <v>157</v>
      </c>
      <c r="C112" s="375"/>
      <c r="D112" s="375"/>
      <c r="E112" s="358"/>
    </row>
    <row r="113" spans="1:5" ht="12" customHeight="1" x14ac:dyDescent="0.25">
      <c r="A113" s="511" t="s">
        <v>86</v>
      </c>
      <c r="B113" s="365" t="s">
        <v>430</v>
      </c>
      <c r="C113" s="375"/>
      <c r="D113" s="375"/>
      <c r="E113" s="358"/>
    </row>
    <row r="114" spans="1:5" ht="12" customHeight="1" x14ac:dyDescent="0.25">
      <c r="A114" s="511" t="s">
        <v>88</v>
      </c>
      <c r="B114" s="381" t="s">
        <v>431</v>
      </c>
      <c r="C114" s="375"/>
      <c r="D114" s="375"/>
      <c r="E114" s="358"/>
    </row>
    <row r="115" spans="1:5" ht="12" customHeight="1" x14ac:dyDescent="0.25">
      <c r="A115" s="511" t="s">
        <v>136</v>
      </c>
      <c r="B115" s="354" t="s">
        <v>418</v>
      </c>
      <c r="C115" s="375"/>
      <c r="D115" s="375"/>
      <c r="E115" s="358"/>
    </row>
    <row r="116" spans="1:5" ht="12" customHeight="1" x14ac:dyDescent="0.25">
      <c r="A116" s="511" t="s">
        <v>137</v>
      </c>
      <c r="B116" s="354" t="s">
        <v>432</v>
      </c>
      <c r="C116" s="375"/>
      <c r="D116" s="375"/>
      <c r="E116" s="358"/>
    </row>
    <row r="117" spans="1:5" ht="12" customHeight="1" x14ac:dyDescent="0.25">
      <c r="A117" s="511" t="s">
        <v>138</v>
      </c>
      <c r="B117" s="354" t="s">
        <v>433</v>
      </c>
      <c r="C117" s="375"/>
      <c r="D117" s="375"/>
      <c r="E117" s="358"/>
    </row>
    <row r="118" spans="1:5" ht="12" customHeight="1" x14ac:dyDescent="0.25">
      <c r="A118" s="511" t="s">
        <v>434</v>
      </c>
      <c r="B118" s="354" t="s">
        <v>421</v>
      </c>
      <c r="C118" s="375"/>
      <c r="D118" s="375"/>
      <c r="E118" s="358"/>
    </row>
    <row r="119" spans="1:5" ht="12" customHeight="1" x14ac:dyDescent="0.25">
      <c r="A119" s="511" t="s">
        <v>435</v>
      </c>
      <c r="B119" s="354" t="s">
        <v>436</v>
      </c>
      <c r="C119" s="375"/>
      <c r="D119" s="375"/>
      <c r="E119" s="358"/>
    </row>
    <row r="120" spans="1:5" ht="12" customHeight="1" thickBot="1" x14ac:dyDescent="0.3">
      <c r="A120" s="520" t="s">
        <v>437</v>
      </c>
      <c r="B120" s="354" t="s">
        <v>438</v>
      </c>
      <c r="C120" s="377"/>
      <c r="D120" s="377"/>
      <c r="E120" s="360"/>
    </row>
    <row r="121" spans="1:5" ht="12" customHeight="1" thickBot="1" x14ac:dyDescent="0.3">
      <c r="A121" s="347" t="s">
        <v>8</v>
      </c>
      <c r="B121" s="350" t="s">
        <v>439</v>
      </c>
      <c r="C121" s="374">
        <f>+C122+C123</f>
        <v>0</v>
      </c>
      <c r="D121" s="374">
        <f>+D122+D123</f>
        <v>0</v>
      </c>
      <c r="E121" s="357">
        <f>+E122+E123</f>
        <v>0</v>
      </c>
    </row>
    <row r="122" spans="1:5" ht="12" customHeight="1" x14ac:dyDescent="0.25">
      <c r="A122" s="511" t="s">
        <v>58</v>
      </c>
      <c r="B122" s="331" t="s">
        <v>44</v>
      </c>
      <c r="C122" s="376"/>
      <c r="D122" s="376"/>
      <c r="E122" s="359"/>
    </row>
    <row r="123" spans="1:5" ht="12" customHeight="1" thickBot="1" x14ac:dyDescent="0.3">
      <c r="A123" s="513" t="s">
        <v>59</v>
      </c>
      <c r="B123" s="334" t="s">
        <v>45</v>
      </c>
      <c r="C123" s="377"/>
      <c r="D123" s="377"/>
      <c r="E123" s="360"/>
    </row>
    <row r="124" spans="1:5" ht="12" customHeight="1" thickBot="1" x14ac:dyDescent="0.3">
      <c r="A124" s="347" t="s">
        <v>9</v>
      </c>
      <c r="B124" s="350" t="s">
        <v>440</v>
      </c>
      <c r="C124" s="374">
        <f>+C91+C107+C121</f>
        <v>0</v>
      </c>
      <c r="D124" s="374">
        <f>+D91+D107+D121</f>
        <v>0</v>
      </c>
      <c r="E124" s="357">
        <f>+E91+E107+E121</f>
        <v>0</v>
      </c>
    </row>
    <row r="125" spans="1:5" ht="12" customHeight="1" thickBot="1" x14ac:dyDescent="0.3">
      <c r="A125" s="347" t="s">
        <v>10</v>
      </c>
      <c r="B125" s="350" t="s">
        <v>545</v>
      </c>
      <c r="C125" s="374">
        <f>+C126+C127+C128</f>
        <v>0</v>
      </c>
      <c r="D125" s="374">
        <f>+D126+D127+D128</f>
        <v>0</v>
      </c>
      <c r="E125" s="357">
        <f>+E126+E127+E128</f>
        <v>0</v>
      </c>
    </row>
    <row r="126" spans="1:5" ht="12" customHeight="1" x14ac:dyDescent="0.25">
      <c r="A126" s="511" t="s">
        <v>62</v>
      </c>
      <c r="B126" s="331" t="s">
        <v>442</v>
      </c>
      <c r="C126" s="375"/>
      <c r="D126" s="375"/>
      <c r="E126" s="358"/>
    </row>
    <row r="127" spans="1:5" ht="12" customHeight="1" x14ac:dyDescent="0.25">
      <c r="A127" s="511" t="s">
        <v>63</v>
      </c>
      <c r="B127" s="331" t="s">
        <v>443</v>
      </c>
      <c r="C127" s="375"/>
      <c r="D127" s="375"/>
      <c r="E127" s="358"/>
    </row>
    <row r="128" spans="1:5" ht="12" customHeight="1" thickBot="1" x14ac:dyDescent="0.3">
      <c r="A128" s="520" t="s">
        <v>64</v>
      </c>
      <c r="B128" s="329" t="s">
        <v>444</v>
      </c>
      <c r="C128" s="375"/>
      <c r="D128" s="375"/>
      <c r="E128" s="358"/>
    </row>
    <row r="129" spans="1:11" ht="12" customHeight="1" thickBot="1" x14ac:dyDescent="0.3">
      <c r="A129" s="347" t="s">
        <v>11</v>
      </c>
      <c r="B129" s="350" t="s">
        <v>445</v>
      </c>
      <c r="C129" s="374">
        <f>+C130+C131+C132+C133</f>
        <v>0</v>
      </c>
      <c r="D129" s="374">
        <f>+D130+D131+D132+D133</f>
        <v>0</v>
      </c>
      <c r="E129" s="357">
        <f>+E130+E131+E132+E133</f>
        <v>0</v>
      </c>
    </row>
    <row r="130" spans="1:11" ht="12" customHeight="1" x14ac:dyDescent="0.25">
      <c r="A130" s="511" t="s">
        <v>65</v>
      </c>
      <c r="B130" s="331" t="s">
        <v>446</v>
      </c>
      <c r="C130" s="375"/>
      <c r="D130" s="375"/>
      <c r="E130" s="358"/>
    </row>
    <row r="131" spans="1:11" ht="12" customHeight="1" x14ac:dyDescent="0.25">
      <c r="A131" s="511" t="s">
        <v>66</v>
      </c>
      <c r="B131" s="331" t="s">
        <v>447</v>
      </c>
      <c r="C131" s="375"/>
      <c r="D131" s="375"/>
      <c r="E131" s="358"/>
    </row>
    <row r="132" spans="1:11" ht="12" customHeight="1" x14ac:dyDescent="0.25">
      <c r="A132" s="511" t="s">
        <v>345</v>
      </c>
      <c r="B132" s="331" t="s">
        <v>448</v>
      </c>
      <c r="C132" s="375"/>
      <c r="D132" s="375"/>
      <c r="E132" s="358"/>
    </row>
    <row r="133" spans="1:11" s="305" customFormat="1" ht="12" customHeight="1" thickBot="1" x14ac:dyDescent="0.3">
      <c r="A133" s="520" t="s">
        <v>347</v>
      </c>
      <c r="B133" s="329" t="s">
        <v>449</v>
      </c>
      <c r="C133" s="375"/>
      <c r="D133" s="375"/>
      <c r="E133" s="358"/>
    </row>
    <row r="134" spans="1:11" ht="13.8" thickBot="1" x14ac:dyDescent="0.3">
      <c r="A134" s="347" t="s">
        <v>12</v>
      </c>
      <c r="B134" s="350" t="s">
        <v>666</v>
      </c>
      <c r="C134" s="380">
        <f>+C135+C136+C138+C139+C137</f>
        <v>0</v>
      </c>
      <c r="D134" s="380">
        <f>+D135+D136+D138+D139+D137</f>
        <v>0</v>
      </c>
      <c r="E134" s="393">
        <f>+E135+E136+E138+E139+E137</f>
        <v>0</v>
      </c>
      <c r="K134" s="475"/>
    </row>
    <row r="135" spans="1:11" x14ac:dyDescent="0.25">
      <c r="A135" s="511" t="s">
        <v>67</v>
      </c>
      <c r="B135" s="331" t="s">
        <v>451</v>
      </c>
      <c r="C135" s="375"/>
      <c r="D135" s="375"/>
      <c r="E135" s="358"/>
    </row>
    <row r="136" spans="1:11" ht="12" customHeight="1" x14ac:dyDescent="0.25">
      <c r="A136" s="511" t="s">
        <v>68</v>
      </c>
      <c r="B136" s="331" t="s">
        <v>452</v>
      </c>
      <c r="C136" s="375"/>
      <c r="D136" s="375"/>
      <c r="E136" s="358"/>
    </row>
    <row r="137" spans="1:11" ht="12" customHeight="1" x14ac:dyDescent="0.25">
      <c r="A137" s="511" t="s">
        <v>354</v>
      </c>
      <c r="B137" s="331" t="s">
        <v>665</v>
      </c>
      <c r="C137" s="375"/>
      <c r="D137" s="375"/>
      <c r="E137" s="358"/>
    </row>
    <row r="138" spans="1:11" s="305" customFormat="1" ht="12" customHeight="1" x14ac:dyDescent="0.25">
      <c r="A138" s="511" t="s">
        <v>356</v>
      </c>
      <c r="B138" s="331" t="s">
        <v>453</v>
      </c>
      <c r="C138" s="375"/>
      <c r="D138" s="375"/>
      <c r="E138" s="358"/>
    </row>
    <row r="139" spans="1:11" s="305" customFormat="1" ht="12" customHeight="1" thickBot="1" x14ac:dyDescent="0.3">
      <c r="A139" s="520" t="s">
        <v>664</v>
      </c>
      <c r="B139" s="329" t="s">
        <v>454</v>
      </c>
      <c r="C139" s="375"/>
      <c r="D139" s="375"/>
      <c r="E139" s="358"/>
    </row>
    <row r="140" spans="1:11" s="305" customFormat="1" ht="12" customHeight="1" thickBot="1" x14ac:dyDescent="0.3">
      <c r="A140" s="347" t="s">
        <v>13</v>
      </c>
      <c r="B140" s="350" t="s">
        <v>546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</row>
    <row r="141" spans="1:11" s="305" customFormat="1" ht="12" customHeight="1" x14ac:dyDescent="0.25">
      <c r="A141" s="511" t="s">
        <v>129</v>
      </c>
      <c r="B141" s="331" t="s">
        <v>456</v>
      </c>
      <c r="C141" s="375"/>
      <c r="D141" s="375"/>
      <c r="E141" s="358"/>
    </row>
    <row r="142" spans="1:11" s="305" customFormat="1" ht="12" customHeight="1" x14ac:dyDescent="0.25">
      <c r="A142" s="511" t="s">
        <v>130</v>
      </c>
      <c r="B142" s="331" t="s">
        <v>457</v>
      </c>
      <c r="C142" s="375"/>
      <c r="D142" s="375"/>
      <c r="E142" s="358"/>
    </row>
    <row r="143" spans="1:11" s="305" customFormat="1" ht="12" customHeight="1" x14ac:dyDescent="0.25">
      <c r="A143" s="511" t="s">
        <v>156</v>
      </c>
      <c r="B143" s="331" t="s">
        <v>458</v>
      </c>
      <c r="C143" s="375"/>
      <c r="D143" s="375"/>
      <c r="E143" s="358"/>
    </row>
    <row r="144" spans="1:11" ht="12.75" customHeight="1" thickBot="1" x14ac:dyDescent="0.3">
      <c r="A144" s="511" t="s">
        <v>362</v>
      </c>
      <c r="B144" s="331" t="s">
        <v>459</v>
      </c>
      <c r="C144" s="375"/>
      <c r="D144" s="375"/>
      <c r="E144" s="358"/>
    </row>
    <row r="145" spans="1:5" ht="12" customHeight="1" thickBot="1" x14ac:dyDescent="0.3">
      <c r="A145" s="347" t="s">
        <v>14</v>
      </c>
      <c r="B145" s="350" t="s">
        <v>460</v>
      </c>
      <c r="C145" s="324">
        <f>+C125+C129+C134+C140</f>
        <v>0</v>
      </c>
      <c r="D145" s="324">
        <f>+D125+D129+D134+D140</f>
        <v>0</v>
      </c>
      <c r="E145" s="325">
        <f>+E125+E129+E134+E140</f>
        <v>0</v>
      </c>
    </row>
    <row r="146" spans="1:5" ht="15" customHeight="1" thickBot="1" x14ac:dyDescent="0.3">
      <c r="A146" s="522" t="s">
        <v>15</v>
      </c>
      <c r="B146" s="370" t="s">
        <v>461</v>
      </c>
      <c r="C146" s="324">
        <f>+C124+C145</f>
        <v>0</v>
      </c>
      <c r="D146" s="324">
        <f>+D124+D145</f>
        <v>0</v>
      </c>
      <c r="E146" s="325">
        <f>+E124+E145</f>
        <v>0</v>
      </c>
    </row>
    <row r="147" spans="1:5" ht="13.8" thickBot="1" x14ac:dyDescent="0.3">
      <c r="A147" s="42"/>
      <c r="B147" s="43"/>
      <c r="C147" s="44"/>
      <c r="D147" s="44"/>
      <c r="E147" s="44"/>
    </row>
    <row r="148" spans="1:5" ht="15" customHeight="1" thickBot="1" x14ac:dyDescent="0.3">
      <c r="A148" s="629" t="s">
        <v>735</v>
      </c>
      <c r="B148" s="630"/>
      <c r="C148" s="90"/>
      <c r="D148" s="91"/>
      <c r="E148" s="88"/>
    </row>
    <row r="149" spans="1:5" ht="14.25" customHeight="1" thickBot="1" x14ac:dyDescent="0.3">
      <c r="A149" s="631" t="s">
        <v>734</v>
      </c>
      <c r="B149" s="632"/>
      <c r="C149" s="90"/>
      <c r="D149" s="91"/>
      <c r="E149" s="88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58"/>
  <sheetViews>
    <sheetView zoomScaleNormal="100" zoomScaleSheetLayoutView="115" workbookViewId="0">
      <selection activeCell="F1" sqref="F1"/>
    </sheetView>
  </sheetViews>
  <sheetFormatPr defaultColWidth="12" defaultRowHeight="13.2" x14ac:dyDescent="0.25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676"/>
      <c r="C1" s="490"/>
      <c r="D1" s="490"/>
      <c r="E1" s="612" t="str">
        <f>+CONCATENATE("7.1. melléklet a 5/",LEFT(ÖSSZEFÜGGÉSEK!A4,4)+1,". (V.26.) önkormányzati rendelethez")</f>
        <v>7.1.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547</v>
      </c>
      <c r="C2" s="749"/>
      <c r="D2" s="750"/>
      <c r="E2" s="548" t="s">
        <v>46</v>
      </c>
    </row>
    <row r="3" spans="1:5" s="525" customFormat="1" ht="23.4" thickBot="1" x14ac:dyDescent="0.3">
      <c r="A3" s="523" t="s">
        <v>548</v>
      </c>
      <c r="B3" s="751" t="s">
        <v>540</v>
      </c>
      <c r="C3" s="754"/>
      <c r="D3" s="755"/>
      <c r="E3" s="549" t="s">
        <v>40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'6.4.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 x14ac:dyDescent="0.3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 x14ac:dyDescent="0.3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 x14ac:dyDescent="0.3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 x14ac:dyDescent="0.25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 x14ac:dyDescent="0.25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 x14ac:dyDescent="0.3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 x14ac:dyDescent="0.3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 x14ac:dyDescent="0.25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 x14ac:dyDescent="0.25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 x14ac:dyDescent="0.3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 x14ac:dyDescent="0.3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 x14ac:dyDescent="0.3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 x14ac:dyDescent="0.25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 x14ac:dyDescent="0.25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 x14ac:dyDescent="0.3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 x14ac:dyDescent="0.25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 x14ac:dyDescent="0.25">
      <c r="A41" s="484"/>
      <c r="B41" s="485"/>
      <c r="C41" s="499"/>
      <c r="D41" s="499"/>
      <c r="E41" s="499"/>
    </row>
    <row r="42" spans="1:5" ht="13.8" thickBot="1" x14ac:dyDescent="0.3">
      <c r="A42" s="486"/>
      <c r="B42" s="487"/>
      <c r="C42" s="500"/>
      <c r="D42" s="500"/>
      <c r="E42" s="500"/>
    </row>
    <row r="43" spans="1:5" s="527" customFormat="1" ht="16.5" customHeight="1" thickBot="1" x14ac:dyDescent="0.3">
      <c r="A43" s="745" t="s">
        <v>42</v>
      </c>
      <c r="B43" s="746"/>
      <c r="C43" s="746"/>
      <c r="D43" s="746"/>
      <c r="E43" s="747"/>
    </row>
    <row r="44" spans="1:5" s="305" customFormat="1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435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43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436"/>
    </row>
    <row r="48" spans="1:5" ht="12" customHeight="1" x14ac:dyDescent="0.25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 x14ac:dyDescent="0.25">
      <c r="A51" s="551" t="s">
        <v>75</v>
      </c>
      <c r="B51" s="331" t="s">
        <v>155</v>
      </c>
      <c r="C51" s="80"/>
      <c r="D51" s="80"/>
      <c r="E51" s="435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436"/>
    </row>
    <row r="53" spans="1:5" ht="12" customHeight="1" x14ac:dyDescent="0.25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 x14ac:dyDescent="0.3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 x14ac:dyDescent="0.3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 x14ac:dyDescent="0.3">
      <c r="C56" s="547"/>
      <c r="D56" s="547"/>
      <c r="E56" s="547"/>
    </row>
    <row r="57" spans="1:5" ht="15" customHeight="1" thickBot="1" x14ac:dyDescent="0.3">
      <c r="A57" s="629" t="s">
        <v>735</v>
      </c>
      <c r="B57" s="630"/>
      <c r="C57" s="90"/>
      <c r="D57" s="90"/>
      <c r="E57" s="536"/>
    </row>
    <row r="58" spans="1:5" ht="14.25" customHeight="1" thickBot="1" x14ac:dyDescent="0.3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58"/>
  <sheetViews>
    <sheetView zoomScaleNormal="100" zoomScaleSheetLayoutView="115" workbookViewId="0">
      <selection activeCell="F1" sqref="F1"/>
    </sheetView>
  </sheetViews>
  <sheetFormatPr defaultColWidth="12" defaultRowHeight="13.2" x14ac:dyDescent="0.25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+CONCATENATE("7.2. melléklet a 5/",LEFT(ÖSSZEFÜGGÉSEK!A4,4)+1,". (V.26.) önkormányzati rendelethez")</f>
        <v>7.2.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547</v>
      </c>
      <c r="C2" s="749"/>
      <c r="D2" s="750"/>
      <c r="E2" s="548" t="s">
        <v>46</v>
      </c>
    </row>
    <row r="3" spans="1:5" s="525" customFormat="1" ht="23.4" thickBot="1" x14ac:dyDescent="0.3">
      <c r="A3" s="523" t="s">
        <v>548</v>
      </c>
      <c r="B3" s="751" t="s">
        <v>667</v>
      </c>
      <c r="C3" s="754"/>
      <c r="D3" s="755"/>
      <c r="E3" s="549" t="s">
        <v>46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'7.1.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 x14ac:dyDescent="0.3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 x14ac:dyDescent="0.3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 x14ac:dyDescent="0.3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 x14ac:dyDescent="0.25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 x14ac:dyDescent="0.25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 x14ac:dyDescent="0.3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 x14ac:dyDescent="0.3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 x14ac:dyDescent="0.25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 x14ac:dyDescent="0.25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 x14ac:dyDescent="0.3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 x14ac:dyDescent="0.3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 x14ac:dyDescent="0.3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 x14ac:dyDescent="0.25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 x14ac:dyDescent="0.25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 x14ac:dyDescent="0.3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 x14ac:dyDescent="0.25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 x14ac:dyDescent="0.25">
      <c r="A41" s="484"/>
      <c r="B41" s="485"/>
      <c r="C41" s="499"/>
      <c r="D41" s="499"/>
      <c r="E41" s="499"/>
    </row>
    <row r="42" spans="1:5" ht="13.8" thickBot="1" x14ac:dyDescent="0.3">
      <c r="A42" s="486"/>
      <c r="B42" s="487"/>
      <c r="C42" s="500"/>
      <c r="D42" s="500"/>
      <c r="E42" s="500"/>
    </row>
    <row r="43" spans="1:5" s="527" customFormat="1" ht="16.5" customHeight="1" thickBot="1" x14ac:dyDescent="0.3">
      <c r="A43" s="745" t="s">
        <v>42</v>
      </c>
      <c r="B43" s="746"/>
      <c r="C43" s="746"/>
      <c r="D43" s="746"/>
      <c r="E43" s="747"/>
    </row>
    <row r="44" spans="1:5" s="305" customFormat="1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435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43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436"/>
    </row>
    <row r="48" spans="1:5" ht="12" customHeight="1" x14ac:dyDescent="0.25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 x14ac:dyDescent="0.25">
      <c r="A51" s="551" t="s">
        <v>75</v>
      </c>
      <c r="B51" s="331" t="s">
        <v>155</v>
      </c>
      <c r="C51" s="80"/>
      <c r="D51" s="80"/>
      <c r="E51" s="435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436"/>
    </row>
    <row r="53" spans="1:5" ht="12" customHeight="1" x14ac:dyDescent="0.25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 x14ac:dyDescent="0.3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 x14ac:dyDescent="0.3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 x14ac:dyDescent="0.3">
      <c r="C56" s="547"/>
      <c r="D56" s="547"/>
      <c r="E56" s="547"/>
    </row>
    <row r="57" spans="1:5" ht="15" customHeight="1" thickBot="1" x14ac:dyDescent="0.3">
      <c r="A57" s="629" t="s">
        <v>735</v>
      </c>
      <c r="B57" s="630"/>
      <c r="C57" s="90"/>
      <c r="D57" s="90"/>
      <c r="E57" s="536"/>
    </row>
    <row r="58" spans="1:5" ht="14.25" customHeight="1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58"/>
  <sheetViews>
    <sheetView zoomScaleNormal="100" zoomScaleSheetLayoutView="115" workbookViewId="0">
      <selection activeCell="F1" sqref="F1"/>
    </sheetView>
  </sheetViews>
  <sheetFormatPr defaultColWidth="12" defaultRowHeight="13.2" x14ac:dyDescent="0.25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+CONCATENATE("7.3. melléklet a 5/",LEFT(ÖSSZEFÜGGÉSEK!A4,4)+1,". (V.26.) önkormányzati rendelethez")</f>
        <v>7.3.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547</v>
      </c>
      <c r="C2" s="749"/>
      <c r="D2" s="750"/>
      <c r="E2" s="548" t="s">
        <v>46</v>
      </c>
    </row>
    <row r="3" spans="1:5" s="525" customFormat="1" ht="23.4" thickBot="1" x14ac:dyDescent="0.3">
      <c r="A3" s="523" t="s">
        <v>548</v>
      </c>
      <c r="B3" s="751" t="s">
        <v>674</v>
      </c>
      <c r="C3" s="754"/>
      <c r="D3" s="755"/>
      <c r="E3" s="549" t="s">
        <v>47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'7.2.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 x14ac:dyDescent="0.3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 x14ac:dyDescent="0.3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 x14ac:dyDescent="0.3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 x14ac:dyDescent="0.25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 x14ac:dyDescent="0.25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 x14ac:dyDescent="0.3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 x14ac:dyDescent="0.3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 x14ac:dyDescent="0.25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 x14ac:dyDescent="0.25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 x14ac:dyDescent="0.3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 x14ac:dyDescent="0.3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 x14ac:dyDescent="0.3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 x14ac:dyDescent="0.25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 x14ac:dyDescent="0.25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 x14ac:dyDescent="0.3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 x14ac:dyDescent="0.25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 x14ac:dyDescent="0.25">
      <c r="A41" s="484"/>
      <c r="B41" s="485"/>
      <c r="C41" s="499"/>
      <c r="D41" s="499"/>
      <c r="E41" s="499"/>
    </row>
    <row r="42" spans="1:5" ht="13.8" thickBot="1" x14ac:dyDescent="0.3">
      <c r="A42" s="486"/>
      <c r="B42" s="487"/>
      <c r="C42" s="500"/>
      <c r="D42" s="500"/>
      <c r="E42" s="500"/>
    </row>
    <row r="43" spans="1:5" s="527" customFormat="1" ht="16.5" customHeight="1" thickBot="1" x14ac:dyDescent="0.3">
      <c r="A43" s="745" t="s">
        <v>42</v>
      </c>
      <c r="B43" s="746"/>
      <c r="C43" s="746"/>
      <c r="D43" s="746"/>
      <c r="E43" s="747"/>
    </row>
    <row r="44" spans="1:5" s="305" customFormat="1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435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43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436"/>
    </row>
    <row r="48" spans="1:5" ht="12" customHeight="1" x14ac:dyDescent="0.25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 x14ac:dyDescent="0.25">
      <c r="A51" s="551" t="s">
        <v>75</v>
      </c>
      <c r="B51" s="331" t="s">
        <v>155</v>
      </c>
      <c r="C51" s="80"/>
      <c r="D51" s="80"/>
      <c r="E51" s="435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436"/>
    </row>
    <row r="53" spans="1:5" ht="12" customHeight="1" x14ac:dyDescent="0.25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 x14ac:dyDescent="0.3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 x14ac:dyDescent="0.3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 x14ac:dyDescent="0.3">
      <c r="C56" s="547"/>
      <c r="D56" s="547"/>
      <c r="E56" s="547"/>
    </row>
    <row r="57" spans="1:5" ht="15" customHeight="1" thickBot="1" x14ac:dyDescent="0.3">
      <c r="A57" s="629" t="s">
        <v>735</v>
      </c>
      <c r="B57" s="630"/>
      <c r="C57" s="90"/>
      <c r="D57" s="90"/>
      <c r="E57" s="536"/>
    </row>
    <row r="58" spans="1:5" ht="14.25" customHeight="1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zoomScaleNormal="100" zoomScaleSheetLayoutView="115" workbookViewId="0">
      <selection activeCell="F1" sqref="F1"/>
    </sheetView>
  </sheetViews>
  <sheetFormatPr defaultColWidth="12" defaultRowHeight="13.2" x14ac:dyDescent="0.25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+CONCATENATE("7.4. melléklet a 5/",LEFT(ÖSSZEFÜGGÉSEK!A4,4)+1,". (V.26.) önkormányzati rendelethez")</f>
        <v>7.4.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547</v>
      </c>
      <c r="C2" s="749"/>
      <c r="D2" s="750"/>
      <c r="E2" s="548" t="s">
        <v>46</v>
      </c>
    </row>
    <row r="3" spans="1:5" s="525" customFormat="1" ht="23.4" thickBot="1" x14ac:dyDescent="0.3">
      <c r="A3" s="523" t="s">
        <v>548</v>
      </c>
      <c r="B3" s="751" t="s">
        <v>669</v>
      </c>
      <c r="C3" s="754"/>
      <c r="D3" s="755"/>
      <c r="E3" s="549" t="s">
        <v>48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'7.3.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 x14ac:dyDescent="0.3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 x14ac:dyDescent="0.3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 x14ac:dyDescent="0.3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 x14ac:dyDescent="0.25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 x14ac:dyDescent="0.25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 x14ac:dyDescent="0.3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 x14ac:dyDescent="0.3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 x14ac:dyDescent="0.25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 x14ac:dyDescent="0.25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 x14ac:dyDescent="0.3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 x14ac:dyDescent="0.3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 x14ac:dyDescent="0.3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 x14ac:dyDescent="0.25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 x14ac:dyDescent="0.25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 x14ac:dyDescent="0.3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 x14ac:dyDescent="0.25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 x14ac:dyDescent="0.25">
      <c r="A41" s="484"/>
      <c r="B41" s="485"/>
      <c r="C41" s="499"/>
      <c r="D41" s="499"/>
      <c r="E41" s="499"/>
    </row>
    <row r="42" spans="1:5" ht="13.8" thickBot="1" x14ac:dyDescent="0.3">
      <c r="A42" s="486"/>
      <c r="B42" s="487"/>
      <c r="C42" s="500"/>
      <c r="D42" s="500"/>
      <c r="E42" s="500"/>
    </row>
    <row r="43" spans="1:5" s="527" customFormat="1" ht="16.5" customHeight="1" thickBot="1" x14ac:dyDescent="0.3">
      <c r="A43" s="745" t="s">
        <v>42</v>
      </c>
      <c r="B43" s="746"/>
      <c r="C43" s="746"/>
      <c r="D43" s="746"/>
      <c r="E43" s="747"/>
    </row>
    <row r="44" spans="1:5" s="305" customFormat="1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435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43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436"/>
    </row>
    <row r="48" spans="1:5" ht="12" customHeight="1" x14ac:dyDescent="0.25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 x14ac:dyDescent="0.25">
      <c r="A51" s="551" t="s">
        <v>75</v>
      </c>
      <c r="B51" s="331" t="s">
        <v>155</v>
      </c>
      <c r="C51" s="80"/>
      <c r="D51" s="80"/>
      <c r="E51" s="435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436"/>
    </row>
    <row r="53" spans="1:5" ht="12" customHeight="1" x14ac:dyDescent="0.25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 x14ac:dyDescent="0.3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 x14ac:dyDescent="0.3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 x14ac:dyDescent="0.3">
      <c r="C56" s="547"/>
      <c r="D56" s="547"/>
      <c r="E56" s="547"/>
    </row>
    <row r="57" spans="1:5" ht="15" customHeight="1" thickBot="1" x14ac:dyDescent="0.3">
      <c r="A57" s="629" t="s">
        <v>735</v>
      </c>
      <c r="B57" s="630"/>
      <c r="C57" s="90"/>
      <c r="D57" s="90"/>
      <c r="E57" s="536"/>
    </row>
    <row r="58" spans="1:5" ht="14.25" customHeight="1" thickBot="1" x14ac:dyDescent="0.3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  <pageSetUpPr fitToPage="1"/>
  </sheetPr>
  <dimension ref="A1:I161"/>
  <sheetViews>
    <sheetView zoomScale="130" zoomScaleNormal="130" zoomScaleSheetLayoutView="100" workbookViewId="0">
      <selection activeCell="E146" sqref="E146"/>
    </sheetView>
  </sheetViews>
  <sheetFormatPr defaultColWidth="12" defaultRowHeight="15.6" x14ac:dyDescent="0.3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 x14ac:dyDescent="0.3">
      <c r="A1" s="707" t="s">
        <v>3</v>
      </c>
      <c r="B1" s="707"/>
      <c r="C1" s="707"/>
      <c r="D1" s="707"/>
      <c r="E1" s="707"/>
    </row>
    <row r="2" spans="1:5" ht="15.75" customHeight="1" thickBot="1" x14ac:dyDescent="0.35">
      <c r="A2" s="45" t="s">
        <v>109</v>
      </c>
      <c r="B2" s="45"/>
      <c r="C2" s="369"/>
      <c r="D2" s="369"/>
      <c r="E2" s="369" t="s">
        <v>736</v>
      </c>
    </row>
    <row r="3" spans="1:5" ht="15.75" customHeight="1" x14ac:dyDescent="0.3">
      <c r="A3" s="708" t="s">
        <v>57</v>
      </c>
      <c r="B3" s="710" t="s">
        <v>5</v>
      </c>
      <c r="C3" s="712" t="str">
        <f>+CONCATENATE(LEFT(ÖSSZEFÜGGÉSEK!A4,4),". évi")</f>
        <v>2020. évi</v>
      </c>
      <c r="D3" s="712"/>
      <c r="E3" s="713"/>
    </row>
    <row r="4" spans="1:5" ht="38.1" customHeight="1" thickBot="1" x14ac:dyDescent="0.35">
      <c r="A4" s="709"/>
      <c r="B4" s="711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 x14ac:dyDescent="0.25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 x14ac:dyDescent="0.3">
      <c r="A6" s="342" t="s">
        <v>6</v>
      </c>
      <c r="B6" s="343" t="s">
        <v>303</v>
      </c>
      <c r="C6" s="374">
        <f>SUM(C7:C12)</f>
        <v>35201930</v>
      </c>
      <c r="D6" s="374">
        <f>SUM(D7:D12)</f>
        <v>27427366</v>
      </c>
      <c r="E6" s="357">
        <f>SUM(E7:E12)</f>
        <v>27427366</v>
      </c>
    </row>
    <row r="7" spans="1:5" s="384" customFormat="1" ht="12" customHeight="1" x14ac:dyDescent="0.25">
      <c r="A7" s="337" t="s">
        <v>69</v>
      </c>
      <c r="B7" s="385" t="s">
        <v>304</v>
      </c>
      <c r="C7" s="376">
        <v>12818380</v>
      </c>
      <c r="D7" s="376">
        <v>12818380</v>
      </c>
      <c r="E7" s="359">
        <v>12818380</v>
      </c>
    </row>
    <row r="8" spans="1:5" s="384" customFormat="1" ht="12" customHeight="1" x14ac:dyDescent="0.25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 x14ac:dyDescent="0.25">
      <c r="A9" s="336" t="s">
        <v>71</v>
      </c>
      <c r="B9" s="386" t="s">
        <v>306</v>
      </c>
      <c r="C9" s="375">
        <v>9868118</v>
      </c>
      <c r="D9" s="375">
        <v>10342946</v>
      </c>
      <c r="E9" s="358">
        <v>10342946</v>
      </c>
    </row>
    <row r="10" spans="1:5" s="384" customFormat="1" ht="12" customHeight="1" x14ac:dyDescent="0.25">
      <c r="A10" s="336" t="s">
        <v>72</v>
      </c>
      <c r="B10" s="386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 x14ac:dyDescent="0.25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 x14ac:dyDescent="0.3">
      <c r="A12" s="338" t="s">
        <v>73</v>
      </c>
      <c r="B12" s="387" t="s">
        <v>309</v>
      </c>
      <c r="C12" s="377">
        <v>10715432</v>
      </c>
      <c r="D12" s="377">
        <v>2266040</v>
      </c>
      <c r="E12" s="360">
        <v>2266040</v>
      </c>
    </row>
    <row r="13" spans="1:5" s="384" customFormat="1" ht="12" customHeight="1" thickBot="1" x14ac:dyDescent="0.3">
      <c r="A13" s="342" t="s">
        <v>7</v>
      </c>
      <c r="B13" s="364" t="s">
        <v>310</v>
      </c>
      <c r="C13" s="374">
        <f>SUM(C14:C18)</f>
        <v>3457840</v>
      </c>
      <c r="D13" s="374">
        <f>SUM(D14:D18)</f>
        <v>89292649</v>
      </c>
      <c r="E13" s="357">
        <f>SUM(E14:E18)</f>
        <v>51439763</v>
      </c>
    </row>
    <row r="14" spans="1:5" s="384" customFormat="1" ht="12" customHeight="1" x14ac:dyDescent="0.25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 x14ac:dyDescent="0.25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 x14ac:dyDescent="0.25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 x14ac:dyDescent="0.25">
      <c r="A17" s="336" t="s">
        <v>78</v>
      </c>
      <c r="B17" s="386" t="s">
        <v>314</v>
      </c>
      <c r="C17" s="375"/>
      <c r="D17" s="375">
        <v>2400000</v>
      </c>
      <c r="E17" s="358">
        <v>2400000</v>
      </c>
    </row>
    <row r="18" spans="1:5" s="384" customFormat="1" ht="12" customHeight="1" x14ac:dyDescent="0.25">
      <c r="A18" s="336" t="s">
        <v>79</v>
      </c>
      <c r="B18" s="386" t="s">
        <v>315</v>
      </c>
      <c r="C18" s="375">
        <v>3457840</v>
      </c>
      <c r="D18" s="375">
        <v>86892649</v>
      </c>
      <c r="E18" s="358">
        <v>49039763</v>
      </c>
    </row>
    <row r="19" spans="1:5" s="384" customFormat="1" ht="12" customHeight="1" thickBot="1" x14ac:dyDescent="0.3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 x14ac:dyDescent="0.3">
      <c r="A20" s="342" t="s">
        <v>8</v>
      </c>
      <c r="B20" s="343" t="s">
        <v>317</v>
      </c>
      <c r="C20" s="374">
        <f>SUM(C21:C25)</f>
        <v>26828669</v>
      </c>
      <c r="D20" s="374">
        <f>SUM(D21:D25)</f>
        <v>26828669</v>
      </c>
      <c r="E20" s="357">
        <f>SUM(E21:E25)</f>
        <v>0</v>
      </c>
    </row>
    <row r="21" spans="1:5" s="384" customFormat="1" ht="12" customHeight="1" x14ac:dyDescent="0.25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 x14ac:dyDescent="0.25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 x14ac:dyDescent="0.25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 x14ac:dyDescent="0.25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 x14ac:dyDescent="0.25">
      <c r="A25" s="336" t="s">
        <v>119</v>
      </c>
      <c r="B25" s="386" t="s">
        <v>322</v>
      </c>
      <c r="C25" s="375">
        <v>26828669</v>
      </c>
      <c r="D25" s="375">
        <v>26828669</v>
      </c>
      <c r="E25" s="358"/>
    </row>
    <row r="26" spans="1:5" s="384" customFormat="1" ht="12" customHeight="1" thickBot="1" x14ac:dyDescent="0.3">
      <c r="A26" s="338" t="s">
        <v>120</v>
      </c>
      <c r="B26" s="366" t="s">
        <v>323</v>
      </c>
      <c r="C26" s="377"/>
      <c r="D26" s="377"/>
      <c r="E26" s="360"/>
    </row>
    <row r="27" spans="1:5" s="384" customFormat="1" ht="12" customHeight="1" thickBot="1" x14ac:dyDescent="0.3">
      <c r="A27" s="342" t="s">
        <v>121</v>
      </c>
      <c r="B27" s="343" t="s">
        <v>724</v>
      </c>
      <c r="C27" s="380">
        <f>SUM(C28:C33)</f>
        <v>3040000</v>
      </c>
      <c r="D27" s="380">
        <f>SUM(D28:D33)</f>
        <v>3040000</v>
      </c>
      <c r="E27" s="393">
        <f>SUM(E28:E33)</f>
        <v>4657191</v>
      </c>
    </row>
    <row r="28" spans="1:5" s="384" customFormat="1" ht="12" customHeight="1" x14ac:dyDescent="0.25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 x14ac:dyDescent="0.25">
      <c r="A29" s="336" t="s">
        <v>325</v>
      </c>
      <c r="B29" s="386" t="s">
        <v>748</v>
      </c>
      <c r="C29" s="375"/>
      <c r="D29" s="375"/>
      <c r="E29" s="358">
        <v>208511</v>
      </c>
    </row>
    <row r="30" spans="1:5" s="384" customFormat="1" ht="12" customHeight="1" x14ac:dyDescent="0.25">
      <c r="A30" s="336" t="s">
        <v>326</v>
      </c>
      <c r="B30" s="386" t="s">
        <v>730</v>
      </c>
      <c r="C30" s="375">
        <v>2663850</v>
      </c>
      <c r="D30" s="375">
        <v>2663850</v>
      </c>
      <c r="E30" s="705">
        <v>4376668</v>
      </c>
    </row>
    <row r="31" spans="1:5" s="384" customFormat="1" ht="12" customHeight="1" x14ac:dyDescent="0.25">
      <c r="A31" s="336" t="s">
        <v>725</v>
      </c>
      <c r="B31" s="386" t="s">
        <v>744</v>
      </c>
      <c r="C31" s="375">
        <v>329300</v>
      </c>
      <c r="D31" s="375">
        <v>329300</v>
      </c>
      <c r="E31" s="358"/>
    </row>
    <row r="32" spans="1:5" s="384" customFormat="1" ht="12" customHeight="1" x14ac:dyDescent="0.25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 x14ac:dyDescent="0.3">
      <c r="A33" s="338" t="s">
        <v>727</v>
      </c>
      <c r="B33" s="366" t="s">
        <v>328</v>
      </c>
      <c r="C33" s="377">
        <v>46850</v>
      </c>
      <c r="D33" s="377">
        <v>46850</v>
      </c>
      <c r="E33" s="360">
        <v>72012</v>
      </c>
    </row>
    <row r="34" spans="1:5" s="384" customFormat="1" ht="12" customHeight="1" thickBot="1" x14ac:dyDescent="0.3">
      <c r="A34" s="342" t="s">
        <v>10</v>
      </c>
      <c r="B34" s="343" t="s">
        <v>329</v>
      </c>
      <c r="C34" s="374">
        <f>SUM(C35:C44)</f>
        <v>1152622</v>
      </c>
      <c r="D34" s="374">
        <f>SUM(D35:D44)</f>
        <v>1152622</v>
      </c>
      <c r="E34" s="357">
        <f>SUM(E35:E44)</f>
        <v>497736</v>
      </c>
    </row>
    <row r="35" spans="1:5" s="384" customFormat="1" ht="12" customHeight="1" x14ac:dyDescent="0.25">
      <c r="A35" s="337" t="s">
        <v>62</v>
      </c>
      <c r="B35" s="385" t="s">
        <v>330</v>
      </c>
      <c r="C35" s="376">
        <v>1152622</v>
      </c>
      <c r="D35" s="376">
        <v>1152622</v>
      </c>
      <c r="E35" s="359">
        <v>329575</v>
      </c>
    </row>
    <row r="36" spans="1:5" s="384" customFormat="1" ht="12" customHeight="1" x14ac:dyDescent="0.25">
      <c r="A36" s="336" t="s">
        <v>63</v>
      </c>
      <c r="B36" s="386" t="s">
        <v>331</v>
      </c>
      <c r="C36" s="375"/>
      <c r="D36" s="375"/>
      <c r="E36" s="358">
        <v>11290</v>
      </c>
    </row>
    <row r="37" spans="1:5" s="384" customFormat="1" ht="12" customHeight="1" x14ac:dyDescent="0.25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 x14ac:dyDescent="0.25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 x14ac:dyDescent="0.25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 x14ac:dyDescent="0.25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 x14ac:dyDescent="0.25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 x14ac:dyDescent="0.25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 x14ac:dyDescent="0.25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 x14ac:dyDescent="0.3">
      <c r="A44" s="338" t="s">
        <v>340</v>
      </c>
      <c r="B44" s="387" t="s">
        <v>341</v>
      </c>
      <c r="C44" s="379"/>
      <c r="D44" s="379"/>
      <c r="E44" s="362">
        <v>156871</v>
      </c>
    </row>
    <row r="45" spans="1:5" s="384" customFormat="1" ht="12" customHeight="1" thickBot="1" x14ac:dyDescent="0.3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 x14ac:dyDescent="0.25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 x14ac:dyDescent="0.25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 x14ac:dyDescent="0.25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 x14ac:dyDescent="0.25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 x14ac:dyDescent="0.3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 x14ac:dyDescent="0.3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 x14ac:dyDescent="0.25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 x14ac:dyDescent="0.25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 x14ac:dyDescent="0.25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 x14ac:dyDescent="0.3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 x14ac:dyDescent="0.3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 x14ac:dyDescent="0.25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 x14ac:dyDescent="0.25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 x14ac:dyDescent="0.25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 x14ac:dyDescent="0.3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 x14ac:dyDescent="0.3">
      <c r="A61" s="342" t="s">
        <v>14</v>
      </c>
      <c r="B61" s="343" t="s">
        <v>364</v>
      </c>
      <c r="C61" s="380">
        <f>+C6+C13+C20+C27+C34+C45+C51+C56</f>
        <v>69681061</v>
      </c>
      <c r="D61" s="380">
        <f>+D6+D13+D20+D27+D34+D45+D51+D56</f>
        <v>147741306</v>
      </c>
      <c r="E61" s="393">
        <f>+E6+E13+E20+E27+E34+E45+E51+E56</f>
        <v>84022056</v>
      </c>
    </row>
    <row r="62" spans="1:5" s="384" customFormat="1" ht="12" customHeight="1" thickBot="1" x14ac:dyDescent="0.3">
      <c r="A62" s="396" t="s">
        <v>365</v>
      </c>
      <c r="B62" s="364" t="s">
        <v>366</v>
      </c>
      <c r="C62" s="374">
        <f>+C63+C64+C65</f>
        <v>0</v>
      </c>
      <c r="D62" s="374">
        <f>+D63+D64+D65</f>
        <v>10786049</v>
      </c>
      <c r="E62" s="357">
        <f>+E63+E64+E65</f>
        <v>10786049</v>
      </c>
    </row>
    <row r="63" spans="1:5" s="384" customFormat="1" ht="12" customHeight="1" x14ac:dyDescent="0.25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 x14ac:dyDescent="0.25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 x14ac:dyDescent="0.3">
      <c r="A65" s="338" t="s">
        <v>371</v>
      </c>
      <c r="B65" s="322" t="s">
        <v>413</v>
      </c>
      <c r="C65" s="378"/>
      <c r="D65" s="378">
        <v>10786049</v>
      </c>
      <c r="E65" s="361">
        <v>10786049</v>
      </c>
    </row>
    <row r="66" spans="1:5" s="384" customFormat="1" ht="12" customHeight="1" thickBot="1" x14ac:dyDescent="0.3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 x14ac:dyDescent="0.25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 x14ac:dyDescent="0.25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 x14ac:dyDescent="0.25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 x14ac:dyDescent="0.3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 x14ac:dyDescent="0.3">
      <c r="A71" s="396" t="s">
        <v>379</v>
      </c>
      <c r="B71" s="364" t="s">
        <v>380</v>
      </c>
      <c r="C71" s="374">
        <f>+C72+C73</f>
        <v>0</v>
      </c>
      <c r="D71" s="374">
        <f>+D72+D73</f>
        <v>34564543</v>
      </c>
      <c r="E71" s="357">
        <f>+E72+E73</f>
        <v>34564543</v>
      </c>
    </row>
    <row r="72" spans="1:5" s="384" customFormat="1" ht="12" customHeight="1" x14ac:dyDescent="0.25">
      <c r="A72" s="337" t="s">
        <v>381</v>
      </c>
      <c r="B72" s="385" t="s">
        <v>382</v>
      </c>
      <c r="C72" s="378"/>
      <c r="D72" s="378">
        <v>34564543</v>
      </c>
      <c r="E72" s="361">
        <v>34564543</v>
      </c>
    </row>
    <row r="73" spans="1:5" s="384" customFormat="1" ht="12" customHeight="1" thickBot="1" x14ac:dyDescent="0.3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 x14ac:dyDescent="0.3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961445</v>
      </c>
    </row>
    <row r="75" spans="1:5" s="384" customFormat="1" ht="12" customHeight="1" x14ac:dyDescent="0.25">
      <c r="A75" s="337" t="s">
        <v>387</v>
      </c>
      <c r="B75" s="385" t="s">
        <v>388</v>
      </c>
      <c r="C75" s="378"/>
      <c r="D75" s="378"/>
      <c r="E75" s="361">
        <v>961445</v>
      </c>
    </row>
    <row r="76" spans="1:5" s="384" customFormat="1" ht="12" customHeight="1" x14ac:dyDescent="0.25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 x14ac:dyDescent="0.3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 x14ac:dyDescent="0.3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 x14ac:dyDescent="0.25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 x14ac:dyDescent="0.25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 x14ac:dyDescent="0.25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 x14ac:dyDescent="0.3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 x14ac:dyDescent="0.3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 x14ac:dyDescent="0.3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45350592</v>
      </c>
      <c r="E84" s="393">
        <f>+E62+E66+E71+E74+E78+E83</f>
        <v>46312037</v>
      </c>
    </row>
    <row r="85" spans="1:5" s="384" customFormat="1" ht="12" customHeight="1" thickBot="1" x14ac:dyDescent="0.3">
      <c r="A85" s="398" t="s">
        <v>406</v>
      </c>
      <c r="B85" s="323" t="s">
        <v>407</v>
      </c>
      <c r="C85" s="380">
        <f>+C61+C84</f>
        <v>69681061</v>
      </c>
      <c r="D85" s="380">
        <f>+D61+D84</f>
        <v>193091898</v>
      </c>
      <c r="E85" s="393">
        <f>+E61+E84</f>
        <v>130334093</v>
      </c>
    </row>
    <row r="86" spans="1:5" s="384" customFormat="1" ht="12" customHeight="1" x14ac:dyDescent="0.25">
      <c r="A86" s="318"/>
      <c r="B86" s="318"/>
      <c r="C86" s="319"/>
      <c r="D86" s="319"/>
      <c r="E86" s="319"/>
    </row>
    <row r="87" spans="1:5" ht="16.5" customHeight="1" x14ac:dyDescent="0.3">
      <c r="A87" s="707" t="s">
        <v>35</v>
      </c>
      <c r="B87" s="707"/>
      <c r="C87" s="707"/>
      <c r="D87" s="707"/>
      <c r="E87" s="707"/>
    </row>
    <row r="88" spans="1:5" s="390" customFormat="1" ht="16.5" customHeight="1" thickBot="1" x14ac:dyDescent="0.35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 x14ac:dyDescent="0.3">
      <c r="A89" s="708" t="s">
        <v>57</v>
      </c>
      <c r="B89" s="710" t="s">
        <v>172</v>
      </c>
      <c r="C89" s="712" t="str">
        <f>+C3</f>
        <v>2020. évi</v>
      </c>
      <c r="D89" s="712"/>
      <c r="E89" s="713"/>
    </row>
    <row r="90" spans="1:5" ht="38.1" customHeight="1" thickBot="1" x14ac:dyDescent="0.35">
      <c r="A90" s="709"/>
      <c r="B90" s="711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 x14ac:dyDescent="0.25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 x14ac:dyDescent="0.35">
      <c r="A92" s="344" t="s">
        <v>6</v>
      </c>
      <c r="B92" s="346" t="s">
        <v>414</v>
      </c>
      <c r="C92" s="373">
        <f>SUM(C93:C97)</f>
        <v>42579393</v>
      </c>
      <c r="D92" s="373">
        <f>SUM(D93:D97)</f>
        <v>113174721</v>
      </c>
      <c r="E92" s="328">
        <f>SUM(E93:E97)</f>
        <v>63659369</v>
      </c>
    </row>
    <row r="93" spans="1:5" ht="12" customHeight="1" x14ac:dyDescent="0.3">
      <c r="A93" s="339" t="s">
        <v>69</v>
      </c>
      <c r="B93" s="332" t="s">
        <v>36</v>
      </c>
      <c r="C93" s="77">
        <v>14058340</v>
      </c>
      <c r="D93" s="77">
        <v>50988808</v>
      </c>
      <c r="E93" s="327">
        <v>31995966</v>
      </c>
    </row>
    <row r="94" spans="1:5" ht="12" customHeight="1" x14ac:dyDescent="0.3">
      <c r="A94" s="336" t="s">
        <v>70</v>
      </c>
      <c r="B94" s="330" t="s">
        <v>131</v>
      </c>
      <c r="C94" s="375">
        <v>1995072</v>
      </c>
      <c r="D94" s="375">
        <v>11102638</v>
      </c>
      <c r="E94" s="358">
        <v>3429269</v>
      </c>
    </row>
    <row r="95" spans="1:5" ht="12" customHeight="1" x14ac:dyDescent="0.3">
      <c r="A95" s="336" t="s">
        <v>71</v>
      </c>
      <c r="B95" s="330" t="s">
        <v>98</v>
      </c>
      <c r="C95" s="377">
        <v>12816720</v>
      </c>
      <c r="D95" s="377">
        <v>32057384</v>
      </c>
      <c r="E95" s="360">
        <v>23899190</v>
      </c>
    </row>
    <row r="96" spans="1:5" ht="12" customHeight="1" x14ac:dyDescent="0.3">
      <c r="A96" s="336" t="s">
        <v>72</v>
      </c>
      <c r="B96" s="333" t="s">
        <v>132</v>
      </c>
      <c r="C96" s="377">
        <v>3502518</v>
      </c>
      <c r="D96" s="377">
        <v>3990370</v>
      </c>
      <c r="E96" s="360">
        <v>1845000</v>
      </c>
    </row>
    <row r="97" spans="1:5" ht="12" customHeight="1" x14ac:dyDescent="0.3">
      <c r="A97" s="336" t="s">
        <v>81</v>
      </c>
      <c r="B97" s="341" t="s">
        <v>133</v>
      </c>
      <c r="C97" s="377">
        <v>10206743</v>
      </c>
      <c r="D97" s="377">
        <v>15035521</v>
      </c>
      <c r="E97" s="360">
        <v>2489944</v>
      </c>
    </row>
    <row r="98" spans="1:5" ht="12" customHeight="1" x14ac:dyDescent="0.3">
      <c r="A98" s="336" t="s">
        <v>73</v>
      </c>
      <c r="B98" s="330" t="s">
        <v>415</v>
      </c>
      <c r="C98" s="377"/>
      <c r="D98" s="377"/>
      <c r="E98" s="360"/>
    </row>
    <row r="99" spans="1:5" ht="12" customHeight="1" x14ac:dyDescent="0.3">
      <c r="A99" s="336" t="s">
        <v>74</v>
      </c>
      <c r="B99" s="353" t="s">
        <v>416</v>
      </c>
      <c r="C99" s="377"/>
      <c r="D99" s="377"/>
      <c r="E99" s="360"/>
    </row>
    <row r="100" spans="1:5" ht="12" customHeight="1" x14ac:dyDescent="0.3">
      <c r="A100" s="336" t="s">
        <v>82</v>
      </c>
      <c r="B100" s="354" t="s">
        <v>417</v>
      </c>
      <c r="C100" s="377"/>
      <c r="D100" s="377"/>
      <c r="E100" s="360"/>
    </row>
    <row r="101" spans="1:5" ht="12" customHeight="1" x14ac:dyDescent="0.3">
      <c r="A101" s="336" t="s">
        <v>83</v>
      </c>
      <c r="B101" s="354" t="s">
        <v>418</v>
      </c>
      <c r="C101" s="377"/>
      <c r="D101" s="377"/>
      <c r="E101" s="360"/>
    </row>
    <row r="102" spans="1:5" ht="12" customHeight="1" x14ac:dyDescent="0.3">
      <c r="A102" s="336" t="s">
        <v>84</v>
      </c>
      <c r="B102" s="353" t="s">
        <v>419</v>
      </c>
      <c r="C102" s="377"/>
      <c r="D102" s="377"/>
      <c r="E102" s="360"/>
    </row>
    <row r="103" spans="1:5" ht="12" customHeight="1" x14ac:dyDescent="0.3">
      <c r="A103" s="336" t="s">
        <v>85</v>
      </c>
      <c r="B103" s="353" t="s">
        <v>420</v>
      </c>
      <c r="C103" s="377"/>
      <c r="D103" s="377"/>
      <c r="E103" s="360"/>
    </row>
    <row r="104" spans="1:5" ht="12" customHeight="1" x14ac:dyDescent="0.3">
      <c r="A104" s="336" t="s">
        <v>87</v>
      </c>
      <c r="B104" s="354" t="s">
        <v>421</v>
      </c>
      <c r="C104" s="377"/>
      <c r="D104" s="377"/>
      <c r="E104" s="360"/>
    </row>
    <row r="105" spans="1:5" ht="12" customHeight="1" x14ac:dyDescent="0.3">
      <c r="A105" s="335" t="s">
        <v>134</v>
      </c>
      <c r="B105" s="355" t="s">
        <v>422</v>
      </c>
      <c r="C105" s="377"/>
      <c r="D105" s="377"/>
      <c r="E105" s="360"/>
    </row>
    <row r="106" spans="1:5" ht="12" customHeight="1" x14ac:dyDescent="0.3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 x14ac:dyDescent="0.35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 x14ac:dyDescent="0.35">
      <c r="A108" s="342" t="s">
        <v>7</v>
      </c>
      <c r="B108" s="345" t="s">
        <v>427</v>
      </c>
      <c r="C108" s="374">
        <f>+C109+C111+C113</f>
        <v>27101668</v>
      </c>
      <c r="D108" s="374">
        <f>+D109+D111+D113</f>
        <v>68151668</v>
      </c>
      <c r="E108" s="357">
        <f>+E109+E111+E113</f>
        <v>55714759</v>
      </c>
    </row>
    <row r="109" spans="1:5" ht="12" customHeight="1" x14ac:dyDescent="0.3">
      <c r="A109" s="337" t="s">
        <v>75</v>
      </c>
      <c r="B109" s="330" t="s">
        <v>155</v>
      </c>
      <c r="C109" s="376">
        <v>15377813</v>
      </c>
      <c r="D109" s="376">
        <v>56427813</v>
      </c>
      <c r="E109" s="359">
        <v>55714759</v>
      </c>
    </row>
    <row r="110" spans="1:5" ht="12" customHeight="1" x14ac:dyDescent="0.3">
      <c r="A110" s="337" t="s">
        <v>76</v>
      </c>
      <c r="B110" s="334" t="s">
        <v>428</v>
      </c>
      <c r="C110" s="376"/>
      <c r="D110" s="376"/>
      <c r="E110" s="359"/>
    </row>
    <row r="111" spans="1:5" x14ac:dyDescent="0.3">
      <c r="A111" s="337" t="s">
        <v>77</v>
      </c>
      <c r="B111" s="334" t="s">
        <v>135</v>
      </c>
      <c r="C111" s="375">
        <v>11723855</v>
      </c>
      <c r="D111" s="375">
        <v>11723855</v>
      </c>
      <c r="E111" s="358"/>
    </row>
    <row r="112" spans="1:5" ht="12" customHeight="1" x14ac:dyDescent="0.3">
      <c r="A112" s="337" t="s">
        <v>78</v>
      </c>
      <c r="B112" s="334" t="s">
        <v>429</v>
      </c>
      <c r="C112" s="375"/>
      <c r="D112" s="375"/>
      <c r="E112" s="358"/>
    </row>
    <row r="113" spans="1:5" ht="12" customHeight="1" x14ac:dyDescent="0.3">
      <c r="A113" s="337" t="s">
        <v>79</v>
      </c>
      <c r="B113" s="366" t="s">
        <v>157</v>
      </c>
      <c r="C113" s="375"/>
      <c r="D113" s="375"/>
      <c r="E113" s="358"/>
    </row>
    <row r="114" spans="1:5" ht="21.75" customHeight="1" x14ac:dyDescent="0.3">
      <c r="A114" s="337" t="s">
        <v>86</v>
      </c>
      <c r="B114" s="365" t="s">
        <v>430</v>
      </c>
      <c r="C114" s="375"/>
      <c r="D114" s="375"/>
      <c r="E114" s="358"/>
    </row>
    <row r="115" spans="1:5" ht="24" customHeight="1" x14ac:dyDescent="0.3">
      <c r="A115" s="337" t="s">
        <v>88</v>
      </c>
      <c r="B115" s="381" t="s">
        <v>431</v>
      </c>
      <c r="C115" s="375"/>
      <c r="D115" s="375"/>
      <c r="E115" s="358"/>
    </row>
    <row r="116" spans="1:5" ht="12" customHeight="1" x14ac:dyDescent="0.3">
      <c r="A116" s="337" t="s">
        <v>136</v>
      </c>
      <c r="B116" s="354" t="s">
        <v>418</v>
      </c>
      <c r="C116" s="375"/>
      <c r="D116" s="375"/>
      <c r="E116" s="358"/>
    </row>
    <row r="117" spans="1:5" ht="12" customHeight="1" x14ac:dyDescent="0.3">
      <c r="A117" s="337" t="s">
        <v>137</v>
      </c>
      <c r="B117" s="354" t="s">
        <v>432</v>
      </c>
      <c r="C117" s="375"/>
      <c r="D117" s="375"/>
      <c r="E117" s="358"/>
    </row>
    <row r="118" spans="1:5" ht="12" customHeight="1" x14ac:dyDescent="0.3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 x14ac:dyDescent="0.25">
      <c r="A119" s="337" t="s">
        <v>434</v>
      </c>
      <c r="B119" s="354" t="s">
        <v>421</v>
      </c>
      <c r="C119" s="375"/>
      <c r="D119" s="375"/>
      <c r="E119" s="358"/>
    </row>
    <row r="120" spans="1:5" ht="12" customHeight="1" x14ac:dyDescent="0.3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 x14ac:dyDescent="0.35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 x14ac:dyDescent="0.35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 x14ac:dyDescent="0.3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 x14ac:dyDescent="0.35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 x14ac:dyDescent="0.35">
      <c r="A125" s="342" t="s">
        <v>9</v>
      </c>
      <c r="B125" s="350" t="s">
        <v>440</v>
      </c>
      <c r="C125" s="374">
        <f>+C92+C108+C122</f>
        <v>69681061</v>
      </c>
      <c r="D125" s="374">
        <f>+D92+D108+D122</f>
        <v>181326389</v>
      </c>
      <c r="E125" s="357">
        <f>+E92+E108+E122</f>
        <v>119374128</v>
      </c>
    </row>
    <row r="126" spans="1:5" ht="12" customHeight="1" thickBot="1" x14ac:dyDescent="0.35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10786049</v>
      </c>
      <c r="E126" s="357">
        <f>+E127+E128+E129</f>
        <v>0</v>
      </c>
    </row>
    <row r="127" spans="1:5" ht="12" customHeight="1" x14ac:dyDescent="0.3">
      <c r="A127" s="337" t="s">
        <v>62</v>
      </c>
      <c r="B127" s="331" t="s">
        <v>442</v>
      </c>
      <c r="C127" s="375"/>
      <c r="D127" s="375"/>
      <c r="E127" s="358"/>
    </row>
    <row r="128" spans="1:5" ht="12" customHeight="1" x14ac:dyDescent="0.3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 x14ac:dyDescent="0.35">
      <c r="A129" s="335" t="s">
        <v>64</v>
      </c>
      <c r="B129" s="329" t="s">
        <v>444</v>
      </c>
      <c r="C129" s="375"/>
      <c r="D129" s="375">
        <v>10786049</v>
      </c>
      <c r="E129" s="358"/>
    </row>
    <row r="130" spans="1:9" ht="12" customHeight="1" thickBot="1" x14ac:dyDescent="0.35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 x14ac:dyDescent="0.3">
      <c r="A131" s="337" t="s">
        <v>65</v>
      </c>
      <c r="B131" s="331" t="s">
        <v>446</v>
      </c>
      <c r="C131" s="375"/>
      <c r="D131" s="375"/>
      <c r="E131" s="358"/>
    </row>
    <row r="132" spans="1:9" ht="12" customHeight="1" x14ac:dyDescent="0.3">
      <c r="A132" s="337" t="s">
        <v>66</v>
      </c>
      <c r="B132" s="331" t="s">
        <v>447</v>
      </c>
      <c r="C132" s="375"/>
      <c r="D132" s="375"/>
      <c r="E132" s="358"/>
    </row>
    <row r="133" spans="1:9" ht="12" customHeight="1" x14ac:dyDescent="0.3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 x14ac:dyDescent="0.35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 x14ac:dyDescent="0.35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979460</v>
      </c>
      <c r="E135" s="393">
        <f>+E136+E137+E138+E139</f>
        <v>979460</v>
      </c>
    </row>
    <row r="136" spans="1:9" ht="12" customHeight="1" x14ac:dyDescent="0.3">
      <c r="A136" s="337" t="s">
        <v>67</v>
      </c>
      <c r="B136" s="331" t="s">
        <v>451</v>
      </c>
      <c r="C136" s="375"/>
      <c r="D136" s="375"/>
      <c r="E136" s="358"/>
    </row>
    <row r="137" spans="1:9" ht="12" customHeight="1" x14ac:dyDescent="0.3">
      <c r="A137" s="337" t="s">
        <v>68</v>
      </c>
      <c r="B137" s="331" t="s">
        <v>452</v>
      </c>
      <c r="C137" s="375"/>
      <c r="D137" s="375">
        <v>979460</v>
      </c>
      <c r="E137" s="358">
        <v>979460</v>
      </c>
    </row>
    <row r="138" spans="1:9" ht="12" customHeight="1" x14ac:dyDescent="0.3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 x14ac:dyDescent="0.35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 x14ac:dyDescent="0.35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 x14ac:dyDescent="0.25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 x14ac:dyDescent="0.3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 x14ac:dyDescent="0.3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 x14ac:dyDescent="0.35">
      <c r="A144" s="337" t="s">
        <v>362</v>
      </c>
      <c r="B144" s="331" t="s">
        <v>459</v>
      </c>
      <c r="C144" s="375"/>
      <c r="D144" s="375"/>
      <c r="E144" s="358"/>
    </row>
    <row r="145" spans="1:5" ht="16.2" thickBot="1" x14ac:dyDescent="0.35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11765509</v>
      </c>
      <c r="E145" s="325">
        <f>+E126+E130+E135+E140</f>
        <v>979460</v>
      </c>
    </row>
    <row r="146" spans="1:5" ht="16.2" thickBot="1" x14ac:dyDescent="0.35">
      <c r="A146" s="367" t="s">
        <v>15</v>
      </c>
      <c r="B146" s="370" t="s">
        <v>461</v>
      </c>
      <c r="C146" s="324">
        <f>+C125+C145</f>
        <v>69681061</v>
      </c>
      <c r="D146" s="324">
        <f>+D125+D145</f>
        <v>193091898</v>
      </c>
      <c r="E146" s="325">
        <f>+E125+E145</f>
        <v>120353588</v>
      </c>
    </row>
    <row r="148" spans="1:5" ht="18.75" customHeight="1" x14ac:dyDescent="0.3">
      <c r="A148" s="706" t="s">
        <v>462</v>
      </c>
      <c r="B148" s="706"/>
      <c r="C148" s="706"/>
      <c r="D148" s="706"/>
      <c r="E148" s="706"/>
    </row>
    <row r="149" spans="1:5" ht="13.5" customHeight="1" thickBot="1" x14ac:dyDescent="0.35">
      <c r="A149" s="352" t="s">
        <v>111</v>
      </c>
      <c r="B149" s="352"/>
      <c r="C149" s="382"/>
      <c r="E149" s="369" t="str">
        <f>E88</f>
        <v>Forintban!</v>
      </c>
    </row>
    <row r="150" spans="1:5" ht="16.2" thickBot="1" x14ac:dyDescent="0.35">
      <c r="A150" s="342">
        <v>1</v>
      </c>
      <c r="B150" s="345" t="s">
        <v>463</v>
      </c>
      <c r="C150" s="368">
        <f>+C61-C125</f>
        <v>0</v>
      </c>
      <c r="D150" s="368">
        <f>+D61-D125</f>
        <v>-33585083</v>
      </c>
      <c r="E150" s="368">
        <f>+E61-E125</f>
        <v>-35352072</v>
      </c>
    </row>
    <row r="151" spans="1:5" ht="21" thickBot="1" x14ac:dyDescent="0.35">
      <c r="A151" s="342" t="s">
        <v>7</v>
      </c>
      <c r="B151" s="345" t="s">
        <v>464</v>
      </c>
      <c r="C151" s="368">
        <f>+C84-C145</f>
        <v>0</v>
      </c>
      <c r="D151" s="368">
        <f>+D84-D145</f>
        <v>33585083</v>
      </c>
      <c r="E151" s="368">
        <f>+E84-E145</f>
        <v>45332577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ht="12.75" customHeight="1" x14ac:dyDescent="0.3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80" fitToHeight="0" orientation="portrait" r:id="rId1"/>
  <headerFooter alignWithMargins="0">
    <oddHeader>&amp;C&amp;"Times New Roman CE,Félkövér"&amp;12
Detek  Község Önkormányzat
2020. ÉVI ZÁRSZÁMADÁSÁNAK PÉNZÜGYI MÉRLEGE&amp;10
&amp;R&amp;"Times New Roman CE,Félkövér dőlt"&amp;11 1.1. melléklet a 5/2021(V.26.)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+CONCATENATE("8.1. melléklet a 5/",LEFT(ÖSSZEFÜGGÉSEK!A4,4)+1,". (V.26.) önkormányzati rendelethez")</f>
        <v>8.1.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147</v>
      </c>
      <c r="C2" s="749"/>
      <c r="D2" s="750"/>
      <c r="E2" s="548" t="s">
        <v>47</v>
      </c>
    </row>
    <row r="3" spans="1:5" s="525" customFormat="1" ht="16.2" thickBot="1" x14ac:dyDescent="0.3">
      <c r="A3" s="523" t="s">
        <v>144</v>
      </c>
      <c r="B3" s="751" t="s">
        <v>540</v>
      </c>
      <c r="C3" s="754"/>
      <c r="D3" s="755"/>
      <c r="E3" s="549" t="s">
        <v>40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'7.4. sz. mell'!E4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+CONCATENATE("8.1.1. melléklet a 5/",LEFT(ÖSSZEFÜGGÉSEK!A4,4)+1,". (V.26.) önkormányzati rendelethez")</f>
        <v>8.1.1.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147</v>
      </c>
      <c r="C2" s="749"/>
      <c r="D2" s="750"/>
      <c r="E2" s="548" t="s">
        <v>47</v>
      </c>
    </row>
    <row r="3" spans="1:5" s="525" customFormat="1" ht="16.2" thickBot="1" x14ac:dyDescent="0.3">
      <c r="A3" s="523" t="s">
        <v>144</v>
      </c>
      <c r="B3" s="751" t="s">
        <v>684</v>
      </c>
      <c r="C3" s="754"/>
      <c r="D3" s="755"/>
      <c r="E3" s="549" t="s">
        <v>46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'8.1.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+CONCATENATE("8.1.2. melléklet a 5/",LEFT(ÖSSZEFÜGGÉSEK!A4,4)+1,". (V.26.) önkormányzati rendelethez")</f>
        <v>8.1.2.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147</v>
      </c>
      <c r="C2" s="749"/>
      <c r="D2" s="750"/>
      <c r="E2" s="548" t="s">
        <v>47</v>
      </c>
    </row>
    <row r="3" spans="1:5" s="525" customFormat="1" ht="16.2" thickBot="1" x14ac:dyDescent="0.3">
      <c r="A3" s="523" t="s">
        <v>144</v>
      </c>
      <c r="B3" s="751" t="s">
        <v>674</v>
      </c>
      <c r="C3" s="754"/>
      <c r="D3" s="755"/>
      <c r="E3" s="549" t="s">
        <v>47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'8.1.1.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+CONCATENATE("8.1.3. melléklet a 5/",LEFT(ÖSSZEFÜGGÉSEK!A4,4)+1,". (V.26.) önkormányzati rendelethez")</f>
        <v>8.1.3.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147</v>
      </c>
      <c r="C2" s="749"/>
      <c r="D2" s="750"/>
      <c r="E2" s="548" t="s">
        <v>47</v>
      </c>
    </row>
    <row r="3" spans="1:5" s="525" customFormat="1" ht="16.2" thickBot="1" x14ac:dyDescent="0.3">
      <c r="A3" s="523" t="s">
        <v>144</v>
      </c>
      <c r="B3" s="751" t="s">
        <v>685</v>
      </c>
      <c r="C3" s="754"/>
      <c r="D3" s="755"/>
      <c r="E3" s="549" t="s">
        <v>48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'8.1.2.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+CONCATENATE("8.2. melléklet a 5/",LEFT(ÖSSZEFÜGGÉSEK!A4,4)+1,". (V.26.) önkormányzati rendelethez")</f>
        <v>8.2.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148</v>
      </c>
      <c r="C2" s="749"/>
      <c r="D2" s="750"/>
      <c r="E2" s="548" t="s">
        <v>48</v>
      </c>
    </row>
    <row r="3" spans="1:5" s="525" customFormat="1" ht="16.2" thickBot="1" x14ac:dyDescent="0.3">
      <c r="A3" s="523" t="s">
        <v>144</v>
      </c>
      <c r="B3" s="751" t="s">
        <v>540</v>
      </c>
      <c r="C3" s="754"/>
      <c r="D3" s="755"/>
      <c r="E3" s="549" t="s">
        <v>40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'8.1.3.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+CONCATENATE("8.2.1. melléklet a 5/",LEFT(ÖSSZEFÜGGÉSEK!A4,4)+1,". (V.26.) önkormányzati rendelethez")</f>
        <v>8.2.1.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148</v>
      </c>
      <c r="C2" s="749"/>
      <c r="D2" s="750"/>
      <c r="E2" s="548" t="s">
        <v>48</v>
      </c>
    </row>
    <row r="3" spans="1:5" s="525" customFormat="1" ht="16.2" thickBot="1" x14ac:dyDescent="0.3">
      <c r="A3" s="523" t="s">
        <v>144</v>
      </c>
      <c r="B3" s="751" t="s">
        <v>684</v>
      </c>
      <c r="C3" s="754"/>
      <c r="D3" s="755"/>
      <c r="E3" s="549" t="s">
        <v>46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'8.2.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+CONCATENATE("8.2.2. melléklet a 5/",LEFT(ÖSSZEFÜGGÉSEK!A4,4)+1,". (V.26.) önkormányzati rendelethez")</f>
        <v>8.2.2.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148</v>
      </c>
      <c r="C2" s="749"/>
      <c r="D2" s="750"/>
      <c r="E2" s="548" t="s">
        <v>48</v>
      </c>
    </row>
    <row r="3" spans="1:5" s="525" customFormat="1" ht="16.2" thickBot="1" x14ac:dyDescent="0.3">
      <c r="A3" s="523" t="s">
        <v>144</v>
      </c>
      <c r="B3" s="751" t="s">
        <v>674</v>
      </c>
      <c r="C3" s="754"/>
      <c r="D3" s="755"/>
      <c r="E3" s="549" t="s">
        <v>47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'8.2.1.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+CONCATENATE("8.2.3. melléklet a 5/",LEFT(ÖSSZEFÜGGÉSEK!A4,4)+1,". (V.26.) önkormányzati rendelethez")</f>
        <v>8.2.3.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148</v>
      </c>
      <c r="C2" s="749"/>
      <c r="D2" s="750"/>
      <c r="E2" s="548" t="s">
        <v>48</v>
      </c>
    </row>
    <row r="3" spans="1:5" s="525" customFormat="1" ht="16.2" thickBot="1" x14ac:dyDescent="0.3">
      <c r="A3" s="523" t="s">
        <v>144</v>
      </c>
      <c r="B3" s="751" t="s">
        <v>669</v>
      </c>
      <c r="C3" s="754"/>
      <c r="D3" s="755"/>
      <c r="E3" s="549" t="s">
        <v>48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'8.2.2.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+CONCATENATE("8.3. melléklet a 5/",LEFT(ÖSSZEFÜGGÉSEK!A4,4)+1,". (V.26.) önkormányzati rendelethez")</f>
        <v>8.3.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569</v>
      </c>
      <c r="C2" s="749"/>
      <c r="D2" s="750"/>
      <c r="E2" s="548" t="s">
        <v>49</v>
      </c>
    </row>
    <row r="3" spans="1:5" s="525" customFormat="1" ht="16.2" thickBot="1" x14ac:dyDescent="0.3">
      <c r="A3" s="523" t="s">
        <v>144</v>
      </c>
      <c r="B3" s="751" t="s">
        <v>540</v>
      </c>
      <c r="C3" s="754"/>
      <c r="D3" s="755"/>
      <c r="E3" s="549" t="s">
        <v>40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'8.2.3.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+CONCATENATE("8.3.1. melléklet a 5/",LEFT(ÖSSZEFÜGGÉSEK!A4,4)+1,". (V.26.) önkormányzati rendelethez")</f>
        <v>8.3.1.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569</v>
      </c>
      <c r="C2" s="749"/>
      <c r="D2" s="750"/>
      <c r="E2" s="548" t="s">
        <v>49</v>
      </c>
    </row>
    <row r="3" spans="1:5" s="525" customFormat="1" ht="16.2" thickBot="1" x14ac:dyDescent="0.3">
      <c r="A3" s="523" t="s">
        <v>144</v>
      </c>
      <c r="B3" s="751" t="s">
        <v>667</v>
      </c>
      <c r="C3" s="754"/>
      <c r="D3" s="755"/>
      <c r="E3" s="549" t="s">
        <v>46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'8.3.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161"/>
  <sheetViews>
    <sheetView zoomScale="130" zoomScaleNormal="130" zoomScaleSheetLayoutView="100" workbookViewId="0">
      <selection activeCell="D111" sqref="D111"/>
    </sheetView>
  </sheetViews>
  <sheetFormatPr defaultColWidth="12" defaultRowHeight="15.6" x14ac:dyDescent="0.3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 x14ac:dyDescent="0.3">
      <c r="A1" s="707" t="s">
        <v>3</v>
      </c>
      <c r="B1" s="707"/>
      <c r="C1" s="707"/>
      <c r="D1" s="707"/>
      <c r="E1" s="707"/>
    </row>
    <row r="2" spans="1:5" ht="15.75" customHeight="1" thickBot="1" x14ac:dyDescent="0.35">
      <c r="A2" s="45" t="s">
        <v>109</v>
      </c>
      <c r="B2" s="45"/>
      <c r="C2" s="369"/>
      <c r="D2" s="369"/>
      <c r="E2" s="369" t="str">
        <f>'1.1.sz.mell.'!E2</f>
        <v>Forintban!</v>
      </c>
    </row>
    <row r="3" spans="1:5" ht="15.75" customHeight="1" x14ac:dyDescent="0.3">
      <c r="A3" s="708" t="s">
        <v>57</v>
      </c>
      <c r="B3" s="710" t="s">
        <v>5</v>
      </c>
      <c r="C3" s="712" t="str">
        <f>+'1.1.sz.mell.'!C3:E3</f>
        <v>2020. évi</v>
      </c>
      <c r="D3" s="712"/>
      <c r="E3" s="713"/>
    </row>
    <row r="4" spans="1:5" ht="38.1" customHeight="1" thickBot="1" x14ac:dyDescent="0.35">
      <c r="A4" s="709"/>
      <c r="B4" s="711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 x14ac:dyDescent="0.25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 x14ac:dyDescent="0.3">
      <c r="A6" s="342" t="s">
        <v>6</v>
      </c>
      <c r="B6" s="343" t="s">
        <v>303</v>
      </c>
      <c r="C6" s="374">
        <f>SUM(C7:C12)</f>
        <v>35201930</v>
      </c>
      <c r="D6" s="374">
        <f>SUM(D7:D12)</f>
        <v>27427366</v>
      </c>
      <c r="E6" s="357">
        <f>SUM(E7:E12)</f>
        <v>27427366</v>
      </c>
    </row>
    <row r="7" spans="1:5" s="384" customFormat="1" ht="12" customHeight="1" x14ac:dyDescent="0.25">
      <c r="A7" s="337" t="s">
        <v>69</v>
      </c>
      <c r="B7" s="385" t="s">
        <v>304</v>
      </c>
      <c r="C7" s="376">
        <v>12818380</v>
      </c>
      <c r="D7" s="376">
        <v>12818380</v>
      </c>
      <c r="E7" s="359">
        <v>12818380</v>
      </c>
    </row>
    <row r="8" spans="1:5" s="384" customFormat="1" ht="12" customHeight="1" x14ac:dyDescent="0.25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 x14ac:dyDescent="0.25">
      <c r="A9" s="336" t="s">
        <v>71</v>
      </c>
      <c r="B9" s="386" t="s">
        <v>306</v>
      </c>
      <c r="C9" s="375">
        <v>9868118</v>
      </c>
      <c r="D9" s="375">
        <v>10342946</v>
      </c>
      <c r="E9" s="358">
        <v>10342946</v>
      </c>
    </row>
    <row r="10" spans="1:5" s="384" customFormat="1" ht="12" customHeight="1" x14ac:dyDescent="0.25">
      <c r="A10" s="336" t="s">
        <v>72</v>
      </c>
      <c r="B10" s="386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 x14ac:dyDescent="0.25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 x14ac:dyDescent="0.3">
      <c r="A12" s="338" t="s">
        <v>73</v>
      </c>
      <c r="B12" s="387" t="s">
        <v>309</v>
      </c>
      <c r="C12" s="377">
        <v>10715432</v>
      </c>
      <c r="D12" s="377">
        <v>2266040</v>
      </c>
      <c r="E12" s="360">
        <v>2266040</v>
      </c>
    </row>
    <row r="13" spans="1:5" s="384" customFormat="1" ht="12" customHeight="1" thickBot="1" x14ac:dyDescent="0.3">
      <c r="A13" s="342" t="s">
        <v>7</v>
      </c>
      <c r="B13" s="364" t="s">
        <v>310</v>
      </c>
      <c r="C13" s="374">
        <f>SUM(C14:C18)</f>
        <v>0</v>
      </c>
      <c r="D13" s="374">
        <f>SUM(D14:D18)</f>
        <v>58805033</v>
      </c>
      <c r="E13" s="357">
        <f>SUM(E14:E18)</f>
        <v>20952147</v>
      </c>
    </row>
    <row r="14" spans="1:5" s="384" customFormat="1" ht="12" customHeight="1" x14ac:dyDescent="0.25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 x14ac:dyDescent="0.25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 x14ac:dyDescent="0.25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 x14ac:dyDescent="0.25">
      <c r="A17" s="336" t="s">
        <v>78</v>
      </c>
      <c r="B17" s="386" t="s">
        <v>314</v>
      </c>
      <c r="C17" s="375"/>
      <c r="D17" s="375">
        <v>2400000</v>
      </c>
      <c r="E17" s="358">
        <v>2400000</v>
      </c>
    </row>
    <row r="18" spans="1:5" s="384" customFormat="1" ht="12" customHeight="1" x14ac:dyDescent="0.25">
      <c r="A18" s="336" t="s">
        <v>79</v>
      </c>
      <c r="B18" s="386" t="s">
        <v>315</v>
      </c>
      <c r="C18" s="375"/>
      <c r="D18" s="375">
        <v>56405033</v>
      </c>
      <c r="E18" s="358">
        <v>18552147</v>
      </c>
    </row>
    <row r="19" spans="1:5" s="384" customFormat="1" ht="12" customHeight="1" thickBot="1" x14ac:dyDescent="0.3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 x14ac:dyDescent="0.3">
      <c r="A20" s="342" t="s">
        <v>8</v>
      </c>
      <c r="B20" s="343" t="s">
        <v>317</v>
      </c>
      <c r="C20" s="374">
        <f>SUM(C21:C25)</f>
        <v>0</v>
      </c>
      <c r="D20" s="374">
        <f>SUM(D21:D25)</f>
        <v>0</v>
      </c>
      <c r="E20" s="357">
        <f>SUM(E21:E25)</f>
        <v>0</v>
      </c>
    </row>
    <row r="21" spans="1:5" s="384" customFormat="1" ht="12" customHeight="1" x14ac:dyDescent="0.25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 x14ac:dyDescent="0.25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 x14ac:dyDescent="0.25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 x14ac:dyDescent="0.25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 x14ac:dyDescent="0.25">
      <c r="A25" s="336" t="s">
        <v>119</v>
      </c>
      <c r="B25" s="386" t="s">
        <v>322</v>
      </c>
      <c r="C25" s="375"/>
      <c r="D25" s="375"/>
      <c r="E25" s="358"/>
    </row>
    <row r="26" spans="1:5" s="384" customFormat="1" ht="12" customHeight="1" thickBot="1" x14ac:dyDescent="0.3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 x14ac:dyDescent="0.3">
      <c r="A27" s="342" t="s">
        <v>121</v>
      </c>
      <c r="B27" s="343" t="s">
        <v>724</v>
      </c>
      <c r="C27" s="380">
        <f>SUM(C28:C33)</f>
        <v>3040000</v>
      </c>
      <c r="D27" s="380">
        <f>SUM(D28:D33)</f>
        <v>3040000</v>
      </c>
      <c r="E27" s="393">
        <f>SUM(E28:E33)</f>
        <v>4657191</v>
      </c>
    </row>
    <row r="28" spans="1:5" s="384" customFormat="1" ht="12" customHeight="1" x14ac:dyDescent="0.25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 x14ac:dyDescent="0.25">
      <c r="A29" s="336" t="s">
        <v>325</v>
      </c>
      <c r="B29" s="386" t="s">
        <v>749</v>
      </c>
      <c r="C29" s="375"/>
      <c r="D29" s="375"/>
      <c r="E29" s="358">
        <v>208511</v>
      </c>
    </row>
    <row r="30" spans="1:5" s="384" customFormat="1" ht="12" customHeight="1" x14ac:dyDescent="0.25">
      <c r="A30" s="336" t="s">
        <v>326</v>
      </c>
      <c r="B30" s="386" t="s">
        <v>730</v>
      </c>
      <c r="C30" s="375">
        <v>2663850</v>
      </c>
      <c r="D30" s="375">
        <v>2663850</v>
      </c>
      <c r="E30" s="358">
        <v>4376668</v>
      </c>
    </row>
    <row r="31" spans="1:5" s="384" customFormat="1" ht="12" customHeight="1" x14ac:dyDescent="0.25">
      <c r="A31" s="336" t="s">
        <v>725</v>
      </c>
      <c r="B31" s="386" t="s">
        <v>744</v>
      </c>
      <c r="C31" s="375">
        <v>329300</v>
      </c>
      <c r="D31" s="375">
        <v>329300</v>
      </c>
      <c r="E31" s="358"/>
    </row>
    <row r="32" spans="1:5" s="384" customFormat="1" ht="12" customHeight="1" x14ac:dyDescent="0.25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 x14ac:dyDescent="0.3">
      <c r="A33" s="338" t="s">
        <v>727</v>
      </c>
      <c r="B33" s="366" t="s">
        <v>328</v>
      </c>
      <c r="C33" s="377">
        <v>46850</v>
      </c>
      <c r="D33" s="377">
        <v>46850</v>
      </c>
      <c r="E33" s="360">
        <v>72012</v>
      </c>
    </row>
    <row r="34" spans="1:5" s="384" customFormat="1" ht="12" customHeight="1" thickBot="1" x14ac:dyDescent="0.3">
      <c r="A34" s="342" t="s">
        <v>10</v>
      </c>
      <c r="B34" s="343" t="s">
        <v>329</v>
      </c>
      <c r="C34" s="374">
        <f>SUM(C35:C44)</f>
        <v>0</v>
      </c>
      <c r="D34" s="374">
        <f>SUM(D35:D44)</f>
        <v>0</v>
      </c>
      <c r="E34" s="357">
        <f>SUM(E35:E44)</f>
        <v>168161</v>
      </c>
    </row>
    <row r="35" spans="1:5" s="384" customFormat="1" ht="12" customHeight="1" x14ac:dyDescent="0.25">
      <c r="A35" s="337" t="s">
        <v>62</v>
      </c>
      <c r="B35" s="385" t="s">
        <v>330</v>
      </c>
      <c r="C35" s="376"/>
      <c r="D35" s="376"/>
      <c r="E35" s="359"/>
    </row>
    <row r="36" spans="1:5" s="384" customFormat="1" ht="12" customHeight="1" x14ac:dyDescent="0.25">
      <c r="A36" s="336" t="s">
        <v>63</v>
      </c>
      <c r="B36" s="386" t="s">
        <v>331</v>
      </c>
      <c r="C36" s="375"/>
      <c r="D36" s="375"/>
      <c r="E36" s="358">
        <v>11290</v>
      </c>
    </row>
    <row r="37" spans="1:5" s="384" customFormat="1" ht="12" customHeight="1" x14ac:dyDescent="0.25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 x14ac:dyDescent="0.25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 x14ac:dyDescent="0.25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 x14ac:dyDescent="0.25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 x14ac:dyDescent="0.25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 x14ac:dyDescent="0.25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 x14ac:dyDescent="0.25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 x14ac:dyDescent="0.3">
      <c r="A44" s="338" t="s">
        <v>340</v>
      </c>
      <c r="B44" s="387" t="s">
        <v>341</v>
      </c>
      <c r="C44" s="379"/>
      <c r="D44" s="379"/>
      <c r="E44" s="362">
        <v>156871</v>
      </c>
    </row>
    <row r="45" spans="1:5" s="384" customFormat="1" ht="12" customHeight="1" thickBot="1" x14ac:dyDescent="0.3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 x14ac:dyDescent="0.25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 x14ac:dyDescent="0.25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 x14ac:dyDescent="0.25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 x14ac:dyDescent="0.25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 x14ac:dyDescent="0.3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 x14ac:dyDescent="0.3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 x14ac:dyDescent="0.25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 x14ac:dyDescent="0.25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 x14ac:dyDescent="0.25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 x14ac:dyDescent="0.3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 x14ac:dyDescent="0.3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 x14ac:dyDescent="0.25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 x14ac:dyDescent="0.25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 x14ac:dyDescent="0.25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 x14ac:dyDescent="0.3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 x14ac:dyDescent="0.3">
      <c r="A61" s="342" t="s">
        <v>14</v>
      </c>
      <c r="B61" s="343" t="s">
        <v>364</v>
      </c>
      <c r="C61" s="380">
        <f>+C6+C13+C20+C27+C34+C45+C51+C56</f>
        <v>38241930</v>
      </c>
      <c r="D61" s="380">
        <f>+D6+D13+D20+D27+D34+D45+D51+D56</f>
        <v>89272399</v>
      </c>
      <c r="E61" s="393">
        <f>+E6+E13+E20+E27+E34+E45+E51+E56</f>
        <v>53204865</v>
      </c>
    </row>
    <row r="62" spans="1:5" s="384" customFormat="1" ht="12" customHeight="1" thickBot="1" x14ac:dyDescent="0.3">
      <c r="A62" s="396" t="s">
        <v>365</v>
      </c>
      <c r="B62" s="364" t="s">
        <v>366</v>
      </c>
      <c r="C62" s="374">
        <f>+C63+C64+C65</f>
        <v>0</v>
      </c>
      <c r="D62" s="374">
        <f>+D63+D64+D65</f>
        <v>10786049</v>
      </c>
      <c r="E62" s="357">
        <f>+E63+E64+E65</f>
        <v>10786049</v>
      </c>
    </row>
    <row r="63" spans="1:5" s="384" customFormat="1" ht="12" customHeight="1" x14ac:dyDescent="0.25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 x14ac:dyDescent="0.25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 x14ac:dyDescent="0.3">
      <c r="A65" s="338" t="s">
        <v>371</v>
      </c>
      <c r="B65" s="322" t="s">
        <v>413</v>
      </c>
      <c r="C65" s="378"/>
      <c r="D65" s="378">
        <v>10786049</v>
      </c>
      <c r="E65" s="361">
        <v>10786049</v>
      </c>
    </row>
    <row r="66" spans="1:5" s="384" customFormat="1" ht="12" customHeight="1" thickBot="1" x14ac:dyDescent="0.3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 x14ac:dyDescent="0.25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 x14ac:dyDescent="0.25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 x14ac:dyDescent="0.25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 x14ac:dyDescent="0.3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 x14ac:dyDescent="0.3">
      <c r="A71" s="396" t="s">
        <v>379</v>
      </c>
      <c r="B71" s="364" t="s">
        <v>380</v>
      </c>
      <c r="C71" s="374">
        <f>+C72+C73</f>
        <v>0</v>
      </c>
      <c r="D71" s="374">
        <f>+D72+D73</f>
        <v>34564543</v>
      </c>
      <c r="E71" s="357">
        <f>+E72+E73</f>
        <v>34564543</v>
      </c>
    </row>
    <row r="72" spans="1:5" s="384" customFormat="1" ht="12" customHeight="1" x14ac:dyDescent="0.25">
      <c r="A72" s="337" t="s">
        <v>381</v>
      </c>
      <c r="B72" s="385" t="s">
        <v>382</v>
      </c>
      <c r="C72" s="378"/>
      <c r="D72" s="378">
        <v>34564543</v>
      </c>
      <c r="E72" s="361">
        <v>34564543</v>
      </c>
    </row>
    <row r="73" spans="1:5" s="384" customFormat="1" ht="12" customHeight="1" thickBot="1" x14ac:dyDescent="0.3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 x14ac:dyDescent="0.3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961445</v>
      </c>
    </row>
    <row r="75" spans="1:5" s="384" customFormat="1" ht="12" customHeight="1" x14ac:dyDescent="0.25">
      <c r="A75" s="337" t="s">
        <v>387</v>
      </c>
      <c r="B75" s="385" t="s">
        <v>388</v>
      </c>
      <c r="C75" s="378"/>
      <c r="D75" s="378"/>
      <c r="E75" s="361">
        <v>961445</v>
      </c>
    </row>
    <row r="76" spans="1:5" s="384" customFormat="1" ht="12" customHeight="1" x14ac:dyDescent="0.25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 x14ac:dyDescent="0.3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 x14ac:dyDescent="0.3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 x14ac:dyDescent="0.25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 x14ac:dyDescent="0.25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 x14ac:dyDescent="0.25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 x14ac:dyDescent="0.3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 x14ac:dyDescent="0.3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 x14ac:dyDescent="0.3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45350592</v>
      </c>
      <c r="E84" s="393">
        <f>+E62+E66+E71+E74+E78+E83</f>
        <v>46312037</v>
      </c>
    </row>
    <row r="85" spans="1:5" s="384" customFormat="1" ht="12" customHeight="1" thickBot="1" x14ac:dyDescent="0.3">
      <c r="A85" s="398" t="s">
        <v>406</v>
      </c>
      <c r="B85" s="323" t="s">
        <v>407</v>
      </c>
      <c r="C85" s="380">
        <f>+C61+C84</f>
        <v>38241930</v>
      </c>
      <c r="D85" s="380">
        <f>+D61+D84</f>
        <v>134622991</v>
      </c>
      <c r="E85" s="393">
        <f>+E61+E84</f>
        <v>99516902</v>
      </c>
    </row>
    <row r="86" spans="1:5" s="384" customFormat="1" ht="12" customHeight="1" x14ac:dyDescent="0.25">
      <c r="A86" s="318"/>
      <c r="B86" s="318"/>
      <c r="C86" s="319"/>
      <c r="D86" s="319"/>
      <c r="E86" s="319"/>
    </row>
    <row r="87" spans="1:5" ht="16.5" customHeight="1" x14ac:dyDescent="0.3">
      <c r="A87" s="707" t="s">
        <v>35</v>
      </c>
      <c r="B87" s="707"/>
      <c r="C87" s="707"/>
      <c r="D87" s="707"/>
      <c r="E87" s="707"/>
    </row>
    <row r="88" spans="1:5" s="390" customFormat="1" ht="16.5" customHeight="1" thickBot="1" x14ac:dyDescent="0.35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 x14ac:dyDescent="0.3">
      <c r="A89" s="708" t="s">
        <v>57</v>
      </c>
      <c r="B89" s="710" t="s">
        <v>172</v>
      </c>
      <c r="C89" s="712" t="str">
        <f>+C3</f>
        <v>2020. évi</v>
      </c>
      <c r="D89" s="712"/>
      <c r="E89" s="713"/>
    </row>
    <row r="90" spans="1:5" ht="38.1" customHeight="1" thickBot="1" x14ac:dyDescent="0.35">
      <c r="A90" s="709"/>
      <c r="B90" s="711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 x14ac:dyDescent="0.25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 x14ac:dyDescent="0.35">
      <c r="A92" s="344" t="s">
        <v>6</v>
      </c>
      <c r="B92" s="346" t="s">
        <v>414</v>
      </c>
      <c r="C92" s="373">
        <f>SUM(C93:C97)</f>
        <v>37968931</v>
      </c>
      <c r="D92" s="373">
        <f>SUM(D93:D97)</f>
        <v>83784481</v>
      </c>
      <c r="E92" s="328">
        <f>SUM(E93:E97)</f>
        <v>34269129</v>
      </c>
    </row>
    <row r="93" spans="1:5" ht="12" customHeight="1" x14ac:dyDescent="0.3">
      <c r="A93" s="339" t="s">
        <v>69</v>
      </c>
      <c r="B93" s="332" t="s">
        <v>36</v>
      </c>
      <c r="C93" s="77">
        <v>9818840</v>
      </c>
      <c r="D93" s="77">
        <v>26788494</v>
      </c>
      <c r="E93" s="327">
        <v>7795652</v>
      </c>
    </row>
    <row r="94" spans="1:5" ht="12" customHeight="1" x14ac:dyDescent="0.3">
      <c r="A94" s="336" t="s">
        <v>70</v>
      </c>
      <c r="B94" s="330" t="s">
        <v>131</v>
      </c>
      <c r="C94" s="375">
        <v>1624110</v>
      </c>
      <c r="D94" s="375">
        <v>9053494</v>
      </c>
      <c r="E94" s="358">
        <v>1380125</v>
      </c>
    </row>
    <row r="95" spans="1:5" ht="12" customHeight="1" x14ac:dyDescent="0.3">
      <c r="A95" s="336" t="s">
        <v>71</v>
      </c>
      <c r="B95" s="330" t="s">
        <v>98</v>
      </c>
      <c r="C95" s="377">
        <v>12816720</v>
      </c>
      <c r="D95" s="377">
        <v>28916602</v>
      </c>
      <c r="E95" s="360">
        <v>20758408</v>
      </c>
    </row>
    <row r="96" spans="1:5" ht="12" customHeight="1" x14ac:dyDescent="0.3">
      <c r="A96" s="336" t="s">
        <v>72</v>
      </c>
      <c r="B96" s="333" t="s">
        <v>132</v>
      </c>
      <c r="C96" s="377">
        <v>3502518</v>
      </c>
      <c r="D96" s="377">
        <v>3990370</v>
      </c>
      <c r="E96" s="360">
        <v>1845000</v>
      </c>
    </row>
    <row r="97" spans="1:5" ht="12" customHeight="1" x14ac:dyDescent="0.3">
      <c r="A97" s="336" t="s">
        <v>81</v>
      </c>
      <c r="B97" s="341" t="s">
        <v>133</v>
      </c>
      <c r="C97" s="377">
        <v>10206743</v>
      </c>
      <c r="D97" s="377">
        <v>15035521</v>
      </c>
      <c r="E97" s="360">
        <v>2489944</v>
      </c>
    </row>
    <row r="98" spans="1:5" ht="12" customHeight="1" x14ac:dyDescent="0.3">
      <c r="A98" s="336" t="s">
        <v>73</v>
      </c>
      <c r="B98" s="330" t="s">
        <v>415</v>
      </c>
      <c r="C98" s="377"/>
      <c r="D98" s="377"/>
      <c r="E98" s="360"/>
    </row>
    <row r="99" spans="1:5" ht="12" customHeight="1" x14ac:dyDescent="0.3">
      <c r="A99" s="336" t="s">
        <v>74</v>
      </c>
      <c r="B99" s="353" t="s">
        <v>416</v>
      </c>
      <c r="C99" s="377"/>
      <c r="D99" s="377"/>
      <c r="E99" s="360"/>
    </row>
    <row r="100" spans="1:5" ht="12" customHeight="1" x14ac:dyDescent="0.3">
      <c r="A100" s="336" t="s">
        <v>82</v>
      </c>
      <c r="B100" s="354" t="s">
        <v>417</v>
      </c>
      <c r="C100" s="377"/>
      <c r="D100" s="377"/>
      <c r="E100" s="360"/>
    </row>
    <row r="101" spans="1:5" ht="12" customHeight="1" x14ac:dyDescent="0.3">
      <c r="A101" s="336" t="s">
        <v>83</v>
      </c>
      <c r="B101" s="354" t="s">
        <v>418</v>
      </c>
      <c r="C101" s="377"/>
      <c r="D101" s="377"/>
      <c r="E101" s="360"/>
    </row>
    <row r="102" spans="1:5" ht="12" customHeight="1" x14ac:dyDescent="0.3">
      <c r="A102" s="336" t="s">
        <v>84</v>
      </c>
      <c r="B102" s="353" t="s">
        <v>419</v>
      </c>
      <c r="C102" s="377"/>
      <c r="D102" s="377"/>
      <c r="E102" s="360"/>
    </row>
    <row r="103" spans="1:5" ht="12" customHeight="1" x14ac:dyDescent="0.3">
      <c r="A103" s="336" t="s">
        <v>85</v>
      </c>
      <c r="B103" s="353" t="s">
        <v>420</v>
      </c>
      <c r="C103" s="377"/>
      <c r="D103" s="377"/>
      <c r="E103" s="360"/>
    </row>
    <row r="104" spans="1:5" ht="12" customHeight="1" x14ac:dyDescent="0.3">
      <c r="A104" s="336" t="s">
        <v>87</v>
      </c>
      <c r="B104" s="354" t="s">
        <v>421</v>
      </c>
      <c r="C104" s="377"/>
      <c r="D104" s="377"/>
      <c r="E104" s="360"/>
    </row>
    <row r="105" spans="1:5" ht="12" customHeight="1" x14ac:dyDescent="0.3">
      <c r="A105" s="335" t="s">
        <v>134</v>
      </c>
      <c r="B105" s="355" t="s">
        <v>422</v>
      </c>
      <c r="C105" s="377"/>
      <c r="D105" s="377"/>
      <c r="E105" s="360"/>
    </row>
    <row r="106" spans="1:5" ht="12" customHeight="1" x14ac:dyDescent="0.3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 x14ac:dyDescent="0.35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 x14ac:dyDescent="0.35">
      <c r="A108" s="342" t="s">
        <v>7</v>
      </c>
      <c r="B108" s="345" t="s">
        <v>427</v>
      </c>
      <c r="C108" s="374">
        <f>+C109+C111+C113</f>
        <v>272999</v>
      </c>
      <c r="D108" s="374">
        <f>+D109+D111+D113</f>
        <v>39073001</v>
      </c>
      <c r="E108" s="357">
        <f>+E109+E111+E113</f>
        <v>55714759</v>
      </c>
    </row>
    <row r="109" spans="1:5" ht="12" customHeight="1" x14ac:dyDescent="0.3">
      <c r="A109" s="337" t="s">
        <v>75</v>
      </c>
      <c r="B109" s="330" t="s">
        <v>155</v>
      </c>
      <c r="C109" s="376"/>
      <c r="D109" s="376">
        <v>27349146</v>
      </c>
      <c r="E109" s="359">
        <v>55714759</v>
      </c>
    </row>
    <row r="110" spans="1:5" ht="12" customHeight="1" x14ac:dyDescent="0.3">
      <c r="A110" s="337" t="s">
        <v>76</v>
      </c>
      <c r="B110" s="334" t="s">
        <v>428</v>
      </c>
      <c r="C110" s="376"/>
      <c r="D110" s="376"/>
      <c r="E110" s="359"/>
    </row>
    <row r="111" spans="1:5" x14ac:dyDescent="0.3">
      <c r="A111" s="337" t="s">
        <v>77</v>
      </c>
      <c r="B111" s="334" t="s">
        <v>135</v>
      </c>
      <c r="C111" s="375">
        <v>272999</v>
      </c>
      <c r="D111" s="375">
        <v>11723855</v>
      </c>
      <c r="E111" s="358"/>
    </row>
    <row r="112" spans="1:5" ht="12" customHeight="1" x14ac:dyDescent="0.3">
      <c r="A112" s="337" t="s">
        <v>78</v>
      </c>
      <c r="B112" s="334" t="s">
        <v>429</v>
      </c>
      <c r="C112" s="375"/>
      <c r="D112" s="375"/>
      <c r="E112" s="358"/>
    </row>
    <row r="113" spans="1:5" ht="12" customHeight="1" x14ac:dyDescent="0.3">
      <c r="A113" s="337" t="s">
        <v>79</v>
      </c>
      <c r="B113" s="366" t="s">
        <v>157</v>
      </c>
      <c r="C113" s="375"/>
      <c r="D113" s="375"/>
      <c r="E113" s="358"/>
    </row>
    <row r="114" spans="1:5" ht="21.75" customHeight="1" x14ac:dyDescent="0.3">
      <c r="A114" s="337" t="s">
        <v>86</v>
      </c>
      <c r="B114" s="365" t="s">
        <v>430</v>
      </c>
      <c r="C114" s="375"/>
      <c r="D114" s="375"/>
      <c r="E114" s="358"/>
    </row>
    <row r="115" spans="1:5" ht="24" customHeight="1" x14ac:dyDescent="0.3">
      <c r="A115" s="337" t="s">
        <v>88</v>
      </c>
      <c r="B115" s="381" t="s">
        <v>431</v>
      </c>
      <c r="C115" s="375"/>
      <c r="D115" s="375"/>
      <c r="E115" s="358"/>
    </row>
    <row r="116" spans="1:5" ht="12" customHeight="1" x14ac:dyDescent="0.3">
      <c r="A116" s="337" t="s">
        <v>136</v>
      </c>
      <c r="B116" s="354" t="s">
        <v>418</v>
      </c>
      <c r="C116" s="375"/>
      <c r="D116" s="375"/>
      <c r="E116" s="358"/>
    </row>
    <row r="117" spans="1:5" ht="12" customHeight="1" x14ac:dyDescent="0.3">
      <c r="A117" s="337" t="s">
        <v>137</v>
      </c>
      <c r="B117" s="354" t="s">
        <v>432</v>
      </c>
      <c r="C117" s="375"/>
      <c r="D117" s="375"/>
      <c r="E117" s="358"/>
    </row>
    <row r="118" spans="1:5" ht="12" customHeight="1" x14ac:dyDescent="0.3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 x14ac:dyDescent="0.25">
      <c r="A119" s="337" t="s">
        <v>434</v>
      </c>
      <c r="B119" s="354" t="s">
        <v>421</v>
      </c>
      <c r="C119" s="375"/>
      <c r="D119" s="375"/>
      <c r="E119" s="358"/>
    </row>
    <row r="120" spans="1:5" ht="12" customHeight="1" x14ac:dyDescent="0.3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 x14ac:dyDescent="0.35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 x14ac:dyDescent="0.35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 x14ac:dyDescent="0.3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 x14ac:dyDescent="0.35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 x14ac:dyDescent="0.35">
      <c r="A125" s="342" t="s">
        <v>9</v>
      </c>
      <c r="B125" s="350" t="s">
        <v>440</v>
      </c>
      <c r="C125" s="374">
        <f>+C92+C108+C122</f>
        <v>38241930</v>
      </c>
      <c r="D125" s="374">
        <f>+D92+D108+D122</f>
        <v>122857482</v>
      </c>
      <c r="E125" s="357">
        <f>+E92+E108+E122</f>
        <v>89983888</v>
      </c>
    </row>
    <row r="126" spans="1:5" ht="12" customHeight="1" thickBot="1" x14ac:dyDescent="0.35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10786049</v>
      </c>
      <c r="E126" s="357">
        <f>+E127+E128+E129</f>
        <v>0</v>
      </c>
    </row>
    <row r="127" spans="1:5" ht="12" customHeight="1" x14ac:dyDescent="0.3">
      <c r="A127" s="337" t="s">
        <v>62</v>
      </c>
      <c r="B127" s="331" t="s">
        <v>442</v>
      </c>
      <c r="C127" s="375"/>
      <c r="D127" s="375"/>
      <c r="E127" s="358"/>
    </row>
    <row r="128" spans="1:5" ht="12" customHeight="1" x14ac:dyDescent="0.3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 x14ac:dyDescent="0.35">
      <c r="A129" s="335" t="s">
        <v>64</v>
      </c>
      <c r="B129" s="329" t="s">
        <v>444</v>
      </c>
      <c r="C129" s="375"/>
      <c r="D129" s="375">
        <v>10786049</v>
      </c>
      <c r="E129" s="358"/>
    </row>
    <row r="130" spans="1:9" ht="12" customHeight="1" thickBot="1" x14ac:dyDescent="0.35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 x14ac:dyDescent="0.3">
      <c r="A131" s="337" t="s">
        <v>65</v>
      </c>
      <c r="B131" s="331" t="s">
        <v>446</v>
      </c>
      <c r="C131" s="375"/>
      <c r="D131" s="375"/>
      <c r="E131" s="358"/>
    </row>
    <row r="132" spans="1:9" ht="12" customHeight="1" x14ac:dyDescent="0.3">
      <c r="A132" s="337" t="s">
        <v>66</v>
      </c>
      <c r="B132" s="331" t="s">
        <v>447</v>
      </c>
      <c r="C132" s="375"/>
      <c r="D132" s="375"/>
      <c r="E132" s="358"/>
    </row>
    <row r="133" spans="1:9" ht="12" customHeight="1" x14ac:dyDescent="0.3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 x14ac:dyDescent="0.35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 x14ac:dyDescent="0.35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979460</v>
      </c>
      <c r="E135" s="393">
        <f>+E136+E137+E138+E139</f>
        <v>979460</v>
      </c>
    </row>
    <row r="136" spans="1:9" ht="12" customHeight="1" x14ac:dyDescent="0.3">
      <c r="A136" s="337" t="s">
        <v>67</v>
      </c>
      <c r="B136" s="331" t="s">
        <v>451</v>
      </c>
      <c r="C136" s="375"/>
      <c r="D136" s="375"/>
      <c r="E136" s="358"/>
    </row>
    <row r="137" spans="1:9" ht="12" customHeight="1" x14ac:dyDescent="0.3">
      <c r="A137" s="337" t="s">
        <v>68</v>
      </c>
      <c r="B137" s="331" t="s">
        <v>452</v>
      </c>
      <c r="C137" s="375"/>
      <c r="D137" s="375">
        <v>979460</v>
      </c>
      <c r="E137" s="358">
        <v>979460</v>
      </c>
    </row>
    <row r="138" spans="1:9" ht="12" customHeight="1" x14ac:dyDescent="0.3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 x14ac:dyDescent="0.35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 x14ac:dyDescent="0.35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 x14ac:dyDescent="0.25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 x14ac:dyDescent="0.3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 x14ac:dyDescent="0.3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 x14ac:dyDescent="0.35">
      <c r="A144" s="337" t="s">
        <v>362</v>
      </c>
      <c r="B144" s="331" t="s">
        <v>459</v>
      </c>
      <c r="C144" s="375"/>
      <c r="D144" s="375"/>
      <c r="E144" s="358"/>
    </row>
    <row r="145" spans="1:5" ht="16.2" thickBot="1" x14ac:dyDescent="0.35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11765509</v>
      </c>
      <c r="E145" s="325">
        <f>+E126+E130+E135+E140</f>
        <v>979460</v>
      </c>
    </row>
    <row r="146" spans="1:5" ht="16.2" thickBot="1" x14ac:dyDescent="0.35">
      <c r="A146" s="367" t="s">
        <v>15</v>
      </c>
      <c r="B146" s="370" t="s">
        <v>461</v>
      </c>
      <c r="C146" s="324">
        <f>+C125+C145</f>
        <v>38241930</v>
      </c>
      <c r="D146" s="324">
        <f>+D125+D145</f>
        <v>134622991</v>
      </c>
      <c r="E146" s="325">
        <f>+E125+E145</f>
        <v>90963348</v>
      </c>
    </row>
    <row r="148" spans="1:5" ht="18.75" customHeight="1" x14ac:dyDescent="0.3">
      <c r="A148" s="706" t="s">
        <v>462</v>
      </c>
      <c r="B148" s="706"/>
      <c r="C148" s="706"/>
      <c r="D148" s="706"/>
      <c r="E148" s="706"/>
    </row>
    <row r="149" spans="1:5" ht="13.5" customHeight="1" thickBot="1" x14ac:dyDescent="0.35">
      <c r="A149" s="352" t="s">
        <v>111</v>
      </c>
      <c r="B149" s="352"/>
      <c r="C149" s="382"/>
      <c r="E149" s="369" t="str">
        <f>E88</f>
        <v>Forintban!</v>
      </c>
    </row>
    <row r="150" spans="1:5" ht="16.2" thickBot="1" x14ac:dyDescent="0.35">
      <c r="A150" s="342">
        <v>1</v>
      </c>
      <c r="B150" s="345" t="s">
        <v>463</v>
      </c>
      <c r="C150" s="368">
        <f>+C61-C125</f>
        <v>0</v>
      </c>
      <c r="D150" s="368">
        <f>+D61-D125</f>
        <v>-33585083</v>
      </c>
      <c r="E150" s="368">
        <f>+E61-E125</f>
        <v>-36779023</v>
      </c>
    </row>
    <row r="151" spans="1:5" ht="21" thickBot="1" x14ac:dyDescent="0.35">
      <c r="A151" s="342" t="s">
        <v>7</v>
      </c>
      <c r="B151" s="345" t="s">
        <v>464</v>
      </c>
      <c r="C151" s="368">
        <f>+C84-C145</f>
        <v>0</v>
      </c>
      <c r="D151" s="368">
        <f>+D84-D145</f>
        <v>33585083</v>
      </c>
      <c r="E151" s="368">
        <f>+E84-E145</f>
        <v>45332577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1" customFormat="1" ht="12.75" customHeight="1" x14ac:dyDescent="0.3">
      <c r="C161" s="372"/>
      <c r="D161" s="372"/>
      <c r="E161" s="37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fitToHeight="0" orientation="portrait" r:id="rId1"/>
  <headerFooter alignWithMargins="0">
    <oddHeader>&amp;C&amp;"Times New Roman CE,Félkövér"&amp;12
Detek Önkormányzat
2020.  ÉVI ZÁRSZÁMADÁS
KÖTELEZŐ FELADATAINAK MÉRLEGE 
&amp;R&amp;"Times New Roman CE,Félkövér dőlt"&amp;11 1.2. melléklet a 5/2021(V.26.)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E1" sqref="E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+CONCATENATE("8.3.2. melléklet a 5/",LEFT(ÖSSZEFÜGGÉSEK!A4,4)+1,". (V.26.) önkormányzati rendelethez")</f>
        <v>8.3.2.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569</v>
      </c>
      <c r="C2" s="749"/>
      <c r="D2" s="750"/>
      <c r="E2" s="548" t="s">
        <v>49</v>
      </c>
    </row>
    <row r="3" spans="1:5" s="525" customFormat="1" ht="16.2" thickBot="1" x14ac:dyDescent="0.3">
      <c r="A3" s="523" t="s">
        <v>144</v>
      </c>
      <c r="B3" s="751" t="s">
        <v>668</v>
      </c>
      <c r="C3" s="754"/>
      <c r="D3" s="755"/>
      <c r="E3" s="549" t="s">
        <v>47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'8.3.1. sz. mell.'!E4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F1" sqref="F1"/>
    </sheetView>
  </sheetViews>
  <sheetFormatPr defaultColWidth="12" defaultRowHeight="13.2" x14ac:dyDescent="0.25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 x14ac:dyDescent="0.3">
      <c r="A1" s="478"/>
      <c r="B1" s="480"/>
      <c r="C1" s="524"/>
      <c r="D1" s="524"/>
      <c r="E1" s="612" t="str">
        <f>+CONCATENATE("8.3.3. melléklet a 5/",LEFT(ÖSSZEFÜGGÉSEK!A4,4)+1,". (V.26.) önkormányzati rendelethez")</f>
        <v>8.3.3. melléklet a 5/2021. (V.26.) önkormányzati rendelethez</v>
      </c>
    </row>
    <row r="2" spans="1:5" s="525" customFormat="1" ht="25.5" customHeight="1" x14ac:dyDescent="0.25">
      <c r="A2" s="505" t="s">
        <v>145</v>
      </c>
      <c r="B2" s="748" t="s">
        <v>569</v>
      </c>
      <c r="C2" s="749"/>
      <c r="D2" s="750"/>
      <c r="E2" s="548" t="s">
        <v>49</v>
      </c>
    </row>
    <row r="3" spans="1:5" s="525" customFormat="1" ht="16.2" thickBot="1" x14ac:dyDescent="0.3">
      <c r="A3" s="523" t="s">
        <v>144</v>
      </c>
      <c r="B3" s="751" t="s">
        <v>683</v>
      </c>
      <c r="C3" s="754"/>
      <c r="D3" s="755"/>
      <c r="E3" s="549" t="s">
        <v>48</v>
      </c>
    </row>
    <row r="4" spans="1:5" s="526" customFormat="1" ht="15.75" customHeight="1" thickBot="1" x14ac:dyDescent="0.35">
      <c r="A4" s="481"/>
      <c r="B4" s="481"/>
      <c r="C4" s="482"/>
      <c r="D4" s="482"/>
      <c r="E4" s="482" t="str">
        <f>'8.3.2. sz. mell. '!E4</f>
        <v>Forintban!</v>
      </c>
    </row>
    <row r="5" spans="1:5" ht="23.4" thickBot="1" x14ac:dyDescent="0.3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 x14ac:dyDescent="0.3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 x14ac:dyDescent="0.3">
      <c r="A7" s="745" t="s">
        <v>41</v>
      </c>
      <c r="B7" s="746"/>
      <c r="C7" s="746"/>
      <c r="D7" s="746"/>
      <c r="E7" s="747"/>
    </row>
    <row r="8" spans="1:5" s="501" customFormat="1" ht="12" customHeight="1" thickBot="1" x14ac:dyDescent="0.3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 x14ac:dyDescent="0.25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 x14ac:dyDescent="0.25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 x14ac:dyDescent="0.25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 x14ac:dyDescent="0.25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 x14ac:dyDescent="0.25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 x14ac:dyDescent="0.25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 x14ac:dyDescent="0.25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 x14ac:dyDescent="0.25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 x14ac:dyDescent="0.25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 x14ac:dyDescent="0.3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 x14ac:dyDescent="0.3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 x14ac:dyDescent="0.25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 x14ac:dyDescent="0.25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 x14ac:dyDescent="0.25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 x14ac:dyDescent="0.3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 x14ac:dyDescent="0.3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 x14ac:dyDescent="0.3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 x14ac:dyDescent="0.25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 x14ac:dyDescent="0.25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 x14ac:dyDescent="0.3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 x14ac:dyDescent="0.3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 x14ac:dyDescent="0.25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 x14ac:dyDescent="0.25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 x14ac:dyDescent="0.3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 x14ac:dyDescent="0.3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 x14ac:dyDescent="0.3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 x14ac:dyDescent="0.3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 x14ac:dyDescent="0.3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 x14ac:dyDescent="0.25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 x14ac:dyDescent="0.25">
      <c r="A38" s="552" t="s">
        <v>562</v>
      </c>
      <c r="B38" s="554" t="s">
        <v>2</v>
      </c>
      <c r="C38" s="410"/>
      <c r="D38" s="573"/>
      <c r="E38" s="531"/>
    </row>
    <row r="39" spans="1:5" ht="13.8" thickBot="1" x14ac:dyDescent="0.3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 x14ac:dyDescent="0.25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 x14ac:dyDescent="0.25">
      <c r="A41" s="484"/>
      <c r="B41" s="485"/>
      <c r="C41" s="499"/>
      <c r="D41" s="499"/>
      <c r="E41" s="499"/>
    </row>
    <row r="42" spans="1:5" ht="12" customHeight="1" thickBot="1" x14ac:dyDescent="0.3">
      <c r="A42" s="486"/>
      <c r="B42" s="487"/>
      <c r="C42" s="500"/>
      <c r="D42" s="500"/>
      <c r="E42" s="500"/>
    </row>
    <row r="43" spans="1:5" ht="12" customHeight="1" thickBot="1" x14ac:dyDescent="0.3">
      <c r="A43" s="745" t="s">
        <v>42</v>
      </c>
      <c r="B43" s="746"/>
      <c r="C43" s="746"/>
      <c r="D43" s="746"/>
      <c r="E43" s="747"/>
    </row>
    <row r="44" spans="1:5" ht="12" customHeight="1" thickBot="1" x14ac:dyDescent="0.3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 x14ac:dyDescent="0.25">
      <c r="A45" s="551" t="s">
        <v>69</v>
      </c>
      <c r="B45" s="331" t="s">
        <v>36</v>
      </c>
      <c r="C45" s="80"/>
      <c r="D45" s="80"/>
      <c r="E45" s="532"/>
    </row>
    <row r="46" spans="1:5" ht="12" customHeight="1" x14ac:dyDescent="0.25">
      <c r="A46" s="551" t="s">
        <v>70</v>
      </c>
      <c r="B46" s="330" t="s">
        <v>131</v>
      </c>
      <c r="C46" s="403"/>
      <c r="D46" s="403"/>
      <c r="E46" s="556"/>
    </row>
    <row r="47" spans="1:5" ht="12" customHeight="1" x14ac:dyDescent="0.25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 x14ac:dyDescent="0.25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 x14ac:dyDescent="0.3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 x14ac:dyDescent="0.3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 x14ac:dyDescent="0.25">
      <c r="A51" s="551" t="s">
        <v>75</v>
      </c>
      <c r="B51" s="331" t="s">
        <v>155</v>
      </c>
      <c r="C51" s="80"/>
      <c r="D51" s="80"/>
      <c r="E51" s="532"/>
    </row>
    <row r="52" spans="1:5" ht="12" customHeight="1" x14ac:dyDescent="0.25">
      <c r="A52" s="551" t="s">
        <v>76</v>
      </c>
      <c r="B52" s="330" t="s">
        <v>135</v>
      </c>
      <c r="C52" s="403"/>
      <c r="D52" s="403"/>
      <c r="E52" s="556"/>
    </row>
    <row r="53" spans="1:5" ht="15" customHeight="1" x14ac:dyDescent="0.25">
      <c r="A53" s="551" t="s">
        <v>77</v>
      </c>
      <c r="B53" s="330" t="s">
        <v>43</v>
      </c>
      <c r="C53" s="403"/>
      <c r="D53" s="403"/>
      <c r="E53" s="556"/>
    </row>
    <row r="54" spans="1:5" ht="13.8" thickBot="1" x14ac:dyDescent="0.3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 x14ac:dyDescent="0.3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 x14ac:dyDescent="0.3">
      <c r="C56" s="547"/>
      <c r="D56" s="547"/>
      <c r="E56" s="547"/>
    </row>
    <row r="57" spans="1:5" ht="13.8" thickBot="1" x14ac:dyDescent="0.3">
      <c r="A57" s="629" t="s">
        <v>735</v>
      </c>
      <c r="B57" s="630"/>
      <c r="C57" s="90"/>
      <c r="D57" s="90"/>
      <c r="E57" s="536"/>
    </row>
    <row r="58" spans="1:5" ht="13.8" thickBot="1" x14ac:dyDescent="0.3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G36"/>
  <sheetViews>
    <sheetView zoomScaleNormal="100" workbookViewId="0">
      <selection activeCell="M50" sqref="M50"/>
    </sheetView>
  </sheetViews>
  <sheetFormatPr defaultColWidth="12" defaultRowHeight="13.2" x14ac:dyDescent="0.25"/>
  <cols>
    <col min="1" max="1" width="7" style="303" customWidth="1"/>
    <col min="2" max="2" width="32" style="32" customWidth="1"/>
    <col min="3" max="3" width="12.44140625" style="32" customWidth="1"/>
    <col min="4" max="6" width="11.77734375" style="32" customWidth="1"/>
    <col min="7" max="7" width="12.77734375" style="32" customWidth="1"/>
    <col min="8" max="16384" width="12" style="32"/>
  </cols>
  <sheetData>
    <row r="1" spans="1:7" ht="14.4" thickBot="1" x14ac:dyDescent="0.3">
      <c r="G1" s="39" t="str">
        <f>'8.3.3. sz. mell.'!E4</f>
        <v>Forintban!</v>
      </c>
    </row>
    <row r="2" spans="1:7" ht="17.25" customHeight="1" thickBot="1" x14ac:dyDescent="0.3">
      <c r="A2" s="760" t="s">
        <v>4</v>
      </c>
      <c r="B2" s="762" t="s">
        <v>302</v>
      </c>
      <c r="C2" s="762" t="s">
        <v>678</v>
      </c>
      <c r="D2" s="762" t="s">
        <v>722</v>
      </c>
      <c r="E2" s="756" t="s">
        <v>679</v>
      </c>
      <c r="F2" s="756"/>
      <c r="G2" s="757"/>
    </row>
    <row r="3" spans="1:7" s="304" customFormat="1" ht="57.75" customHeight="1" thickBot="1" x14ac:dyDescent="0.3">
      <c r="A3" s="761"/>
      <c r="B3" s="763"/>
      <c r="C3" s="763"/>
      <c r="D3" s="763"/>
      <c r="E3" s="30" t="s">
        <v>680</v>
      </c>
      <c r="F3" s="30" t="s">
        <v>681</v>
      </c>
      <c r="G3" s="627" t="s">
        <v>682</v>
      </c>
    </row>
    <row r="4" spans="1:7" s="305" customFormat="1" ht="15" customHeight="1" thickBot="1" x14ac:dyDescent="0.3">
      <c r="A4" s="476" t="s">
        <v>408</v>
      </c>
      <c r="B4" s="477" t="s">
        <v>409</v>
      </c>
      <c r="C4" s="477" t="s">
        <v>410</v>
      </c>
      <c r="D4" s="477" t="s">
        <v>411</v>
      </c>
      <c r="E4" s="477" t="s">
        <v>723</v>
      </c>
      <c r="F4" s="477" t="s">
        <v>489</v>
      </c>
      <c r="G4" s="560" t="s">
        <v>490</v>
      </c>
    </row>
    <row r="5" spans="1:7" ht="15" customHeight="1" x14ac:dyDescent="0.25">
      <c r="A5" s="306" t="s">
        <v>6</v>
      </c>
      <c r="B5" s="307" t="s">
        <v>753</v>
      </c>
      <c r="C5" s="308">
        <v>9980505</v>
      </c>
      <c r="D5" s="308"/>
      <c r="E5" s="309">
        <v>9980505</v>
      </c>
      <c r="F5" s="308"/>
      <c r="G5" s="310"/>
    </row>
    <row r="6" spans="1:7" ht="15" customHeight="1" x14ac:dyDescent="0.25">
      <c r="A6" s="311" t="s">
        <v>7</v>
      </c>
      <c r="B6" s="312"/>
      <c r="C6" s="2"/>
      <c r="D6" s="2"/>
      <c r="E6" s="309">
        <f t="shared" ref="E6:E35" si="0">C6+D6</f>
        <v>0</v>
      </c>
      <c r="F6" s="2"/>
      <c r="G6" s="158"/>
    </row>
    <row r="7" spans="1:7" ht="15" customHeight="1" x14ac:dyDescent="0.25">
      <c r="A7" s="311" t="s">
        <v>8</v>
      </c>
      <c r="B7" s="312"/>
      <c r="C7" s="2"/>
      <c r="D7" s="2"/>
      <c r="E7" s="309">
        <f t="shared" si="0"/>
        <v>0</v>
      </c>
      <c r="F7" s="2"/>
      <c r="G7" s="158"/>
    </row>
    <row r="8" spans="1:7" ht="15" customHeight="1" x14ac:dyDescent="0.25">
      <c r="A8" s="311" t="s">
        <v>9</v>
      </c>
      <c r="B8" s="312"/>
      <c r="C8" s="2"/>
      <c r="D8" s="2"/>
      <c r="E8" s="309">
        <f t="shared" si="0"/>
        <v>0</v>
      </c>
      <c r="F8" s="2"/>
      <c r="G8" s="158"/>
    </row>
    <row r="9" spans="1:7" ht="15" customHeight="1" x14ac:dyDescent="0.25">
      <c r="A9" s="311" t="s">
        <v>10</v>
      </c>
      <c r="B9" s="312"/>
      <c r="C9" s="2"/>
      <c r="D9" s="2"/>
      <c r="E9" s="309">
        <f t="shared" si="0"/>
        <v>0</v>
      </c>
      <c r="F9" s="2"/>
      <c r="G9" s="158"/>
    </row>
    <row r="10" spans="1:7" ht="15" customHeight="1" x14ac:dyDescent="0.25">
      <c r="A10" s="311" t="s">
        <v>11</v>
      </c>
      <c r="B10" s="312"/>
      <c r="C10" s="2"/>
      <c r="D10" s="2"/>
      <c r="E10" s="309">
        <f t="shared" si="0"/>
        <v>0</v>
      </c>
      <c r="F10" s="2"/>
      <c r="G10" s="158"/>
    </row>
    <row r="11" spans="1:7" ht="15" customHeight="1" x14ac:dyDescent="0.25">
      <c r="A11" s="311" t="s">
        <v>12</v>
      </c>
      <c r="B11" s="312"/>
      <c r="C11" s="2"/>
      <c r="D11" s="2"/>
      <c r="E11" s="309">
        <f t="shared" si="0"/>
        <v>0</v>
      </c>
      <c r="F11" s="2"/>
      <c r="G11" s="158"/>
    </row>
    <row r="12" spans="1:7" ht="15" customHeight="1" x14ac:dyDescent="0.25">
      <c r="A12" s="311" t="s">
        <v>13</v>
      </c>
      <c r="B12" s="312"/>
      <c r="C12" s="2"/>
      <c r="D12" s="2"/>
      <c r="E12" s="309">
        <f t="shared" si="0"/>
        <v>0</v>
      </c>
      <c r="F12" s="2"/>
      <c r="G12" s="158"/>
    </row>
    <row r="13" spans="1:7" ht="15" customHeight="1" x14ac:dyDescent="0.25">
      <c r="A13" s="311" t="s">
        <v>14</v>
      </c>
      <c r="B13" s="312"/>
      <c r="C13" s="2"/>
      <c r="D13" s="2"/>
      <c r="E13" s="309">
        <f t="shared" si="0"/>
        <v>0</v>
      </c>
      <c r="F13" s="2"/>
      <c r="G13" s="158"/>
    </row>
    <row r="14" spans="1:7" ht="15" customHeight="1" x14ac:dyDescent="0.25">
      <c r="A14" s="311" t="s">
        <v>15</v>
      </c>
      <c r="B14" s="312"/>
      <c r="C14" s="2"/>
      <c r="D14" s="2"/>
      <c r="E14" s="309">
        <f t="shared" si="0"/>
        <v>0</v>
      </c>
      <c r="F14" s="2"/>
      <c r="G14" s="158"/>
    </row>
    <row r="15" spans="1:7" ht="15" customHeight="1" x14ac:dyDescent="0.25">
      <c r="A15" s="311" t="s">
        <v>16</v>
      </c>
      <c r="B15" s="312"/>
      <c r="C15" s="2"/>
      <c r="D15" s="2"/>
      <c r="E15" s="309">
        <f t="shared" si="0"/>
        <v>0</v>
      </c>
      <c r="F15" s="2"/>
      <c r="G15" s="158"/>
    </row>
    <row r="16" spans="1:7" ht="15" customHeight="1" x14ac:dyDescent="0.25">
      <c r="A16" s="311" t="s">
        <v>17</v>
      </c>
      <c r="B16" s="312"/>
      <c r="C16" s="2"/>
      <c r="D16" s="2"/>
      <c r="E16" s="309">
        <f t="shared" si="0"/>
        <v>0</v>
      </c>
      <c r="F16" s="2"/>
      <c r="G16" s="158"/>
    </row>
    <row r="17" spans="1:7" ht="15" customHeight="1" x14ac:dyDescent="0.25">
      <c r="A17" s="311" t="s">
        <v>18</v>
      </c>
      <c r="B17" s="312"/>
      <c r="C17" s="2"/>
      <c r="D17" s="2"/>
      <c r="E17" s="309">
        <f t="shared" si="0"/>
        <v>0</v>
      </c>
      <c r="F17" s="2"/>
      <c r="G17" s="158"/>
    </row>
    <row r="18" spans="1:7" ht="15" customHeight="1" x14ac:dyDescent="0.25">
      <c r="A18" s="311" t="s">
        <v>19</v>
      </c>
      <c r="B18" s="312"/>
      <c r="C18" s="2"/>
      <c r="D18" s="2"/>
      <c r="E18" s="309">
        <f t="shared" si="0"/>
        <v>0</v>
      </c>
      <c r="F18" s="2"/>
      <c r="G18" s="158"/>
    </row>
    <row r="19" spans="1:7" ht="15" customHeight="1" x14ac:dyDescent="0.25">
      <c r="A19" s="311" t="s">
        <v>20</v>
      </c>
      <c r="B19" s="312"/>
      <c r="C19" s="2"/>
      <c r="D19" s="2"/>
      <c r="E19" s="309">
        <f t="shared" si="0"/>
        <v>0</v>
      </c>
      <c r="F19" s="2"/>
      <c r="G19" s="158"/>
    </row>
    <row r="20" spans="1:7" ht="15" customHeight="1" x14ac:dyDescent="0.25">
      <c r="A20" s="311" t="s">
        <v>21</v>
      </c>
      <c r="B20" s="312"/>
      <c r="C20" s="2"/>
      <c r="D20" s="2"/>
      <c r="E20" s="309">
        <f t="shared" si="0"/>
        <v>0</v>
      </c>
      <c r="F20" s="2"/>
      <c r="G20" s="158"/>
    </row>
    <row r="21" spans="1:7" ht="15" customHeight="1" x14ac:dyDescent="0.25">
      <c r="A21" s="311" t="s">
        <v>22</v>
      </c>
      <c r="B21" s="312"/>
      <c r="C21" s="2"/>
      <c r="D21" s="2"/>
      <c r="E21" s="309">
        <f t="shared" si="0"/>
        <v>0</v>
      </c>
      <c r="F21" s="2"/>
      <c r="G21" s="158"/>
    </row>
    <row r="22" spans="1:7" ht="15" customHeight="1" x14ac:dyDescent="0.25">
      <c r="A22" s="311" t="s">
        <v>23</v>
      </c>
      <c r="B22" s="312"/>
      <c r="C22" s="2"/>
      <c r="D22" s="2"/>
      <c r="E22" s="309">
        <f t="shared" si="0"/>
        <v>0</v>
      </c>
      <c r="F22" s="2"/>
      <c r="G22" s="158"/>
    </row>
    <row r="23" spans="1:7" ht="15" customHeight="1" x14ac:dyDescent="0.25">
      <c r="A23" s="311" t="s">
        <v>24</v>
      </c>
      <c r="B23" s="312"/>
      <c r="C23" s="2"/>
      <c r="D23" s="2"/>
      <c r="E23" s="309">
        <f t="shared" si="0"/>
        <v>0</v>
      </c>
      <c r="F23" s="2"/>
      <c r="G23" s="158"/>
    </row>
    <row r="24" spans="1:7" ht="15" customHeight="1" x14ac:dyDescent="0.25">
      <c r="A24" s="311" t="s">
        <v>25</v>
      </c>
      <c r="B24" s="312"/>
      <c r="C24" s="2"/>
      <c r="D24" s="2"/>
      <c r="E24" s="309">
        <f t="shared" si="0"/>
        <v>0</v>
      </c>
      <c r="F24" s="2"/>
      <c r="G24" s="158"/>
    </row>
    <row r="25" spans="1:7" ht="15" customHeight="1" x14ac:dyDescent="0.25">
      <c r="A25" s="311" t="s">
        <v>26</v>
      </c>
      <c r="B25" s="312"/>
      <c r="C25" s="2"/>
      <c r="D25" s="2"/>
      <c r="E25" s="309">
        <f t="shared" si="0"/>
        <v>0</v>
      </c>
      <c r="F25" s="2"/>
      <c r="G25" s="158"/>
    </row>
    <row r="26" spans="1:7" ht="15" customHeight="1" x14ac:dyDescent="0.25">
      <c r="A26" s="311" t="s">
        <v>27</v>
      </c>
      <c r="B26" s="312"/>
      <c r="C26" s="2"/>
      <c r="D26" s="2"/>
      <c r="E26" s="309">
        <f t="shared" si="0"/>
        <v>0</v>
      </c>
      <c r="F26" s="2"/>
      <c r="G26" s="158"/>
    </row>
    <row r="27" spans="1:7" ht="15" customHeight="1" x14ac:dyDescent="0.25">
      <c r="A27" s="311" t="s">
        <v>28</v>
      </c>
      <c r="B27" s="312"/>
      <c r="C27" s="2"/>
      <c r="D27" s="2"/>
      <c r="E27" s="309">
        <f t="shared" si="0"/>
        <v>0</v>
      </c>
      <c r="F27" s="2"/>
      <c r="G27" s="158"/>
    </row>
    <row r="28" spans="1:7" ht="15" customHeight="1" x14ac:dyDescent="0.25">
      <c r="A28" s="311" t="s">
        <v>29</v>
      </c>
      <c r="B28" s="312"/>
      <c r="C28" s="2"/>
      <c r="D28" s="2"/>
      <c r="E28" s="309">
        <f t="shared" si="0"/>
        <v>0</v>
      </c>
      <c r="F28" s="2"/>
      <c r="G28" s="158"/>
    </row>
    <row r="29" spans="1:7" ht="15" customHeight="1" x14ac:dyDescent="0.25">
      <c r="A29" s="311" t="s">
        <v>30</v>
      </c>
      <c r="B29" s="312"/>
      <c r="C29" s="2"/>
      <c r="D29" s="2"/>
      <c r="E29" s="309">
        <f t="shared" si="0"/>
        <v>0</v>
      </c>
      <c r="F29" s="2"/>
      <c r="G29" s="158"/>
    </row>
    <row r="30" spans="1:7" ht="15" customHeight="1" x14ac:dyDescent="0.25">
      <c r="A30" s="311" t="s">
        <v>31</v>
      </c>
      <c r="B30" s="312"/>
      <c r="C30" s="2"/>
      <c r="D30" s="2"/>
      <c r="E30" s="309"/>
      <c r="F30" s="2"/>
      <c r="G30" s="158"/>
    </row>
    <row r="31" spans="1:7" ht="15" customHeight="1" x14ac:dyDescent="0.25">
      <c r="A31" s="311" t="s">
        <v>32</v>
      </c>
      <c r="B31" s="312"/>
      <c r="C31" s="2"/>
      <c r="D31" s="2"/>
      <c r="E31" s="309">
        <f t="shared" si="0"/>
        <v>0</v>
      </c>
      <c r="F31" s="2"/>
      <c r="G31" s="158"/>
    </row>
    <row r="32" spans="1:7" ht="15" customHeight="1" x14ac:dyDescent="0.25">
      <c r="A32" s="311" t="s">
        <v>33</v>
      </c>
      <c r="B32" s="312"/>
      <c r="C32" s="2"/>
      <c r="D32" s="2"/>
      <c r="E32" s="309">
        <f t="shared" si="0"/>
        <v>0</v>
      </c>
      <c r="F32" s="2"/>
      <c r="G32" s="158"/>
    </row>
    <row r="33" spans="1:7" ht="15" customHeight="1" x14ac:dyDescent="0.25">
      <c r="A33" s="311" t="s">
        <v>34</v>
      </c>
      <c r="B33" s="312"/>
      <c r="C33" s="2"/>
      <c r="D33" s="2"/>
      <c r="E33" s="309">
        <f t="shared" si="0"/>
        <v>0</v>
      </c>
      <c r="F33" s="2"/>
      <c r="G33" s="158"/>
    </row>
    <row r="34" spans="1:7" ht="15" customHeight="1" x14ac:dyDescent="0.25">
      <c r="A34" s="311" t="s">
        <v>89</v>
      </c>
      <c r="B34" s="312"/>
      <c r="C34" s="2"/>
      <c r="D34" s="2"/>
      <c r="E34" s="309">
        <f t="shared" si="0"/>
        <v>0</v>
      </c>
      <c r="F34" s="2"/>
      <c r="G34" s="158"/>
    </row>
    <row r="35" spans="1:7" ht="15" customHeight="1" thickBot="1" x14ac:dyDescent="0.3">
      <c r="A35" s="311" t="s">
        <v>182</v>
      </c>
      <c r="B35" s="313"/>
      <c r="C35" s="3"/>
      <c r="D35" s="3"/>
      <c r="E35" s="309">
        <f t="shared" si="0"/>
        <v>0</v>
      </c>
      <c r="F35" s="3"/>
      <c r="G35" s="314"/>
    </row>
    <row r="36" spans="1:7" ht="15" customHeight="1" thickBot="1" x14ac:dyDescent="0.3">
      <c r="A36" s="758" t="s">
        <v>39</v>
      </c>
      <c r="B36" s="759"/>
      <c r="C36" s="14">
        <f>SUM(C5:C35)</f>
        <v>9980505</v>
      </c>
      <c r="D36" s="14">
        <f>SUM(D5:D35)</f>
        <v>0</v>
      </c>
      <c r="E36" s="14">
        <f>SUM(E5:E35)</f>
        <v>9980505</v>
      </c>
      <c r="F36" s="14">
        <f>SUM(F5:F35)</f>
        <v>0</v>
      </c>
      <c r="G36" s="15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Detek
KÖLTSÉGVETÉSI SZERVEK PÉNZMARADVÁNYÁNAK ALAKULÁSA&amp;R&amp;"Times New Roman CE,Félkövér dőlt"&amp;12 9. melléklet a 5/2021(V.26.)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I157"/>
  <sheetViews>
    <sheetView zoomScale="120" zoomScaleNormal="120" zoomScaleSheetLayoutView="100" workbookViewId="0">
      <selection activeCell="G140" sqref="G140"/>
    </sheetView>
  </sheetViews>
  <sheetFormatPr defaultColWidth="12" defaultRowHeight="15.6" x14ac:dyDescent="0.3"/>
  <cols>
    <col min="1" max="1" width="9" style="371" customWidth="1"/>
    <col min="2" max="2" width="64.77734375" style="371" customWidth="1"/>
    <col min="3" max="3" width="17.33203125" style="371" customWidth="1"/>
    <col min="4" max="5" width="17.33203125" style="372" customWidth="1"/>
    <col min="6" max="16384" width="12" style="382"/>
  </cols>
  <sheetData>
    <row r="1" spans="1:5" ht="15.75" customHeight="1" x14ac:dyDescent="0.3">
      <c r="A1" s="707" t="s">
        <v>3</v>
      </c>
      <c r="B1" s="707"/>
      <c r="C1" s="707"/>
      <c r="D1" s="707"/>
      <c r="E1" s="707"/>
    </row>
    <row r="2" spans="1:5" ht="15.75" customHeight="1" thickBot="1" x14ac:dyDescent="0.35">
      <c r="A2" s="45" t="s">
        <v>109</v>
      </c>
      <c r="B2" s="45"/>
      <c r="C2" s="45"/>
      <c r="D2" s="369"/>
      <c r="E2" s="369" t="str">
        <f>'9. sz. mell'!G1</f>
        <v>Forintban!</v>
      </c>
    </row>
    <row r="3" spans="1:5" ht="15.75" customHeight="1" x14ac:dyDescent="0.3">
      <c r="A3" s="708" t="s">
        <v>57</v>
      </c>
      <c r="B3" s="710" t="s">
        <v>5</v>
      </c>
      <c r="C3" s="764" t="str">
        <f>+CONCATENATE(LEFT(ÖSSZEFÜGGÉSEK!A4,4)-1,". évi tény")</f>
        <v>2019. évi tény</v>
      </c>
      <c r="D3" s="712" t="str">
        <f>+CONCATENATE(LEFT(ÖSSZEFÜGGÉSEK!A4,4),". évi")</f>
        <v>2020. évi</v>
      </c>
      <c r="E3" s="713"/>
    </row>
    <row r="4" spans="1:5" ht="38.1" customHeight="1" thickBot="1" x14ac:dyDescent="0.35">
      <c r="A4" s="709"/>
      <c r="B4" s="711"/>
      <c r="C4" s="765"/>
      <c r="D4" s="47" t="s">
        <v>178</v>
      </c>
      <c r="E4" s="48" t="s">
        <v>179</v>
      </c>
    </row>
    <row r="5" spans="1:5" s="383" customFormat="1" ht="12" customHeight="1" thickBot="1" x14ac:dyDescent="0.25">
      <c r="A5" s="347" t="s">
        <v>408</v>
      </c>
      <c r="B5" s="348" t="s">
        <v>409</v>
      </c>
      <c r="C5" s="348" t="s">
        <v>410</v>
      </c>
      <c r="D5" s="348" t="s">
        <v>412</v>
      </c>
      <c r="E5" s="349" t="s">
        <v>489</v>
      </c>
    </row>
    <row r="6" spans="1:5" s="384" customFormat="1" ht="12" customHeight="1" thickBot="1" x14ac:dyDescent="0.3">
      <c r="A6" s="342" t="s">
        <v>6</v>
      </c>
      <c r="B6" s="576" t="s">
        <v>303</v>
      </c>
      <c r="C6" s="374">
        <f>+C7+C8+C9+C10+C11+C12</f>
        <v>42299328</v>
      </c>
      <c r="D6" s="374">
        <f>SUM(D7:D12)</f>
        <v>27427366</v>
      </c>
      <c r="E6" s="357">
        <f>SUM(E7:E12)</f>
        <v>27427366</v>
      </c>
    </row>
    <row r="7" spans="1:5" s="384" customFormat="1" ht="12" customHeight="1" x14ac:dyDescent="0.25">
      <c r="A7" s="337" t="s">
        <v>69</v>
      </c>
      <c r="B7" s="577" t="s">
        <v>304</v>
      </c>
      <c r="C7" s="376">
        <v>12442068</v>
      </c>
      <c r="D7" s="376">
        <v>12818380</v>
      </c>
      <c r="E7" s="359">
        <v>12818380</v>
      </c>
    </row>
    <row r="8" spans="1:5" s="384" customFormat="1" ht="12" customHeight="1" x14ac:dyDescent="0.25">
      <c r="A8" s="336" t="s">
        <v>70</v>
      </c>
      <c r="B8" s="578" t="s">
        <v>305</v>
      </c>
      <c r="C8" s="375"/>
      <c r="D8" s="375"/>
      <c r="E8" s="358"/>
    </row>
    <row r="9" spans="1:5" s="384" customFormat="1" ht="12" customHeight="1" x14ac:dyDescent="0.25">
      <c r="A9" s="336" t="s">
        <v>71</v>
      </c>
      <c r="B9" s="578" t="s">
        <v>306</v>
      </c>
      <c r="C9" s="375">
        <v>9324220</v>
      </c>
      <c r="D9" s="375">
        <v>10342946</v>
      </c>
      <c r="E9" s="358">
        <v>10342946</v>
      </c>
    </row>
    <row r="10" spans="1:5" s="384" customFormat="1" ht="12" customHeight="1" x14ac:dyDescent="0.25">
      <c r="A10" s="336" t="s">
        <v>72</v>
      </c>
      <c r="B10" s="578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 x14ac:dyDescent="0.25">
      <c r="A11" s="336" t="s">
        <v>105</v>
      </c>
      <c r="B11" s="578" t="s">
        <v>308</v>
      </c>
      <c r="C11" s="566"/>
      <c r="D11" s="375"/>
      <c r="E11" s="358"/>
    </row>
    <row r="12" spans="1:5" s="384" customFormat="1" ht="12" customHeight="1" thickBot="1" x14ac:dyDescent="0.3">
      <c r="A12" s="338" t="s">
        <v>73</v>
      </c>
      <c r="B12" s="579" t="s">
        <v>309</v>
      </c>
      <c r="C12" s="567">
        <v>18733040</v>
      </c>
      <c r="D12" s="377">
        <v>2266040</v>
      </c>
      <c r="E12" s="360">
        <v>2266040</v>
      </c>
    </row>
    <row r="13" spans="1:5" s="384" customFormat="1" ht="12" customHeight="1" thickBot="1" x14ac:dyDescent="0.3">
      <c r="A13" s="342" t="s">
        <v>7</v>
      </c>
      <c r="B13" s="580" t="s">
        <v>310</v>
      </c>
      <c r="C13" s="374">
        <f>+C14+C15+C16+C17+C18+C19</f>
        <v>89168897</v>
      </c>
      <c r="D13" s="374">
        <f>SUM(D14:D18)</f>
        <v>89292649</v>
      </c>
      <c r="E13" s="357">
        <f>SUM(E14:E18)</f>
        <v>51439763</v>
      </c>
    </row>
    <row r="14" spans="1:5" s="384" customFormat="1" ht="12" customHeight="1" x14ac:dyDescent="0.25">
      <c r="A14" s="337" t="s">
        <v>75</v>
      </c>
      <c r="B14" s="577" t="s">
        <v>311</v>
      </c>
      <c r="C14" s="376"/>
      <c r="D14" s="376"/>
      <c r="E14" s="359"/>
    </row>
    <row r="15" spans="1:5" s="384" customFormat="1" ht="12" customHeight="1" x14ac:dyDescent="0.25">
      <c r="A15" s="336" t="s">
        <v>76</v>
      </c>
      <c r="B15" s="578" t="s">
        <v>312</v>
      </c>
      <c r="C15" s="375"/>
      <c r="D15" s="375"/>
      <c r="E15" s="358"/>
    </row>
    <row r="16" spans="1:5" s="384" customFormat="1" ht="12" customHeight="1" x14ac:dyDescent="0.25">
      <c r="A16" s="336" t="s">
        <v>77</v>
      </c>
      <c r="B16" s="578" t="s">
        <v>313</v>
      </c>
      <c r="C16" s="375"/>
      <c r="D16" s="375"/>
      <c r="E16" s="358"/>
    </row>
    <row r="17" spans="1:5" s="384" customFormat="1" ht="12" customHeight="1" x14ac:dyDescent="0.25">
      <c r="A17" s="336" t="s">
        <v>78</v>
      </c>
      <c r="B17" s="578" t="s">
        <v>314</v>
      </c>
      <c r="C17" s="375"/>
      <c r="D17" s="375">
        <v>2400000</v>
      </c>
      <c r="E17" s="358">
        <v>2400000</v>
      </c>
    </row>
    <row r="18" spans="1:5" s="384" customFormat="1" ht="12" customHeight="1" x14ac:dyDescent="0.25">
      <c r="A18" s="336" t="s">
        <v>79</v>
      </c>
      <c r="B18" s="578" t="s">
        <v>315</v>
      </c>
      <c r="C18" s="375">
        <v>89168897</v>
      </c>
      <c r="D18" s="375">
        <v>86892649</v>
      </c>
      <c r="E18" s="358">
        <v>49039763</v>
      </c>
    </row>
    <row r="19" spans="1:5" s="384" customFormat="1" ht="12" customHeight="1" thickBot="1" x14ac:dyDescent="0.3">
      <c r="A19" s="338" t="s">
        <v>86</v>
      </c>
      <c r="B19" s="579" t="s">
        <v>316</v>
      </c>
      <c r="C19" s="377"/>
      <c r="D19" s="377"/>
      <c r="E19" s="360"/>
    </row>
    <row r="20" spans="1:5" s="384" customFormat="1" ht="12" customHeight="1" thickBot="1" x14ac:dyDescent="0.3">
      <c r="A20" s="342" t="s">
        <v>8</v>
      </c>
      <c r="B20" s="576" t="s">
        <v>317</v>
      </c>
      <c r="C20" s="374">
        <f>+C21+C22+C23+C24+C25</f>
        <v>0</v>
      </c>
      <c r="D20" s="374">
        <f>SUM(D21:D25)</f>
        <v>26828669</v>
      </c>
      <c r="E20" s="357">
        <f>SUM(E21:E25)</f>
        <v>0</v>
      </c>
    </row>
    <row r="21" spans="1:5" s="384" customFormat="1" ht="12" customHeight="1" x14ac:dyDescent="0.25">
      <c r="A21" s="337" t="s">
        <v>58</v>
      </c>
      <c r="B21" s="577" t="s">
        <v>318</v>
      </c>
      <c r="C21" s="376"/>
      <c r="D21" s="376"/>
      <c r="E21" s="359"/>
    </row>
    <row r="22" spans="1:5" s="384" customFormat="1" ht="12" customHeight="1" x14ac:dyDescent="0.25">
      <c r="A22" s="336" t="s">
        <v>59</v>
      </c>
      <c r="B22" s="578" t="s">
        <v>319</v>
      </c>
      <c r="C22" s="375"/>
      <c r="D22" s="375"/>
      <c r="E22" s="358"/>
    </row>
    <row r="23" spans="1:5" s="384" customFormat="1" ht="12" customHeight="1" x14ac:dyDescent="0.25">
      <c r="A23" s="336" t="s">
        <v>60</v>
      </c>
      <c r="B23" s="578" t="s">
        <v>320</v>
      </c>
      <c r="C23" s="375"/>
      <c r="D23" s="375"/>
      <c r="E23" s="358"/>
    </row>
    <row r="24" spans="1:5" s="384" customFormat="1" ht="12" customHeight="1" x14ac:dyDescent="0.25">
      <c r="A24" s="336" t="s">
        <v>61</v>
      </c>
      <c r="B24" s="578" t="s">
        <v>321</v>
      </c>
      <c r="C24" s="375"/>
      <c r="D24" s="375"/>
      <c r="E24" s="358"/>
    </row>
    <row r="25" spans="1:5" s="384" customFormat="1" ht="12" customHeight="1" x14ac:dyDescent="0.25">
      <c r="A25" s="336" t="s">
        <v>119</v>
      </c>
      <c r="B25" s="578" t="s">
        <v>322</v>
      </c>
      <c r="C25" s="375"/>
      <c r="D25" s="375">
        <v>26828669</v>
      </c>
      <c r="E25" s="358"/>
    </row>
    <row r="26" spans="1:5" s="384" customFormat="1" ht="12" customHeight="1" thickBot="1" x14ac:dyDescent="0.3">
      <c r="A26" s="338" t="s">
        <v>120</v>
      </c>
      <c r="B26" s="579" t="s">
        <v>323</v>
      </c>
      <c r="C26" s="377"/>
      <c r="D26" s="377"/>
      <c r="E26" s="360"/>
    </row>
    <row r="27" spans="1:5" s="384" customFormat="1" ht="12" customHeight="1" thickBot="1" x14ac:dyDescent="0.3">
      <c r="A27" s="347" t="s">
        <v>121</v>
      </c>
      <c r="B27" s="343" t="s">
        <v>724</v>
      </c>
      <c r="C27" s="380">
        <f>SUM(C28:C33)</f>
        <v>2883605</v>
      </c>
      <c r="D27" s="380">
        <f>SUM(D28:D33)</f>
        <v>3040000</v>
      </c>
      <c r="E27" s="393">
        <f>SUM(E28:E33)</f>
        <v>4657191</v>
      </c>
    </row>
    <row r="28" spans="1:5" s="384" customFormat="1" ht="12" customHeight="1" x14ac:dyDescent="0.25">
      <c r="A28" s="511" t="s">
        <v>324</v>
      </c>
      <c r="B28" s="385" t="s">
        <v>728</v>
      </c>
      <c r="C28" s="376"/>
      <c r="D28" s="376"/>
      <c r="E28" s="359"/>
    </row>
    <row r="29" spans="1:5" s="384" customFormat="1" ht="12" customHeight="1" x14ac:dyDescent="0.25">
      <c r="A29" s="512" t="s">
        <v>325</v>
      </c>
      <c r="B29" s="386" t="s">
        <v>748</v>
      </c>
      <c r="C29" s="375">
        <v>30000</v>
      </c>
      <c r="D29" s="375"/>
      <c r="E29" s="358">
        <v>208511</v>
      </c>
    </row>
    <row r="30" spans="1:5" s="384" customFormat="1" ht="12" customHeight="1" x14ac:dyDescent="0.25">
      <c r="A30" s="512" t="s">
        <v>326</v>
      </c>
      <c r="B30" s="386" t="s">
        <v>730</v>
      </c>
      <c r="C30" s="375">
        <v>2287006</v>
      </c>
      <c r="D30" s="375">
        <v>2663850</v>
      </c>
      <c r="E30" s="358">
        <v>4376668</v>
      </c>
    </row>
    <row r="31" spans="1:5" s="384" customFormat="1" ht="12" customHeight="1" x14ac:dyDescent="0.25">
      <c r="A31" s="512" t="s">
        <v>725</v>
      </c>
      <c r="B31" s="386" t="s">
        <v>744</v>
      </c>
      <c r="C31" s="375">
        <v>329228</v>
      </c>
      <c r="D31" s="375">
        <v>329300</v>
      </c>
      <c r="E31" s="358"/>
    </row>
    <row r="32" spans="1:5" s="384" customFormat="1" ht="12" customHeight="1" x14ac:dyDescent="0.25">
      <c r="A32" s="512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 x14ac:dyDescent="0.3">
      <c r="A33" s="513" t="s">
        <v>727</v>
      </c>
      <c r="B33" s="366" t="s">
        <v>328</v>
      </c>
      <c r="C33" s="377">
        <v>237371</v>
      </c>
      <c r="D33" s="377">
        <v>46850</v>
      </c>
      <c r="E33" s="360">
        <v>72012</v>
      </c>
    </row>
    <row r="34" spans="1:5" s="384" customFormat="1" ht="12" customHeight="1" thickBot="1" x14ac:dyDescent="0.3">
      <c r="A34" s="342" t="s">
        <v>10</v>
      </c>
      <c r="B34" s="576" t="s">
        <v>329</v>
      </c>
      <c r="C34" s="374">
        <f>SUM(C35:C44)</f>
        <v>3221331</v>
      </c>
      <c r="D34" s="374">
        <f>SUM(D35:D44)</f>
        <v>1152622</v>
      </c>
      <c r="E34" s="357">
        <f>SUM(E35:E44)</f>
        <v>497736</v>
      </c>
    </row>
    <row r="35" spans="1:5" s="384" customFormat="1" ht="12" customHeight="1" x14ac:dyDescent="0.25">
      <c r="A35" s="337" t="s">
        <v>62</v>
      </c>
      <c r="B35" s="577" t="s">
        <v>330</v>
      </c>
      <c r="C35" s="376">
        <v>482150</v>
      </c>
      <c r="D35" s="376">
        <v>1152622</v>
      </c>
      <c r="E35" s="359">
        <v>329575</v>
      </c>
    </row>
    <row r="36" spans="1:5" s="384" customFormat="1" ht="12" customHeight="1" x14ac:dyDescent="0.25">
      <c r="A36" s="336" t="s">
        <v>63</v>
      </c>
      <c r="B36" s="578" t="s">
        <v>331</v>
      </c>
      <c r="C36" s="375">
        <v>11290</v>
      </c>
      <c r="D36" s="375"/>
      <c r="E36" s="358">
        <v>11290</v>
      </c>
    </row>
    <row r="37" spans="1:5" s="384" customFormat="1" ht="12" customHeight="1" x14ac:dyDescent="0.25">
      <c r="A37" s="336" t="s">
        <v>64</v>
      </c>
      <c r="B37" s="578" t="s">
        <v>332</v>
      </c>
      <c r="C37" s="375"/>
      <c r="D37" s="375"/>
      <c r="E37" s="358"/>
    </row>
    <row r="38" spans="1:5" s="384" customFormat="1" ht="12" customHeight="1" x14ac:dyDescent="0.25">
      <c r="A38" s="336" t="s">
        <v>123</v>
      </c>
      <c r="B38" s="578" t="s">
        <v>333</v>
      </c>
      <c r="C38" s="375"/>
      <c r="D38" s="375"/>
      <c r="E38" s="358"/>
    </row>
    <row r="39" spans="1:5" s="384" customFormat="1" ht="12" customHeight="1" x14ac:dyDescent="0.25">
      <c r="A39" s="336" t="s">
        <v>124</v>
      </c>
      <c r="B39" s="578" t="s">
        <v>334</v>
      </c>
      <c r="C39" s="375"/>
      <c r="D39" s="375"/>
      <c r="E39" s="358"/>
    </row>
    <row r="40" spans="1:5" s="384" customFormat="1" ht="12" customHeight="1" x14ac:dyDescent="0.25">
      <c r="A40" s="336" t="s">
        <v>125</v>
      </c>
      <c r="B40" s="578" t="s">
        <v>335</v>
      </c>
      <c r="C40" s="375"/>
      <c r="D40" s="375"/>
      <c r="E40" s="358"/>
    </row>
    <row r="41" spans="1:5" s="384" customFormat="1" ht="12" customHeight="1" x14ac:dyDescent="0.25">
      <c r="A41" s="336" t="s">
        <v>126</v>
      </c>
      <c r="B41" s="578" t="s">
        <v>336</v>
      </c>
      <c r="C41" s="375"/>
      <c r="D41" s="375"/>
      <c r="E41" s="358"/>
    </row>
    <row r="42" spans="1:5" s="384" customFormat="1" ht="12" customHeight="1" x14ac:dyDescent="0.25">
      <c r="A42" s="336" t="s">
        <v>127</v>
      </c>
      <c r="B42" s="578" t="s">
        <v>337</v>
      </c>
      <c r="C42" s="375">
        <v>466</v>
      </c>
      <c r="D42" s="375"/>
      <c r="E42" s="358"/>
    </row>
    <row r="43" spans="1:5" s="384" customFormat="1" ht="12" customHeight="1" x14ac:dyDescent="0.25">
      <c r="A43" s="336" t="s">
        <v>338</v>
      </c>
      <c r="B43" s="578" t="s">
        <v>339</v>
      </c>
      <c r="C43" s="378">
        <v>2669928</v>
      </c>
      <c r="D43" s="378"/>
      <c r="E43" s="361"/>
    </row>
    <row r="44" spans="1:5" s="384" customFormat="1" ht="12" customHeight="1" thickBot="1" x14ac:dyDescent="0.3">
      <c r="A44" s="338" t="s">
        <v>340</v>
      </c>
      <c r="B44" s="579" t="s">
        <v>341</v>
      </c>
      <c r="C44" s="379">
        <v>57497</v>
      </c>
      <c r="D44" s="379"/>
      <c r="E44" s="362">
        <v>156871</v>
      </c>
    </row>
    <row r="45" spans="1:5" s="384" customFormat="1" ht="12" customHeight="1" thickBot="1" x14ac:dyDescent="0.3">
      <c r="A45" s="342" t="s">
        <v>11</v>
      </c>
      <c r="B45" s="576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 x14ac:dyDescent="0.25">
      <c r="A46" s="337" t="s">
        <v>65</v>
      </c>
      <c r="B46" s="577" t="s">
        <v>343</v>
      </c>
      <c r="C46" s="395"/>
      <c r="D46" s="395"/>
      <c r="E46" s="363"/>
    </row>
    <row r="47" spans="1:5" s="384" customFormat="1" ht="12" customHeight="1" x14ac:dyDescent="0.25">
      <c r="A47" s="336" t="s">
        <v>66</v>
      </c>
      <c r="B47" s="578" t="s">
        <v>344</v>
      </c>
      <c r="C47" s="378"/>
      <c r="D47" s="378"/>
      <c r="E47" s="361"/>
    </row>
    <row r="48" spans="1:5" s="384" customFormat="1" ht="12" customHeight="1" x14ac:dyDescent="0.25">
      <c r="A48" s="336" t="s">
        <v>345</v>
      </c>
      <c r="B48" s="578" t="s">
        <v>346</v>
      </c>
      <c r="C48" s="378"/>
      <c r="D48" s="378"/>
      <c r="E48" s="361"/>
    </row>
    <row r="49" spans="1:5" s="384" customFormat="1" ht="12" customHeight="1" x14ac:dyDescent="0.25">
      <c r="A49" s="336" t="s">
        <v>347</v>
      </c>
      <c r="B49" s="578" t="s">
        <v>348</v>
      </c>
      <c r="C49" s="378"/>
      <c r="D49" s="378"/>
      <c r="E49" s="361"/>
    </row>
    <row r="50" spans="1:5" s="384" customFormat="1" ht="12" customHeight="1" thickBot="1" x14ac:dyDescent="0.3">
      <c r="A50" s="338" t="s">
        <v>349</v>
      </c>
      <c r="B50" s="579" t="s">
        <v>350</v>
      </c>
      <c r="C50" s="379"/>
      <c r="D50" s="379"/>
      <c r="E50" s="362"/>
    </row>
    <row r="51" spans="1:5" s="384" customFormat="1" ht="13.8" thickBot="1" x14ac:dyDescent="0.3">
      <c r="A51" s="342" t="s">
        <v>128</v>
      </c>
      <c r="B51" s="576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3.2" x14ac:dyDescent="0.25">
      <c r="A52" s="337" t="s">
        <v>67</v>
      </c>
      <c r="B52" s="577" t="s">
        <v>352</v>
      </c>
      <c r="C52" s="376"/>
      <c r="D52" s="376"/>
      <c r="E52" s="359"/>
    </row>
    <row r="53" spans="1:5" s="384" customFormat="1" ht="14.25" customHeight="1" x14ac:dyDescent="0.25">
      <c r="A53" s="336" t="s">
        <v>68</v>
      </c>
      <c r="B53" s="578" t="s">
        <v>570</v>
      </c>
      <c r="C53" s="375"/>
      <c r="D53" s="375"/>
      <c r="E53" s="358"/>
    </row>
    <row r="54" spans="1:5" s="384" customFormat="1" ht="13.2" x14ac:dyDescent="0.25">
      <c r="A54" s="336" t="s">
        <v>354</v>
      </c>
      <c r="B54" s="578" t="s">
        <v>355</v>
      </c>
      <c r="C54" s="375"/>
      <c r="D54" s="375"/>
      <c r="E54" s="358"/>
    </row>
    <row r="55" spans="1:5" s="384" customFormat="1" ht="13.8" thickBot="1" x14ac:dyDescent="0.3">
      <c r="A55" s="338" t="s">
        <v>356</v>
      </c>
      <c r="B55" s="579" t="s">
        <v>357</v>
      </c>
      <c r="C55" s="377"/>
      <c r="D55" s="377"/>
      <c r="E55" s="360"/>
    </row>
    <row r="56" spans="1:5" s="384" customFormat="1" ht="13.8" thickBot="1" x14ac:dyDescent="0.3">
      <c r="A56" s="342" t="s">
        <v>13</v>
      </c>
      <c r="B56" s="580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3.2" x14ac:dyDescent="0.25">
      <c r="A57" s="336" t="s">
        <v>129</v>
      </c>
      <c r="B57" s="577" t="s">
        <v>359</v>
      </c>
      <c r="C57" s="378"/>
      <c r="D57" s="378"/>
      <c r="E57" s="361"/>
    </row>
    <row r="58" spans="1:5" s="384" customFormat="1" ht="12.75" customHeight="1" x14ac:dyDescent="0.25">
      <c r="A58" s="336" t="s">
        <v>130</v>
      </c>
      <c r="B58" s="578" t="s">
        <v>571</v>
      </c>
      <c r="C58" s="378"/>
      <c r="D58" s="378"/>
      <c r="E58" s="361"/>
    </row>
    <row r="59" spans="1:5" s="384" customFormat="1" ht="13.2" x14ac:dyDescent="0.25">
      <c r="A59" s="336" t="s">
        <v>156</v>
      </c>
      <c r="B59" s="578" t="s">
        <v>361</v>
      </c>
      <c r="C59" s="378"/>
      <c r="D59" s="378"/>
      <c r="E59" s="361"/>
    </row>
    <row r="60" spans="1:5" s="384" customFormat="1" ht="13.8" thickBot="1" x14ac:dyDescent="0.3">
      <c r="A60" s="336" t="s">
        <v>362</v>
      </c>
      <c r="B60" s="579" t="s">
        <v>363</v>
      </c>
      <c r="C60" s="378"/>
      <c r="D60" s="378"/>
      <c r="E60" s="361"/>
    </row>
    <row r="61" spans="1:5" s="384" customFormat="1" ht="13.8" thickBot="1" x14ac:dyDescent="0.3">
      <c r="A61" s="342" t="s">
        <v>14</v>
      </c>
      <c r="B61" s="576" t="s">
        <v>364</v>
      </c>
      <c r="C61" s="380">
        <f>+C6+C13+C20+C27+C34+C45+C51+C56</f>
        <v>137573161</v>
      </c>
      <c r="D61" s="380">
        <f>+D6+D13+D20+D27+D34+D45+D51+D56</f>
        <v>147741306</v>
      </c>
      <c r="E61" s="393">
        <f>+E6+E13+E20+E27+E34+E45+E51+E56</f>
        <v>84022056</v>
      </c>
    </row>
    <row r="62" spans="1:5" s="384" customFormat="1" ht="13.8" thickBot="1" x14ac:dyDescent="0.3">
      <c r="A62" s="396" t="s">
        <v>365</v>
      </c>
      <c r="B62" s="580" t="s">
        <v>686</v>
      </c>
      <c r="C62" s="374">
        <f>SUM(C63:C65)</f>
        <v>0</v>
      </c>
      <c r="D62" s="374">
        <f>+D63+D64+D65</f>
        <v>10786049</v>
      </c>
      <c r="E62" s="357">
        <f>+E63+E64+E65</f>
        <v>10786049</v>
      </c>
    </row>
    <row r="63" spans="1:5" s="384" customFormat="1" ht="13.2" x14ac:dyDescent="0.25">
      <c r="A63" s="336" t="s">
        <v>367</v>
      </c>
      <c r="B63" s="577" t="s">
        <v>368</v>
      </c>
      <c r="C63" s="378"/>
      <c r="D63" s="378"/>
      <c r="E63" s="361"/>
    </row>
    <row r="64" spans="1:5" s="384" customFormat="1" ht="13.2" x14ac:dyDescent="0.25">
      <c r="A64" s="336" t="s">
        <v>369</v>
      </c>
      <c r="B64" s="578" t="s">
        <v>370</v>
      </c>
      <c r="C64" s="378"/>
      <c r="D64" s="378"/>
      <c r="E64" s="361"/>
    </row>
    <row r="65" spans="1:5" s="384" customFormat="1" ht="13.8" thickBot="1" x14ac:dyDescent="0.3">
      <c r="A65" s="336" t="s">
        <v>371</v>
      </c>
      <c r="B65" s="322" t="s">
        <v>413</v>
      </c>
      <c r="C65" s="378"/>
      <c r="D65" s="378">
        <v>10786049</v>
      </c>
      <c r="E65" s="361">
        <v>10786049</v>
      </c>
    </row>
    <row r="66" spans="1:5" s="384" customFormat="1" ht="13.8" thickBot="1" x14ac:dyDescent="0.3">
      <c r="A66" s="396" t="s">
        <v>373</v>
      </c>
      <c r="B66" s="580" t="s">
        <v>374</v>
      </c>
      <c r="C66" s="374">
        <f>SUM(C67:C70)</f>
        <v>0</v>
      </c>
      <c r="D66" s="374">
        <f>+D67+D68+D69+D70</f>
        <v>0</v>
      </c>
      <c r="E66" s="357">
        <f>+E67+E68+E69+E70</f>
        <v>0</v>
      </c>
    </row>
    <row r="67" spans="1:5" s="384" customFormat="1" ht="13.2" x14ac:dyDescent="0.25">
      <c r="A67" s="336" t="s">
        <v>106</v>
      </c>
      <c r="B67" s="673" t="s">
        <v>375</v>
      </c>
      <c r="C67" s="378"/>
      <c r="D67" s="378"/>
      <c r="E67" s="361"/>
    </row>
    <row r="68" spans="1:5" s="384" customFormat="1" ht="13.2" x14ac:dyDescent="0.25">
      <c r="A68" s="336" t="s">
        <v>107</v>
      </c>
      <c r="B68" s="673" t="s">
        <v>741</v>
      </c>
      <c r="C68" s="378"/>
      <c r="D68" s="378"/>
      <c r="E68" s="361"/>
    </row>
    <row r="69" spans="1:5" s="384" customFormat="1" ht="12" customHeight="1" x14ac:dyDescent="0.25">
      <c r="A69" s="336" t="s">
        <v>376</v>
      </c>
      <c r="B69" s="673" t="s">
        <v>377</v>
      </c>
      <c r="C69" s="378"/>
      <c r="D69" s="378"/>
      <c r="E69" s="361"/>
    </row>
    <row r="70" spans="1:5" s="384" customFormat="1" ht="12" customHeight="1" thickBot="1" x14ac:dyDescent="0.3">
      <c r="A70" s="336" t="s">
        <v>378</v>
      </c>
      <c r="B70" s="674" t="s">
        <v>742</v>
      </c>
      <c r="C70" s="378"/>
      <c r="D70" s="378"/>
      <c r="E70" s="361"/>
    </row>
    <row r="71" spans="1:5" s="384" customFormat="1" ht="12" customHeight="1" thickBot="1" x14ac:dyDescent="0.3">
      <c r="A71" s="396" t="s">
        <v>379</v>
      </c>
      <c r="B71" s="580" t="s">
        <v>380</v>
      </c>
      <c r="C71" s="374">
        <f>SUM(C72:C73)</f>
        <v>9181046</v>
      </c>
      <c r="D71" s="374">
        <f>+D72+D73</f>
        <v>34564543</v>
      </c>
      <c r="E71" s="357">
        <f>+E72+E73</f>
        <v>34564543</v>
      </c>
    </row>
    <row r="72" spans="1:5" s="384" customFormat="1" ht="12" customHeight="1" x14ac:dyDescent="0.25">
      <c r="A72" s="336" t="s">
        <v>381</v>
      </c>
      <c r="B72" s="577" t="s">
        <v>382</v>
      </c>
      <c r="C72" s="378">
        <v>9181046</v>
      </c>
      <c r="D72" s="378">
        <v>34564543</v>
      </c>
      <c r="E72" s="361">
        <v>34564543</v>
      </c>
    </row>
    <row r="73" spans="1:5" s="384" customFormat="1" ht="12" customHeight="1" thickBot="1" x14ac:dyDescent="0.3">
      <c r="A73" s="336" t="s">
        <v>383</v>
      </c>
      <c r="B73" s="579" t="s">
        <v>384</v>
      </c>
      <c r="C73" s="378"/>
      <c r="D73" s="378"/>
      <c r="E73" s="361"/>
    </row>
    <row r="74" spans="1:5" s="384" customFormat="1" ht="12" customHeight="1" thickBot="1" x14ac:dyDescent="0.3">
      <c r="A74" s="396" t="s">
        <v>385</v>
      </c>
      <c r="B74" s="580" t="s">
        <v>386</v>
      </c>
      <c r="C74" s="374">
        <f>SUM(C75:C77)</f>
        <v>979460</v>
      </c>
      <c r="D74" s="374">
        <f>+D75+D76+D77</f>
        <v>0</v>
      </c>
      <c r="E74" s="357">
        <f>+E75+E76+E77</f>
        <v>961445</v>
      </c>
    </row>
    <row r="75" spans="1:5" s="384" customFormat="1" ht="12" customHeight="1" x14ac:dyDescent="0.25">
      <c r="A75" s="336" t="s">
        <v>387</v>
      </c>
      <c r="B75" s="577" t="s">
        <v>388</v>
      </c>
      <c r="C75" s="378">
        <v>979460</v>
      </c>
      <c r="D75" s="378"/>
      <c r="E75" s="361">
        <v>961445</v>
      </c>
    </row>
    <row r="76" spans="1:5" s="384" customFormat="1" ht="12" customHeight="1" x14ac:dyDescent="0.25">
      <c r="A76" s="336" t="s">
        <v>389</v>
      </c>
      <c r="B76" s="578" t="s">
        <v>390</v>
      </c>
      <c r="C76" s="378"/>
      <c r="D76" s="378"/>
      <c r="E76" s="361"/>
    </row>
    <row r="77" spans="1:5" s="384" customFormat="1" ht="12" customHeight="1" thickBot="1" x14ac:dyDescent="0.3">
      <c r="A77" s="336" t="s">
        <v>391</v>
      </c>
      <c r="B77" s="672" t="s">
        <v>743</v>
      </c>
      <c r="C77" s="378"/>
      <c r="D77" s="378"/>
      <c r="E77" s="361"/>
    </row>
    <row r="78" spans="1:5" s="384" customFormat="1" ht="12" customHeight="1" thickBot="1" x14ac:dyDescent="0.3">
      <c r="A78" s="396" t="s">
        <v>392</v>
      </c>
      <c r="B78" s="580" t="s">
        <v>393</v>
      </c>
      <c r="C78" s="374">
        <f>SUM(C79:C82)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 x14ac:dyDescent="0.25">
      <c r="A79" s="564" t="s">
        <v>394</v>
      </c>
      <c r="B79" s="577" t="s">
        <v>395</v>
      </c>
      <c r="C79" s="378"/>
      <c r="D79" s="378"/>
      <c r="E79" s="361"/>
    </row>
    <row r="80" spans="1:5" s="384" customFormat="1" ht="12" customHeight="1" x14ac:dyDescent="0.25">
      <c r="A80" s="565" t="s">
        <v>396</v>
      </c>
      <c r="B80" s="578" t="s">
        <v>397</v>
      </c>
      <c r="C80" s="378"/>
      <c r="D80" s="378"/>
      <c r="E80" s="361"/>
    </row>
    <row r="81" spans="1:5" s="384" customFormat="1" ht="12" customHeight="1" x14ac:dyDescent="0.25">
      <c r="A81" s="565" t="s">
        <v>398</v>
      </c>
      <c r="B81" s="578" t="s">
        <v>399</v>
      </c>
      <c r="C81" s="378"/>
      <c r="D81" s="378"/>
      <c r="E81" s="361"/>
    </row>
    <row r="82" spans="1:5" s="384" customFormat="1" ht="12" customHeight="1" thickBot="1" x14ac:dyDescent="0.3">
      <c r="A82" s="397" t="s">
        <v>400</v>
      </c>
      <c r="B82" s="579" t="s">
        <v>401</v>
      </c>
      <c r="C82" s="378"/>
      <c r="D82" s="378"/>
      <c r="E82" s="361"/>
    </row>
    <row r="83" spans="1:5" s="384" customFormat="1" ht="12" customHeight="1" thickBot="1" x14ac:dyDescent="0.3">
      <c r="A83" s="396" t="s">
        <v>402</v>
      </c>
      <c r="B83" s="580" t="s">
        <v>403</v>
      </c>
      <c r="C83" s="399"/>
      <c r="D83" s="399"/>
      <c r="E83" s="400"/>
    </row>
    <row r="84" spans="1:5" s="384" customFormat="1" ht="13.5" customHeight="1" thickBot="1" x14ac:dyDescent="0.3">
      <c r="A84" s="396" t="s">
        <v>404</v>
      </c>
      <c r="B84" s="320" t="s">
        <v>405</v>
      </c>
      <c r="C84" s="380">
        <f>+C62+C66+C71+C74+C78+C83</f>
        <v>10160506</v>
      </c>
      <c r="D84" s="380">
        <f>+D62+D66+D71+D74+D78+D83</f>
        <v>45350592</v>
      </c>
      <c r="E84" s="393">
        <f>+E62+E66+E71+E74+E78+E83</f>
        <v>46312037</v>
      </c>
    </row>
    <row r="85" spans="1:5" s="384" customFormat="1" ht="12" customHeight="1" thickBot="1" x14ac:dyDescent="0.3">
      <c r="A85" s="398" t="s">
        <v>406</v>
      </c>
      <c r="B85" s="323" t="s">
        <v>407</v>
      </c>
      <c r="C85" s="380">
        <f>+C61+C84</f>
        <v>147733667</v>
      </c>
      <c r="D85" s="380">
        <f>+D61+D84</f>
        <v>193091898</v>
      </c>
      <c r="E85" s="393">
        <f>+E61+E84</f>
        <v>130334093</v>
      </c>
    </row>
    <row r="86" spans="1:5" ht="16.5" customHeight="1" x14ac:dyDescent="0.3">
      <c r="A86" s="707" t="s">
        <v>35</v>
      </c>
      <c r="B86" s="707"/>
      <c r="C86" s="707"/>
      <c r="D86" s="707"/>
      <c r="E86" s="707"/>
    </row>
    <row r="87" spans="1:5" s="390" customFormat="1" ht="16.5" customHeight="1" thickBot="1" x14ac:dyDescent="0.35">
      <c r="A87" s="46" t="s">
        <v>110</v>
      </c>
      <c r="B87" s="46"/>
      <c r="C87" s="46"/>
      <c r="D87" s="351"/>
      <c r="E87" s="351" t="str">
        <f>E2</f>
        <v>Forintban!</v>
      </c>
    </row>
    <row r="88" spans="1:5" s="390" customFormat="1" ht="16.5" customHeight="1" x14ac:dyDescent="0.3">
      <c r="A88" s="708" t="s">
        <v>57</v>
      </c>
      <c r="B88" s="710" t="s">
        <v>172</v>
      </c>
      <c r="C88" s="764" t="str">
        <f>+C3</f>
        <v>2019. évi tény</v>
      </c>
      <c r="D88" s="712" t="str">
        <f>+D3</f>
        <v>2020. évi</v>
      </c>
      <c r="E88" s="713"/>
    </row>
    <row r="89" spans="1:5" ht="38.1" customHeight="1" thickBot="1" x14ac:dyDescent="0.35">
      <c r="A89" s="709"/>
      <c r="B89" s="711"/>
      <c r="C89" s="765"/>
      <c r="D89" s="47" t="s">
        <v>178</v>
      </c>
      <c r="E89" s="48" t="s">
        <v>179</v>
      </c>
    </row>
    <row r="90" spans="1:5" s="383" customFormat="1" ht="12" customHeight="1" thickBot="1" x14ac:dyDescent="0.25">
      <c r="A90" s="347" t="s">
        <v>408</v>
      </c>
      <c r="B90" s="348" t="s">
        <v>409</v>
      </c>
      <c r="C90" s="348" t="s">
        <v>410</v>
      </c>
      <c r="D90" s="348" t="s">
        <v>412</v>
      </c>
      <c r="E90" s="394" t="s">
        <v>489</v>
      </c>
    </row>
    <row r="91" spans="1:5" ht="12" customHeight="1" thickBot="1" x14ac:dyDescent="0.35">
      <c r="A91" s="344" t="s">
        <v>6</v>
      </c>
      <c r="B91" s="346" t="s">
        <v>572</v>
      </c>
      <c r="C91" s="373">
        <f>SUM(C92:C96)</f>
        <v>97753949</v>
      </c>
      <c r="D91" s="373">
        <f>SUM(D92:D96)</f>
        <v>113174721</v>
      </c>
      <c r="E91" s="328">
        <f>SUM(E92:E96)</f>
        <v>63659369</v>
      </c>
    </row>
    <row r="92" spans="1:5" ht="12" customHeight="1" x14ac:dyDescent="0.3">
      <c r="A92" s="339" t="s">
        <v>69</v>
      </c>
      <c r="B92" s="581" t="s">
        <v>36</v>
      </c>
      <c r="C92" s="77">
        <v>39616861</v>
      </c>
      <c r="D92" s="77">
        <v>50988808</v>
      </c>
      <c r="E92" s="327">
        <v>31995966</v>
      </c>
    </row>
    <row r="93" spans="1:5" ht="12" customHeight="1" x14ac:dyDescent="0.3">
      <c r="A93" s="336" t="s">
        <v>70</v>
      </c>
      <c r="B93" s="582" t="s">
        <v>131</v>
      </c>
      <c r="C93" s="375">
        <v>4302419</v>
      </c>
      <c r="D93" s="375">
        <v>11102638</v>
      </c>
      <c r="E93" s="358">
        <v>3429269</v>
      </c>
    </row>
    <row r="94" spans="1:5" ht="12" customHeight="1" x14ac:dyDescent="0.3">
      <c r="A94" s="336" t="s">
        <v>71</v>
      </c>
      <c r="B94" s="582" t="s">
        <v>98</v>
      </c>
      <c r="C94" s="377">
        <v>42451794</v>
      </c>
      <c r="D94" s="377">
        <v>32057384</v>
      </c>
      <c r="E94" s="360">
        <v>23899190</v>
      </c>
    </row>
    <row r="95" spans="1:5" ht="12" customHeight="1" x14ac:dyDescent="0.3">
      <c r="A95" s="336" t="s">
        <v>72</v>
      </c>
      <c r="B95" s="583" t="s">
        <v>132</v>
      </c>
      <c r="C95" s="377">
        <v>2388302</v>
      </c>
      <c r="D95" s="377">
        <v>3990370</v>
      </c>
      <c r="E95" s="360">
        <v>1845000</v>
      </c>
    </row>
    <row r="96" spans="1:5" ht="12" customHeight="1" x14ac:dyDescent="0.3">
      <c r="A96" s="336" t="s">
        <v>81</v>
      </c>
      <c r="B96" s="584" t="s">
        <v>133</v>
      </c>
      <c r="C96" s="377">
        <v>8994573</v>
      </c>
      <c r="D96" s="377">
        <v>15035521</v>
      </c>
      <c r="E96" s="360">
        <v>2489944</v>
      </c>
    </row>
    <row r="97" spans="1:5" ht="12" customHeight="1" x14ac:dyDescent="0.3">
      <c r="A97" s="336" t="s">
        <v>73</v>
      </c>
      <c r="B97" s="582" t="s">
        <v>415</v>
      </c>
      <c r="C97" s="377"/>
      <c r="D97" s="377"/>
      <c r="E97" s="360"/>
    </row>
    <row r="98" spans="1:5" ht="12" customHeight="1" x14ac:dyDescent="0.3">
      <c r="A98" s="336" t="s">
        <v>74</v>
      </c>
      <c r="B98" s="585" t="s">
        <v>416</v>
      </c>
      <c r="C98" s="377"/>
      <c r="D98" s="377"/>
      <c r="E98" s="360"/>
    </row>
    <row r="99" spans="1:5" ht="12" customHeight="1" x14ac:dyDescent="0.3">
      <c r="A99" s="336" t="s">
        <v>82</v>
      </c>
      <c r="B99" s="582" t="s">
        <v>417</v>
      </c>
      <c r="C99" s="377"/>
      <c r="D99" s="377"/>
      <c r="E99" s="360"/>
    </row>
    <row r="100" spans="1:5" ht="12" customHeight="1" x14ac:dyDescent="0.3">
      <c r="A100" s="336" t="s">
        <v>83</v>
      </c>
      <c r="B100" s="582" t="s">
        <v>418</v>
      </c>
      <c r="C100" s="377"/>
      <c r="D100" s="377"/>
      <c r="E100" s="360"/>
    </row>
    <row r="101" spans="1:5" ht="12" customHeight="1" x14ac:dyDescent="0.3">
      <c r="A101" s="336" t="s">
        <v>84</v>
      </c>
      <c r="B101" s="585" t="s">
        <v>419</v>
      </c>
      <c r="C101" s="377"/>
      <c r="D101" s="377"/>
      <c r="E101" s="360"/>
    </row>
    <row r="102" spans="1:5" ht="12" customHeight="1" x14ac:dyDescent="0.3">
      <c r="A102" s="336" t="s">
        <v>85</v>
      </c>
      <c r="B102" s="585" t="s">
        <v>420</v>
      </c>
      <c r="C102" s="377"/>
      <c r="D102" s="377"/>
      <c r="E102" s="360"/>
    </row>
    <row r="103" spans="1:5" ht="12" customHeight="1" x14ac:dyDescent="0.3">
      <c r="A103" s="336" t="s">
        <v>87</v>
      </c>
      <c r="B103" s="582" t="s">
        <v>421</v>
      </c>
      <c r="C103" s="377"/>
      <c r="D103" s="377"/>
      <c r="E103" s="360"/>
    </row>
    <row r="104" spans="1:5" ht="12" customHeight="1" x14ac:dyDescent="0.3">
      <c r="A104" s="335" t="s">
        <v>134</v>
      </c>
      <c r="B104" s="586" t="s">
        <v>422</v>
      </c>
      <c r="C104" s="377"/>
      <c r="D104" s="377"/>
      <c r="E104" s="360"/>
    </row>
    <row r="105" spans="1:5" ht="12" customHeight="1" x14ac:dyDescent="0.3">
      <c r="A105" s="336" t="s">
        <v>423</v>
      </c>
      <c r="B105" s="586" t="s">
        <v>424</v>
      </c>
      <c r="C105" s="377"/>
      <c r="D105" s="377"/>
      <c r="E105" s="360"/>
    </row>
    <row r="106" spans="1:5" ht="12" customHeight="1" thickBot="1" x14ac:dyDescent="0.35">
      <c r="A106" s="340" t="s">
        <v>425</v>
      </c>
      <c r="B106" s="587" t="s">
        <v>426</v>
      </c>
      <c r="C106" s="78"/>
      <c r="D106" s="78"/>
      <c r="E106" s="321"/>
    </row>
    <row r="107" spans="1:5" ht="12" customHeight="1" thickBot="1" x14ac:dyDescent="0.35">
      <c r="A107" s="342" t="s">
        <v>7</v>
      </c>
      <c r="B107" s="345" t="s">
        <v>573</v>
      </c>
      <c r="C107" s="374">
        <f>+C108+C110+C112</f>
        <v>23596938</v>
      </c>
      <c r="D107" s="374">
        <f>+D108+D110+D112</f>
        <v>68151668</v>
      </c>
      <c r="E107" s="357">
        <f>+E108+E110+E112</f>
        <v>55714759</v>
      </c>
    </row>
    <row r="108" spans="1:5" ht="12" customHeight="1" x14ac:dyDescent="0.3">
      <c r="A108" s="337" t="s">
        <v>75</v>
      </c>
      <c r="B108" s="582" t="s">
        <v>155</v>
      </c>
      <c r="C108" s="376">
        <v>23596938</v>
      </c>
      <c r="D108" s="376">
        <v>56427813</v>
      </c>
      <c r="E108" s="359">
        <v>55714759</v>
      </c>
    </row>
    <row r="109" spans="1:5" ht="12" customHeight="1" x14ac:dyDescent="0.3">
      <c r="A109" s="337" t="s">
        <v>76</v>
      </c>
      <c r="B109" s="586" t="s">
        <v>428</v>
      </c>
      <c r="C109" s="376"/>
      <c r="D109" s="376"/>
      <c r="E109" s="359"/>
    </row>
    <row r="110" spans="1:5" x14ac:dyDescent="0.3">
      <c r="A110" s="337" t="s">
        <v>77</v>
      </c>
      <c r="B110" s="586" t="s">
        <v>135</v>
      </c>
      <c r="C110" s="375"/>
      <c r="D110" s="375">
        <v>11723855</v>
      </c>
      <c r="E110" s="358"/>
    </row>
    <row r="111" spans="1:5" ht="12" customHeight="1" x14ac:dyDescent="0.3">
      <c r="A111" s="337" t="s">
        <v>78</v>
      </c>
      <c r="B111" s="586" t="s">
        <v>429</v>
      </c>
      <c r="C111" s="375"/>
      <c r="D111" s="375"/>
      <c r="E111" s="358"/>
    </row>
    <row r="112" spans="1:5" ht="12" customHeight="1" x14ac:dyDescent="0.3">
      <c r="A112" s="337" t="s">
        <v>79</v>
      </c>
      <c r="B112" s="579" t="s">
        <v>157</v>
      </c>
      <c r="C112" s="375"/>
      <c r="D112" s="375"/>
      <c r="E112" s="358"/>
    </row>
    <row r="113" spans="1:5" x14ac:dyDescent="0.3">
      <c r="A113" s="337" t="s">
        <v>86</v>
      </c>
      <c r="B113" s="578" t="s">
        <v>430</v>
      </c>
      <c r="C113" s="375"/>
      <c r="D113" s="375"/>
      <c r="E113" s="358"/>
    </row>
    <row r="114" spans="1:5" x14ac:dyDescent="0.3">
      <c r="A114" s="337" t="s">
        <v>88</v>
      </c>
      <c r="B114" s="588" t="s">
        <v>431</v>
      </c>
      <c r="C114" s="375"/>
      <c r="D114" s="375"/>
      <c r="E114" s="358"/>
    </row>
    <row r="115" spans="1:5" ht="12" customHeight="1" x14ac:dyDescent="0.3">
      <c r="A115" s="337" t="s">
        <v>136</v>
      </c>
      <c r="B115" s="582" t="s">
        <v>418</v>
      </c>
      <c r="C115" s="375"/>
      <c r="D115" s="375"/>
      <c r="E115" s="358"/>
    </row>
    <row r="116" spans="1:5" ht="12" customHeight="1" x14ac:dyDescent="0.3">
      <c r="A116" s="337" t="s">
        <v>137</v>
      </c>
      <c r="B116" s="582" t="s">
        <v>432</v>
      </c>
      <c r="C116" s="375"/>
      <c r="D116" s="375"/>
      <c r="E116" s="358"/>
    </row>
    <row r="117" spans="1:5" ht="12" customHeight="1" x14ac:dyDescent="0.3">
      <c r="A117" s="337" t="s">
        <v>138</v>
      </c>
      <c r="B117" s="582" t="s">
        <v>433</v>
      </c>
      <c r="C117" s="375"/>
      <c r="D117" s="375"/>
      <c r="E117" s="358"/>
    </row>
    <row r="118" spans="1:5" s="401" customFormat="1" ht="12" customHeight="1" x14ac:dyDescent="0.25">
      <c r="A118" s="337" t="s">
        <v>434</v>
      </c>
      <c r="B118" s="582" t="s">
        <v>421</v>
      </c>
      <c r="C118" s="375"/>
      <c r="D118" s="375"/>
      <c r="E118" s="358"/>
    </row>
    <row r="119" spans="1:5" ht="12" customHeight="1" x14ac:dyDescent="0.3">
      <c r="A119" s="337" t="s">
        <v>435</v>
      </c>
      <c r="B119" s="582" t="s">
        <v>436</v>
      </c>
      <c r="C119" s="375"/>
      <c r="D119" s="375"/>
      <c r="E119" s="358"/>
    </row>
    <row r="120" spans="1:5" ht="12" customHeight="1" thickBot="1" x14ac:dyDescent="0.35">
      <c r="A120" s="335" t="s">
        <v>437</v>
      </c>
      <c r="B120" s="582" t="s">
        <v>438</v>
      </c>
      <c r="C120" s="377"/>
      <c r="D120" s="377"/>
      <c r="E120" s="360"/>
    </row>
    <row r="121" spans="1:5" ht="12" customHeight="1" thickBot="1" x14ac:dyDescent="0.35">
      <c r="A121" s="342" t="s">
        <v>8</v>
      </c>
      <c r="B121" s="558" t="s">
        <v>439</v>
      </c>
      <c r="C121" s="374">
        <f>+C122+C123</f>
        <v>0</v>
      </c>
      <c r="D121" s="374">
        <f>+D122+D123</f>
        <v>0</v>
      </c>
      <c r="E121" s="357">
        <f>+E122+E123</f>
        <v>0</v>
      </c>
    </row>
    <row r="122" spans="1:5" ht="12" customHeight="1" x14ac:dyDescent="0.3">
      <c r="A122" s="337" t="s">
        <v>58</v>
      </c>
      <c r="B122" s="588" t="s">
        <v>44</v>
      </c>
      <c r="C122" s="376"/>
      <c r="D122" s="376"/>
      <c r="E122" s="359"/>
    </row>
    <row r="123" spans="1:5" ht="12" customHeight="1" thickBot="1" x14ac:dyDescent="0.35">
      <c r="A123" s="338" t="s">
        <v>59</v>
      </c>
      <c r="B123" s="586" t="s">
        <v>45</v>
      </c>
      <c r="C123" s="377"/>
      <c r="D123" s="377"/>
      <c r="E123" s="360"/>
    </row>
    <row r="124" spans="1:5" ht="12" customHeight="1" thickBot="1" x14ac:dyDescent="0.35">
      <c r="A124" s="342" t="s">
        <v>9</v>
      </c>
      <c r="B124" s="558" t="s">
        <v>440</v>
      </c>
      <c r="C124" s="374">
        <f>+C91+C107+C121</f>
        <v>121350887</v>
      </c>
      <c r="D124" s="374">
        <f>+D91+D107+D121</f>
        <v>181326389</v>
      </c>
      <c r="E124" s="357">
        <f>+E91+E107+E121</f>
        <v>119374128</v>
      </c>
    </row>
    <row r="125" spans="1:5" ht="12" customHeight="1" thickBot="1" x14ac:dyDescent="0.35">
      <c r="A125" s="342" t="s">
        <v>10</v>
      </c>
      <c r="B125" s="558" t="s">
        <v>441</v>
      </c>
      <c r="C125" s="374">
        <f>+C126+C127+C128</f>
        <v>0</v>
      </c>
      <c r="D125" s="374">
        <f>+D126+D127+D128</f>
        <v>10786049</v>
      </c>
      <c r="E125" s="357">
        <f>+E126+E127+E128</f>
        <v>0</v>
      </c>
    </row>
    <row r="126" spans="1:5" ht="12" customHeight="1" x14ac:dyDescent="0.3">
      <c r="A126" s="337" t="s">
        <v>62</v>
      </c>
      <c r="B126" s="588" t="s">
        <v>574</v>
      </c>
      <c r="C126" s="375"/>
      <c r="D126" s="375"/>
      <c r="E126" s="358"/>
    </row>
    <row r="127" spans="1:5" ht="12" customHeight="1" x14ac:dyDescent="0.3">
      <c r="A127" s="337" t="s">
        <v>63</v>
      </c>
      <c r="B127" s="588" t="s">
        <v>575</v>
      </c>
      <c r="C127" s="375"/>
      <c r="D127" s="375"/>
      <c r="E127" s="358"/>
    </row>
    <row r="128" spans="1:5" ht="12" customHeight="1" thickBot="1" x14ac:dyDescent="0.35">
      <c r="A128" s="335" t="s">
        <v>64</v>
      </c>
      <c r="B128" s="589" t="s">
        <v>576</v>
      </c>
      <c r="C128" s="375"/>
      <c r="D128" s="375">
        <v>10786049</v>
      </c>
      <c r="E128" s="358"/>
    </row>
    <row r="129" spans="1:9" ht="12" customHeight="1" thickBot="1" x14ac:dyDescent="0.35">
      <c r="A129" s="342" t="s">
        <v>11</v>
      </c>
      <c r="B129" s="558" t="s">
        <v>445</v>
      </c>
      <c r="C129" s="374">
        <f>+C130+C131+C132+C133</f>
        <v>0</v>
      </c>
      <c r="D129" s="374">
        <f>+D130+D131+D133+D132</f>
        <v>0</v>
      </c>
      <c r="E129" s="357">
        <f>+E130+E131+E133+E132</f>
        <v>0</v>
      </c>
    </row>
    <row r="130" spans="1:9" ht="12" customHeight="1" x14ac:dyDescent="0.3">
      <c r="A130" s="337" t="s">
        <v>65</v>
      </c>
      <c r="B130" s="588" t="s">
        <v>577</v>
      </c>
      <c r="C130" s="375"/>
      <c r="D130" s="375"/>
      <c r="E130" s="358"/>
    </row>
    <row r="131" spans="1:9" ht="12" customHeight="1" x14ac:dyDescent="0.3">
      <c r="A131" s="337" t="s">
        <v>66</v>
      </c>
      <c r="B131" s="588" t="s">
        <v>578</v>
      </c>
      <c r="C131" s="375"/>
      <c r="D131" s="375"/>
      <c r="E131" s="358"/>
    </row>
    <row r="132" spans="1:9" ht="12" customHeight="1" x14ac:dyDescent="0.3">
      <c r="A132" s="337" t="s">
        <v>345</v>
      </c>
      <c r="B132" s="588" t="s">
        <v>579</v>
      </c>
      <c r="C132" s="375"/>
      <c r="D132" s="375"/>
      <c r="E132" s="358"/>
    </row>
    <row r="133" spans="1:9" ht="12" customHeight="1" thickBot="1" x14ac:dyDescent="0.35">
      <c r="A133" s="335" t="s">
        <v>347</v>
      </c>
      <c r="B133" s="589" t="s">
        <v>580</v>
      </c>
      <c r="C133" s="375"/>
      <c r="D133" s="375"/>
      <c r="E133" s="358"/>
    </row>
    <row r="134" spans="1:9" ht="12" customHeight="1" thickBot="1" x14ac:dyDescent="0.35">
      <c r="A134" s="342" t="s">
        <v>12</v>
      </c>
      <c r="B134" s="558" t="s">
        <v>450</v>
      </c>
      <c r="C134" s="380">
        <f>+C135+C136+C137+C138</f>
        <v>900321</v>
      </c>
      <c r="D134" s="380">
        <f>+D135+D136+D137+D138</f>
        <v>979460</v>
      </c>
      <c r="E134" s="393">
        <f>+E135+E136+E137+E138</f>
        <v>979460</v>
      </c>
    </row>
    <row r="135" spans="1:9" ht="12" customHeight="1" x14ac:dyDescent="0.3">
      <c r="A135" s="337" t="s">
        <v>67</v>
      </c>
      <c r="B135" s="588" t="s">
        <v>451</v>
      </c>
      <c r="C135" s="375"/>
      <c r="D135" s="375"/>
      <c r="E135" s="358"/>
    </row>
    <row r="136" spans="1:9" ht="12" customHeight="1" x14ac:dyDescent="0.3">
      <c r="A136" s="337" t="s">
        <v>68</v>
      </c>
      <c r="B136" s="588" t="s">
        <v>452</v>
      </c>
      <c r="C136" s="375">
        <v>900321</v>
      </c>
      <c r="D136" s="375">
        <v>979460</v>
      </c>
      <c r="E136" s="358">
        <v>979460</v>
      </c>
    </row>
    <row r="137" spans="1:9" ht="12" customHeight="1" x14ac:dyDescent="0.3">
      <c r="A137" s="337" t="s">
        <v>354</v>
      </c>
      <c r="B137" s="588" t="s">
        <v>581</v>
      </c>
      <c r="C137" s="375"/>
      <c r="D137" s="375"/>
      <c r="E137" s="358"/>
    </row>
    <row r="138" spans="1:9" ht="12" customHeight="1" thickBot="1" x14ac:dyDescent="0.35">
      <c r="A138" s="335" t="s">
        <v>356</v>
      </c>
      <c r="B138" s="589" t="s">
        <v>496</v>
      </c>
      <c r="C138" s="375"/>
      <c r="D138" s="375"/>
      <c r="E138" s="358"/>
    </row>
    <row r="139" spans="1:9" ht="15" customHeight="1" thickBot="1" x14ac:dyDescent="0.35">
      <c r="A139" s="342" t="s">
        <v>13</v>
      </c>
      <c r="B139" s="558" t="s">
        <v>546</v>
      </c>
      <c r="C139" s="79">
        <f>+C140+C141+C142+C143</f>
        <v>0</v>
      </c>
      <c r="D139" s="79">
        <f>+D140+D141+D142+D143</f>
        <v>0</v>
      </c>
      <c r="E139" s="326">
        <f>+E140+E141+E142+E143</f>
        <v>0</v>
      </c>
      <c r="F139" s="391"/>
      <c r="G139" s="392"/>
      <c r="H139" s="392"/>
      <c r="I139" s="392"/>
    </row>
    <row r="140" spans="1:9" s="384" customFormat="1" ht="12.75" customHeight="1" x14ac:dyDescent="0.25">
      <c r="A140" s="337" t="s">
        <v>129</v>
      </c>
      <c r="B140" s="588" t="s">
        <v>456</v>
      </c>
      <c r="C140" s="375"/>
      <c r="D140" s="375"/>
      <c r="E140" s="358"/>
    </row>
    <row r="141" spans="1:9" ht="13.5" customHeight="1" x14ac:dyDescent="0.3">
      <c r="A141" s="337" t="s">
        <v>130</v>
      </c>
      <c r="B141" s="588" t="s">
        <v>457</v>
      </c>
      <c r="C141" s="375"/>
      <c r="D141" s="375"/>
      <c r="E141" s="358"/>
    </row>
    <row r="142" spans="1:9" ht="13.5" customHeight="1" x14ac:dyDescent="0.3">
      <c r="A142" s="337" t="s">
        <v>156</v>
      </c>
      <c r="B142" s="588" t="s">
        <v>458</v>
      </c>
      <c r="C142" s="375"/>
      <c r="D142" s="375"/>
      <c r="E142" s="358"/>
    </row>
    <row r="143" spans="1:9" ht="13.5" customHeight="1" thickBot="1" x14ac:dyDescent="0.35">
      <c r="A143" s="337" t="s">
        <v>362</v>
      </c>
      <c r="B143" s="588" t="s">
        <v>459</v>
      </c>
      <c r="C143" s="375"/>
      <c r="D143" s="375"/>
      <c r="E143" s="358"/>
    </row>
    <row r="144" spans="1:9" ht="12.75" customHeight="1" thickBot="1" x14ac:dyDescent="0.35">
      <c r="A144" s="342" t="s">
        <v>14</v>
      </c>
      <c r="B144" s="558" t="s">
        <v>460</v>
      </c>
      <c r="C144" s="324">
        <f>+C125+C129+C134+C139</f>
        <v>900321</v>
      </c>
      <c r="D144" s="324">
        <f>+D125+D129+D134+D139</f>
        <v>11765509</v>
      </c>
      <c r="E144" s="325">
        <f>+E125+E129+E134+E139</f>
        <v>979460</v>
      </c>
    </row>
    <row r="145" spans="1:5" ht="13.5" customHeight="1" thickBot="1" x14ac:dyDescent="0.35">
      <c r="A145" s="367" t="s">
        <v>15</v>
      </c>
      <c r="B145" s="590" t="s">
        <v>461</v>
      </c>
      <c r="C145" s="324">
        <f>+C124+C144</f>
        <v>122251208</v>
      </c>
      <c r="D145" s="324">
        <f>+D124+D144</f>
        <v>193091898</v>
      </c>
      <c r="E145" s="325">
        <f>+E124+E144</f>
        <v>120353588</v>
      </c>
    </row>
    <row r="146" spans="1:5" ht="13.5" customHeight="1" thickBot="1" x14ac:dyDescent="0.35">
      <c r="D146" s="324"/>
      <c r="E146" s="325"/>
    </row>
    <row r="147" spans="1:5" ht="13.5" customHeight="1" x14ac:dyDescent="0.3"/>
    <row r="148" spans="1:5" ht="7.5" customHeight="1" x14ac:dyDescent="0.3"/>
    <row r="150" spans="1:5" ht="12.75" customHeight="1" x14ac:dyDescent="0.3"/>
    <row r="151" spans="1:5" ht="12.75" customHeight="1" x14ac:dyDescent="0.3"/>
    <row r="152" spans="1:5" ht="12.75" customHeight="1" x14ac:dyDescent="0.3"/>
    <row r="153" spans="1:5" ht="12.7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</sheetData>
  <mergeCells count="10">
    <mergeCell ref="A88:A89"/>
    <mergeCell ref="B88:B89"/>
    <mergeCell ref="D88:E88"/>
    <mergeCell ref="C3:C4"/>
    <mergeCell ref="C88:C89"/>
    <mergeCell ref="A1:E1"/>
    <mergeCell ref="A3:A4"/>
    <mergeCell ref="B3:B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CE,Félkövér"&amp;12Detek Önkormányzat
2020. ÉVI ZÁRSZÁMADÁSÁNAK PÉNZÜGYI MÉRLEGE&amp;10
&amp;R&amp;"Times New Roman CE,Félkövér dőlt"&amp;11 1. tájékoztató tábla a 5/2021(V.26.)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18"/>
  <sheetViews>
    <sheetView zoomScale="130" zoomScaleNormal="130" workbookViewId="0">
      <selection activeCell="K1" sqref="K1:K18"/>
    </sheetView>
  </sheetViews>
  <sheetFormatPr defaultColWidth="12" defaultRowHeight="13.2" x14ac:dyDescent="0.25"/>
  <cols>
    <col min="1" max="1" width="6.77734375" style="5" customWidth="1"/>
    <col min="2" max="2" width="32.33203125" style="4" customWidth="1"/>
    <col min="3" max="3" width="17" style="4" customWidth="1"/>
    <col min="4" max="9" width="12.77734375" style="4" customWidth="1"/>
    <col min="10" max="10" width="13.77734375" style="4" customWidth="1"/>
    <col min="11" max="11" width="4" style="4" customWidth="1"/>
    <col min="12" max="16384" width="12" style="4"/>
  </cols>
  <sheetData>
    <row r="1" spans="1:11" ht="14.4" thickBot="1" x14ac:dyDescent="0.3">
      <c r="A1" s="95"/>
      <c r="B1" s="96"/>
      <c r="C1" s="96"/>
      <c r="D1" s="96"/>
      <c r="E1" s="96"/>
      <c r="F1" s="96"/>
      <c r="G1" s="96"/>
      <c r="H1" s="96"/>
      <c r="I1" s="96"/>
      <c r="J1" s="97" t="str">
        <f>'1.tájékoztató'!E2</f>
        <v>Forintban!</v>
      </c>
      <c r="K1" s="716" t="str">
        <f>+CONCATENATE("2. tájékoztató tábla a 5/",LEFT(ÖSSZEFÜGGÉSEK!A4,4)+1,". (V.26.) önkormányzati rendelethez")</f>
        <v>2. tájékoztató tábla a 5/2021. (V.26.) önkormányzati rendelethez</v>
      </c>
    </row>
    <row r="2" spans="1:11" s="101" customFormat="1" ht="26.25" customHeight="1" x14ac:dyDescent="0.25">
      <c r="A2" s="766" t="s">
        <v>57</v>
      </c>
      <c r="B2" s="768" t="s">
        <v>183</v>
      </c>
      <c r="C2" s="768" t="s">
        <v>184</v>
      </c>
      <c r="D2" s="768" t="s">
        <v>185</v>
      </c>
      <c r="E2" s="768" t="str">
        <f>+CONCATENATE(LEFT(ÖSSZEFÜGGÉSEK!A4,4),". évi teljesítés")</f>
        <v>2020. évi teljesítés</v>
      </c>
      <c r="F2" s="98" t="s">
        <v>186</v>
      </c>
      <c r="G2" s="99"/>
      <c r="H2" s="99"/>
      <c r="I2" s="100"/>
      <c r="J2" s="771" t="s">
        <v>187</v>
      </c>
      <c r="K2" s="716"/>
    </row>
    <row r="3" spans="1:11" s="105" customFormat="1" ht="32.25" customHeight="1" thickBot="1" x14ac:dyDescent="0.3">
      <c r="A3" s="767"/>
      <c r="B3" s="769"/>
      <c r="C3" s="769"/>
      <c r="D3" s="770"/>
      <c r="E3" s="770"/>
      <c r="F3" s="102" t="str">
        <f>+CONCATENATE(LEFT(ÖSSZEFÜGGÉSEK!A4,4)+1,".")</f>
        <v>2021.</v>
      </c>
      <c r="G3" s="103" t="str">
        <f>+CONCATENATE(LEFT(ÖSSZEFÜGGÉSEK!A4,4)+2,".")</f>
        <v>2022.</v>
      </c>
      <c r="H3" s="103" t="str">
        <f>+CONCATENATE(LEFT(ÖSSZEFÜGGÉSEK!A4,4)+3,".")</f>
        <v>2023.</v>
      </c>
      <c r="I3" s="104" t="str">
        <f>+CONCATENATE(LEFT(ÖSSZEFÜGGÉSEK!A4,4)+3,". után")</f>
        <v>2023. után</v>
      </c>
      <c r="J3" s="772"/>
      <c r="K3" s="716"/>
    </row>
    <row r="4" spans="1:11" s="107" customFormat="1" ht="14.1" customHeight="1" thickBot="1" x14ac:dyDescent="0.3">
      <c r="A4" s="561" t="s">
        <v>408</v>
      </c>
      <c r="B4" s="106" t="s">
        <v>582</v>
      </c>
      <c r="C4" s="562" t="s">
        <v>410</v>
      </c>
      <c r="D4" s="562" t="s">
        <v>411</v>
      </c>
      <c r="E4" s="562" t="s">
        <v>412</v>
      </c>
      <c r="F4" s="562" t="s">
        <v>489</v>
      </c>
      <c r="G4" s="562" t="s">
        <v>490</v>
      </c>
      <c r="H4" s="562" t="s">
        <v>491</v>
      </c>
      <c r="I4" s="562" t="s">
        <v>492</v>
      </c>
      <c r="J4" s="563" t="s">
        <v>687</v>
      </c>
      <c r="K4" s="716"/>
    </row>
    <row r="5" spans="1:11" ht="33.75" customHeight="1" x14ac:dyDescent="0.25">
      <c r="A5" s="108" t="s">
        <v>6</v>
      </c>
      <c r="B5" s="109" t="s">
        <v>188</v>
      </c>
      <c r="C5" s="110"/>
      <c r="D5" s="111">
        <f t="shared" ref="D5:I5" si="0">SUM(D6:D7)</f>
        <v>0</v>
      </c>
      <c r="E5" s="111">
        <f t="shared" si="0"/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2">
        <f t="shared" si="0"/>
        <v>0</v>
      </c>
      <c r="J5" s="113">
        <f t="shared" ref="J5:J17" si="1">SUM(F5:I5)</f>
        <v>0</v>
      </c>
      <c r="K5" s="716"/>
    </row>
    <row r="6" spans="1:11" ht="21" customHeight="1" x14ac:dyDescent="0.25">
      <c r="A6" s="114" t="s">
        <v>7</v>
      </c>
      <c r="B6" s="115" t="s">
        <v>189</v>
      </c>
      <c r="C6" s="116"/>
      <c r="D6" s="2"/>
      <c r="E6" s="2"/>
      <c r="F6" s="2"/>
      <c r="G6" s="2"/>
      <c r="H6" s="2"/>
      <c r="I6" s="50"/>
      <c r="J6" s="117">
        <f t="shared" si="1"/>
        <v>0</v>
      </c>
      <c r="K6" s="716"/>
    </row>
    <row r="7" spans="1:11" ht="21" customHeight="1" x14ac:dyDescent="0.25">
      <c r="A7" s="114" t="s">
        <v>8</v>
      </c>
      <c r="B7" s="115" t="s">
        <v>189</v>
      </c>
      <c r="C7" s="116"/>
      <c r="D7" s="2"/>
      <c r="E7" s="2"/>
      <c r="F7" s="2"/>
      <c r="G7" s="2"/>
      <c r="H7" s="2"/>
      <c r="I7" s="50"/>
      <c r="J7" s="117">
        <f t="shared" si="1"/>
        <v>0</v>
      </c>
      <c r="K7" s="716"/>
    </row>
    <row r="8" spans="1:11" ht="36" customHeight="1" x14ac:dyDescent="0.25">
      <c r="A8" s="114" t="s">
        <v>9</v>
      </c>
      <c r="B8" s="118" t="s">
        <v>190</v>
      </c>
      <c r="C8" s="119"/>
      <c r="D8" s="120">
        <f t="shared" ref="D8:I8" si="2">SUM(D9:D10)</f>
        <v>0</v>
      </c>
      <c r="E8" s="120">
        <f t="shared" si="2"/>
        <v>0</v>
      </c>
      <c r="F8" s="120">
        <f t="shared" si="2"/>
        <v>0</v>
      </c>
      <c r="G8" s="120">
        <f t="shared" si="2"/>
        <v>0</v>
      </c>
      <c r="H8" s="120">
        <f t="shared" si="2"/>
        <v>0</v>
      </c>
      <c r="I8" s="121">
        <f t="shared" si="2"/>
        <v>0</v>
      </c>
      <c r="J8" s="122">
        <f t="shared" si="1"/>
        <v>0</v>
      </c>
      <c r="K8" s="716"/>
    </row>
    <row r="9" spans="1:11" ht="21" customHeight="1" x14ac:dyDescent="0.25">
      <c r="A9" s="114" t="s">
        <v>10</v>
      </c>
      <c r="B9" s="115" t="s">
        <v>189</v>
      </c>
      <c r="C9" s="116"/>
      <c r="D9" s="2"/>
      <c r="E9" s="2"/>
      <c r="F9" s="2"/>
      <c r="G9" s="2"/>
      <c r="H9" s="2"/>
      <c r="I9" s="50"/>
      <c r="J9" s="117">
        <f t="shared" si="1"/>
        <v>0</v>
      </c>
      <c r="K9" s="716"/>
    </row>
    <row r="10" spans="1:11" ht="18" customHeight="1" x14ac:dyDescent="0.25">
      <c r="A10" s="114" t="s">
        <v>11</v>
      </c>
      <c r="B10" s="115" t="s">
        <v>189</v>
      </c>
      <c r="C10" s="116"/>
      <c r="D10" s="2"/>
      <c r="E10" s="2"/>
      <c r="F10" s="2"/>
      <c r="G10" s="2"/>
      <c r="H10" s="2"/>
      <c r="I10" s="50"/>
      <c r="J10" s="117">
        <f t="shared" si="1"/>
        <v>0</v>
      </c>
      <c r="K10" s="716"/>
    </row>
    <row r="11" spans="1:11" ht="21" customHeight="1" x14ac:dyDescent="0.25">
      <c r="A11" s="114" t="s">
        <v>12</v>
      </c>
      <c r="B11" s="123" t="s">
        <v>191</v>
      </c>
      <c r="C11" s="119"/>
      <c r="D11" s="120">
        <f t="shared" ref="D11:I11" si="3">SUM(D12:D12)</f>
        <v>0</v>
      </c>
      <c r="E11" s="120">
        <f t="shared" si="3"/>
        <v>0</v>
      </c>
      <c r="F11" s="120">
        <f t="shared" si="3"/>
        <v>0</v>
      </c>
      <c r="G11" s="120">
        <f t="shared" si="3"/>
        <v>0</v>
      </c>
      <c r="H11" s="120">
        <f t="shared" si="3"/>
        <v>0</v>
      </c>
      <c r="I11" s="121">
        <f t="shared" si="3"/>
        <v>0</v>
      </c>
      <c r="J11" s="122">
        <f t="shared" si="1"/>
        <v>0</v>
      </c>
      <c r="K11" s="716"/>
    </row>
    <row r="12" spans="1:11" ht="21" customHeight="1" x14ac:dyDescent="0.25">
      <c r="A12" s="114" t="s">
        <v>13</v>
      </c>
      <c r="B12" s="115" t="s">
        <v>189</v>
      </c>
      <c r="C12" s="116"/>
      <c r="D12" s="2"/>
      <c r="E12" s="2"/>
      <c r="F12" s="2"/>
      <c r="G12" s="2"/>
      <c r="H12" s="2"/>
      <c r="I12" s="50"/>
      <c r="J12" s="117">
        <f t="shared" si="1"/>
        <v>0</v>
      </c>
      <c r="K12" s="716"/>
    </row>
    <row r="13" spans="1:11" ht="21" customHeight="1" x14ac:dyDescent="0.25">
      <c r="A13" s="114" t="s">
        <v>14</v>
      </c>
      <c r="B13" s="123" t="s">
        <v>192</v>
      </c>
      <c r="C13" s="119"/>
      <c r="D13" s="120">
        <f t="shared" ref="D13:I13" si="4">SUM(D14:D14)</f>
        <v>0</v>
      </c>
      <c r="E13" s="120">
        <f t="shared" si="4"/>
        <v>0</v>
      </c>
      <c r="F13" s="120">
        <f t="shared" si="4"/>
        <v>0</v>
      </c>
      <c r="G13" s="120">
        <f t="shared" si="4"/>
        <v>0</v>
      </c>
      <c r="H13" s="120">
        <f t="shared" si="4"/>
        <v>0</v>
      </c>
      <c r="I13" s="121">
        <f t="shared" si="4"/>
        <v>0</v>
      </c>
      <c r="J13" s="122">
        <f t="shared" si="1"/>
        <v>0</v>
      </c>
      <c r="K13" s="716"/>
    </row>
    <row r="14" spans="1:11" ht="21" customHeight="1" x14ac:dyDescent="0.25">
      <c r="A14" s="114" t="s">
        <v>15</v>
      </c>
      <c r="B14" s="115" t="s">
        <v>189</v>
      </c>
      <c r="C14" s="116"/>
      <c r="D14" s="2"/>
      <c r="E14" s="2"/>
      <c r="F14" s="2"/>
      <c r="G14" s="2"/>
      <c r="H14" s="2"/>
      <c r="I14" s="50"/>
      <c r="J14" s="117">
        <f t="shared" si="1"/>
        <v>0</v>
      </c>
      <c r="K14" s="716"/>
    </row>
    <row r="15" spans="1:11" ht="21" customHeight="1" x14ac:dyDescent="0.25">
      <c r="A15" s="124" t="s">
        <v>16</v>
      </c>
      <c r="B15" s="125" t="s">
        <v>193</v>
      </c>
      <c r="C15" s="126"/>
      <c r="D15" s="127">
        <f t="shared" ref="D15:I15" si="5">SUM(D16:D17)</f>
        <v>0</v>
      </c>
      <c r="E15" s="127">
        <f t="shared" si="5"/>
        <v>0</v>
      </c>
      <c r="F15" s="127">
        <f t="shared" si="5"/>
        <v>0</v>
      </c>
      <c r="G15" s="127">
        <f t="shared" si="5"/>
        <v>0</v>
      </c>
      <c r="H15" s="127">
        <f t="shared" si="5"/>
        <v>0</v>
      </c>
      <c r="I15" s="128">
        <f t="shared" si="5"/>
        <v>0</v>
      </c>
      <c r="J15" s="122">
        <f t="shared" si="1"/>
        <v>0</v>
      </c>
      <c r="K15" s="716"/>
    </row>
    <row r="16" spans="1:11" ht="21" customHeight="1" x14ac:dyDescent="0.25">
      <c r="A16" s="124" t="s">
        <v>17</v>
      </c>
      <c r="B16" s="115" t="s">
        <v>189</v>
      </c>
      <c r="C16" s="116"/>
      <c r="D16" s="2"/>
      <c r="E16" s="2"/>
      <c r="F16" s="2"/>
      <c r="G16" s="2"/>
      <c r="H16" s="2"/>
      <c r="I16" s="50"/>
      <c r="J16" s="117">
        <f t="shared" si="1"/>
        <v>0</v>
      </c>
      <c r="K16" s="716"/>
    </row>
    <row r="17" spans="1:11" ht="21" customHeight="1" thickBot="1" x14ac:dyDescent="0.3">
      <c r="A17" s="124" t="s">
        <v>18</v>
      </c>
      <c r="B17" s="115" t="s">
        <v>189</v>
      </c>
      <c r="C17" s="129"/>
      <c r="D17" s="130"/>
      <c r="E17" s="130"/>
      <c r="F17" s="130"/>
      <c r="G17" s="130"/>
      <c r="H17" s="130"/>
      <c r="I17" s="131"/>
      <c r="J17" s="117">
        <f t="shared" si="1"/>
        <v>0</v>
      </c>
      <c r="K17" s="716"/>
    </row>
    <row r="18" spans="1:11" ht="21" customHeight="1" thickBot="1" x14ac:dyDescent="0.3">
      <c r="A18" s="132" t="s">
        <v>19</v>
      </c>
      <c r="B18" s="133" t="s">
        <v>194</v>
      </c>
      <c r="C18" s="134"/>
      <c r="D18" s="135">
        <f t="shared" ref="D18:J18" si="6">D5+D8+D11+D13+D15</f>
        <v>0</v>
      </c>
      <c r="E18" s="135">
        <f t="shared" si="6"/>
        <v>0</v>
      </c>
      <c r="F18" s="135">
        <f t="shared" si="6"/>
        <v>0</v>
      </c>
      <c r="G18" s="135">
        <f t="shared" si="6"/>
        <v>0</v>
      </c>
      <c r="H18" s="135">
        <f t="shared" si="6"/>
        <v>0</v>
      </c>
      <c r="I18" s="136">
        <f t="shared" si="6"/>
        <v>0</v>
      </c>
      <c r="J18" s="137">
        <f t="shared" si="6"/>
        <v>0</v>
      </c>
      <c r="K18" s="716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I20"/>
  <sheetViews>
    <sheetView zoomScale="130" zoomScaleNormal="130" workbookViewId="0">
      <selection activeCell="J2" sqref="J2"/>
    </sheetView>
  </sheetViews>
  <sheetFormatPr defaultColWidth="12" defaultRowHeight="13.2" x14ac:dyDescent="0.25"/>
  <cols>
    <col min="1" max="1" width="6.77734375" style="5" customWidth="1"/>
    <col min="2" max="2" width="50.33203125" style="4" customWidth="1"/>
    <col min="3" max="5" width="12.7773437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5.6640625" style="4" customWidth="1"/>
    <col min="10" max="16384" width="12" style="4"/>
  </cols>
  <sheetData>
    <row r="1" spans="1:9" s="19" customFormat="1" ht="14.4" thickBot="1" x14ac:dyDescent="0.3">
      <c r="A1" s="138"/>
      <c r="H1" s="139" t="str">
        <f>'2. tájékoztató tábla'!J1</f>
        <v>Forintban!</v>
      </c>
      <c r="I1" s="773" t="str">
        <f>+CONCATENATE("3. tájékoztató tábla a 5/",LEFT(ÖSSZEFÜGGÉSEK!A4,4)+1,". (V.26.) önkormányzati rendelethez")</f>
        <v>3. tájékoztató tábla a 5/2021. (V.26.) önkormányzati rendelethez</v>
      </c>
    </row>
    <row r="2" spans="1:9" s="101" customFormat="1" ht="26.25" customHeight="1" x14ac:dyDescent="0.25">
      <c r="A2" s="726" t="s">
        <v>57</v>
      </c>
      <c r="B2" s="777" t="s">
        <v>195</v>
      </c>
      <c r="C2" s="726" t="s">
        <v>196</v>
      </c>
      <c r="D2" s="726" t="s">
        <v>197</v>
      </c>
      <c r="E2" s="779" t="str">
        <f>+CONCATENATE("Hitel, kölcsön állomány ",LEFT(ÖSSZEFÜGGÉSEK!A4,4),". dec. 31-én")</f>
        <v>Hitel, kölcsön állomány 2020. dec. 31-én</v>
      </c>
      <c r="F2" s="781" t="s">
        <v>198</v>
      </c>
      <c r="G2" s="782"/>
      <c r="H2" s="774" t="str">
        <f>+CONCATENATE(LEFT(ÖSSZEFÜGGÉSEK!A4,4)+2,". után")</f>
        <v>2022. után</v>
      </c>
      <c r="I2" s="773"/>
    </row>
    <row r="3" spans="1:9" s="105" customFormat="1" ht="40.5" customHeight="1" thickBot="1" x14ac:dyDescent="0.3">
      <c r="A3" s="776"/>
      <c r="B3" s="778"/>
      <c r="C3" s="778"/>
      <c r="D3" s="776"/>
      <c r="E3" s="780"/>
      <c r="F3" s="140" t="str">
        <f>+CONCATENATE(LEFT(ÖSSZEFÜGGÉSEK!A4,4)+1,".")</f>
        <v>2021.</v>
      </c>
      <c r="G3" s="141" t="str">
        <f>+CONCATENATE(LEFT(ÖSSZEFÜGGÉSEK!A4,4)+2,".")</f>
        <v>2022.</v>
      </c>
      <c r="H3" s="775"/>
      <c r="I3" s="773"/>
    </row>
    <row r="4" spans="1:9" s="145" customFormat="1" ht="12.75" customHeight="1" thickBot="1" x14ac:dyDescent="0.3">
      <c r="A4" s="142" t="s">
        <v>408</v>
      </c>
      <c r="B4" s="94" t="s">
        <v>409</v>
      </c>
      <c r="C4" s="94" t="s">
        <v>410</v>
      </c>
      <c r="D4" s="143" t="s">
        <v>411</v>
      </c>
      <c r="E4" s="142" t="s">
        <v>412</v>
      </c>
      <c r="F4" s="143" t="s">
        <v>489</v>
      </c>
      <c r="G4" s="143" t="s">
        <v>490</v>
      </c>
      <c r="H4" s="144" t="s">
        <v>491</v>
      </c>
      <c r="I4" s="773"/>
    </row>
    <row r="5" spans="1:9" ht="22.5" customHeight="1" thickBot="1" x14ac:dyDescent="0.3">
      <c r="A5" s="146" t="s">
        <v>6</v>
      </c>
      <c r="B5" s="147" t="s">
        <v>199</v>
      </c>
      <c r="C5" s="148"/>
      <c r="D5" s="149"/>
      <c r="E5" s="150">
        <f>SUM(E6:E11)</f>
        <v>0</v>
      </c>
      <c r="F5" s="151">
        <f>SUM(F6:F11)</f>
        <v>0</v>
      </c>
      <c r="G5" s="151">
        <f>SUM(G6:G11)</f>
        <v>0</v>
      </c>
      <c r="H5" s="152">
        <f>SUM(H6:H11)</f>
        <v>0</v>
      </c>
      <c r="I5" s="773"/>
    </row>
    <row r="6" spans="1:9" ht="22.5" customHeight="1" x14ac:dyDescent="0.25">
      <c r="A6" s="153" t="s">
        <v>7</v>
      </c>
      <c r="B6" s="154" t="s">
        <v>189</v>
      </c>
      <c r="C6" s="155"/>
      <c r="D6" s="156"/>
      <c r="E6" s="157"/>
      <c r="F6" s="2"/>
      <c r="G6" s="2"/>
      <c r="H6" s="158"/>
      <c r="I6" s="773"/>
    </row>
    <row r="7" spans="1:9" ht="22.5" customHeight="1" x14ac:dyDescent="0.25">
      <c r="A7" s="153" t="s">
        <v>8</v>
      </c>
      <c r="B7" s="154" t="s">
        <v>189</v>
      </c>
      <c r="C7" s="155"/>
      <c r="D7" s="156"/>
      <c r="E7" s="157"/>
      <c r="F7" s="2"/>
      <c r="G7" s="2"/>
      <c r="H7" s="158"/>
      <c r="I7" s="773"/>
    </row>
    <row r="8" spans="1:9" ht="22.5" customHeight="1" x14ac:dyDescent="0.25">
      <c r="A8" s="153" t="s">
        <v>9</v>
      </c>
      <c r="B8" s="154" t="s">
        <v>189</v>
      </c>
      <c r="C8" s="155"/>
      <c r="D8" s="156"/>
      <c r="E8" s="157"/>
      <c r="F8" s="2"/>
      <c r="G8" s="2"/>
      <c r="H8" s="158"/>
      <c r="I8" s="773"/>
    </row>
    <row r="9" spans="1:9" ht="22.5" customHeight="1" x14ac:dyDescent="0.25">
      <c r="A9" s="153" t="s">
        <v>10</v>
      </c>
      <c r="B9" s="154" t="s">
        <v>189</v>
      </c>
      <c r="C9" s="155"/>
      <c r="D9" s="156"/>
      <c r="E9" s="157"/>
      <c r="F9" s="2"/>
      <c r="G9" s="2"/>
      <c r="H9" s="158"/>
      <c r="I9" s="773"/>
    </row>
    <row r="10" spans="1:9" ht="22.5" customHeight="1" x14ac:dyDescent="0.25">
      <c r="A10" s="153" t="s">
        <v>11</v>
      </c>
      <c r="B10" s="154" t="s">
        <v>189</v>
      </c>
      <c r="C10" s="155"/>
      <c r="D10" s="156"/>
      <c r="E10" s="157"/>
      <c r="F10" s="2"/>
      <c r="G10" s="2"/>
      <c r="H10" s="158"/>
      <c r="I10" s="773"/>
    </row>
    <row r="11" spans="1:9" ht="22.5" customHeight="1" thickBot="1" x14ac:dyDescent="0.3">
      <c r="A11" s="153" t="s">
        <v>12</v>
      </c>
      <c r="B11" s="154" t="s">
        <v>189</v>
      </c>
      <c r="C11" s="155"/>
      <c r="D11" s="156"/>
      <c r="E11" s="157"/>
      <c r="F11" s="2"/>
      <c r="G11" s="2"/>
      <c r="H11" s="158"/>
      <c r="I11" s="773"/>
    </row>
    <row r="12" spans="1:9" ht="22.5" customHeight="1" thickBot="1" x14ac:dyDescent="0.3">
      <c r="A12" s="146" t="s">
        <v>13</v>
      </c>
      <c r="B12" s="147" t="s">
        <v>200</v>
      </c>
      <c r="C12" s="159"/>
      <c r="D12" s="160"/>
      <c r="E12" s="150">
        <f>SUM(E13:E18)</f>
        <v>0</v>
      </c>
      <c r="F12" s="151">
        <f>SUM(F13:F18)</f>
        <v>0</v>
      </c>
      <c r="G12" s="151">
        <f>SUM(G13:G18)</f>
        <v>0</v>
      </c>
      <c r="H12" s="152">
        <f>SUM(H13:H18)</f>
        <v>0</v>
      </c>
      <c r="I12" s="773"/>
    </row>
    <row r="13" spans="1:9" ht="22.5" customHeight="1" x14ac:dyDescent="0.25">
      <c r="A13" s="153" t="s">
        <v>14</v>
      </c>
      <c r="B13" s="154" t="s">
        <v>189</v>
      </c>
      <c r="C13" s="155"/>
      <c r="D13" s="156"/>
      <c r="E13" s="157"/>
      <c r="F13" s="2"/>
      <c r="G13" s="2"/>
      <c r="H13" s="158"/>
      <c r="I13" s="773"/>
    </row>
    <row r="14" spans="1:9" ht="22.5" customHeight="1" x14ac:dyDescent="0.25">
      <c r="A14" s="153" t="s">
        <v>15</v>
      </c>
      <c r="B14" s="154" t="s">
        <v>189</v>
      </c>
      <c r="C14" s="155"/>
      <c r="D14" s="156"/>
      <c r="E14" s="157"/>
      <c r="F14" s="2"/>
      <c r="G14" s="2"/>
      <c r="H14" s="158"/>
      <c r="I14" s="773"/>
    </row>
    <row r="15" spans="1:9" ht="22.5" customHeight="1" x14ac:dyDescent="0.25">
      <c r="A15" s="153" t="s">
        <v>16</v>
      </c>
      <c r="B15" s="154" t="s">
        <v>189</v>
      </c>
      <c r="C15" s="155"/>
      <c r="D15" s="156"/>
      <c r="E15" s="157"/>
      <c r="F15" s="2"/>
      <c r="G15" s="2"/>
      <c r="H15" s="158"/>
      <c r="I15" s="773"/>
    </row>
    <row r="16" spans="1:9" ht="22.5" customHeight="1" x14ac:dyDescent="0.25">
      <c r="A16" s="153" t="s">
        <v>17</v>
      </c>
      <c r="B16" s="154" t="s">
        <v>189</v>
      </c>
      <c r="C16" s="155"/>
      <c r="D16" s="156"/>
      <c r="E16" s="157"/>
      <c r="F16" s="2"/>
      <c r="G16" s="2"/>
      <c r="H16" s="158"/>
      <c r="I16" s="773"/>
    </row>
    <row r="17" spans="1:9" ht="22.5" customHeight="1" x14ac:dyDescent="0.25">
      <c r="A17" s="153" t="s">
        <v>18</v>
      </c>
      <c r="B17" s="154" t="s">
        <v>189</v>
      </c>
      <c r="C17" s="155"/>
      <c r="D17" s="156"/>
      <c r="E17" s="157"/>
      <c r="F17" s="2"/>
      <c r="G17" s="2"/>
      <c r="H17" s="158"/>
      <c r="I17" s="773"/>
    </row>
    <row r="18" spans="1:9" ht="22.5" customHeight="1" thickBot="1" x14ac:dyDescent="0.3">
      <c r="A18" s="153" t="s">
        <v>19</v>
      </c>
      <c r="B18" s="154" t="s">
        <v>189</v>
      </c>
      <c r="C18" s="155"/>
      <c r="D18" s="156"/>
      <c r="E18" s="157"/>
      <c r="F18" s="2"/>
      <c r="G18" s="2"/>
      <c r="H18" s="158"/>
      <c r="I18" s="773"/>
    </row>
    <row r="19" spans="1:9" ht="22.5" customHeight="1" thickBot="1" x14ac:dyDescent="0.3">
      <c r="A19" s="146" t="s">
        <v>20</v>
      </c>
      <c r="B19" s="147" t="s">
        <v>688</v>
      </c>
      <c r="C19" s="148"/>
      <c r="D19" s="149"/>
      <c r="E19" s="150">
        <f>E5+E12</f>
        <v>0</v>
      </c>
      <c r="F19" s="151">
        <f>F5+F12</f>
        <v>0</v>
      </c>
      <c r="G19" s="151">
        <f>G5+G12</f>
        <v>0</v>
      </c>
      <c r="H19" s="152">
        <f>H5+H12</f>
        <v>0</v>
      </c>
      <c r="I19" s="773"/>
    </row>
    <row r="20" spans="1:9" ht="20.100000000000001" customHeight="1" x14ac:dyDescent="0.25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J19"/>
  <sheetViews>
    <sheetView zoomScaleNormal="100" workbookViewId="0">
      <selection activeCell="J1" sqref="J1:J19"/>
    </sheetView>
  </sheetViews>
  <sheetFormatPr defaultColWidth="12" defaultRowHeight="13.2" x14ac:dyDescent="0.25"/>
  <cols>
    <col min="1" max="1" width="5.44140625" style="8" customWidth="1"/>
    <col min="2" max="2" width="36.77734375" style="8" customWidth="1"/>
    <col min="3" max="8" width="13.77734375" style="8" customWidth="1"/>
    <col min="9" max="9" width="15.109375" style="8" customWidth="1"/>
    <col min="10" max="10" width="5" style="8" customWidth="1"/>
    <col min="11" max="16384" width="12" style="8"/>
  </cols>
  <sheetData>
    <row r="1" spans="1:10" ht="34.5" customHeight="1" x14ac:dyDescent="0.25">
      <c r="A1" s="790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2020. december 31-én</v>
      </c>
      <c r="B1" s="791"/>
      <c r="C1" s="791"/>
      <c r="D1" s="791"/>
      <c r="E1" s="791"/>
      <c r="F1" s="791"/>
      <c r="G1" s="791"/>
      <c r="H1" s="791"/>
      <c r="I1" s="791"/>
      <c r="J1" s="773" t="str">
        <f>+CONCATENATE("4. tájékoztató tábla a 5/",LEFT(ÖSSZEFÜGGÉSEK!A4,4)+1,". (V.26.) önkormányzati rendelethez")</f>
        <v>4. tájékoztató tábla a 5/2021. (V.26.) önkormányzati rendelethez</v>
      </c>
    </row>
    <row r="2" spans="1:10" ht="14.4" thickBot="1" x14ac:dyDescent="0.35">
      <c r="H2" s="792" t="str">
        <f>'3. tájékoztató tábla'!H1</f>
        <v>Forintban!</v>
      </c>
      <c r="I2" s="792"/>
      <c r="J2" s="773"/>
    </row>
    <row r="3" spans="1:10" ht="13.8" thickBot="1" x14ac:dyDescent="0.3">
      <c r="A3" s="793" t="s">
        <v>4</v>
      </c>
      <c r="B3" s="795" t="s">
        <v>201</v>
      </c>
      <c r="C3" s="797" t="s">
        <v>202</v>
      </c>
      <c r="D3" s="799" t="s">
        <v>203</v>
      </c>
      <c r="E3" s="800"/>
      <c r="F3" s="800"/>
      <c r="G3" s="800"/>
      <c r="H3" s="800"/>
      <c r="I3" s="801" t="s">
        <v>204</v>
      </c>
      <c r="J3" s="773"/>
    </row>
    <row r="4" spans="1:10" s="20" customFormat="1" ht="42" customHeight="1" thickBot="1" x14ac:dyDescent="0.3">
      <c r="A4" s="794"/>
      <c r="B4" s="796"/>
      <c r="C4" s="798"/>
      <c r="D4" s="161" t="s">
        <v>205</v>
      </c>
      <c r="E4" s="161" t="s">
        <v>206</v>
      </c>
      <c r="F4" s="161" t="s">
        <v>207</v>
      </c>
      <c r="G4" s="162" t="s">
        <v>208</v>
      </c>
      <c r="H4" s="162" t="s">
        <v>209</v>
      </c>
      <c r="I4" s="802"/>
      <c r="J4" s="773"/>
    </row>
    <row r="5" spans="1:10" s="20" customFormat="1" ht="12" customHeight="1" thickBot="1" x14ac:dyDescent="0.3">
      <c r="A5" s="557" t="s">
        <v>408</v>
      </c>
      <c r="B5" s="163" t="s">
        <v>409</v>
      </c>
      <c r="C5" s="163" t="s">
        <v>410</v>
      </c>
      <c r="D5" s="163" t="s">
        <v>411</v>
      </c>
      <c r="E5" s="163" t="s">
        <v>412</v>
      </c>
      <c r="F5" s="163" t="s">
        <v>489</v>
      </c>
      <c r="G5" s="163" t="s">
        <v>490</v>
      </c>
      <c r="H5" s="163" t="s">
        <v>583</v>
      </c>
      <c r="I5" s="164" t="s">
        <v>584</v>
      </c>
      <c r="J5" s="773"/>
    </row>
    <row r="6" spans="1:10" s="20" customFormat="1" ht="18" customHeight="1" x14ac:dyDescent="0.25">
      <c r="A6" s="803" t="s">
        <v>210</v>
      </c>
      <c r="B6" s="804"/>
      <c r="C6" s="804"/>
      <c r="D6" s="804"/>
      <c r="E6" s="804"/>
      <c r="F6" s="804"/>
      <c r="G6" s="804"/>
      <c r="H6" s="804"/>
      <c r="I6" s="805"/>
      <c r="J6" s="773"/>
    </row>
    <row r="7" spans="1:10" ht="15.75" customHeight="1" x14ac:dyDescent="0.25">
      <c r="A7" s="33" t="s">
        <v>6</v>
      </c>
      <c r="B7" s="31" t="s">
        <v>211</v>
      </c>
      <c r="C7" s="23"/>
      <c r="D7" s="23"/>
      <c r="E7" s="23"/>
      <c r="F7" s="23"/>
      <c r="G7" s="166"/>
      <c r="H7" s="167">
        <f t="shared" ref="H7:H13" si="0">SUM(D7:G7)</f>
        <v>0</v>
      </c>
      <c r="I7" s="34">
        <f t="shared" ref="I7:I13" si="1">C7+H7</f>
        <v>0</v>
      </c>
      <c r="J7" s="773"/>
    </row>
    <row r="8" spans="1:10" x14ac:dyDescent="0.25">
      <c r="A8" s="33" t="s">
        <v>7</v>
      </c>
      <c r="B8" s="31" t="s">
        <v>149</v>
      </c>
      <c r="C8" s="23"/>
      <c r="D8" s="23"/>
      <c r="E8" s="23"/>
      <c r="F8" s="23"/>
      <c r="G8" s="166"/>
      <c r="H8" s="167">
        <f t="shared" si="0"/>
        <v>0</v>
      </c>
      <c r="I8" s="34">
        <f t="shared" si="1"/>
        <v>0</v>
      </c>
      <c r="J8" s="773"/>
    </row>
    <row r="9" spans="1:10" x14ac:dyDescent="0.25">
      <c r="A9" s="33" t="s">
        <v>8</v>
      </c>
      <c r="B9" s="31" t="s">
        <v>150</v>
      </c>
      <c r="C9" s="23"/>
      <c r="D9" s="23"/>
      <c r="E9" s="23"/>
      <c r="F9" s="23"/>
      <c r="G9" s="166"/>
      <c r="H9" s="167">
        <f t="shared" si="0"/>
        <v>0</v>
      </c>
      <c r="I9" s="34">
        <f t="shared" si="1"/>
        <v>0</v>
      </c>
      <c r="J9" s="773"/>
    </row>
    <row r="10" spans="1:10" ht="15.75" customHeight="1" x14ac:dyDescent="0.25">
      <c r="A10" s="33" t="s">
        <v>9</v>
      </c>
      <c r="B10" s="31" t="s">
        <v>151</v>
      </c>
      <c r="C10" s="23"/>
      <c r="D10" s="23"/>
      <c r="E10" s="23"/>
      <c r="F10" s="23"/>
      <c r="G10" s="166"/>
      <c r="H10" s="167">
        <f t="shared" si="0"/>
        <v>0</v>
      </c>
      <c r="I10" s="34">
        <f t="shared" si="1"/>
        <v>0</v>
      </c>
      <c r="J10" s="773"/>
    </row>
    <row r="11" spans="1:10" x14ac:dyDescent="0.25">
      <c r="A11" s="33" t="s">
        <v>10</v>
      </c>
      <c r="B11" s="31" t="s">
        <v>152</v>
      </c>
      <c r="C11" s="23"/>
      <c r="D11" s="23"/>
      <c r="E11" s="23"/>
      <c r="F11" s="23"/>
      <c r="G11" s="166"/>
      <c r="H11" s="167">
        <f t="shared" si="0"/>
        <v>0</v>
      </c>
      <c r="I11" s="34">
        <f t="shared" si="1"/>
        <v>0</v>
      </c>
      <c r="J11" s="773"/>
    </row>
    <row r="12" spans="1:10" ht="15.75" customHeight="1" x14ac:dyDescent="0.25">
      <c r="A12" s="35" t="s">
        <v>11</v>
      </c>
      <c r="B12" s="36" t="s">
        <v>212</v>
      </c>
      <c r="C12" s="24"/>
      <c r="D12" s="24"/>
      <c r="E12" s="24"/>
      <c r="F12" s="24"/>
      <c r="G12" s="168"/>
      <c r="H12" s="167">
        <f t="shared" si="0"/>
        <v>0</v>
      </c>
      <c r="I12" s="34">
        <f t="shared" si="1"/>
        <v>0</v>
      </c>
      <c r="J12" s="773"/>
    </row>
    <row r="13" spans="1:10" ht="15.75" customHeight="1" thickBot="1" x14ac:dyDescent="0.3">
      <c r="A13" s="169" t="s">
        <v>12</v>
      </c>
      <c r="B13" s="170" t="s">
        <v>213</v>
      </c>
      <c r="C13" s="172"/>
      <c r="D13" s="172"/>
      <c r="E13" s="172"/>
      <c r="F13" s="172"/>
      <c r="G13" s="173"/>
      <c r="H13" s="167">
        <f t="shared" si="0"/>
        <v>0</v>
      </c>
      <c r="I13" s="34">
        <f t="shared" si="1"/>
        <v>0</v>
      </c>
      <c r="J13" s="773"/>
    </row>
    <row r="14" spans="1:10" s="25" customFormat="1" ht="18" customHeight="1" thickBot="1" x14ac:dyDescent="0.3">
      <c r="A14" s="786" t="s">
        <v>214</v>
      </c>
      <c r="B14" s="787"/>
      <c r="C14" s="37">
        <f t="shared" ref="C14:I14" si="2">SUM(C7:C13)</f>
        <v>0</v>
      </c>
      <c r="D14" s="37">
        <f>SUM(D7:D13)</f>
        <v>0</v>
      </c>
      <c r="E14" s="37">
        <f t="shared" si="2"/>
        <v>0</v>
      </c>
      <c r="F14" s="37">
        <f t="shared" si="2"/>
        <v>0</v>
      </c>
      <c r="G14" s="174">
        <f t="shared" si="2"/>
        <v>0</v>
      </c>
      <c r="H14" s="174">
        <f t="shared" si="2"/>
        <v>0</v>
      </c>
      <c r="I14" s="38">
        <f t="shared" si="2"/>
        <v>0</v>
      </c>
      <c r="J14" s="773"/>
    </row>
    <row r="15" spans="1:10" s="22" customFormat="1" ht="18" customHeight="1" x14ac:dyDescent="0.25">
      <c r="A15" s="783" t="s">
        <v>215</v>
      </c>
      <c r="B15" s="784"/>
      <c r="C15" s="784"/>
      <c r="D15" s="784"/>
      <c r="E15" s="784"/>
      <c r="F15" s="784"/>
      <c r="G15" s="784"/>
      <c r="H15" s="784"/>
      <c r="I15" s="785"/>
      <c r="J15" s="773"/>
    </row>
    <row r="16" spans="1:10" s="22" customFormat="1" x14ac:dyDescent="0.25">
      <c r="A16" s="33" t="s">
        <v>6</v>
      </c>
      <c r="B16" s="31" t="s">
        <v>216</v>
      </c>
      <c r="C16" s="23"/>
      <c r="D16" s="23"/>
      <c r="E16" s="23"/>
      <c r="F16" s="23"/>
      <c r="G16" s="166"/>
      <c r="H16" s="167">
        <f>SUM(D16:G16)</f>
        <v>0</v>
      </c>
      <c r="I16" s="34">
        <f>C16+H16</f>
        <v>0</v>
      </c>
      <c r="J16" s="773"/>
    </row>
    <row r="17" spans="1:10" ht="13.8" thickBot="1" x14ac:dyDescent="0.3">
      <c r="A17" s="169" t="s">
        <v>7</v>
      </c>
      <c r="B17" s="170" t="s">
        <v>213</v>
      </c>
      <c r="C17" s="172"/>
      <c r="D17" s="172"/>
      <c r="E17" s="172"/>
      <c r="F17" s="172"/>
      <c r="G17" s="173"/>
      <c r="H17" s="167">
        <f>SUM(D17:G17)</f>
        <v>0</v>
      </c>
      <c r="I17" s="175">
        <f>C17+H17</f>
        <v>0</v>
      </c>
      <c r="J17" s="773"/>
    </row>
    <row r="18" spans="1:10" ht="15.75" customHeight="1" thickBot="1" x14ac:dyDescent="0.3">
      <c r="A18" s="786" t="s">
        <v>217</v>
      </c>
      <c r="B18" s="787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74">
        <f t="shared" si="3"/>
        <v>0</v>
      </c>
      <c r="H18" s="174">
        <f t="shared" si="3"/>
        <v>0</v>
      </c>
      <c r="I18" s="38">
        <f t="shared" si="3"/>
        <v>0</v>
      </c>
      <c r="J18" s="773"/>
    </row>
    <row r="19" spans="1:10" ht="18" customHeight="1" thickBot="1" x14ac:dyDescent="0.3">
      <c r="A19" s="788" t="s">
        <v>218</v>
      </c>
      <c r="B19" s="789"/>
      <c r="C19" s="176">
        <f t="shared" ref="C19:I19" si="4">C14+C18</f>
        <v>0</v>
      </c>
      <c r="D19" s="176">
        <f t="shared" si="4"/>
        <v>0</v>
      </c>
      <c r="E19" s="176">
        <f t="shared" si="4"/>
        <v>0</v>
      </c>
      <c r="F19" s="176">
        <f t="shared" si="4"/>
        <v>0</v>
      </c>
      <c r="G19" s="176">
        <f t="shared" si="4"/>
        <v>0</v>
      </c>
      <c r="H19" s="176">
        <f t="shared" si="4"/>
        <v>0</v>
      </c>
      <c r="I19" s="38">
        <f t="shared" si="4"/>
        <v>0</v>
      </c>
      <c r="J19" s="773"/>
    </row>
  </sheetData>
  <sheetProtection sheet="1" objects="1" scenarios="1"/>
  <mergeCells count="13"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D30"/>
  <sheetViews>
    <sheetView zoomScale="175" zoomScaleNormal="175" workbookViewId="0">
      <selection activeCell="G10" sqref="G10"/>
    </sheetView>
  </sheetViews>
  <sheetFormatPr defaultColWidth="12" defaultRowHeight="13.2" x14ac:dyDescent="0.25"/>
  <cols>
    <col min="1" max="1" width="5.77734375" style="190" customWidth="1"/>
    <col min="2" max="2" width="55.77734375" style="1" customWidth="1"/>
    <col min="3" max="4" width="14.77734375" style="1" customWidth="1"/>
    <col min="5" max="16384" width="12" style="1"/>
  </cols>
  <sheetData>
    <row r="1" spans="1:4" s="19" customFormat="1" ht="14.4" thickBot="1" x14ac:dyDescent="0.3">
      <c r="A1" s="138"/>
      <c r="D1" s="139" t="str">
        <f>'3. tájékoztató tábla'!H1</f>
        <v>Forintban!</v>
      </c>
    </row>
    <row r="2" spans="1:4" s="20" customFormat="1" ht="48" customHeight="1" thickBot="1" x14ac:dyDescent="0.3">
      <c r="A2" s="177" t="s">
        <v>4</v>
      </c>
      <c r="B2" s="161" t="s">
        <v>5</v>
      </c>
      <c r="C2" s="161" t="s">
        <v>219</v>
      </c>
      <c r="D2" s="178" t="s">
        <v>220</v>
      </c>
    </row>
    <row r="3" spans="1:4" s="20" customFormat="1" ht="14.1" customHeight="1" thickBot="1" x14ac:dyDescent="0.3">
      <c r="A3" s="179" t="s">
        <v>408</v>
      </c>
      <c r="B3" s="180" t="s">
        <v>409</v>
      </c>
      <c r="C3" s="180" t="s">
        <v>410</v>
      </c>
      <c r="D3" s="181" t="s">
        <v>411</v>
      </c>
    </row>
    <row r="4" spans="1:4" ht="18" customHeight="1" x14ac:dyDescent="0.25">
      <c r="A4" s="182" t="s">
        <v>6</v>
      </c>
      <c r="B4" s="183" t="s">
        <v>221</v>
      </c>
      <c r="C4" s="661"/>
      <c r="D4" s="662"/>
    </row>
    <row r="5" spans="1:4" ht="18" customHeight="1" x14ac:dyDescent="0.25">
      <c r="A5" s="184" t="s">
        <v>7</v>
      </c>
      <c r="B5" s="185" t="s">
        <v>222</v>
      </c>
      <c r="C5" s="663"/>
      <c r="D5" s="664"/>
    </row>
    <row r="6" spans="1:4" ht="18" customHeight="1" x14ac:dyDescent="0.25">
      <c r="A6" s="184" t="s">
        <v>8</v>
      </c>
      <c r="B6" s="185" t="s">
        <v>223</v>
      </c>
      <c r="C6" s="663"/>
      <c r="D6" s="664"/>
    </row>
    <row r="7" spans="1:4" ht="18" customHeight="1" x14ac:dyDescent="0.25">
      <c r="A7" s="184" t="s">
        <v>9</v>
      </c>
      <c r="B7" s="185" t="s">
        <v>224</v>
      </c>
      <c r="C7" s="663"/>
      <c r="D7" s="664"/>
    </row>
    <row r="8" spans="1:4" ht="18" customHeight="1" x14ac:dyDescent="0.25">
      <c r="A8" s="186" t="s">
        <v>10</v>
      </c>
      <c r="B8" s="185" t="s">
        <v>225</v>
      </c>
      <c r="C8" s="663"/>
      <c r="D8" s="664"/>
    </row>
    <row r="9" spans="1:4" ht="18" customHeight="1" x14ac:dyDescent="0.25">
      <c r="A9" s="184" t="s">
        <v>11</v>
      </c>
      <c r="B9" s="185" t="s">
        <v>226</v>
      </c>
      <c r="C9" s="663"/>
      <c r="D9" s="664"/>
    </row>
    <row r="10" spans="1:4" ht="18" customHeight="1" x14ac:dyDescent="0.25">
      <c r="A10" s="186" t="s">
        <v>12</v>
      </c>
      <c r="B10" s="187" t="s">
        <v>227</v>
      </c>
      <c r="C10" s="663"/>
      <c r="D10" s="664"/>
    </row>
    <row r="11" spans="1:4" ht="18" customHeight="1" x14ac:dyDescent="0.25">
      <c r="A11" s="186" t="s">
        <v>13</v>
      </c>
      <c r="B11" s="187" t="s">
        <v>228</v>
      </c>
      <c r="C11" s="663"/>
      <c r="D11" s="664"/>
    </row>
    <row r="12" spans="1:4" ht="18" customHeight="1" x14ac:dyDescent="0.25">
      <c r="A12" s="184" t="s">
        <v>14</v>
      </c>
      <c r="B12" s="187" t="s">
        <v>229</v>
      </c>
      <c r="C12" s="663"/>
      <c r="D12" s="664"/>
    </row>
    <row r="13" spans="1:4" ht="18" customHeight="1" x14ac:dyDescent="0.25">
      <c r="A13" s="186" t="s">
        <v>15</v>
      </c>
      <c r="B13" s="187" t="s">
        <v>230</v>
      </c>
      <c r="C13" s="663"/>
      <c r="D13" s="664"/>
    </row>
    <row r="14" spans="1:4" x14ac:dyDescent="0.25">
      <c r="A14" s="184" t="s">
        <v>16</v>
      </c>
      <c r="B14" s="187" t="s">
        <v>231</v>
      </c>
      <c r="C14" s="663"/>
      <c r="D14" s="664"/>
    </row>
    <row r="15" spans="1:4" ht="18" customHeight="1" x14ac:dyDescent="0.25">
      <c r="A15" s="186" t="s">
        <v>17</v>
      </c>
      <c r="B15" s="185" t="s">
        <v>232</v>
      </c>
      <c r="C15" s="663"/>
      <c r="D15" s="664"/>
    </row>
    <row r="16" spans="1:4" ht="18" customHeight="1" x14ac:dyDescent="0.25">
      <c r="A16" s="184" t="s">
        <v>18</v>
      </c>
      <c r="B16" s="185" t="s">
        <v>233</v>
      </c>
      <c r="C16" s="663"/>
      <c r="D16" s="664"/>
    </row>
    <row r="17" spans="1:4" ht="18" customHeight="1" x14ac:dyDescent="0.25">
      <c r="A17" s="186" t="s">
        <v>19</v>
      </c>
      <c r="B17" s="185" t="s">
        <v>234</v>
      </c>
      <c r="C17" s="663"/>
      <c r="D17" s="664"/>
    </row>
    <row r="18" spans="1:4" ht="18" customHeight="1" x14ac:dyDescent="0.25">
      <c r="A18" s="184" t="s">
        <v>20</v>
      </c>
      <c r="B18" s="185" t="s">
        <v>235</v>
      </c>
      <c r="C18" s="663"/>
      <c r="D18" s="664"/>
    </row>
    <row r="19" spans="1:4" ht="18" customHeight="1" x14ac:dyDescent="0.25">
      <c r="A19" s="186" t="s">
        <v>21</v>
      </c>
      <c r="B19" s="185" t="s">
        <v>236</v>
      </c>
      <c r="C19" s="663"/>
      <c r="D19" s="664"/>
    </row>
    <row r="20" spans="1:4" ht="18" customHeight="1" x14ac:dyDescent="0.25">
      <c r="A20" s="184" t="s">
        <v>22</v>
      </c>
      <c r="B20" s="165"/>
      <c r="C20" s="663"/>
      <c r="D20" s="664"/>
    </row>
    <row r="21" spans="1:4" ht="18" customHeight="1" x14ac:dyDescent="0.25">
      <c r="A21" s="186" t="s">
        <v>23</v>
      </c>
      <c r="B21" s="165"/>
      <c r="C21" s="663"/>
      <c r="D21" s="664"/>
    </row>
    <row r="22" spans="1:4" ht="18" customHeight="1" x14ac:dyDescent="0.25">
      <c r="A22" s="184" t="s">
        <v>24</v>
      </c>
      <c r="B22" s="165"/>
      <c r="C22" s="663"/>
      <c r="D22" s="664"/>
    </row>
    <row r="23" spans="1:4" ht="18" customHeight="1" x14ac:dyDescent="0.25">
      <c r="A23" s="186" t="s">
        <v>25</v>
      </c>
      <c r="B23" s="165"/>
      <c r="C23" s="663"/>
      <c r="D23" s="664"/>
    </row>
    <row r="24" spans="1:4" ht="18" customHeight="1" x14ac:dyDescent="0.25">
      <c r="A24" s="184" t="s">
        <v>26</v>
      </c>
      <c r="B24" s="165"/>
      <c r="C24" s="663"/>
      <c r="D24" s="664"/>
    </row>
    <row r="25" spans="1:4" ht="18" customHeight="1" x14ac:dyDescent="0.25">
      <c r="A25" s="186" t="s">
        <v>27</v>
      </c>
      <c r="B25" s="165"/>
      <c r="C25" s="663"/>
      <c r="D25" s="664"/>
    </row>
    <row r="26" spans="1:4" ht="18" customHeight="1" x14ac:dyDescent="0.25">
      <c r="A26" s="184" t="s">
        <v>28</v>
      </c>
      <c r="B26" s="165"/>
      <c r="C26" s="663"/>
      <c r="D26" s="664"/>
    </row>
    <row r="27" spans="1:4" ht="18" customHeight="1" x14ac:dyDescent="0.25">
      <c r="A27" s="186" t="s">
        <v>29</v>
      </c>
      <c r="B27" s="165"/>
      <c r="C27" s="663"/>
      <c r="D27" s="664"/>
    </row>
    <row r="28" spans="1:4" ht="18" customHeight="1" thickBot="1" x14ac:dyDescent="0.3">
      <c r="A28" s="188" t="s">
        <v>30</v>
      </c>
      <c r="B28" s="171"/>
      <c r="C28" s="665"/>
      <c r="D28" s="666"/>
    </row>
    <row r="29" spans="1:4" ht="18" customHeight="1" thickBot="1" x14ac:dyDescent="0.3">
      <c r="A29" s="275" t="s">
        <v>31</v>
      </c>
      <c r="B29" s="276" t="s">
        <v>39</v>
      </c>
      <c r="C29" s="667">
        <f>+C4+C5+C6+C7+C8+C15+C16+C17+C18+C19+C20+C21+C22+C23+C24+C25+C26+C27+C28</f>
        <v>0</v>
      </c>
      <c r="D29" s="668">
        <f>+D4+D5+D6+D7+D8+D15+D16+D17+D18+D19+D20+D21+D22+D23+D24+D25+D26+D27+D28</f>
        <v>0</v>
      </c>
    </row>
    <row r="30" spans="1:4" ht="25.5" customHeight="1" x14ac:dyDescent="0.25">
      <c r="A30" s="189"/>
      <c r="B30" s="806" t="s">
        <v>237</v>
      </c>
      <c r="C30" s="806"/>
      <c r="D30" s="806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5/2021(V.26.)
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36"/>
  <sheetViews>
    <sheetView zoomScale="115" zoomScaleNormal="115" workbookViewId="0">
      <selection activeCell="D6" sqref="D6"/>
    </sheetView>
  </sheetViews>
  <sheetFormatPr defaultColWidth="12" defaultRowHeight="13.2" x14ac:dyDescent="0.25"/>
  <cols>
    <col min="1" max="1" width="6.6640625" style="8" customWidth="1"/>
    <col min="2" max="2" width="32.77734375" style="8" customWidth="1"/>
    <col min="3" max="3" width="20.77734375" style="8" customWidth="1"/>
    <col min="4" max="5" width="12.77734375" style="8" customWidth="1"/>
    <col min="6" max="16384" width="12" style="8"/>
  </cols>
  <sheetData>
    <row r="1" spans="1:5" ht="14.4" thickBot="1" x14ac:dyDescent="0.35">
      <c r="C1" s="191"/>
      <c r="D1" s="191"/>
      <c r="E1" s="191" t="str">
        <f>'5. tájékoztató tábla'!D1</f>
        <v>Forintban!</v>
      </c>
    </row>
    <row r="2" spans="1:5" ht="42.75" customHeight="1" thickBot="1" x14ac:dyDescent="0.3">
      <c r="A2" s="192" t="s">
        <v>57</v>
      </c>
      <c r="B2" s="193" t="s">
        <v>238</v>
      </c>
      <c r="C2" s="193" t="s">
        <v>239</v>
      </c>
      <c r="D2" s="194" t="s">
        <v>240</v>
      </c>
      <c r="E2" s="195" t="s">
        <v>241</v>
      </c>
    </row>
    <row r="3" spans="1:5" ht="15.75" customHeight="1" x14ac:dyDescent="0.25">
      <c r="A3" s="196" t="s">
        <v>6</v>
      </c>
      <c r="B3" s="197"/>
      <c r="C3" s="197"/>
      <c r="D3" s="198"/>
      <c r="E3" s="199"/>
    </row>
    <row r="4" spans="1:5" ht="15.75" customHeight="1" x14ac:dyDescent="0.25">
      <c r="A4" s="200" t="s">
        <v>7</v>
      </c>
      <c r="B4" s="201"/>
      <c r="C4" s="201"/>
      <c r="D4" s="202"/>
      <c r="E4" s="203"/>
    </row>
    <row r="5" spans="1:5" ht="15.75" customHeight="1" x14ac:dyDescent="0.25">
      <c r="A5" s="200" t="s">
        <v>8</v>
      </c>
      <c r="B5" s="201"/>
      <c r="C5" s="201"/>
      <c r="D5" s="202"/>
      <c r="E5" s="203"/>
    </row>
    <row r="6" spans="1:5" ht="15.75" customHeight="1" x14ac:dyDescent="0.25">
      <c r="A6" s="200" t="s">
        <v>9</v>
      </c>
      <c r="B6" s="201"/>
      <c r="C6" s="201"/>
      <c r="D6" s="202"/>
      <c r="E6" s="203"/>
    </row>
    <row r="7" spans="1:5" ht="15.75" customHeight="1" x14ac:dyDescent="0.25">
      <c r="A7" s="200" t="s">
        <v>10</v>
      </c>
      <c r="B7" s="201"/>
      <c r="C7" s="201"/>
      <c r="D7" s="202"/>
      <c r="E7" s="203"/>
    </row>
    <row r="8" spans="1:5" ht="15.75" customHeight="1" x14ac:dyDescent="0.25">
      <c r="A8" s="200" t="s">
        <v>11</v>
      </c>
      <c r="B8" s="201"/>
      <c r="C8" s="201"/>
      <c r="D8" s="202"/>
      <c r="E8" s="203"/>
    </row>
    <row r="9" spans="1:5" ht="15.75" customHeight="1" x14ac:dyDescent="0.25">
      <c r="A9" s="200" t="s">
        <v>12</v>
      </c>
      <c r="B9" s="201"/>
      <c r="C9" s="201"/>
      <c r="D9" s="202"/>
      <c r="E9" s="203"/>
    </row>
    <row r="10" spans="1:5" ht="15.75" customHeight="1" x14ac:dyDescent="0.25">
      <c r="A10" s="200" t="s">
        <v>13</v>
      </c>
      <c r="B10" s="201"/>
      <c r="C10" s="201"/>
      <c r="D10" s="202"/>
      <c r="E10" s="203"/>
    </row>
    <row r="11" spans="1:5" ht="15.75" customHeight="1" x14ac:dyDescent="0.25">
      <c r="A11" s="200" t="s">
        <v>14</v>
      </c>
      <c r="B11" s="201"/>
      <c r="C11" s="201"/>
      <c r="D11" s="202"/>
      <c r="E11" s="203"/>
    </row>
    <row r="12" spans="1:5" ht="15.75" customHeight="1" x14ac:dyDescent="0.25">
      <c r="A12" s="200" t="s">
        <v>15</v>
      </c>
      <c r="B12" s="201"/>
      <c r="C12" s="201"/>
      <c r="D12" s="202"/>
      <c r="E12" s="203"/>
    </row>
    <row r="13" spans="1:5" ht="15.75" customHeight="1" x14ac:dyDescent="0.25">
      <c r="A13" s="200" t="s">
        <v>16</v>
      </c>
      <c r="B13" s="201"/>
      <c r="C13" s="201"/>
      <c r="D13" s="202"/>
      <c r="E13" s="203"/>
    </row>
    <row r="14" spans="1:5" ht="15.75" customHeight="1" x14ac:dyDescent="0.25">
      <c r="A14" s="200" t="s">
        <v>17</v>
      </c>
      <c r="B14" s="201"/>
      <c r="C14" s="201"/>
      <c r="D14" s="202"/>
      <c r="E14" s="203"/>
    </row>
    <row r="15" spans="1:5" ht="15.75" customHeight="1" x14ac:dyDescent="0.25">
      <c r="A15" s="200" t="s">
        <v>18</v>
      </c>
      <c r="B15" s="201"/>
      <c r="C15" s="201"/>
      <c r="D15" s="202"/>
      <c r="E15" s="203"/>
    </row>
    <row r="16" spans="1:5" ht="15.75" customHeight="1" x14ac:dyDescent="0.25">
      <c r="A16" s="200" t="s">
        <v>19</v>
      </c>
      <c r="B16" s="201"/>
      <c r="C16" s="201"/>
      <c r="D16" s="202"/>
      <c r="E16" s="203"/>
    </row>
    <row r="17" spans="1:5" ht="15.75" customHeight="1" x14ac:dyDescent="0.25">
      <c r="A17" s="200" t="s">
        <v>20</v>
      </c>
      <c r="B17" s="201"/>
      <c r="C17" s="201"/>
      <c r="D17" s="202"/>
      <c r="E17" s="203"/>
    </row>
    <row r="18" spans="1:5" ht="15.75" customHeight="1" x14ac:dyDescent="0.25">
      <c r="A18" s="200" t="s">
        <v>21</v>
      </c>
      <c r="B18" s="201"/>
      <c r="C18" s="201"/>
      <c r="D18" s="202"/>
      <c r="E18" s="203"/>
    </row>
    <row r="19" spans="1:5" ht="15.75" customHeight="1" x14ac:dyDescent="0.25">
      <c r="A19" s="200" t="s">
        <v>22</v>
      </c>
      <c r="B19" s="201"/>
      <c r="C19" s="201"/>
      <c r="D19" s="202"/>
      <c r="E19" s="203"/>
    </row>
    <row r="20" spans="1:5" ht="15.75" customHeight="1" x14ac:dyDescent="0.25">
      <c r="A20" s="200" t="s">
        <v>23</v>
      </c>
      <c r="B20" s="201"/>
      <c r="C20" s="201"/>
      <c r="D20" s="202"/>
      <c r="E20" s="203"/>
    </row>
    <row r="21" spans="1:5" ht="15.75" customHeight="1" x14ac:dyDescent="0.25">
      <c r="A21" s="200" t="s">
        <v>24</v>
      </c>
      <c r="B21" s="201"/>
      <c r="C21" s="201"/>
      <c r="D21" s="202"/>
      <c r="E21" s="203"/>
    </row>
    <row r="22" spans="1:5" ht="15.75" customHeight="1" x14ac:dyDescent="0.25">
      <c r="A22" s="200" t="s">
        <v>25</v>
      </c>
      <c r="B22" s="201"/>
      <c r="C22" s="201"/>
      <c r="D22" s="202"/>
      <c r="E22" s="203"/>
    </row>
    <row r="23" spans="1:5" ht="15.75" customHeight="1" x14ac:dyDescent="0.25">
      <c r="A23" s="200" t="s">
        <v>26</v>
      </c>
      <c r="B23" s="201"/>
      <c r="C23" s="201"/>
      <c r="D23" s="202"/>
      <c r="E23" s="203"/>
    </row>
    <row r="24" spans="1:5" ht="15.75" customHeight="1" x14ac:dyDescent="0.25">
      <c r="A24" s="200" t="s">
        <v>27</v>
      </c>
      <c r="B24" s="201"/>
      <c r="C24" s="201"/>
      <c r="D24" s="202"/>
      <c r="E24" s="203"/>
    </row>
    <row r="25" spans="1:5" ht="15.75" customHeight="1" x14ac:dyDescent="0.25">
      <c r="A25" s="200" t="s">
        <v>28</v>
      </c>
      <c r="B25" s="201"/>
      <c r="C25" s="201"/>
      <c r="D25" s="202"/>
      <c r="E25" s="203"/>
    </row>
    <row r="26" spans="1:5" ht="15.75" customHeight="1" x14ac:dyDescent="0.25">
      <c r="A26" s="200" t="s">
        <v>29</v>
      </c>
      <c r="B26" s="201"/>
      <c r="C26" s="201"/>
      <c r="D26" s="202"/>
      <c r="E26" s="203"/>
    </row>
    <row r="27" spans="1:5" ht="15.75" customHeight="1" x14ac:dyDescent="0.25">
      <c r="A27" s="200" t="s">
        <v>30</v>
      </c>
      <c r="B27" s="201"/>
      <c r="C27" s="201"/>
      <c r="D27" s="202"/>
      <c r="E27" s="203"/>
    </row>
    <row r="28" spans="1:5" ht="15.75" customHeight="1" x14ac:dyDescent="0.25">
      <c r="A28" s="200" t="s">
        <v>31</v>
      </c>
      <c r="B28" s="201"/>
      <c r="C28" s="201"/>
      <c r="D28" s="202"/>
      <c r="E28" s="203"/>
    </row>
    <row r="29" spans="1:5" ht="15.75" customHeight="1" x14ac:dyDescent="0.25">
      <c r="A29" s="200" t="s">
        <v>32</v>
      </c>
      <c r="B29" s="201"/>
      <c r="C29" s="201"/>
      <c r="D29" s="202"/>
      <c r="E29" s="203"/>
    </row>
    <row r="30" spans="1:5" ht="15.75" customHeight="1" x14ac:dyDescent="0.25">
      <c r="A30" s="200" t="s">
        <v>33</v>
      </c>
      <c r="B30" s="201"/>
      <c r="C30" s="201"/>
      <c r="D30" s="202"/>
      <c r="E30" s="203"/>
    </row>
    <row r="31" spans="1:5" ht="15.75" customHeight="1" x14ac:dyDescent="0.25">
      <c r="A31" s="200" t="s">
        <v>34</v>
      </c>
      <c r="B31" s="201"/>
      <c r="C31" s="201"/>
      <c r="D31" s="202"/>
      <c r="E31" s="203"/>
    </row>
    <row r="32" spans="1:5" ht="15.75" customHeight="1" x14ac:dyDescent="0.25">
      <c r="A32" s="200" t="s">
        <v>89</v>
      </c>
      <c r="B32" s="201"/>
      <c r="C32" s="201"/>
      <c r="D32" s="202"/>
      <c r="E32" s="203"/>
    </row>
    <row r="33" spans="1:5" ht="15.75" customHeight="1" x14ac:dyDescent="0.25">
      <c r="A33" s="200" t="s">
        <v>182</v>
      </c>
      <c r="B33" s="201"/>
      <c r="C33" s="201"/>
      <c r="D33" s="202"/>
      <c r="E33" s="203"/>
    </row>
    <row r="34" spans="1:5" ht="15.75" customHeight="1" x14ac:dyDescent="0.25">
      <c r="A34" s="200" t="s">
        <v>242</v>
      </c>
      <c r="B34" s="201"/>
      <c r="C34" s="201"/>
      <c r="D34" s="202"/>
      <c r="E34" s="203"/>
    </row>
    <row r="35" spans="1:5" ht="15.75" customHeight="1" thickBot="1" x14ac:dyDescent="0.3">
      <c r="A35" s="204" t="s">
        <v>243</v>
      </c>
      <c r="B35" s="205"/>
      <c r="C35" s="205"/>
      <c r="D35" s="206"/>
      <c r="E35" s="207"/>
    </row>
    <row r="36" spans="1:5" ht="15.75" customHeight="1" thickBot="1" x14ac:dyDescent="0.3">
      <c r="A36" s="807" t="s">
        <v>39</v>
      </c>
      <c r="B36" s="808"/>
      <c r="C36" s="208"/>
      <c r="D36" s="209">
        <f>SUM(D3:D35)</f>
        <v>0</v>
      </c>
      <c r="E36" s="210">
        <f>SUM(E3:E35)</f>
        <v>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2020. évi céljelleggel juttatott támogatások felhasználásáról&amp;R&amp;"Times New Roman CE,Félkövér dőlt"&amp;11 6. tájékoztató tábla a 5/2021(V.26.)
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73"/>
  <sheetViews>
    <sheetView zoomScale="130" zoomScaleNormal="130" zoomScaleSheetLayoutView="120" workbookViewId="0">
      <selection activeCell="C35" sqref="C35"/>
    </sheetView>
  </sheetViews>
  <sheetFormatPr defaultColWidth="12" defaultRowHeight="15.6" x14ac:dyDescent="0.3"/>
  <cols>
    <col min="1" max="1" width="67.109375" style="591" customWidth="1"/>
    <col min="2" max="2" width="6.109375" style="592" customWidth="1"/>
    <col min="3" max="4" width="12.109375" style="591" customWidth="1"/>
    <col min="5" max="5" width="12.109375" style="607" customWidth="1"/>
    <col min="6" max="16384" width="12" style="591"/>
  </cols>
  <sheetData>
    <row r="1" spans="1:5" ht="49.5" customHeight="1" x14ac:dyDescent="0.3">
      <c r="A1" s="810" t="str">
        <f>+CONCATENATE("VAGYONKIMUTATÁS",CHAR(10),"a könyvviteli mérlegben értékkel szereplő eszközökről",CHAR(10),LEFT(ÖSSZEFÜGGÉSEK!A4,4),".")</f>
        <v>VAGYONKIMUTATÁS
a könyvviteli mérlegben értékkel szereplő eszközökről
2020.</v>
      </c>
      <c r="B1" s="811"/>
      <c r="C1" s="811"/>
      <c r="D1" s="811"/>
      <c r="E1" s="811"/>
    </row>
    <row r="2" spans="1:5" ht="16.2" thickBot="1" x14ac:dyDescent="0.35">
      <c r="C2" s="812" t="str">
        <f>'6. tájékoztató tábla'!E1</f>
        <v>Forintban!</v>
      </c>
      <c r="D2" s="812"/>
      <c r="E2" s="812"/>
    </row>
    <row r="3" spans="1:5" ht="15.75" customHeight="1" x14ac:dyDescent="0.3">
      <c r="A3" s="813" t="s">
        <v>244</v>
      </c>
      <c r="B3" s="816" t="s">
        <v>245</v>
      </c>
      <c r="C3" s="819" t="s">
        <v>246</v>
      </c>
      <c r="D3" s="819" t="s">
        <v>247</v>
      </c>
      <c r="E3" s="821" t="s">
        <v>248</v>
      </c>
    </row>
    <row r="4" spans="1:5" ht="11.25" customHeight="1" x14ac:dyDescent="0.3">
      <c r="A4" s="814"/>
      <c r="B4" s="817"/>
      <c r="C4" s="820"/>
      <c r="D4" s="820"/>
      <c r="E4" s="822"/>
    </row>
    <row r="5" spans="1:5" x14ac:dyDescent="0.3">
      <c r="A5" s="815"/>
      <c r="B5" s="818"/>
      <c r="C5" s="823" t="s">
        <v>249</v>
      </c>
      <c r="D5" s="823"/>
      <c r="E5" s="824"/>
    </row>
    <row r="6" spans="1:5" s="596" customFormat="1" ht="16.2" thickBot="1" x14ac:dyDescent="0.3">
      <c r="A6" s="593" t="s">
        <v>647</v>
      </c>
      <c r="B6" s="594" t="s">
        <v>409</v>
      </c>
      <c r="C6" s="594" t="s">
        <v>410</v>
      </c>
      <c r="D6" s="594" t="s">
        <v>411</v>
      </c>
      <c r="E6" s="595" t="s">
        <v>412</v>
      </c>
    </row>
    <row r="7" spans="1:5" s="599" customFormat="1" x14ac:dyDescent="0.25">
      <c r="A7" s="597" t="s">
        <v>585</v>
      </c>
      <c r="B7" s="598" t="s">
        <v>250</v>
      </c>
      <c r="C7" s="684"/>
      <c r="D7" s="685"/>
      <c r="E7" s="686"/>
    </row>
    <row r="8" spans="1:5" s="599" customFormat="1" x14ac:dyDescent="0.25">
      <c r="A8" s="600" t="s">
        <v>586</v>
      </c>
      <c r="B8" s="222" t="s">
        <v>251</v>
      </c>
      <c r="C8" s="687"/>
      <c r="D8" s="688">
        <f>D9+D14+D19+D24+D29</f>
        <v>252159713</v>
      </c>
      <c r="E8" s="689">
        <f>+E9+E14+E19+E24+E29</f>
        <v>0</v>
      </c>
    </row>
    <row r="9" spans="1:5" s="599" customFormat="1" x14ac:dyDescent="0.25">
      <c r="A9" s="600" t="s">
        <v>587</v>
      </c>
      <c r="B9" s="222" t="s">
        <v>252</v>
      </c>
      <c r="C9" s="687">
        <f>+C10+C11+C12+C13</f>
        <v>278805316</v>
      </c>
      <c r="D9" s="688">
        <f>+D10+D11+D12+D13</f>
        <v>217225520</v>
      </c>
      <c r="E9" s="689">
        <f>+E10+E11+E12+E13</f>
        <v>0</v>
      </c>
    </row>
    <row r="10" spans="1:5" s="599" customFormat="1" x14ac:dyDescent="0.25">
      <c r="A10" s="601" t="s">
        <v>588</v>
      </c>
      <c r="B10" s="222" t="s">
        <v>253</v>
      </c>
      <c r="C10" s="690">
        <v>278805316</v>
      </c>
      <c r="D10" s="682">
        <v>217225520</v>
      </c>
      <c r="E10" s="691"/>
    </row>
    <row r="11" spans="1:5" s="599" customFormat="1" ht="26.25" customHeight="1" x14ac:dyDescent="0.25">
      <c r="A11" s="601" t="s">
        <v>589</v>
      </c>
      <c r="B11" s="222" t="s">
        <v>254</v>
      </c>
      <c r="C11" s="692"/>
      <c r="D11" s="683"/>
      <c r="E11" s="693"/>
    </row>
    <row r="12" spans="1:5" s="599" customFormat="1" x14ac:dyDescent="0.25">
      <c r="A12" s="601" t="s">
        <v>590</v>
      </c>
      <c r="B12" s="222" t="s">
        <v>255</v>
      </c>
      <c r="C12" s="692"/>
      <c r="D12" s="683"/>
      <c r="E12" s="693"/>
    </row>
    <row r="13" spans="1:5" s="599" customFormat="1" x14ac:dyDescent="0.25">
      <c r="A13" s="601" t="s">
        <v>591</v>
      </c>
      <c r="B13" s="222" t="s">
        <v>256</v>
      </c>
      <c r="C13" s="692"/>
      <c r="D13" s="683"/>
      <c r="E13" s="693"/>
    </row>
    <row r="14" spans="1:5" s="599" customFormat="1" x14ac:dyDescent="0.25">
      <c r="A14" s="600" t="s">
        <v>592</v>
      </c>
      <c r="B14" s="222" t="s">
        <v>257</v>
      </c>
      <c r="C14" s="694">
        <f>+C15+C16+C17+C18</f>
        <v>46455143</v>
      </c>
      <c r="D14" s="695">
        <f>+D15+D16+D17+D18</f>
        <v>22545016</v>
      </c>
      <c r="E14" s="696">
        <f>+E15+E16+E17+E18</f>
        <v>0</v>
      </c>
    </row>
    <row r="15" spans="1:5" s="599" customFormat="1" x14ac:dyDescent="0.25">
      <c r="A15" s="601" t="s">
        <v>593</v>
      </c>
      <c r="B15" s="222" t="s">
        <v>258</v>
      </c>
      <c r="C15" s="692">
        <v>46455143</v>
      </c>
      <c r="D15" s="683">
        <v>22545016</v>
      </c>
      <c r="E15" s="693"/>
    </row>
    <row r="16" spans="1:5" s="599" customFormat="1" ht="20.399999999999999" x14ac:dyDescent="0.25">
      <c r="A16" s="601" t="s">
        <v>594</v>
      </c>
      <c r="B16" s="222" t="s">
        <v>15</v>
      </c>
      <c r="C16" s="692"/>
      <c r="D16" s="683"/>
      <c r="E16" s="693"/>
    </row>
    <row r="17" spans="1:5" s="599" customFormat="1" x14ac:dyDescent="0.25">
      <c r="A17" s="601" t="s">
        <v>595</v>
      </c>
      <c r="B17" s="222" t="s">
        <v>16</v>
      </c>
      <c r="C17" s="692"/>
      <c r="D17" s="683"/>
      <c r="E17" s="693"/>
    </row>
    <row r="18" spans="1:5" s="599" customFormat="1" x14ac:dyDescent="0.25">
      <c r="A18" s="601" t="s">
        <v>596</v>
      </c>
      <c r="B18" s="222" t="s">
        <v>17</v>
      </c>
      <c r="C18" s="692"/>
      <c r="D18" s="683"/>
      <c r="E18" s="693"/>
    </row>
    <row r="19" spans="1:5" s="599" customFormat="1" x14ac:dyDescent="0.25">
      <c r="A19" s="600" t="s">
        <v>597</v>
      </c>
      <c r="B19" s="222" t="s">
        <v>18</v>
      </c>
      <c r="C19" s="694">
        <f>+C20+C21+C22+C23</f>
        <v>2158619</v>
      </c>
      <c r="D19" s="695">
        <f>+D20+D21+D22+D23</f>
        <v>1323429</v>
      </c>
      <c r="E19" s="696">
        <f>+E20+E21+E22+E23</f>
        <v>0</v>
      </c>
    </row>
    <row r="20" spans="1:5" s="599" customFormat="1" x14ac:dyDescent="0.25">
      <c r="A20" s="601" t="s">
        <v>598</v>
      </c>
      <c r="B20" s="222" t="s">
        <v>19</v>
      </c>
      <c r="C20" s="692"/>
      <c r="D20" s="683"/>
      <c r="E20" s="693"/>
    </row>
    <row r="21" spans="1:5" s="599" customFormat="1" x14ac:dyDescent="0.25">
      <c r="A21" s="601" t="s">
        <v>599</v>
      </c>
      <c r="B21" s="222" t="s">
        <v>20</v>
      </c>
      <c r="C21" s="692"/>
      <c r="D21" s="683"/>
      <c r="E21" s="693"/>
    </row>
    <row r="22" spans="1:5" s="599" customFormat="1" x14ac:dyDescent="0.25">
      <c r="A22" s="601" t="s">
        <v>600</v>
      </c>
      <c r="B22" s="222" t="s">
        <v>21</v>
      </c>
      <c r="C22" s="692"/>
      <c r="D22" s="683"/>
      <c r="E22" s="693"/>
    </row>
    <row r="23" spans="1:5" s="599" customFormat="1" x14ac:dyDescent="0.25">
      <c r="A23" s="601" t="s">
        <v>601</v>
      </c>
      <c r="B23" s="222" t="s">
        <v>22</v>
      </c>
      <c r="C23" s="692">
        <v>2158619</v>
      </c>
      <c r="D23" s="683">
        <v>1323429</v>
      </c>
      <c r="E23" s="693"/>
    </row>
    <row r="24" spans="1:5" s="599" customFormat="1" x14ac:dyDescent="0.25">
      <c r="A24" s="600" t="s">
        <v>602</v>
      </c>
      <c r="B24" s="222" t="s">
        <v>23</v>
      </c>
      <c r="C24" s="694">
        <f>+C25+C26+C27+C28</f>
        <v>0</v>
      </c>
      <c r="D24" s="695">
        <f>+D25+D26+D27+D28</f>
        <v>11065748</v>
      </c>
      <c r="E24" s="696">
        <f>+E25+E26+E27+E28</f>
        <v>0</v>
      </c>
    </row>
    <row r="25" spans="1:5" s="599" customFormat="1" x14ac:dyDescent="0.25">
      <c r="A25" s="601" t="s">
        <v>603</v>
      </c>
      <c r="B25" s="222" t="s">
        <v>24</v>
      </c>
      <c r="C25" s="692"/>
      <c r="D25" s="683">
        <v>11065748</v>
      </c>
      <c r="E25" s="693"/>
    </row>
    <row r="26" spans="1:5" s="599" customFormat="1" x14ac:dyDescent="0.25">
      <c r="A26" s="601" t="s">
        <v>604</v>
      </c>
      <c r="B26" s="222" t="s">
        <v>25</v>
      </c>
      <c r="C26" s="692"/>
      <c r="D26" s="683"/>
      <c r="E26" s="693"/>
    </row>
    <row r="27" spans="1:5" s="599" customFormat="1" x14ac:dyDescent="0.25">
      <c r="A27" s="601" t="s">
        <v>605</v>
      </c>
      <c r="B27" s="222" t="s">
        <v>26</v>
      </c>
      <c r="C27" s="692"/>
      <c r="D27" s="683"/>
      <c r="E27" s="693"/>
    </row>
    <row r="28" spans="1:5" s="599" customFormat="1" x14ac:dyDescent="0.25">
      <c r="A28" s="601" t="s">
        <v>606</v>
      </c>
      <c r="B28" s="222" t="s">
        <v>27</v>
      </c>
      <c r="C28" s="692"/>
      <c r="D28" s="683"/>
      <c r="E28" s="693"/>
    </row>
    <row r="29" spans="1:5" s="599" customFormat="1" x14ac:dyDescent="0.25">
      <c r="A29" s="600" t="s">
        <v>607</v>
      </c>
      <c r="B29" s="222" t="s">
        <v>28</v>
      </c>
      <c r="C29" s="694">
        <f>+C30+C31+C32+C33</f>
        <v>0</v>
      </c>
      <c r="D29" s="695">
        <f>+D30+D31+D32+D33</f>
        <v>0</v>
      </c>
      <c r="E29" s="696">
        <f>+E30+E31+E32+E33</f>
        <v>0</v>
      </c>
    </row>
    <row r="30" spans="1:5" s="599" customFormat="1" x14ac:dyDescent="0.25">
      <c r="A30" s="601" t="s">
        <v>608</v>
      </c>
      <c r="B30" s="222" t="s">
        <v>29</v>
      </c>
      <c r="C30" s="692"/>
      <c r="D30" s="683"/>
      <c r="E30" s="693"/>
    </row>
    <row r="31" spans="1:5" s="599" customFormat="1" ht="20.399999999999999" x14ac:dyDescent="0.25">
      <c r="A31" s="601" t="s">
        <v>609</v>
      </c>
      <c r="B31" s="222" t="s">
        <v>30</v>
      </c>
      <c r="C31" s="692"/>
      <c r="D31" s="683"/>
      <c r="E31" s="693"/>
    </row>
    <row r="32" spans="1:5" s="599" customFormat="1" x14ac:dyDescent="0.25">
      <c r="A32" s="601" t="s">
        <v>610</v>
      </c>
      <c r="B32" s="222" t="s">
        <v>31</v>
      </c>
      <c r="C32" s="692"/>
      <c r="D32" s="683"/>
      <c r="E32" s="693"/>
    </row>
    <row r="33" spans="1:5" s="599" customFormat="1" x14ac:dyDescent="0.25">
      <c r="A33" s="601" t="s">
        <v>611</v>
      </c>
      <c r="B33" s="222" t="s">
        <v>32</v>
      </c>
      <c r="C33" s="692"/>
      <c r="D33" s="683"/>
      <c r="E33" s="693"/>
    </row>
    <row r="34" spans="1:5" s="599" customFormat="1" x14ac:dyDescent="0.25">
      <c r="A34" s="600" t="s">
        <v>612</v>
      </c>
      <c r="B34" s="222" t="s">
        <v>33</v>
      </c>
      <c r="C34" s="694">
        <f>+C35+C40+C45</f>
        <v>8742759</v>
      </c>
      <c r="D34" s="695">
        <f>+D35+D40+D45</f>
        <v>8742759</v>
      </c>
      <c r="E34" s="696">
        <f>+E35+E40+E45</f>
        <v>0</v>
      </c>
    </row>
    <row r="35" spans="1:5" s="599" customFormat="1" x14ac:dyDescent="0.25">
      <c r="A35" s="600" t="s">
        <v>613</v>
      </c>
      <c r="B35" s="222" t="s">
        <v>34</v>
      </c>
      <c r="C35" s="694">
        <f>+C36+C37+C38+C39</f>
        <v>8742759</v>
      </c>
      <c r="D35" s="695">
        <f>+D36+D37+D38+D39</f>
        <v>8742759</v>
      </c>
      <c r="E35" s="696">
        <f>+E36+E37+E38+E39</f>
        <v>0</v>
      </c>
    </row>
    <row r="36" spans="1:5" s="599" customFormat="1" x14ac:dyDescent="0.25">
      <c r="A36" s="601" t="s">
        <v>614</v>
      </c>
      <c r="B36" s="222" t="s">
        <v>89</v>
      </c>
      <c r="C36" s="692">
        <v>8742759</v>
      </c>
      <c r="D36" s="683">
        <v>8742759</v>
      </c>
      <c r="E36" s="693"/>
    </row>
    <row r="37" spans="1:5" s="599" customFormat="1" x14ac:dyDescent="0.25">
      <c r="A37" s="601" t="s">
        <v>615</v>
      </c>
      <c r="B37" s="222" t="s">
        <v>182</v>
      </c>
      <c r="C37" s="692"/>
      <c r="D37" s="683"/>
      <c r="E37" s="693"/>
    </row>
    <row r="38" spans="1:5" s="599" customFormat="1" x14ac:dyDescent="0.25">
      <c r="A38" s="601" t="s">
        <v>616</v>
      </c>
      <c r="B38" s="222" t="s">
        <v>242</v>
      </c>
      <c r="C38" s="692"/>
      <c r="D38" s="683"/>
      <c r="E38" s="693"/>
    </row>
    <row r="39" spans="1:5" s="599" customFormat="1" x14ac:dyDescent="0.25">
      <c r="A39" s="601" t="s">
        <v>617</v>
      </c>
      <c r="B39" s="222" t="s">
        <v>243</v>
      </c>
      <c r="C39" s="692"/>
      <c r="D39" s="683"/>
      <c r="E39" s="693"/>
    </row>
    <row r="40" spans="1:5" s="599" customFormat="1" x14ac:dyDescent="0.25">
      <c r="A40" s="600" t="s">
        <v>618</v>
      </c>
      <c r="B40" s="222" t="s">
        <v>259</v>
      </c>
      <c r="C40" s="694">
        <f>+C41+C42+C43+C44</f>
        <v>0</v>
      </c>
      <c r="D40" s="695">
        <f>+D41+D42+D43+D44</f>
        <v>0</v>
      </c>
      <c r="E40" s="696">
        <f>+E41+E42+E43+E44</f>
        <v>0</v>
      </c>
    </row>
    <row r="41" spans="1:5" s="599" customFormat="1" x14ac:dyDescent="0.25">
      <c r="A41" s="601" t="s">
        <v>619</v>
      </c>
      <c r="B41" s="222" t="s">
        <v>260</v>
      </c>
      <c r="C41" s="692"/>
      <c r="D41" s="683"/>
      <c r="E41" s="693"/>
    </row>
    <row r="42" spans="1:5" s="599" customFormat="1" ht="20.399999999999999" x14ac:dyDescent="0.25">
      <c r="A42" s="601" t="s">
        <v>620</v>
      </c>
      <c r="B42" s="222" t="s">
        <v>261</v>
      </c>
      <c r="C42" s="692"/>
      <c r="D42" s="683"/>
      <c r="E42" s="693"/>
    </row>
    <row r="43" spans="1:5" s="599" customFormat="1" x14ac:dyDescent="0.25">
      <c r="A43" s="601" t="s">
        <v>621</v>
      </c>
      <c r="B43" s="222" t="s">
        <v>262</v>
      </c>
      <c r="C43" s="692"/>
      <c r="D43" s="683"/>
      <c r="E43" s="693"/>
    </row>
    <row r="44" spans="1:5" s="599" customFormat="1" x14ac:dyDescent="0.25">
      <c r="A44" s="601" t="s">
        <v>622</v>
      </c>
      <c r="B44" s="222" t="s">
        <v>263</v>
      </c>
      <c r="C44" s="692"/>
      <c r="D44" s="683"/>
      <c r="E44" s="693"/>
    </row>
    <row r="45" spans="1:5" s="599" customFormat="1" x14ac:dyDescent="0.25">
      <c r="A45" s="600" t="s">
        <v>623</v>
      </c>
      <c r="B45" s="222" t="s">
        <v>264</v>
      </c>
      <c r="C45" s="694">
        <f>+C46+C47+C48+C49</f>
        <v>0</v>
      </c>
      <c r="D45" s="695">
        <f>+D46+D47+D48+D49</f>
        <v>0</v>
      </c>
      <c r="E45" s="696">
        <f>+E46+E47+E48+E49</f>
        <v>0</v>
      </c>
    </row>
    <row r="46" spans="1:5" s="599" customFormat="1" x14ac:dyDescent="0.25">
      <c r="A46" s="601" t="s">
        <v>624</v>
      </c>
      <c r="B46" s="222" t="s">
        <v>265</v>
      </c>
      <c r="C46" s="692"/>
      <c r="D46" s="683"/>
      <c r="E46" s="693"/>
    </row>
    <row r="47" spans="1:5" s="599" customFormat="1" ht="20.399999999999999" x14ac:dyDescent="0.25">
      <c r="A47" s="601" t="s">
        <v>625</v>
      </c>
      <c r="B47" s="222" t="s">
        <v>266</v>
      </c>
      <c r="C47" s="692"/>
      <c r="D47" s="683"/>
      <c r="E47" s="693"/>
    </row>
    <row r="48" spans="1:5" s="599" customFormat="1" x14ac:dyDescent="0.25">
      <c r="A48" s="601" t="s">
        <v>626</v>
      </c>
      <c r="B48" s="222" t="s">
        <v>267</v>
      </c>
      <c r="C48" s="692"/>
      <c r="D48" s="683"/>
      <c r="E48" s="693"/>
    </row>
    <row r="49" spans="1:5" s="599" customFormat="1" x14ac:dyDescent="0.25">
      <c r="A49" s="601" t="s">
        <v>627</v>
      </c>
      <c r="B49" s="222" t="s">
        <v>268</v>
      </c>
      <c r="C49" s="692"/>
      <c r="D49" s="683"/>
      <c r="E49" s="693"/>
    </row>
    <row r="50" spans="1:5" s="599" customFormat="1" x14ac:dyDescent="0.25">
      <c r="A50" s="600" t="s">
        <v>628</v>
      </c>
      <c r="B50" s="222" t="s">
        <v>269</v>
      </c>
      <c r="C50" s="692"/>
      <c r="D50" s="683"/>
      <c r="E50" s="693"/>
    </row>
    <row r="51" spans="1:5" s="599" customFormat="1" ht="20.399999999999999" x14ac:dyDescent="0.25">
      <c r="A51" s="600" t="s">
        <v>629</v>
      </c>
      <c r="B51" s="222" t="s">
        <v>270</v>
      </c>
      <c r="C51" s="694">
        <f>+C7+C8+C34+C50</f>
        <v>8742759</v>
      </c>
      <c r="D51" s="695">
        <f>+D7+D8+D34+D50</f>
        <v>260902472</v>
      </c>
      <c r="E51" s="696">
        <f>+E7+E8+E34+E50</f>
        <v>0</v>
      </c>
    </row>
    <row r="52" spans="1:5" s="599" customFormat="1" x14ac:dyDescent="0.25">
      <c r="A52" s="600" t="s">
        <v>630</v>
      </c>
      <c r="B52" s="222" t="s">
        <v>271</v>
      </c>
      <c r="C52" s="692"/>
      <c r="D52" s="683"/>
      <c r="E52" s="693"/>
    </row>
    <row r="53" spans="1:5" s="599" customFormat="1" x14ac:dyDescent="0.25">
      <c r="A53" s="600" t="s">
        <v>631</v>
      </c>
      <c r="B53" s="222" t="s">
        <v>272</v>
      </c>
      <c r="C53" s="692"/>
      <c r="D53" s="683"/>
      <c r="E53" s="693"/>
    </row>
    <row r="54" spans="1:5" s="599" customFormat="1" x14ac:dyDescent="0.25">
      <c r="A54" s="600" t="s">
        <v>632</v>
      </c>
      <c r="B54" s="222" t="s">
        <v>273</v>
      </c>
      <c r="C54" s="694">
        <f>+C52+C53</f>
        <v>0</v>
      </c>
      <c r="D54" s="695">
        <f>+D52+D53</f>
        <v>0</v>
      </c>
      <c r="E54" s="696">
        <f>+E52+E53</f>
        <v>0</v>
      </c>
    </row>
    <row r="55" spans="1:5" s="599" customFormat="1" x14ac:dyDescent="0.25">
      <c r="A55" s="600" t="s">
        <v>633</v>
      </c>
      <c r="B55" s="222" t="s">
        <v>274</v>
      </c>
      <c r="C55" s="692"/>
      <c r="D55" s="683"/>
      <c r="E55" s="693"/>
    </row>
    <row r="56" spans="1:5" s="599" customFormat="1" x14ac:dyDescent="0.25">
      <c r="A56" s="600" t="s">
        <v>634</v>
      </c>
      <c r="B56" s="222" t="s">
        <v>275</v>
      </c>
      <c r="C56" s="692"/>
      <c r="D56" s="683">
        <v>43405</v>
      </c>
      <c r="E56" s="693"/>
    </row>
    <row r="57" spans="1:5" s="599" customFormat="1" x14ac:dyDescent="0.25">
      <c r="A57" s="600" t="s">
        <v>635</v>
      </c>
      <c r="B57" s="222" t="s">
        <v>276</v>
      </c>
      <c r="C57" s="692"/>
      <c r="D57" s="683">
        <v>5128342</v>
      </c>
      <c r="E57" s="693"/>
    </row>
    <row r="58" spans="1:5" s="599" customFormat="1" x14ac:dyDescent="0.25">
      <c r="A58" s="600" t="s">
        <v>636</v>
      </c>
      <c r="B58" s="222" t="s">
        <v>277</v>
      </c>
      <c r="C58" s="692"/>
      <c r="D58" s="683"/>
      <c r="E58" s="693"/>
    </row>
    <row r="59" spans="1:5" s="599" customFormat="1" x14ac:dyDescent="0.25">
      <c r="A59" s="600" t="s">
        <v>637</v>
      </c>
      <c r="B59" s="222" t="s">
        <v>278</v>
      </c>
      <c r="C59" s="694">
        <f>+C55+C56+C57+C58</f>
        <v>0</v>
      </c>
      <c r="D59" s="695">
        <f>+D55+D56+D57+D58</f>
        <v>5171747</v>
      </c>
      <c r="E59" s="696">
        <f>+E55+E56+E57+E58</f>
        <v>0</v>
      </c>
    </row>
    <row r="60" spans="1:5" s="599" customFormat="1" x14ac:dyDescent="0.25">
      <c r="A60" s="600" t="s">
        <v>638</v>
      </c>
      <c r="B60" s="222" t="s">
        <v>279</v>
      </c>
      <c r="C60" s="692"/>
      <c r="D60" s="683">
        <v>894583</v>
      </c>
      <c r="E60" s="693"/>
    </row>
    <row r="61" spans="1:5" s="599" customFormat="1" x14ac:dyDescent="0.25">
      <c r="A61" s="600" t="s">
        <v>639</v>
      </c>
      <c r="B61" s="222" t="s">
        <v>280</v>
      </c>
      <c r="C61" s="692"/>
      <c r="D61" s="683"/>
      <c r="E61" s="693"/>
    </row>
    <row r="62" spans="1:5" s="599" customFormat="1" x14ac:dyDescent="0.25">
      <c r="A62" s="600" t="s">
        <v>640</v>
      </c>
      <c r="B62" s="222" t="s">
        <v>281</v>
      </c>
      <c r="C62" s="692"/>
      <c r="D62" s="683">
        <v>4808758</v>
      </c>
      <c r="E62" s="693"/>
    </row>
    <row r="63" spans="1:5" s="599" customFormat="1" x14ac:dyDescent="0.25">
      <c r="A63" s="600" t="s">
        <v>641</v>
      </c>
      <c r="B63" s="222" t="s">
        <v>282</v>
      </c>
      <c r="C63" s="694">
        <f>+C60+C61+C62</f>
        <v>0</v>
      </c>
      <c r="D63" s="695">
        <f>+D60+D61+D62</f>
        <v>5703341</v>
      </c>
      <c r="E63" s="696">
        <f>+E60+E61+E62</f>
        <v>0</v>
      </c>
    </row>
    <row r="64" spans="1:5" s="599" customFormat="1" x14ac:dyDescent="0.25">
      <c r="A64" s="600" t="s">
        <v>642</v>
      </c>
      <c r="B64" s="222" t="s">
        <v>283</v>
      </c>
      <c r="C64" s="692"/>
      <c r="D64" s="683"/>
      <c r="E64" s="693"/>
    </row>
    <row r="65" spans="1:5" s="599" customFormat="1" ht="20.399999999999999" x14ac:dyDescent="0.25">
      <c r="A65" s="600" t="s">
        <v>643</v>
      </c>
      <c r="B65" s="222" t="s">
        <v>284</v>
      </c>
      <c r="C65" s="692"/>
      <c r="D65" s="683"/>
      <c r="E65" s="693"/>
    </row>
    <row r="66" spans="1:5" s="599" customFormat="1" x14ac:dyDescent="0.25">
      <c r="A66" s="600" t="s">
        <v>644</v>
      </c>
      <c r="B66" s="222" t="s">
        <v>285</v>
      </c>
      <c r="C66" s="694">
        <f>+C64+C65</f>
        <v>0</v>
      </c>
      <c r="D66" s="695"/>
      <c r="E66" s="696">
        <f>+E64+E65</f>
        <v>0</v>
      </c>
    </row>
    <row r="67" spans="1:5" s="599" customFormat="1" x14ac:dyDescent="0.25">
      <c r="A67" s="600" t="s">
        <v>645</v>
      </c>
      <c r="B67" s="222" t="s">
        <v>286</v>
      </c>
      <c r="C67" s="692"/>
      <c r="D67" s="683"/>
      <c r="E67" s="693"/>
    </row>
    <row r="68" spans="1:5" s="599" customFormat="1" ht="16.2" thickBot="1" x14ac:dyDescent="0.3">
      <c r="A68" s="602" t="s">
        <v>646</v>
      </c>
      <c r="B68" s="224" t="s">
        <v>287</v>
      </c>
      <c r="C68" s="697">
        <f>+C51+C54+C59+C63+C66+C67</f>
        <v>8742759</v>
      </c>
      <c r="D68" s="698">
        <f>+D51+D54+D59+D63+D66+D67</f>
        <v>271777560</v>
      </c>
      <c r="E68" s="699">
        <f>+E51+E54+E59+E63+E66+E67</f>
        <v>0</v>
      </c>
    </row>
    <row r="69" spans="1:5" x14ac:dyDescent="0.3">
      <c r="A69" s="603"/>
      <c r="C69" s="604"/>
      <c r="D69" s="604"/>
      <c r="E69" s="605"/>
    </row>
    <row r="70" spans="1:5" x14ac:dyDescent="0.3">
      <c r="A70" s="603"/>
      <c r="C70" s="604"/>
      <c r="D70" s="604"/>
      <c r="E70" s="605"/>
    </row>
    <row r="71" spans="1:5" x14ac:dyDescent="0.3">
      <c r="A71" s="606"/>
      <c r="C71" s="604"/>
      <c r="D71" s="604"/>
      <c r="E71" s="605"/>
    </row>
    <row r="72" spans="1:5" x14ac:dyDescent="0.3">
      <c r="A72" s="809"/>
      <c r="B72" s="809"/>
      <c r="C72" s="809"/>
      <c r="D72" s="809"/>
      <c r="E72" s="809"/>
    </row>
    <row r="73" spans="1:5" x14ac:dyDescent="0.3">
      <c r="A73" s="809"/>
      <c r="B73" s="809"/>
      <c r="C73" s="809"/>
      <c r="D73" s="809"/>
      <c r="E73" s="80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r:id="rId1"/>
  <headerFooter alignWithMargins="0">
    <oddHeader>&amp;L&amp;"Times New Roman,Félkövér dőlt"Detek Önkormányzat&amp;R&amp;"Times New Roman,Félkövér dőlt"7.1. tájékoztató tábla a 5/2021(V.26.)
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I161"/>
  <sheetViews>
    <sheetView zoomScale="130" zoomScaleNormal="130" zoomScaleSheetLayoutView="100" workbookViewId="0">
      <selection activeCell="E125" sqref="E125"/>
    </sheetView>
  </sheetViews>
  <sheetFormatPr defaultColWidth="12" defaultRowHeight="15.6" x14ac:dyDescent="0.3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 x14ac:dyDescent="0.3">
      <c r="A1" s="707" t="s">
        <v>3</v>
      </c>
      <c r="B1" s="707"/>
      <c r="C1" s="707"/>
      <c r="D1" s="707"/>
      <c r="E1" s="707"/>
    </row>
    <row r="2" spans="1:5" ht="15.75" customHeight="1" thickBot="1" x14ac:dyDescent="0.35">
      <c r="A2" s="45" t="s">
        <v>109</v>
      </c>
      <c r="B2" s="45"/>
      <c r="C2" s="369"/>
      <c r="D2" s="369"/>
      <c r="E2" s="369" t="str">
        <f>'1.2.sz.mell.'!E2</f>
        <v>Forintban!</v>
      </c>
    </row>
    <row r="3" spans="1:5" ht="15.75" customHeight="1" x14ac:dyDescent="0.3">
      <c r="A3" s="708" t="s">
        <v>57</v>
      </c>
      <c r="B3" s="710" t="s">
        <v>5</v>
      </c>
      <c r="C3" s="712" t="str">
        <f>+'1.1.sz.mell.'!C3:E3</f>
        <v>2020. évi</v>
      </c>
      <c r="D3" s="712"/>
      <c r="E3" s="713"/>
    </row>
    <row r="4" spans="1:5" ht="38.1" customHeight="1" thickBot="1" x14ac:dyDescent="0.35">
      <c r="A4" s="709"/>
      <c r="B4" s="711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 x14ac:dyDescent="0.25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 x14ac:dyDescent="0.3">
      <c r="A6" s="342" t="s">
        <v>6</v>
      </c>
      <c r="B6" s="343" t="s">
        <v>303</v>
      </c>
      <c r="C6" s="374">
        <f>SUM(C7:C12)</f>
        <v>0</v>
      </c>
      <c r="D6" s="374">
        <f>SUM(D7:D12)</f>
        <v>0</v>
      </c>
      <c r="E6" s="357">
        <f>SUM(E7:E12)</f>
        <v>0</v>
      </c>
    </row>
    <row r="7" spans="1:5" s="384" customFormat="1" ht="12" customHeight="1" x14ac:dyDescent="0.25">
      <c r="A7" s="337" t="s">
        <v>69</v>
      </c>
      <c r="B7" s="385" t="s">
        <v>304</v>
      </c>
      <c r="C7" s="376"/>
      <c r="D7" s="376"/>
      <c r="E7" s="359"/>
    </row>
    <row r="8" spans="1:5" s="384" customFormat="1" ht="12" customHeight="1" x14ac:dyDescent="0.25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 x14ac:dyDescent="0.25">
      <c r="A9" s="336" t="s">
        <v>71</v>
      </c>
      <c r="B9" s="386" t="s">
        <v>306</v>
      </c>
      <c r="C9" s="375"/>
      <c r="D9" s="375"/>
      <c r="E9" s="358"/>
    </row>
    <row r="10" spans="1:5" s="384" customFormat="1" ht="12" customHeight="1" x14ac:dyDescent="0.25">
      <c r="A10" s="336" t="s">
        <v>72</v>
      </c>
      <c r="B10" s="386" t="s">
        <v>307</v>
      </c>
      <c r="C10" s="375"/>
      <c r="D10" s="375"/>
      <c r="E10" s="358"/>
    </row>
    <row r="11" spans="1:5" s="384" customFormat="1" ht="12" customHeight="1" x14ac:dyDescent="0.25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 x14ac:dyDescent="0.3">
      <c r="A12" s="338" t="s">
        <v>73</v>
      </c>
      <c r="B12" s="387" t="s">
        <v>309</v>
      </c>
      <c r="C12" s="377"/>
      <c r="D12" s="377"/>
      <c r="E12" s="360"/>
    </row>
    <row r="13" spans="1:5" s="384" customFormat="1" ht="12" customHeight="1" thickBot="1" x14ac:dyDescent="0.3">
      <c r="A13" s="342" t="s">
        <v>7</v>
      </c>
      <c r="B13" s="364" t="s">
        <v>310</v>
      </c>
      <c r="C13" s="374">
        <f>SUM(C14:C18)</f>
        <v>3457840</v>
      </c>
      <c r="D13" s="374">
        <f>SUM(D14:D18)</f>
        <v>30487616</v>
      </c>
      <c r="E13" s="357">
        <f>SUM(E14:E18)</f>
        <v>30487616</v>
      </c>
    </row>
    <row r="14" spans="1:5" s="384" customFormat="1" ht="12" customHeight="1" x14ac:dyDescent="0.25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 x14ac:dyDescent="0.25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 x14ac:dyDescent="0.25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 x14ac:dyDescent="0.25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 x14ac:dyDescent="0.25">
      <c r="A18" s="336" t="s">
        <v>79</v>
      </c>
      <c r="B18" s="386" t="s">
        <v>315</v>
      </c>
      <c r="C18" s="375">
        <v>3457840</v>
      </c>
      <c r="D18" s="375">
        <v>30487616</v>
      </c>
      <c r="E18" s="358">
        <v>30487616</v>
      </c>
    </row>
    <row r="19" spans="1:5" s="384" customFormat="1" ht="12" customHeight="1" thickBot="1" x14ac:dyDescent="0.3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 x14ac:dyDescent="0.3">
      <c r="A20" s="342" t="s">
        <v>8</v>
      </c>
      <c r="B20" s="343" t="s">
        <v>317</v>
      </c>
      <c r="C20" s="374">
        <f>SUM(C21:C25)</f>
        <v>26828669</v>
      </c>
      <c r="D20" s="374">
        <f>SUM(D21:D25)</f>
        <v>26828669</v>
      </c>
      <c r="E20" s="357">
        <f>SUM(E21:E25)</f>
        <v>0</v>
      </c>
    </row>
    <row r="21" spans="1:5" s="384" customFormat="1" ht="12" customHeight="1" x14ac:dyDescent="0.25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 x14ac:dyDescent="0.25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 x14ac:dyDescent="0.25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 x14ac:dyDescent="0.25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 x14ac:dyDescent="0.25">
      <c r="A25" s="336" t="s">
        <v>119</v>
      </c>
      <c r="B25" s="386" t="s">
        <v>322</v>
      </c>
      <c r="C25" s="375">
        <v>26828669</v>
      </c>
      <c r="D25" s="375">
        <v>26828669</v>
      </c>
      <c r="E25" s="358"/>
    </row>
    <row r="26" spans="1:5" s="384" customFormat="1" ht="12" customHeight="1" thickBot="1" x14ac:dyDescent="0.3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 x14ac:dyDescent="0.3">
      <c r="A27" s="342" t="s">
        <v>121</v>
      </c>
      <c r="B27" s="343" t="s">
        <v>724</v>
      </c>
      <c r="C27" s="380">
        <f>SUM(C28:C33)</f>
        <v>0</v>
      </c>
      <c r="D27" s="380">
        <f>SUM(D28:D33)</f>
        <v>0</v>
      </c>
      <c r="E27" s="393">
        <f>SUM(E28:E33)</f>
        <v>0</v>
      </c>
    </row>
    <row r="28" spans="1:5" s="384" customFormat="1" ht="12" customHeight="1" x14ac:dyDescent="0.25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 x14ac:dyDescent="0.25">
      <c r="A29" s="336" t="s">
        <v>325</v>
      </c>
      <c r="B29" s="386" t="s">
        <v>729</v>
      </c>
      <c r="C29" s="375"/>
      <c r="D29" s="375"/>
      <c r="E29" s="358"/>
    </row>
    <row r="30" spans="1:5" s="384" customFormat="1" ht="12" customHeight="1" x14ac:dyDescent="0.25">
      <c r="A30" s="336" t="s">
        <v>326</v>
      </c>
      <c r="B30" s="386" t="s">
        <v>730</v>
      </c>
      <c r="C30" s="375"/>
      <c r="D30" s="375"/>
      <c r="E30" s="358"/>
    </row>
    <row r="31" spans="1:5" s="384" customFormat="1" ht="12" customHeight="1" x14ac:dyDescent="0.25">
      <c r="A31" s="336" t="s">
        <v>725</v>
      </c>
      <c r="B31" s="386" t="s">
        <v>744</v>
      </c>
      <c r="C31" s="375"/>
      <c r="D31" s="375"/>
      <c r="E31" s="358"/>
    </row>
    <row r="32" spans="1:5" s="384" customFormat="1" ht="12" customHeight="1" x14ac:dyDescent="0.25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 x14ac:dyDescent="0.3">
      <c r="A33" s="338" t="s">
        <v>727</v>
      </c>
      <c r="B33" s="366" t="s">
        <v>328</v>
      </c>
      <c r="C33" s="377"/>
      <c r="D33" s="377"/>
      <c r="E33" s="360"/>
    </row>
    <row r="34" spans="1:5" s="384" customFormat="1" ht="12" customHeight="1" thickBot="1" x14ac:dyDescent="0.3">
      <c r="A34" s="342" t="s">
        <v>10</v>
      </c>
      <c r="B34" s="343" t="s">
        <v>329</v>
      </c>
      <c r="C34" s="374">
        <f>SUM(C35:C44)</f>
        <v>1152622</v>
      </c>
      <c r="D34" s="374">
        <f>SUM(D35:D44)</f>
        <v>1152622</v>
      </c>
      <c r="E34" s="357">
        <f>SUM(E35:E44)</f>
        <v>329575</v>
      </c>
    </row>
    <row r="35" spans="1:5" s="384" customFormat="1" ht="12" customHeight="1" x14ac:dyDescent="0.25">
      <c r="A35" s="337" t="s">
        <v>62</v>
      </c>
      <c r="B35" s="385" t="s">
        <v>330</v>
      </c>
      <c r="C35" s="376">
        <v>1152622</v>
      </c>
      <c r="D35" s="376">
        <v>1152622</v>
      </c>
      <c r="E35" s="359">
        <v>329575</v>
      </c>
    </row>
    <row r="36" spans="1:5" s="384" customFormat="1" ht="12" customHeight="1" x14ac:dyDescent="0.25">
      <c r="A36" s="336" t="s">
        <v>63</v>
      </c>
      <c r="B36" s="386" t="s">
        <v>331</v>
      </c>
      <c r="C36" s="375"/>
      <c r="D36" s="375"/>
      <c r="E36" s="358"/>
    </row>
    <row r="37" spans="1:5" s="384" customFormat="1" ht="12" customHeight="1" x14ac:dyDescent="0.25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 x14ac:dyDescent="0.25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 x14ac:dyDescent="0.25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 x14ac:dyDescent="0.25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 x14ac:dyDescent="0.25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 x14ac:dyDescent="0.25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 x14ac:dyDescent="0.25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 x14ac:dyDescent="0.3">
      <c r="A44" s="338" t="s">
        <v>340</v>
      </c>
      <c r="B44" s="387" t="s">
        <v>341</v>
      </c>
      <c r="C44" s="379"/>
      <c r="D44" s="379"/>
      <c r="E44" s="362"/>
    </row>
    <row r="45" spans="1:5" s="384" customFormat="1" ht="12" customHeight="1" thickBot="1" x14ac:dyDescent="0.3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 x14ac:dyDescent="0.25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 x14ac:dyDescent="0.25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 x14ac:dyDescent="0.25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 x14ac:dyDescent="0.25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 x14ac:dyDescent="0.3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 x14ac:dyDescent="0.3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 x14ac:dyDescent="0.25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 x14ac:dyDescent="0.25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 x14ac:dyDescent="0.25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 x14ac:dyDescent="0.3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 x14ac:dyDescent="0.3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 x14ac:dyDescent="0.25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 x14ac:dyDescent="0.25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 x14ac:dyDescent="0.25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 x14ac:dyDescent="0.3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 x14ac:dyDescent="0.3">
      <c r="A61" s="342" t="s">
        <v>14</v>
      </c>
      <c r="B61" s="343" t="s">
        <v>364</v>
      </c>
      <c r="C61" s="380">
        <f>+C6+C13+C20+C27+C34+C45+C51+C56</f>
        <v>31439131</v>
      </c>
      <c r="D61" s="380">
        <f>+D6+D13+D20+D27+D34+D45+D51+D56</f>
        <v>58468907</v>
      </c>
      <c r="E61" s="393">
        <f>+E6+E13+E20+E27+E34+E45+E51+E56</f>
        <v>30817191</v>
      </c>
    </row>
    <row r="62" spans="1:5" s="384" customFormat="1" ht="12" customHeight="1" thickBot="1" x14ac:dyDescent="0.3">
      <c r="A62" s="396" t="s">
        <v>365</v>
      </c>
      <c r="B62" s="364" t="s">
        <v>366</v>
      </c>
      <c r="C62" s="374">
        <f>+C63+C64+C65</f>
        <v>0</v>
      </c>
      <c r="D62" s="374">
        <f>+D63+D64+D65</f>
        <v>0</v>
      </c>
      <c r="E62" s="357">
        <f>+E63+E64+E65</f>
        <v>0</v>
      </c>
    </row>
    <row r="63" spans="1:5" s="384" customFormat="1" ht="12" customHeight="1" x14ac:dyDescent="0.25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 x14ac:dyDescent="0.25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 x14ac:dyDescent="0.3">
      <c r="A65" s="338" t="s">
        <v>371</v>
      </c>
      <c r="B65" s="322" t="s">
        <v>413</v>
      </c>
      <c r="C65" s="378"/>
      <c r="D65" s="378"/>
      <c r="E65" s="361"/>
    </row>
    <row r="66" spans="1:5" s="384" customFormat="1" ht="12" customHeight="1" thickBot="1" x14ac:dyDescent="0.3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 x14ac:dyDescent="0.25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 x14ac:dyDescent="0.25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 x14ac:dyDescent="0.25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 x14ac:dyDescent="0.3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 x14ac:dyDescent="0.3">
      <c r="A71" s="396" t="s">
        <v>379</v>
      </c>
      <c r="B71" s="364" t="s">
        <v>380</v>
      </c>
      <c r="C71" s="374">
        <f>+C72+C73</f>
        <v>0</v>
      </c>
      <c r="D71" s="374">
        <f>+D72+D73</f>
        <v>0</v>
      </c>
      <c r="E71" s="357">
        <f>+E72+E73</f>
        <v>0</v>
      </c>
    </row>
    <row r="72" spans="1:5" s="384" customFormat="1" ht="12" customHeight="1" x14ac:dyDescent="0.25">
      <c r="A72" s="337" t="s">
        <v>381</v>
      </c>
      <c r="B72" s="385" t="s">
        <v>382</v>
      </c>
      <c r="C72" s="378"/>
      <c r="D72" s="378"/>
      <c r="E72" s="361"/>
    </row>
    <row r="73" spans="1:5" s="384" customFormat="1" ht="12" customHeight="1" thickBot="1" x14ac:dyDescent="0.3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 x14ac:dyDescent="0.3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0</v>
      </c>
    </row>
    <row r="75" spans="1:5" s="384" customFormat="1" ht="12" customHeight="1" x14ac:dyDescent="0.25">
      <c r="A75" s="337" t="s">
        <v>387</v>
      </c>
      <c r="B75" s="385" t="s">
        <v>388</v>
      </c>
      <c r="C75" s="378"/>
      <c r="D75" s="378"/>
      <c r="E75" s="361"/>
    </row>
    <row r="76" spans="1:5" s="384" customFormat="1" ht="12" customHeight="1" x14ac:dyDescent="0.25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 x14ac:dyDescent="0.3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 x14ac:dyDescent="0.3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 x14ac:dyDescent="0.25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 x14ac:dyDescent="0.25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 x14ac:dyDescent="0.25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 x14ac:dyDescent="0.3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 x14ac:dyDescent="0.3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 x14ac:dyDescent="0.3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0</v>
      </c>
      <c r="E84" s="393">
        <f>+E62+E66+E71+E74+E78+E83</f>
        <v>0</v>
      </c>
    </row>
    <row r="85" spans="1:5" s="384" customFormat="1" ht="12" customHeight="1" thickBot="1" x14ac:dyDescent="0.3">
      <c r="A85" s="398" t="s">
        <v>406</v>
      </c>
      <c r="B85" s="323" t="s">
        <v>407</v>
      </c>
      <c r="C85" s="380">
        <f>+C61+C84</f>
        <v>31439131</v>
      </c>
      <c r="D85" s="380">
        <f>+D61+D84</f>
        <v>58468907</v>
      </c>
      <c r="E85" s="393">
        <f>+E61+E84</f>
        <v>30817191</v>
      </c>
    </row>
    <row r="86" spans="1:5" s="384" customFormat="1" ht="12" customHeight="1" x14ac:dyDescent="0.25">
      <c r="A86" s="318"/>
      <c r="B86" s="318"/>
      <c r="C86" s="319"/>
      <c r="D86" s="319"/>
      <c r="E86" s="319"/>
    </row>
    <row r="87" spans="1:5" ht="16.5" customHeight="1" x14ac:dyDescent="0.3">
      <c r="A87" s="707" t="s">
        <v>35</v>
      </c>
      <c r="B87" s="707"/>
      <c r="C87" s="707"/>
      <c r="D87" s="707"/>
      <c r="E87" s="707"/>
    </row>
    <row r="88" spans="1:5" s="390" customFormat="1" ht="16.5" customHeight="1" thickBot="1" x14ac:dyDescent="0.35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 x14ac:dyDescent="0.3">
      <c r="A89" s="708" t="s">
        <v>57</v>
      </c>
      <c r="B89" s="710" t="s">
        <v>172</v>
      </c>
      <c r="C89" s="712" t="str">
        <f>+C3</f>
        <v>2020. évi</v>
      </c>
      <c r="D89" s="712"/>
      <c r="E89" s="713"/>
    </row>
    <row r="90" spans="1:5" ht="38.1" customHeight="1" thickBot="1" x14ac:dyDescent="0.35">
      <c r="A90" s="709"/>
      <c r="B90" s="711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 x14ac:dyDescent="0.25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 x14ac:dyDescent="0.35">
      <c r="A92" s="344" t="s">
        <v>6</v>
      </c>
      <c r="B92" s="346" t="s">
        <v>414</v>
      </c>
      <c r="C92" s="373">
        <f>SUM(C93:C97)</f>
        <v>4610462</v>
      </c>
      <c r="D92" s="373">
        <f>SUM(D93:D97)</f>
        <v>29390240</v>
      </c>
      <c r="E92" s="328">
        <f>SUM(E93:E97)</f>
        <v>29390240</v>
      </c>
    </row>
    <row r="93" spans="1:5" ht="12" customHeight="1" x14ac:dyDescent="0.3">
      <c r="A93" s="339" t="s">
        <v>69</v>
      </c>
      <c r="B93" s="332" t="s">
        <v>36</v>
      </c>
      <c r="C93" s="77">
        <v>4239500</v>
      </c>
      <c r="D93" s="77">
        <v>24200314</v>
      </c>
      <c r="E93" s="327">
        <v>24200314</v>
      </c>
    </row>
    <row r="94" spans="1:5" ht="12" customHeight="1" x14ac:dyDescent="0.3">
      <c r="A94" s="336" t="s">
        <v>70</v>
      </c>
      <c r="B94" s="330" t="s">
        <v>131</v>
      </c>
      <c r="C94" s="375">
        <v>370962</v>
      </c>
      <c r="D94" s="375">
        <v>2049144</v>
      </c>
      <c r="E94" s="358">
        <v>2049144</v>
      </c>
    </row>
    <row r="95" spans="1:5" ht="12" customHeight="1" x14ac:dyDescent="0.3">
      <c r="A95" s="336" t="s">
        <v>71</v>
      </c>
      <c r="B95" s="330" t="s">
        <v>98</v>
      </c>
      <c r="C95" s="377"/>
      <c r="D95" s="377">
        <v>3140782</v>
      </c>
      <c r="E95" s="360">
        <v>3140782</v>
      </c>
    </row>
    <row r="96" spans="1:5" ht="12" customHeight="1" x14ac:dyDescent="0.3">
      <c r="A96" s="336" t="s">
        <v>72</v>
      </c>
      <c r="B96" s="333" t="s">
        <v>132</v>
      </c>
      <c r="C96" s="377"/>
      <c r="D96" s="377"/>
      <c r="E96" s="360"/>
    </row>
    <row r="97" spans="1:5" ht="12" customHeight="1" x14ac:dyDescent="0.3">
      <c r="A97" s="336" t="s">
        <v>81</v>
      </c>
      <c r="B97" s="341" t="s">
        <v>133</v>
      </c>
      <c r="C97" s="377"/>
      <c r="D97" s="377"/>
      <c r="E97" s="360"/>
    </row>
    <row r="98" spans="1:5" ht="12" customHeight="1" x14ac:dyDescent="0.3">
      <c r="A98" s="336" t="s">
        <v>73</v>
      </c>
      <c r="B98" s="330" t="s">
        <v>415</v>
      </c>
      <c r="C98" s="377"/>
      <c r="D98" s="377"/>
      <c r="E98" s="360"/>
    </row>
    <row r="99" spans="1:5" ht="12" customHeight="1" x14ac:dyDescent="0.3">
      <c r="A99" s="336" t="s">
        <v>74</v>
      </c>
      <c r="B99" s="353" t="s">
        <v>416</v>
      </c>
      <c r="C99" s="377"/>
      <c r="D99" s="377"/>
      <c r="E99" s="360"/>
    </row>
    <row r="100" spans="1:5" ht="12" customHeight="1" x14ac:dyDescent="0.3">
      <c r="A100" s="336" t="s">
        <v>82</v>
      </c>
      <c r="B100" s="354" t="s">
        <v>417</v>
      </c>
      <c r="C100" s="377"/>
      <c r="D100" s="377"/>
      <c r="E100" s="360"/>
    </row>
    <row r="101" spans="1:5" ht="12" customHeight="1" x14ac:dyDescent="0.3">
      <c r="A101" s="336" t="s">
        <v>83</v>
      </c>
      <c r="B101" s="354" t="s">
        <v>418</v>
      </c>
      <c r="C101" s="377"/>
      <c r="D101" s="377"/>
      <c r="E101" s="360"/>
    </row>
    <row r="102" spans="1:5" ht="12" customHeight="1" x14ac:dyDescent="0.3">
      <c r="A102" s="336" t="s">
        <v>84</v>
      </c>
      <c r="B102" s="353" t="s">
        <v>419</v>
      </c>
      <c r="C102" s="377"/>
      <c r="D102" s="377"/>
      <c r="E102" s="360"/>
    </row>
    <row r="103" spans="1:5" ht="12" customHeight="1" x14ac:dyDescent="0.3">
      <c r="A103" s="336" t="s">
        <v>85</v>
      </c>
      <c r="B103" s="353" t="s">
        <v>420</v>
      </c>
      <c r="C103" s="377"/>
      <c r="D103" s="377"/>
      <c r="E103" s="360"/>
    </row>
    <row r="104" spans="1:5" ht="12" customHeight="1" x14ac:dyDescent="0.3">
      <c r="A104" s="336" t="s">
        <v>87</v>
      </c>
      <c r="B104" s="354" t="s">
        <v>421</v>
      </c>
      <c r="C104" s="377"/>
      <c r="D104" s="377"/>
      <c r="E104" s="360"/>
    </row>
    <row r="105" spans="1:5" ht="12" customHeight="1" x14ac:dyDescent="0.3">
      <c r="A105" s="335" t="s">
        <v>134</v>
      </c>
      <c r="B105" s="355" t="s">
        <v>422</v>
      </c>
      <c r="C105" s="377"/>
      <c r="D105" s="377"/>
      <c r="E105" s="360"/>
    </row>
    <row r="106" spans="1:5" ht="12" customHeight="1" x14ac:dyDescent="0.3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 x14ac:dyDescent="0.35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 x14ac:dyDescent="0.35">
      <c r="A108" s="342" t="s">
        <v>7</v>
      </c>
      <c r="B108" s="345" t="s">
        <v>427</v>
      </c>
      <c r="C108" s="374">
        <f>+C109+C111+C113</f>
        <v>26828669</v>
      </c>
      <c r="D108" s="374">
        <f>+D109+D111+D113</f>
        <v>29078667</v>
      </c>
      <c r="E108" s="357">
        <f>+E109+E111+E113</f>
        <v>0</v>
      </c>
    </row>
    <row r="109" spans="1:5" ht="12" customHeight="1" x14ac:dyDescent="0.3">
      <c r="A109" s="337" t="s">
        <v>75</v>
      </c>
      <c r="B109" s="330" t="s">
        <v>155</v>
      </c>
      <c r="C109" s="376">
        <v>15377813</v>
      </c>
      <c r="D109" s="376">
        <v>29078667</v>
      </c>
      <c r="E109" s="359"/>
    </row>
    <row r="110" spans="1:5" ht="12" customHeight="1" x14ac:dyDescent="0.3">
      <c r="A110" s="337" t="s">
        <v>76</v>
      </c>
      <c r="B110" s="334" t="s">
        <v>428</v>
      </c>
      <c r="C110" s="376"/>
      <c r="D110" s="376"/>
      <c r="E110" s="359"/>
    </row>
    <row r="111" spans="1:5" x14ac:dyDescent="0.3">
      <c r="A111" s="337" t="s">
        <v>77</v>
      </c>
      <c r="B111" s="334" t="s">
        <v>135</v>
      </c>
      <c r="C111" s="375">
        <v>11450856</v>
      </c>
      <c r="D111" s="375"/>
      <c r="E111" s="358"/>
    </row>
    <row r="112" spans="1:5" ht="12" customHeight="1" x14ac:dyDescent="0.3">
      <c r="A112" s="337" t="s">
        <v>78</v>
      </c>
      <c r="B112" s="334" t="s">
        <v>429</v>
      </c>
      <c r="C112" s="375"/>
      <c r="D112" s="375"/>
      <c r="E112" s="358"/>
    </row>
    <row r="113" spans="1:5" ht="12" customHeight="1" x14ac:dyDescent="0.3">
      <c r="A113" s="337" t="s">
        <v>79</v>
      </c>
      <c r="B113" s="366" t="s">
        <v>157</v>
      </c>
      <c r="C113" s="375"/>
      <c r="D113" s="375"/>
      <c r="E113" s="358"/>
    </row>
    <row r="114" spans="1:5" ht="21.75" customHeight="1" x14ac:dyDescent="0.3">
      <c r="A114" s="337" t="s">
        <v>86</v>
      </c>
      <c r="B114" s="365" t="s">
        <v>430</v>
      </c>
      <c r="C114" s="375"/>
      <c r="D114" s="375"/>
      <c r="E114" s="358"/>
    </row>
    <row r="115" spans="1:5" ht="24" customHeight="1" x14ac:dyDescent="0.3">
      <c r="A115" s="337" t="s">
        <v>88</v>
      </c>
      <c r="B115" s="381" t="s">
        <v>431</v>
      </c>
      <c r="C115" s="375"/>
      <c r="D115" s="375"/>
      <c r="E115" s="358"/>
    </row>
    <row r="116" spans="1:5" ht="12" customHeight="1" x14ac:dyDescent="0.3">
      <c r="A116" s="337" t="s">
        <v>136</v>
      </c>
      <c r="B116" s="354" t="s">
        <v>418</v>
      </c>
      <c r="C116" s="375"/>
      <c r="D116" s="375"/>
      <c r="E116" s="358"/>
    </row>
    <row r="117" spans="1:5" ht="12" customHeight="1" x14ac:dyDescent="0.3">
      <c r="A117" s="337" t="s">
        <v>137</v>
      </c>
      <c r="B117" s="354" t="s">
        <v>432</v>
      </c>
      <c r="C117" s="375"/>
      <c r="D117" s="375"/>
      <c r="E117" s="358"/>
    </row>
    <row r="118" spans="1:5" ht="12" customHeight="1" x14ac:dyDescent="0.3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 x14ac:dyDescent="0.25">
      <c r="A119" s="337" t="s">
        <v>434</v>
      </c>
      <c r="B119" s="354" t="s">
        <v>421</v>
      </c>
      <c r="C119" s="375"/>
      <c r="D119" s="375"/>
      <c r="E119" s="358"/>
    </row>
    <row r="120" spans="1:5" ht="12" customHeight="1" x14ac:dyDescent="0.3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 x14ac:dyDescent="0.35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 x14ac:dyDescent="0.35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 x14ac:dyDescent="0.3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 x14ac:dyDescent="0.35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 x14ac:dyDescent="0.35">
      <c r="A125" s="342" t="s">
        <v>9</v>
      </c>
      <c r="B125" s="350" t="s">
        <v>440</v>
      </c>
      <c r="C125" s="374">
        <f>+C92+C108+C122</f>
        <v>31439131</v>
      </c>
      <c r="D125" s="374">
        <f>+D92+D108+D122</f>
        <v>58468907</v>
      </c>
      <c r="E125" s="357">
        <f>+E92+E108+E122</f>
        <v>29390240</v>
      </c>
    </row>
    <row r="126" spans="1:5" ht="12" customHeight="1" thickBot="1" x14ac:dyDescent="0.35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0</v>
      </c>
      <c r="E126" s="357">
        <f>+E127+E128+E129</f>
        <v>0</v>
      </c>
    </row>
    <row r="127" spans="1:5" ht="12" customHeight="1" x14ac:dyDescent="0.3">
      <c r="A127" s="337" t="s">
        <v>62</v>
      </c>
      <c r="B127" s="331" t="s">
        <v>442</v>
      </c>
      <c r="C127" s="375"/>
      <c r="D127" s="375"/>
      <c r="E127" s="358"/>
    </row>
    <row r="128" spans="1:5" ht="12" customHeight="1" x14ac:dyDescent="0.3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 x14ac:dyDescent="0.35">
      <c r="A129" s="335" t="s">
        <v>64</v>
      </c>
      <c r="B129" s="329" t="s">
        <v>444</v>
      </c>
      <c r="C129" s="375"/>
      <c r="D129" s="375"/>
      <c r="E129" s="358"/>
    </row>
    <row r="130" spans="1:9" ht="12" customHeight="1" thickBot="1" x14ac:dyDescent="0.35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 x14ac:dyDescent="0.3">
      <c r="A131" s="337" t="s">
        <v>65</v>
      </c>
      <c r="B131" s="331" t="s">
        <v>446</v>
      </c>
      <c r="C131" s="375"/>
      <c r="D131" s="375"/>
      <c r="E131" s="358"/>
    </row>
    <row r="132" spans="1:9" ht="12" customHeight="1" x14ac:dyDescent="0.3">
      <c r="A132" s="337" t="s">
        <v>66</v>
      </c>
      <c r="B132" s="331" t="s">
        <v>447</v>
      </c>
      <c r="C132" s="375"/>
      <c r="D132" s="375"/>
      <c r="E132" s="358"/>
    </row>
    <row r="133" spans="1:9" ht="12" customHeight="1" x14ac:dyDescent="0.3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 x14ac:dyDescent="0.35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 x14ac:dyDescent="0.35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0</v>
      </c>
      <c r="E135" s="393">
        <f>+E136+E137+E138+E139</f>
        <v>0</v>
      </c>
    </row>
    <row r="136" spans="1:9" ht="12" customHeight="1" x14ac:dyDescent="0.3">
      <c r="A136" s="337" t="s">
        <v>67</v>
      </c>
      <c r="B136" s="331" t="s">
        <v>451</v>
      </c>
      <c r="C136" s="375"/>
      <c r="D136" s="375"/>
      <c r="E136" s="358"/>
    </row>
    <row r="137" spans="1:9" ht="12" customHeight="1" x14ac:dyDescent="0.3">
      <c r="A137" s="337" t="s">
        <v>68</v>
      </c>
      <c r="B137" s="331" t="s">
        <v>452</v>
      </c>
      <c r="C137" s="375"/>
      <c r="D137" s="375"/>
      <c r="E137" s="358"/>
    </row>
    <row r="138" spans="1:9" ht="12" customHeight="1" x14ac:dyDescent="0.3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 x14ac:dyDescent="0.35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 x14ac:dyDescent="0.35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 x14ac:dyDescent="0.25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 x14ac:dyDescent="0.3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 x14ac:dyDescent="0.3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 x14ac:dyDescent="0.35">
      <c r="A144" s="337" t="s">
        <v>362</v>
      </c>
      <c r="B144" s="331" t="s">
        <v>459</v>
      </c>
      <c r="C144" s="375"/>
      <c r="D144" s="375"/>
      <c r="E144" s="358"/>
    </row>
    <row r="145" spans="1:5" ht="16.2" thickBot="1" x14ac:dyDescent="0.35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0</v>
      </c>
      <c r="E145" s="325">
        <f>+E126+E130+E135+E140</f>
        <v>0</v>
      </c>
    </row>
    <row r="146" spans="1:5" ht="16.2" thickBot="1" x14ac:dyDescent="0.35">
      <c r="A146" s="367" t="s">
        <v>15</v>
      </c>
      <c r="B146" s="370" t="s">
        <v>461</v>
      </c>
      <c r="C146" s="324">
        <f>+C125+C145</f>
        <v>31439131</v>
      </c>
      <c r="D146" s="324">
        <f>+D125+D145</f>
        <v>58468907</v>
      </c>
      <c r="E146" s="325">
        <f>+E125+E145</f>
        <v>29390240</v>
      </c>
    </row>
    <row r="148" spans="1:5" ht="18.75" customHeight="1" x14ac:dyDescent="0.3">
      <c r="A148" s="706" t="s">
        <v>462</v>
      </c>
      <c r="B148" s="706"/>
      <c r="C148" s="706"/>
      <c r="D148" s="706"/>
      <c r="E148" s="706"/>
    </row>
    <row r="149" spans="1:5" ht="13.5" customHeight="1" thickBot="1" x14ac:dyDescent="0.35">
      <c r="A149" s="352" t="s">
        <v>111</v>
      </c>
      <c r="B149" s="352"/>
      <c r="C149" s="382"/>
      <c r="E149" s="369" t="str">
        <f>E88</f>
        <v>Forintban!</v>
      </c>
    </row>
    <row r="150" spans="1:5" ht="16.2" thickBot="1" x14ac:dyDescent="0.35">
      <c r="A150" s="342">
        <v>1</v>
      </c>
      <c r="B150" s="345" t="s">
        <v>463</v>
      </c>
      <c r="C150" s="368">
        <f>+C61-C125</f>
        <v>0</v>
      </c>
      <c r="D150" s="368">
        <f>+D61-D125</f>
        <v>0</v>
      </c>
      <c r="E150" s="368">
        <f>+E61-E125</f>
        <v>1426951</v>
      </c>
    </row>
    <row r="151" spans="1:5" ht="21" thickBot="1" x14ac:dyDescent="0.35">
      <c r="A151" s="342" t="s">
        <v>7</v>
      </c>
      <c r="B151" s="345" t="s">
        <v>464</v>
      </c>
      <c r="C151" s="368">
        <f>+C84-C145</f>
        <v>0</v>
      </c>
      <c r="D151" s="368">
        <f>+D84-D145</f>
        <v>0</v>
      </c>
      <c r="E151" s="368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1" customFormat="1" ht="12.75" customHeight="1" x14ac:dyDescent="0.3">
      <c r="C161" s="372"/>
      <c r="D161" s="372"/>
      <c r="E161" s="37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fitToHeight="0" orientation="portrait" r:id="rId1"/>
  <headerFooter alignWithMargins="0">
    <oddHeader>&amp;C&amp;"Times New Roman CE,Félkövér"&amp;12Detek Önkormányzat
2020.  ÉVI ZÁRSZÁMADÁS
ÖNKÉNT VÁLLALT FELADATAINAK MÉRLEGE
&amp;R&amp;"Times New Roman CE,Félkövér dőlt"&amp;11 1.3. melléklet a 5/2021(V.26.)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26"/>
  <sheetViews>
    <sheetView zoomScaleNormal="100" workbookViewId="0">
      <selection activeCell="C20" sqref="C20"/>
    </sheetView>
  </sheetViews>
  <sheetFormatPr defaultColWidth="12" defaultRowHeight="13.2" x14ac:dyDescent="0.25"/>
  <cols>
    <col min="1" max="1" width="71.109375" style="215" customWidth="1"/>
    <col min="2" max="2" width="6.109375" style="226" customWidth="1"/>
    <col min="3" max="3" width="18" style="608" customWidth="1"/>
    <col min="4" max="16384" width="12" style="608"/>
  </cols>
  <sheetData>
    <row r="1" spans="1:3" ht="32.25" customHeight="1" x14ac:dyDescent="0.25">
      <c r="A1" s="826" t="s">
        <v>288</v>
      </c>
      <c r="B1" s="826"/>
      <c r="C1" s="826"/>
    </row>
    <row r="2" spans="1:3" ht="15.6" x14ac:dyDescent="0.25">
      <c r="A2" s="827" t="str">
        <f>+CONCATENATE(LEFT(ÖSSZEFÜGGÉSEK!A4,4),". év")</f>
        <v>2020. év</v>
      </c>
      <c r="B2" s="827"/>
      <c r="C2" s="827"/>
    </row>
    <row r="4" spans="1:3" ht="13.8" thickBot="1" x14ac:dyDescent="0.3">
      <c r="B4" s="828" t="str">
        <f>'6. tájékoztató tábla'!E1</f>
        <v>Forintban!</v>
      </c>
      <c r="C4" s="828"/>
    </row>
    <row r="5" spans="1:3" s="216" customFormat="1" ht="31.5" customHeight="1" x14ac:dyDescent="0.25">
      <c r="A5" s="829" t="s">
        <v>289</v>
      </c>
      <c r="B5" s="831" t="s">
        <v>245</v>
      </c>
      <c r="C5" s="833" t="s">
        <v>290</v>
      </c>
    </row>
    <row r="6" spans="1:3" s="216" customFormat="1" x14ac:dyDescent="0.25">
      <c r="A6" s="830"/>
      <c r="B6" s="832"/>
      <c r="C6" s="834"/>
    </row>
    <row r="7" spans="1:3" s="220" customFormat="1" ht="13.8" thickBot="1" x14ac:dyDescent="0.3">
      <c r="A7" s="217" t="s">
        <v>408</v>
      </c>
      <c r="B7" s="218" t="s">
        <v>409</v>
      </c>
      <c r="C7" s="219" t="s">
        <v>410</v>
      </c>
    </row>
    <row r="8" spans="1:3" ht="15.75" customHeight="1" x14ac:dyDescent="0.25">
      <c r="A8" s="600" t="s">
        <v>648</v>
      </c>
      <c r="B8" s="221" t="s">
        <v>250</v>
      </c>
      <c r="C8" s="700">
        <v>267178887</v>
      </c>
    </row>
    <row r="9" spans="1:3" ht="15.75" customHeight="1" x14ac:dyDescent="0.25">
      <c r="A9" s="600" t="s">
        <v>649</v>
      </c>
      <c r="B9" s="222" t="s">
        <v>251</v>
      </c>
      <c r="C9" s="700"/>
    </row>
    <row r="10" spans="1:3" ht="15.75" customHeight="1" x14ac:dyDescent="0.25">
      <c r="A10" s="600" t="s">
        <v>650</v>
      </c>
      <c r="B10" s="222" t="s">
        <v>252</v>
      </c>
      <c r="C10" s="700">
        <v>1960593</v>
      </c>
    </row>
    <row r="11" spans="1:3" ht="15.75" customHeight="1" x14ac:dyDescent="0.25">
      <c r="A11" s="600" t="s">
        <v>651</v>
      </c>
      <c r="B11" s="222" t="s">
        <v>253</v>
      </c>
      <c r="C11" s="701">
        <v>-26520008</v>
      </c>
    </row>
    <row r="12" spans="1:3" ht="15.75" customHeight="1" x14ac:dyDescent="0.25">
      <c r="A12" s="600" t="s">
        <v>652</v>
      </c>
      <c r="B12" s="222" t="s">
        <v>254</v>
      </c>
      <c r="C12" s="701"/>
    </row>
    <row r="13" spans="1:3" ht="15.75" customHeight="1" x14ac:dyDescent="0.25">
      <c r="A13" s="600" t="s">
        <v>653</v>
      </c>
      <c r="B13" s="222" t="s">
        <v>255</v>
      </c>
      <c r="C13" s="701">
        <v>-954002</v>
      </c>
    </row>
    <row r="14" spans="1:3" ht="15.75" customHeight="1" x14ac:dyDescent="0.25">
      <c r="A14" s="600" t="s">
        <v>654</v>
      </c>
      <c r="B14" s="222" t="s">
        <v>256</v>
      </c>
      <c r="C14" s="702">
        <f>+C8+C9+C10+C11+C12+C13</f>
        <v>241665470</v>
      </c>
    </row>
    <row r="15" spans="1:3" ht="15.75" customHeight="1" x14ac:dyDescent="0.25">
      <c r="A15" s="600" t="s">
        <v>721</v>
      </c>
      <c r="B15" s="222" t="s">
        <v>257</v>
      </c>
      <c r="C15" s="703">
        <v>25820326</v>
      </c>
    </row>
    <row r="16" spans="1:3" ht="15.75" customHeight="1" x14ac:dyDescent="0.25">
      <c r="A16" s="600" t="s">
        <v>655</v>
      </c>
      <c r="B16" s="222" t="s">
        <v>258</v>
      </c>
      <c r="C16" s="701">
        <v>961445</v>
      </c>
    </row>
    <row r="17" spans="1:5" ht="15.75" customHeight="1" x14ac:dyDescent="0.25">
      <c r="A17" s="600" t="s">
        <v>656</v>
      </c>
      <c r="B17" s="222" t="s">
        <v>15</v>
      </c>
      <c r="C17" s="701"/>
    </row>
    <row r="18" spans="1:5" ht="15.75" customHeight="1" x14ac:dyDescent="0.25">
      <c r="A18" s="600" t="s">
        <v>657</v>
      </c>
      <c r="B18" s="222" t="s">
        <v>16</v>
      </c>
      <c r="C18" s="702">
        <f>+C15+C16+C17</f>
        <v>26781771</v>
      </c>
    </row>
    <row r="19" spans="1:5" s="609" customFormat="1" ht="15.75" customHeight="1" x14ac:dyDescent="0.25">
      <c r="A19" s="600" t="s">
        <v>658</v>
      </c>
      <c r="B19" s="222" t="s">
        <v>17</v>
      </c>
      <c r="C19" s="701"/>
    </row>
    <row r="20" spans="1:5" ht="15.75" customHeight="1" x14ac:dyDescent="0.25">
      <c r="A20" s="600" t="s">
        <v>659</v>
      </c>
      <c r="B20" s="222" t="s">
        <v>18</v>
      </c>
      <c r="C20" s="701">
        <v>3330319</v>
      </c>
    </row>
    <row r="21" spans="1:5" ht="15.75" customHeight="1" thickBot="1" x14ac:dyDescent="0.3">
      <c r="A21" s="223" t="s">
        <v>660</v>
      </c>
      <c r="B21" s="224" t="s">
        <v>19</v>
      </c>
      <c r="C21" s="704">
        <f>+C14+C18+C19+C20</f>
        <v>271777560</v>
      </c>
    </row>
    <row r="22" spans="1:5" ht="15.6" x14ac:dyDescent="0.3">
      <c r="A22" s="603"/>
      <c r="B22" s="606"/>
      <c r="C22" s="604"/>
      <c r="D22" s="604"/>
      <c r="E22" s="604"/>
    </row>
    <row r="23" spans="1:5" ht="15.6" x14ac:dyDescent="0.3">
      <c r="A23" s="603"/>
      <c r="B23" s="606"/>
      <c r="C23" s="604"/>
      <c r="D23" s="604"/>
      <c r="E23" s="604"/>
    </row>
    <row r="24" spans="1:5" ht="15.6" x14ac:dyDescent="0.3">
      <c r="A24" s="606"/>
      <c r="B24" s="606"/>
      <c r="C24" s="604"/>
      <c r="D24" s="604"/>
      <c r="E24" s="604"/>
    </row>
    <row r="25" spans="1:5" ht="15.6" x14ac:dyDescent="0.3">
      <c r="A25" s="825"/>
      <c r="B25" s="825"/>
      <c r="C25" s="825"/>
      <c r="D25" s="610"/>
      <c r="E25" s="610"/>
    </row>
    <row r="26" spans="1:5" ht="15.6" x14ac:dyDescent="0.3">
      <c r="A26" s="825"/>
      <c r="B26" s="825"/>
      <c r="C26" s="825"/>
      <c r="D26" s="610"/>
      <c r="E26" s="610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r:id="rId1"/>
  <headerFooter alignWithMargins="0">
    <oddHeader>&amp;L&amp;"Times New Roman,Félkövér dőlt"Detek Önkormányzat&amp;R&amp;"Times New Roman CE,Félkövér dőlt"7.2. tájékoztató tábla a 5/2021(V.26.)
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F44"/>
  <sheetViews>
    <sheetView tabSelected="1" zoomScaleNormal="100" workbookViewId="0">
      <selection activeCell="C32" sqref="C32"/>
    </sheetView>
  </sheetViews>
  <sheetFormatPr defaultColWidth="12" defaultRowHeight="15.6" x14ac:dyDescent="0.3"/>
  <cols>
    <col min="1" max="1" width="58.77734375" style="211" customWidth="1"/>
    <col min="2" max="2" width="6.77734375" style="211" customWidth="1"/>
    <col min="3" max="3" width="17.109375" style="211" customWidth="1"/>
    <col min="4" max="4" width="19.109375" style="211" customWidth="1"/>
    <col min="5" max="16384" width="12" style="211"/>
  </cols>
  <sheetData>
    <row r="1" spans="1:4" ht="48" customHeight="1" x14ac:dyDescent="0.3">
      <c r="A1" s="835" t="str">
        <f>+CONCATENATE("VAGYONKIMUTATÁS",CHAR(10),"az érték nélkül nyilvántartott eszközökről",CHAR(10),LEFT(ÖSSZEFÜGGÉSEK!A4,4),".")</f>
        <v>VAGYONKIMUTATÁS
az érték nélkül nyilvántartott eszközökről
2020.</v>
      </c>
      <c r="B1" s="836"/>
      <c r="C1" s="836"/>
      <c r="D1" s="836"/>
    </row>
    <row r="2" spans="1:4" ht="16.2" thickBot="1" x14ac:dyDescent="0.35"/>
    <row r="3" spans="1:4" ht="43.5" customHeight="1" thickBot="1" x14ac:dyDescent="0.35">
      <c r="A3" s="613" t="s">
        <v>50</v>
      </c>
      <c r="B3" s="317" t="s">
        <v>245</v>
      </c>
      <c r="C3" s="614" t="s">
        <v>291</v>
      </c>
      <c r="D3" s="615" t="s">
        <v>737</v>
      </c>
    </row>
    <row r="4" spans="1:4" ht="16.2" thickBot="1" x14ac:dyDescent="0.35">
      <c r="A4" s="227" t="s">
        <v>408</v>
      </c>
      <c r="B4" s="228" t="s">
        <v>409</v>
      </c>
      <c r="C4" s="228" t="s">
        <v>410</v>
      </c>
      <c r="D4" s="229" t="s">
        <v>411</v>
      </c>
    </row>
    <row r="5" spans="1:4" ht="15.75" customHeight="1" x14ac:dyDescent="0.3">
      <c r="A5" s="238" t="s">
        <v>689</v>
      </c>
      <c r="B5" s="231" t="s">
        <v>6</v>
      </c>
      <c r="C5" s="232"/>
      <c r="D5" s="233"/>
    </row>
    <row r="6" spans="1:4" ht="15.75" customHeight="1" x14ac:dyDescent="0.3">
      <c r="A6" s="238" t="s">
        <v>690</v>
      </c>
      <c r="B6" s="235" t="s">
        <v>7</v>
      </c>
      <c r="C6" s="236"/>
      <c r="D6" s="237"/>
    </row>
    <row r="7" spans="1:4" ht="15.75" customHeight="1" x14ac:dyDescent="0.3">
      <c r="A7" s="238" t="s">
        <v>691</v>
      </c>
      <c r="B7" s="235" t="s">
        <v>8</v>
      </c>
      <c r="C7" s="236"/>
      <c r="D7" s="237"/>
    </row>
    <row r="8" spans="1:4" ht="15.75" customHeight="1" thickBot="1" x14ac:dyDescent="0.35">
      <c r="A8" s="239" t="s">
        <v>692</v>
      </c>
      <c r="B8" s="240" t="s">
        <v>9</v>
      </c>
      <c r="C8" s="241"/>
      <c r="D8" s="242"/>
    </row>
    <row r="9" spans="1:4" ht="15.75" customHeight="1" thickBot="1" x14ac:dyDescent="0.35">
      <c r="A9" s="617" t="s">
        <v>693</v>
      </c>
      <c r="B9" s="618" t="s">
        <v>10</v>
      </c>
      <c r="C9" s="619"/>
      <c r="D9" s="620">
        <f>+D10+D11+D12+D13</f>
        <v>0</v>
      </c>
    </row>
    <row r="10" spans="1:4" ht="15.75" customHeight="1" x14ac:dyDescent="0.3">
      <c r="A10" s="616" t="s">
        <v>694</v>
      </c>
      <c r="B10" s="231" t="s">
        <v>11</v>
      </c>
      <c r="C10" s="232"/>
      <c r="D10" s="233"/>
    </row>
    <row r="11" spans="1:4" ht="15.75" customHeight="1" x14ac:dyDescent="0.3">
      <c r="A11" s="238" t="s">
        <v>695</v>
      </c>
      <c r="B11" s="235" t="s">
        <v>12</v>
      </c>
      <c r="C11" s="236"/>
      <c r="D11" s="237"/>
    </row>
    <row r="12" spans="1:4" ht="15.75" customHeight="1" x14ac:dyDescent="0.3">
      <c r="A12" s="238" t="s">
        <v>696</v>
      </c>
      <c r="B12" s="235" t="s">
        <v>13</v>
      </c>
      <c r="C12" s="236"/>
      <c r="D12" s="237"/>
    </row>
    <row r="13" spans="1:4" ht="15.75" customHeight="1" thickBot="1" x14ac:dyDescent="0.35">
      <c r="A13" s="239" t="s">
        <v>697</v>
      </c>
      <c r="B13" s="240" t="s">
        <v>14</v>
      </c>
      <c r="C13" s="241"/>
      <c r="D13" s="242"/>
    </row>
    <row r="14" spans="1:4" ht="15.75" customHeight="1" thickBot="1" x14ac:dyDescent="0.35">
      <c r="A14" s="617" t="s">
        <v>698</v>
      </c>
      <c r="B14" s="618" t="s">
        <v>15</v>
      </c>
      <c r="C14" s="619"/>
      <c r="D14" s="620">
        <f>+D15+D16+D17</f>
        <v>0</v>
      </c>
    </row>
    <row r="15" spans="1:4" ht="15.75" customHeight="1" x14ac:dyDescent="0.3">
      <c r="A15" s="616" t="s">
        <v>699</v>
      </c>
      <c r="B15" s="231" t="s">
        <v>16</v>
      </c>
      <c r="C15" s="232"/>
      <c r="D15" s="233"/>
    </row>
    <row r="16" spans="1:4" ht="15.75" customHeight="1" x14ac:dyDescent="0.3">
      <c r="A16" s="238" t="s">
        <v>700</v>
      </c>
      <c r="B16" s="235" t="s">
        <v>17</v>
      </c>
      <c r="C16" s="236"/>
      <c r="D16" s="237"/>
    </row>
    <row r="17" spans="1:4" ht="15.75" customHeight="1" thickBot="1" x14ac:dyDescent="0.35">
      <c r="A17" s="239" t="s">
        <v>701</v>
      </c>
      <c r="B17" s="240" t="s">
        <v>18</v>
      </c>
      <c r="C17" s="241"/>
      <c r="D17" s="242"/>
    </row>
    <row r="18" spans="1:4" ht="15.75" customHeight="1" thickBot="1" x14ac:dyDescent="0.35">
      <c r="A18" s="617" t="s">
        <v>707</v>
      </c>
      <c r="B18" s="618" t="s">
        <v>19</v>
      </c>
      <c r="C18" s="619"/>
      <c r="D18" s="620">
        <f>+D19+D20+D21</f>
        <v>0</v>
      </c>
    </row>
    <row r="19" spans="1:4" ht="15.75" customHeight="1" x14ac:dyDescent="0.3">
      <c r="A19" s="616" t="s">
        <v>702</v>
      </c>
      <c r="B19" s="231" t="s">
        <v>20</v>
      </c>
      <c r="C19" s="232"/>
      <c r="D19" s="233"/>
    </row>
    <row r="20" spans="1:4" ht="15.75" customHeight="1" x14ac:dyDescent="0.3">
      <c r="A20" s="238" t="s">
        <v>703</v>
      </c>
      <c r="B20" s="235" t="s">
        <v>21</v>
      </c>
      <c r="C20" s="236"/>
      <c r="D20" s="237"/>
    </row>
    <row r="21" spans="1:4" ht="15.75" customHeight="1" x14ac:dyDescent="0.3">
      <c r="A21" s="238" t="s">
        <v>704</v>
      </c>
      <c r="B21" s="235" t="s">
        <v>22</v>
      </c>
      <c r="C21" s="236"/>
      <c r="D21" s="237"/>
    </row>
    <row r="22" spans="1:4" ht="15.75" customHeight="1" x14ac:dyDescent="0.3">
      <c r="A22" s="238" t="s">
        <v>705</v>
      </c>
      <c r="B22" s="235" t="s">
        <v>23</v>
      </c>
      <c r="C22" s="236"/>
      <c r="D22" s="237"/>
    </row>
    <row r="23" spans="1:4" ht="15.75" customHeight="1" x14ac:dyDescent="0.3">
      <c r="A23" s="238"/>
      <c r="B23" s="235" t="s">
        <v>24</v>
      </c>
      <c r="C23" s="236"/>
      <c r="D23" s="237"/>
    </row>
    <row r="24" spans="1:4" ht="15.75" customHeight="1" x14ac:dyDescent="0.3">
      <c r="A24" s="238"/>
      <c r="B24" s="235" t="s">
        <v>25</v>
      </c>
      <c r="C24" s="236"/>
      <c r="D24" s="237"/>
    </row>
    <row r="25" spans="1:4" ht="15.75" customHeight="1" x14ac:dyDescent="0.3">
      <c r="A25" s="238"/>
      <c r="B25" s="235" t="s">
        <v>26</v>
      </c>
      <c r="C25" s="236"/>
      <c r="D25" s="237"/>
    </row>
    <row r="26" spans="1:4" ht="15.75" customHeight="1" x14ac:dyDescent="0.3">
      <c r="A26" s="238"/>
      <c r="B26" s="235" t="s">
        <v>27</v>
      </c>
      <c r="C26" s="236"/>
      <c r="D26" s="237"/>
    </row>
    <row r="27" spans="1:4" ht="15.75" customHeight="1" x14ac:dyDescent="0.3">
      <c r="A27" s="238"/>
      <c r="B27" s="235" t="s">
        <v>28</v>
      </c>
      <c r="C27" s="236"/>
      <c r="D27" s="237"/>
    </row>
    <row r="28" spans="1:4" ht="15.75" customHeight="1" x14ac:dyDescent="0.3">
      <c r="A28" s="238"/>
      <c r="B28" s="235" t="s">
        <v>29</v>
      </c>
      <c r="C28" s="236"/>
      <c r="D28" s="237"/>
    </row>
    <row r="29" spans="1:4" ht="15.75" customHeight="1" x14ac:dyDescent="0.3">
      <c r="A29" s="238"/>
      <c r="B29" s="235" t="s">
        <v>30</v>
      </c>
      <c r="C29" s="236"/>
      <c r="D29" s="237"/>
    </row>
    <row r="30" spans="1:4" ht="15.75" customHeight="1" x14ac:dyDescent="0.3">
      <c r="A30" s="238"/>
      <c r="B30" s="235" t="s">
        <v>31</v>
      </c>
      <c r="C30" s="236"/>
      <c r="D30" s="237"/>
    </row>
    <row r="31" spans="1:4" ht="15.75" customHeight="1" x14ac:dyDescent="0.3">
      <c r="A31" s="238"/>
      <c r="B31" s="235" t="s">
        <v>32</v>
      </c>
      <c r="C31" s="236"/>
      <c r="D31" s="237"/>
    </row>
    <row r="32" spans="1:4" ht="15.75" customHeight="1" x14ac:dyDescent="0.3">
      <c r="A32" s="238"/>
      <c r="B32" s="235" t="s">
        <v>33</v>
      </c>
      <c r="C32" s="236"/>
      <c r="D32" s="237"/>
    </row>
    <row r="33" spans="1:6" ht="15.75" customHeight="1" x14ac:dyDescent="0.3">
      <c r="A33" s="238"/>
      <c r="B33" s="235" t="s">
        <v>34</v>
      </c>
      <c r="C33" s="236"/>
      <c r="D33" s="237"/>
    </row>
    <row r="34" spans="1:6" ht="15.75" customHeight="1" x14ac:dyDescent="0.3">
      <c r="A34" s="238"/>
      <c r="B34" s="235" t="s">
        <v>89</v>
      </c>
      <c r="C34" s="236"/>
      <c r="D34" s="237"/>
    </row>
    <row r="35" spans="1:6" ht="15.75" customHeight="1" x14ac:dyDescent="0.3">
      <c r="A35" s="238"/>
      <c r="B35" s="235" t="s">
        <v>182</v>
      </c>
      <c r="C35" s="236"/>
      <c r="D35" s="237"/>
    </row>
    <row r="36" spans="1:6" ht="15.75" customHeight="1" x14ac:dyDescent="0.3">
      <c r="A36" s="238"/>
      <c r="B36" s="235" t="s">
        <v>242</v>
      </c>
      <c r="C36" s="236"/>
      <c r="D36" s="237"/>
    </row>
    <row r="37" spans="1:6" ht="15.75" customHeight="1" thickBot="1" x14ac:dyDescent="0.35">
      <c r="A37" s="239"/>
      <c r="B37" s="240" t="s">
        <v>243</v>
      </c>
      <c r="C37" s="241"/>
      <c r="D37" s="242"/>
    </row>
    <row r="38" spans="1:6" ht="15.75" customHeight="1" thickBot="1" x14ac:dyDescent="0.35">
      <c r="A38" s="837" t="s">
        <v>706</v>
      </c>
      <c r="B38" s="838"/>
      <c r="C38" s="243"/>
      <c r="D38" s="620">
        <f>+D5+D6+D7+D8+D9+D14+D18+D22+D23+D24+D25+D26+D27+D28+D29+D30+D31+D32+D33+D34+D35+D36+D37</f>
        <v>0</v>
      </c>
      <c r="F38" s="244"/>
    </row>
    <row r="39" spans="1:6" x14ac:dyDescent="0.3">
      <c r="A39" s="621" t="s">
        <v>708</v>
      </c>
    </row>
    <row r="40" spans="1:6" x14ac:dyDescent="0.3">
      <c r="A40" s="212"/>
      <c r="B40" s="213"/>
      <c r="C40" s="839"/>
      <c r="D40" s="839"/>
    </row>
    <row r="41" spans="1:6" x14ac:dyDescent="0.3">
      <c r="A41" s="212"/>
      <c r="B41" s="213"/>
      <c r="C41" s="214"/>
      <c r="D41" s="214"/>
    </row>
    <row r="42" spans="1:6" x14ac:dyDescent="0.3">
      <c r="A42" s="213"/>
      <c r="B42" s="213"/>
      <c r="C42" s="839"/>
      <c r="D42" s="839"/>
    </row>
    <row r="43" spans="1:6" x14ac:dyDescent="0.3">
      <c r="A43" s="225"/>
      <c r="B43" s="225"/>
    </row>
    <row r="44" spans="1:6" x14ac:dyDescent="0.3">
      <c r="A44" s="225"/>
      <c r="B44" s="225"/>
      <c r="C44" s="225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dőlt"Detek Önkormányzat&amp;R&amp;"Times New Roman,Félkövér dőlt"7.3. tájékoztató tábla a 5/2021(V.26.)
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F38"/>
  <sheetViews>
    <sheetView zoomScaleNormal="100" workbookViewId="0">
      <selection activeCell="J8" sqref="J8"/>
    </sheetView>
  </sheetViews>
  <sheetFormatPr defaultColWidth="12" defaultRowHeight="15.6" x14ac:dyDescent="0.3"/>
  <cols>
    <col min="1" max="1" width="56.109375" style="211" customWidth="1"/>
    <col min="2" max="2" width="6.77734375" style="211" customWidth="1"/>
    <col min="3" max="3" width="17.109375" style="211" customWidth="1"/>
    <col min="4" max="4" width="19.109375" style="211" customWidth="1"/>
    <col min="5" max="16384" width="12" style="211"/>
  </cols>
  <sheetData>
    <row r="1" spans="1:4" ht="48.75" customHeight="1" x14ac:dyDescent="0.3">
      <c r="A1" s="840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2020.</v>
      </c>
      <c r="B1" s="841"/>
      <c r="C1" s="841"/>
      <c r="D1" s="841"/>
    </row>
    <row r="2" spans="1:4" ht="16.2" thickBot="1" x14ac:dyDescent="0.35"/>
    <row r="3" spans="1:4" ht="53.4" thickBot="1" x14ac:dyDescent="0.35">
      <c r="A3" s="622" t="s">
        <v>50</v>
      </c>
      <c r="B3" s="317" t="s">
        <v>245</v>
      </c>
      <c r="C3" s="623" t="s">
        <v>709</v>
      </c>
      <c r="D3" s="624" t="s">
        <v>737</v>
      </c>
    </row>
    <row r="4" spans="1:4" ht="16.2" thickBot="1" x14ac:dyDescent="0.35">
      <c r="A4" s="245" t="s">
        <v>408</v>
      </c>
      <c r="B4" s="246" t="s">
        <v>409</v>
      </c>
      <c r="C4" s="246" t="s">
        <v>410</v>
      </c>
      <c r="D4" s="247" t="s">
        <v>411</v>
      </c>
    </row>
    <row r="5" spans="1:4" ht="15.75" customHeight="1" x14ac:dyDescent="0.3">
      <c r="A5" s="234" t="s">
        <v>710</v>
      </c>
      <c r="B5" s="231" t="s">
        <v>6</v>
      </c>
      <c r="C5" s="232"/>
      <c r="D5" s="233"/>
    </row>
    <row r="6" spans="1:4" ht="15.75" customHeight="1" x14ac:dyDescent="0.3">
      <c r="A6" s="234" t="s">
        <v>711</v>
      </c>
      <c r="B6" s="235" t="s">
        <v>7</v>
      </c>
      <c r="C6" s="236"/>
      <c r="D6" s="237"/>
    </row>
    <row r="7" spans="1:4" ht="15.75" customHeight="1" thickBot="1" x14ac:dyDescent="0.35">
      <c r="A7" s="625" t="s">
        <v>712</v>
      </c>
      <c r="B7" s="240" t="s">
        <v>8</v>
      </c>
      <c r="C7" s="241"/>
      <c r="D7" s="242"/>
    </row>
    <row r="8" spans="1:4" ht="15.75" customHeight="1" thickBot="1" x14ac:dyDescent="0.35">
      <c r="A8" s="617" t="s">
        <v>713</v>
      </c>
      <c r="B8" s="618" t="s">
        <v>9</v>
      </c>
      <c r="C8" s="619"/>
      <c r="D8" s="620">
        <f>+D5+D6+D7</f>
        <v>0</v>
      </c>
    </row>
    <row r="9" spans="1:4" ht="15.75" customHeight="1" x14ac:dyDescent="0.3">
      <c r="A9" s="230" t="s">
        <v>714</v>
      </c>
      <c r="B9" s="231" t="s">
        <v>10</v>
      </c>
      <c r="C9" s="232"/>
      <c r="D9" s="233"/>
    </row>
    <row r="10" spans="1:4" ht="15.75" customHeight="1" x14ac:dyDescent="0.3">
      <c r="A10" s="234" t="s">
        <v>715</v>
      </c>
      <c r="B10" s="235" t="s">
        <v>11</v>
      </c>
      <c r="C10" s="236"/>
      <c r="D10" s="237"/>
    </row>
    <row r="11" spans="1:4" ht="15.75" customHeight="1" x14ac:dyDescent="0.3">
      <c r="A11" s="234" t="s">
        <v>716</v>
      </c>
      <c r="B11" s="235" t="s">
        <v>12</v>
      </c>
      <c r="C11" s="236"/>
      <c r="D11" s="237"/>
    </row>
    <row r="12" spans="1:4" ht="15.75" customHeight="1" x14ac:dyDescent="0.3">
      <c r="A12" s="234" t="s">
        <v>717</v>
      </c>
      <c r="B12" s="235" t="s">
        <v>13</v>
      </c>
      <c r="C12" s="236"/>
      <c r="D12" s="237"/>
    </row>
    <row r="13" spans="1:4" ht="15.75" customHeight="1" thickBot="1" x14ac:dyDescent="0.35">
      <c r="A13" s="625" t="s">
        <v>718</v>
      </c>
      <c r="B13" s="240" t="s">
        <v>14</v>
      </c>
      <c r="C13" s="241"/>
      <c r="D13" s="242"/>
    </row>
    <row r="14" spans="1:4" ht="15.75" customHeight="1" thickBot="1" x14ac:dyDescent="0.35">
      <c r="A14" s="617" t="s">
        <v>719</v>
      </c>
      <c r="B14" s="618" t="s">
        <v>15</v>
      </c>
      <c r="C14" s="626"/>
      <c r="D14" s="620">
        <f>+D9+D10+D11+D12+D13</f>
        <v>0</v>
      </c>
    </row>
    <row r="15" spans="1:4" ht="15.75" customHeight="1" x14ac:dyDescent="0.3">
      <c r="A15" s="230"/>
      <c r="B15" s="231" t="s">
        <v>16</v>
      </c>
      <c r="C15" s="232"/>
      <c r="D15" s="233"/>
    </row>
    <row r="16" spans="1:4" ht="15.75" customHeight="1" x14ac:dyDescent="0.3">
      <c r="A16" s="234"/>
      <c r="B16" s="235" t="s">
        <v>17</v>
      </c>
      <c r="C16" s="236"/>
      <c r="D16" s="237"/>
    </row>
    <row r="17" spans="1:4" ht="15.75" customHeight="1" x14ac:dyDescent="0.3">
      <c r="A17" s="234"/>
      <c r="B17" s="235" t="s">
        <v>18</v>
      </c>
      <c r="C17" s="236"/>
      <c r="D17" s="237"/>
    </row>
    <row r="18" spans="1:4" ht="15.75" customHeight="1" x14ac:dyDescent="0.3">
      <c r="A18" s="234"/>
      <c r="B18" s="235" t="s">
        <v>19</v>
      </c>
      <c r="C18" s="236"/>
      <c r="D18" s="237"/>
    </row>
    <row r="19" spans="1:4" ht="15.75" customHeight="1" x14ac:dyDescent="0.3">
      <c r="A19" s="234"/>
      <c r="B19" s="235" t="s">
        <v>20</v>
      </c>
      <c r="C19" s="236"/>
      <c r="D19" s="237"/>
    </row>
    <row r="20" spans="1:4" ht="15.75" customHeight="1" x14ac:dyDescent="0.3">
      <c r="A20" s="234"/>
      <c r="B20" s="235" t="s">
        <v>21</v>
      </c>
      <c r="C20" s="236"/>
      <c r="D20" s="237"/>
    </row>
    <row r="21" spans="1:4" ht="15.75" customHeight="1" x14ac:dyDescent="0.3">
      <c r="A21" s="234"/>
      <c r="B21" s="235" t="s">
        <v>22</v>
      </c>
      <c r="C21" s="236"/>
      <c r="D21" s="237"/>
    </row>
    <row r="22" spans="1:4" ht="15.75" customHeight="1" x14ac:dyDescent="0.3">
      <c r="A22" s="234"/>
      <c r="B22" s="235" t="s">
        <v>23</v>
      </c>
      <c r="C22" s="236"/>
      <c r="D22" s="237"/>
    </row>
    <row r="23" spans="1:4" ht="15.75" customHeight="1" x14ac:dyDescent="0.3">
      <c r="A23" s="234"/>
      <c r="B23" s="235" t="s">
        <v>24</v>
      </c>
      <c r="C23" s="236"/>
      <c r="D23" s="237"/>
    </row>
    <row r="24" spans="1:4" ht="15.75" customHeight="1" x14ac:dyDescent="0.3">
      <c r="A24" s="234"/>
      <c r="B24" s="235" t="s">
        <v>25</v>
      </c>
      <c r="C24" s="236"/>
      <c r="D24" s="237"/>
    </row>
    <row r="25" spans="1:4" ht="15.75" customHeight="1" x14ac:dyDescent="0.3">
      <c r="A25" s="234"/>
      <c r="B25" s="235" t="s">
        <v>26</v>
      </c>
      <c r="C25" s="236"/>
      <c r="D25" s="237"/>
    </row>
    <row r="26" spans="1:4" ht="15.75" customHeight="1" x14ac:dyDescent="0.3">
      <c r="A26" s="234"/>
      <c r="B26" s="235" t="s">
        <v>27</v>
      </c>
      <c r="C26" s="236"/>
      <c r="D26" s="237"/>
    </row>
    <row r="27" spans="1:4" ht="15.75" customHeight="1" x14ac:dyDescent="0.3">
      <c r="A27" s="234"/>
      <c r="B27" s="235" t="s">
        <v>28</v>
      </c>
      <c r="C27" s="236"/>
      <c r="D27" s="237"/>
    </row>
    <row r="28" spans="1:4" ht="15.75" customHeight="1" x14ac:dyDescent="0.3">
      <c r="A28" s="234"/>
      <c r="B28" s="235" t="s">
        <v>29</v>
      </c>
      <c r="C28" s="236"/>
      <c r="D28" s="237"/>
    </row>
    <row r="29" spans="1:4" ht="15.75" customHeight="1" x14ac:dyDescent="0.3">
      <c r="A29" s="234"/>
      <c r="B29" s="235" t="s">
        <v>30</v>
      </c>
      <c r="C29" s="236"/>
      <c r="D29" s="237"/>
    </row>
    <row r="30" spans="1:4" ht="15.75" customHeight="1" x14ac:dyDescent="0.3">
      <c r="A30" s="234"/>
      <c r="B30" s="235" t="s">
        <v>31</v>
      </c>
      <c r="C30" s="236"/>
      <c r="D30" s="237"/>
    </row>
    <row r="31" spans="1:4" ht="15.75" customHeight="1" x14ac:dyDescent="0.3">
      <c r="A31" s="234"/>
      <c r="B31" s="235" t="s">
        <v>32</v>
      </c>
      <c r="C31" s="236"/>
      <c r="D31" s="237"/>
    </row>
    <row r="32" spans="1:4" ht="15.75" customHeight="1" x14ac:dyDescent="0.3">
      <c r="A32" s="234"/>
      <c r="B32" s="235" t="s">
        <v>33</v>
      </c>
      <c r="C32" s="236"/>
      <c r="D32" s="237"/>
    </row>
    <row r="33" spans="1:6" ht="15.75" customHeight="1" x14ac:dyDescent="0.3">
      <c r="A33" s="234"/>
      <c r="B33" s="235" t="s">
        <v>34</v>
      </c>
      <c r="C33" s="236"/>
      <c r="D33" s="237"/>
    </row>
    <row r="34" spans="1:6" ht="15.75" customHeight="1" x14ac:dyDescent="0.3">
      <c r="A34" s="234"/>
      <c r="B34" s="235" t="s">
        <v>89</v>
      </c>
      <c r="C34" s="236"/>
      <c r="D34" s="237"/>
    </row>
    <row r="35" spans="1:6" ht="15.75" customHeight="1" x14ac:dyDescent="0.3">
      <c r="A35" s="234"/>
      <c r="B35" s="235" t="s">
        <v>182</v>
      </c>
      <c r="C35" s="236"/>
      <c r="D35" s="237"/>
    </row>
    <row r="36" spans="1:6" ht="15.75" customHeight="1" x14ac:dyDescent="0.3">
      <c r="A36" s="234"/>
      <c r="B36" s="235" t="s">
        <v>242</v>
      </c>
      <c r="C36" s="236"/>
      <c r="D36" s="237"/>
    </row>
    <row r="37" spans="1:6" ht="15.75" customHeight="1" thickBot="1" x14ac:dyDescent="0.35">
      <c r="A37" s="248"/>
      <c r="B37" s="249" t="s">
        <v>243</v>
      </c>
      <c r="C37" s="250"/>
      <c r="D37" s="251"/>
    </row>
    <row r="38" spans="1:6" ht="15.75" customHeight="1" thickBot="1" x14ac:dyDescent="0.35">
      <c r="A38" s="842" t="s">
        <v>720</v>
      </c>
      <c r="B38" s="843"/>
      <c r="C38" s="243"/>
      <c r="D38" s="620">
        <f>+D8+D14+SUM(D15:D37)</f>
        <v>0</v>
      </c>
      <c r="F38" s="252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dőlt"Detek Önkormányzat&amp;R&amp;"Times New Roman,Félkövér dőlt"7.4. tájékoztató tábla a 5/2021(V.26.)
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23"/>
  <sheetViews>
    <sheetView zoomScaleNormal="100" workbookViewId="0">
      <selection activeCell="G2" sqref="G2"/>
    </sheetView>
  </sheetViews>
  <sheetFormatPr defaultColWidth="12" defaultRowHeight="13.2" x14ac:dyDescent="0.25"/>
  <cols>
    <col min="1" max="1" width="12" style="277" customWidth="1"/>
    <col min="2" max="2" width="58.33203125" style="277" customWidth="1"/>
    <col min="3" max="5" width="25" style="277" customWidth="1"/>
    <col min="6" max="6" width="5.44140625" style="277" customWidth="1"/>
    <col min="7" max="16384" width="12" style="277"/>
  </cols>
  <sheetData>
    <row r="1" spans="1:6" x14ac:dyDescent="0.25">
      <c r="A1" s="278"/>
      <c r="F1" s="847" t="str">
        <f>+CONCATENATE("8. tájékoztató tábla a 5/",LEFT(ÖSSZEFÜGGÉSEK!A4,4)+1,". (V.26.) önkormányzati rendelethez")</f>
        <v>8. tájékoztató tábla a 5/2021. (V.26.) önkormányzati rendelethez</v>
      </c>
    </row>
    <row r="2" spans="1:6" ht="33" customHeight="1" x14ac:dyDescent="0.25">
      <c r="A2" s="844" t="str">
        <f>+CONCATENATE("A Detek Önkormányzat tulajdonában álló gazdálkodó szervezetek működéséből származó",CHAR(10),"kötelezettségek és részesedések alakulása a ",LEFT(ÖSSZEFÜGGÉSEK!A4,4),". évben")</f>
        <v>A Detek Önkormányzat tulajdonában álló gazdálkodó szervezetek működéséből származó
kötelezettségek és részesedések alakulása a 2020. évben</v>
      </c>
      <c r="B2" s="844"/>
      <c r="C2" s="844"/>
      <c r="D2" s="844"/>
      <c r="E2" s="844"/>
      <c r="F2" s="847"/>
    </row>
    <row r="3" spans="1:6" ht="16.2" thickBot="1" x14ac:dyDescent="0.35">
      <c r="A3" s="279"/>
      <c r="F3" s="847"/>
    </row>
    <row r="4" spans="1:6" ht="63" thickBot="1" x14ac:dyDescent="0.3">
      <c r="A4" s="280" t="s">
        <v>245</v>
      </c>
      <c r="B4" s="281" t="s">
        <v>292</v>
      </c>
      <c r="C4" s="281" t="s">
        <v>293</v>
      </c>
      <c r="D4" s="281" t="s">
        <v>294</v>
      </c>
      <c r="E4" s="282" t="s">
        <v>295</v>
      </c>
      <c r="F4" s="847"/>
    </row>
    <row r="5" spans="1:6" ht="15.6" x14ac:dyDescent="0.25">
      <c r="A5" s="283" t="s">
        <v>6</v>
      </c>
      <c r="B5" s="287"/>
      <c r="C5" s="290"/>
      <c r="D5" s="293"/>
      <c r="E5" s="297"/>
      <c r="F5" s="847"/>
    </row>
    <row r="6" spans="1:6" ht="15.6" x14ac:dyDescent="0.25">
      <c r="A6" s="284" t="s">
        <v>7</v>
      </c>
      <c r="B6" s="288"/>
      <c r="C6" s="291"/>
      <c r="D6" s="294"/>
      <c r="E6" s="298"/>
      <c r="F6" s="847"/>
    </row>
    <row r="7" spans="1:6" ht="15.6" x14ac:dyDescent="0.25">
      <c r="A7" s="284" t="s">
        <v>8</v>
      </c>
      <c r="B7" s="288"/>
      <c r="C7" s="291"/>
      <c r="D7" s="294"/>
      <c r="E7" s="298"/>
      <c r="F7" s="847"/>
    </row>
    <row r="8" spans="1:6" ht="15.6" x14ac:dyDescent="0.25">
      <c r="A8" s="284" t="s">
        <v>9</v>
      </c>
      <c r="B8" s="288"/>
      <c r="C8" s="291"/>
      <c r="D8" s="294"/>
      <c r="E8" s="298"/>
      <c r="F8" s="847"/>
    </row>
    <row r="9" spans="1:6" ht="15.6" x14ac:dyDescent="0.25">
      <c r="A9" s="284" t="s">
        <v>10</v>
      </c>
      <c r="B9" s="288"/>
      <c r="C9" s="291"/>
      <c r="D9" s="294"/>
      <c r="E9" s="298"/>
      <c r="F9" s="847"/>
    </row>
    <row r="10" spans="1:6" ht="15.6" x14ac:dyDescent="0.25">
      <c r="A10" s="284" t="s">
        <v>11</v>
      </c>
      <c r="B10" s="288"/>
      <c r="C10" s="291"/>
      <c r="D10" s="294"/>
      <c r="E10" s="298"/>
      <c r="F10" s="847"/>
    </row>
    <row r="11" spans="1:6" ht="15.6" x14ac:dyDescent="0.25">
      <c r="A11" s="284" t="s">
        <v>12</v>
      </c>
      <c r="B11" s="288"/>
      <c r="C11" s="291"/>
      <c r="D11" s="294"/>
      <c r="E11" s="298"/>
      <c r="F11" s="847"/>
    </row>
    <row r="12" spans="1:6" ht="15.6" x14ac:dyDescent="0.25">
      <c r="A12" s="284" t="s">
        <v>13</v>
      </c>
      <c r="B12" s="288"/>
      <c r="C12" s="291"/>
      <c r="D12" s="294"/>
      <c r="E12" s="298"/>
      <c r="F12" s="847"/>
    </row>
    <row r="13" spans="1:6" ht="15.6" x14ac:dyDescent="0.25">
      <c r="A13" s="284" t="s">
        <v>14</v>
      </c>
      <c r="B13" s="288"/>
      <c r="C13" s="291"/>
      <c r="D13" s="294"/>
      <c r="E13" s="298"/>
      <c r="F13" s="847"/>
    </row>
    <row r="14" spans="1:6" ht="15.6" x14ac:dyDescent="0.25">
      <c r="A14" s="284" t="s">
        <v>15</v>
      </c>
      <c r="B14" s="288"/>
      <c r="C14" s="291"/>
      <c r="D14" s="294"/>
      <c r="E14" s="298"/>
      <c r="F14" s="847"/>
    </row>
    <row r="15" spans="1:6" ht="15.6" x14ac:dyDescent="0.25">
      <c r="A15" s="284" t="s">
        <v>16</v>
      </c>
      <c r="B15" s="288"/>
      <c r="C15" s="291"/>
      <c r="D15" s="294"/>
      <c r="E15" s="298"/>
      <c r="F15" s="847"/>
    </row>
    <row r="16" spans="1:6" ht="15.6" x14ac:dyDescent="0.25">
      <c r="A16" s="284" t="s">
        <v>17</v>
      </c>
      <c r="B16" s="288"/>
      <c r="C16" s="291"/>
      <c r="D16" s="294"/>
      <c r="E16" s="298"/>
      <c r="F16" s="847"/>
    </row>
    <row r="17" spans="1:6" ht="15.6" x14ac:dyDescent="0.25">
      <c r="A17" s="284" t="s">
        <v>18</v>
      </c>
      <c r="B17" s="288"/>
      <c r="C17" s="291"/>
      <c r="D17" s="294"/>
      <c r="E17" s="298"/>
      <c r="F17" s="847"/>
    </row>
    <row r="18" spans="1:6" ht="15.6" x14ac:dyDescent="0.25">
      <c r="A18" s="284" t="s">
        <v>19</v>
      </c>
      <c r="B18" s="288"/>
      <c r="C18" s="291"/>
      <c r="D18" s="294"/>
      <c r="E18" s="298"/>
      <c r="F18" s="847"/>
    </row>
    <row r="19" spans="1:6" ht="15.6" x14ac:dyDescent="0.25">
      <c r="A19" s="284" t="s">
        <v>20</v>
      </c>
      <c r="B19" s="288"/>
      <c r="C19" s="291"/>
      <c r="D19" s="294"/>
      <c r="E19" s="298"/>
      <c r="F19" s="847"/>
    </row>
    <row r="20" spans="1:6" ht="15.6" x14ac:dyDescent="0.25">
      <c r="A20" s="284" t="s">
        <v>21</v>
      </c>
      <c r="B20" s="288"/>
      <c r="C20" s="291"/>
      <c r="D20" s="294"/>
      <c r="E20" s="298"/>
      <c r="F20" s="847"/>
    </row>
    <row r="21" spans="1:6" ht="16.2" thickBot="1" x14ac:dyDescent="0.3">
      <c r="A21" s="285" t="s">
        <v>22</v>
      </c>
      <c r="B21" s="289"/>
      <c r="C21" s="292"/>
      <c r="D21" s="295"/>
      <c r="E21" s="299"/>
      <c r="F21" s="847"/>
    </row>
    <row r="22" spans="1:6" ht="16.2" thickBot="1" x14ac:dyDescent="0.35">
      <c r="A22" s="845" t="s">
        <v>296</v>
      </c>
      <c r="B22" s="846"/>
      <c r="C22" s="286"/>
      <c r="D22" s="296" t="str">
        <f>IF(SUM(D5:D21)=0,"",SUM(D5:D21))</f>
        <v/>
      </c>
      <c r="E22" s="300" t="str">
        <f>IF(SUM(E5:E21)=0,"",SUM(E5:E21))</f>
        <v/>
      </c>
      <c r="F22" s="847"/>
    </row>
    <row r="23" spans="1:6" ht="15.6" x14ac:dyDescent="0.3">
      <c r="A23" s="279"/>
    </row>
  </sheetData>
  <sheetProtection sheet="1" objects="1" scenarios="1"/>
  <mergeCells count="3">
    <mergeCell ref="A2:E2"/>
    <mergeCell ref="A22:B22"/>
    <mergeCell ref="F1:F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C14"/>
  <sheetViews>
    <sheetView zoomScaleNormal="100" workbookViewId="0">
      <selection activeCell="D1" sqref="D1"/>
    </sheetView>
  </sheetViews>
  <sheetFormatPr defaultColWidth="12" defaultRowHeight="13.2" x14ac:dyDescent="0.25"/>
  <cols>
    <col min="1" max="1" width="7.6640625" style="8" customWidth="1"/>
    <col min="2" max="2" width="60.77734375" style="8" customWidth="1"/>
    <col min="3" max="3" width="25.6640625" style="8" customWidth="1"/>
    <col min="4" max="16384" width="12" style="8"/>
  </cols>
  <sheetData>
    <row r="1" spans="1:3" ht="14.4" x14ac:dyDescent="0.3">
      <c r="A1" s="22"/>
      <c r="B1" s="22"/>
      <c r="C1" s="677" t="str">
        <f>+CONCATENATE("9. sz. tájékoztató tábla a 5/",LEFT(ÖSSZEFÜGGÉSEK!A4,4)+1,".(V.26.)  önkormányzati rendelethez")</f>
        <v>9. sz. tájékoztató tábla a 5/2021.(V.26.)  önkormányzati rendelethez</v>
      </c>
    </row>
    <row r="2" spans="1:3" ht="13.8" x14ac:dyDescent="0.25">
      <c r="A2" s="253"/>
      <c r="B2" s="253"/>
      <c r="C2" s="253"/>
    </row>
    <row r="3" spans="1:3" ht="33.75" customHeight="1" x14ac:dyDescent="0.25">
      <c r="A3" s="848" t="s">
        <v>297</v>
      </c>
      <c r="B3" s="848"/>
      <c r="C3" s="848"/>
    </row>
    <row r="4" spans="1:3" ht="13.8" thickBot="1" x14ac:dyDescent="0.3">
      <c r="C4" s="254"/>
    </row>
    <row r="5" spans="1:3" s="258" customFormat="1" ht="43.5" customHeight="1" thickBot="1" x14ac:dyDescent="0.3">
      <c r="A5" s="255" t="s">
        <v>4</v>
      </c>
      <c r="B5" s="256" t="s">
        <v>50</v>
      </c>
      <c r="C5" s="257" t="s">
        <v>738</v>
      </c>
    </row>
    <row r="6" spans="1:3" ht="28.5" customHeight="1" x14ac:dyDescent="0.25">
      <c r="A6" s="259" t="s">
        <v>6</v>
      </c>
      <c r="B6" s="260" t="str">
        <f>+CONCATENATE("Pénzkészlet ",LEFT(ÖSSZEFÜGGÉSEK!A4,4),". január 1-jén",CHAR(10),"ebből:")</f>
        <v>Pénzkészlet 2020. január 1-jén
ebből:</v>
      </c>
      <c r="C6" s="261">
        <f>SUM(C7:C8)</f>
        <v>29757101</v>
      </c>
    </row>
    <row r="7" spans="1:3" ht="18" customHeight="1" x14ac:dyDescent="0.25">
      <c r="A7" s="262" t="s">
        <v>7</v>
      </c>
      <c r="B7" s="263" t="s">
        <v>298</v>
      </c>
      <c r="C7" s="264">
        <v>29533786</v>
      </c>
    </row>
    <row r="8" spans="1:3" ht="18" customHeight="1" x14ac:dyDescent="0.25">
      <c r="A8" s="262" t="s">
        <v>8</v>
      </c>
      <c r="B8" s="263" t="s">
        <v>299</v>
      </c>
      <c r="C8" s="264">
        <v>223315</v>
      </c>
    </row>
    <row r="9" spans="1:3" ht="18" customHeight="1" x14ac:dyDescent="0.25">
      <c r="A9" s="262" t="s">
        <v>9</v>
      </c>
      <c r="B9" s="265" t="s">
        <v>300</v>
      </c>
      <c r="C9" s="264">
        <v>130334093</v>
      </c>
    </row>
    <row r="10" spans="1:3" ht="18" customHeight="1" x14ac:dyDescent="0.25">
      <c r="A10" s="266" t="s">
        <v>10</v>
      </c>
      <c r="B10" s="267" t="s">
        <v>301</v>
      </c>
      <c r="C10" s="268">
        <v>120353580</v>
      </c>
    </row>
    <row r="11" spans="1:3" ht="18" customHeight="1" thickBot="1" x14ac:dyDescent="0.3">
      <c r="A11" s="272" t="s">
        <v>11</v>
      </c>
      <c r="B11" s="628" t="s">
        <v>732</v>
      </c>
      <c r="C11" s="274">
        <v>-34565867</v>
      </c>
    </row>
    <row r="12" spans="1:3" ht="25.5" customHeight="1" x14ac:dyDescent="0.25">
      <c r="A12" s="269" t="s">
        <v>12</v>
      </c>
      <c r="B12" s="270" t="str">
        <f>+CONCATENATE("Záró pénzkészlet ",LEFT(ÖSSZEFÜGGÉSEK!A4,4),". december 31-én",CHAR(10),"ebből:")</f>
        <v>Záró pénzkészlet 2020. december 31-én
ebből:</v>
      </c>
      <c r="C12" s="271">
        <f>C6+C9-C10+C11</f>
        <v>5171747</v>
      </c>
    </row>
    <row r="13" spans="1:3" ht="18" customHeight="1" x14ac:dyDescent="0.25">
      <c r="A13" s="262" t="s">
        <v>13</v>
      </c>
      <c r="B13" s="263" t="s">
        <v>298</v>
      </c>
      <c r="C13" s="264">
        <v>5128342</v>
      </c>
    </row>
    <row r="14" spans="1:3" ht="18" customHeight="1" thickBot="1" x14ac:dyDescent="0.3">
      <c r="A14" s="272" t="s">
        <v>14</v>
      </c>
      <c r="B14" s="273" t="s">
        <v>299</v>
      </c>
      <c r="C14" s="274">
        <v>43405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>
      <selection activeCell="N56" sqref="N56"/>
    </sheetView>
  </sheetViews>
  <sheetFormatPr defaultColWidth="8.6640625" defaultRowHeight="13.2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zoomScale="130" zoomScaleNormal="130" zoomScaleSheetLayoutView="100" workbookViewId="0">
      <selection activeCell="I68" sqref="I68"/>
    </sheetView>
  </sheetViews>
  <sheetFormatPr defaultColWidth="12" defaultRowHeight="15.6" x14ac:dyDescent="0.3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 x14ac:dyDescent="0.3">
      <c r="A1" s="707" t="s">
        <v>3</v>
      </c>
      <c r="B1" s="707"/>
      <c r="C1" s="707"/>
      <c r="D1" s="707"/>
      <c r="E1" s="707"/>
    </row>
    <row r="2" spans="1:5" ht="15.75" customHeight="1" thickBot="1" x14ac:dyDescent="0.35">
      <c r="A2" s="45" t="s">
        <v>109</v>
      </c>
      <c r="B2" s="45"/>
      <c r="C2" s="369"/>
      <c r="D2" s="369"/>
      <c r="E2" s="369" t="str">
        <f>'1.3.sz.mell.'!E2</f>
        <v>Forintban!</v>
      </c>
    </row>
    <row r="3" spans="1:5" ht="15.75" customHeight="1" x14ac:dyDescent="0.3">
      <c r="A3" s="708" t="s">
        <v>57</v>
      </c>
      <c r="B3" s="710" t="s">
        <v>5</v>
      </c>
      <c r="C3" s="712" t="str">
        <f>+'1.1.sz.mell.'!C3:E3</f>
        <v>2020. évi</v>
      </c>
      <c r="D3" s="712"/>
      <c r="E3" s="713"/>
    </row>
    <row r="4" spans="1:5" ht="38.1" customHeight="1" thickBot="1" x14ac:dyDescent="0.35">
      <c r="A4" s="709"/>
      <c r="B4" s="711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 x14ac:dyDescent="0.25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 x14ac:dyDescent="0.3">
      <c r="A6" s="342" t="s">
        <v>6</v>
      </c>
      <c r="B6" s="343" t="s">
        <v>303</v>
      </c>
      <c r="C6" s="374">
        <f>SUM(C7:C12)</f>
        <v>0</v>
      </c>
      <c r="D6" s="374">
        <f>SUM(D7:D12)</f>
        <v>0</v>
      </c>
      <c r="E6" s="357">
        <f>SUM(E7:E12)</f>
        <v>0</v>
      </c>
    </row>
    <row r="7" spans="1:5" s="384" customFormat="1" ht="12" customHeight="1" x14ac:dyDescent="0.25">
      <c r="A7" s="337" t="s">
        <v>69</v>
      </c>
      <c r="B7" s="385" t="s">
        <v>304</v>
      </c>
      <c r="C7" s="376"/>
      <c r="D7" s="376"/>
      <c r="E7" s="359"/>
    </row>
    <row r="8" spans="1:5" s="384" customFormat="1" ht="12" customHeight="1" x14ac:dyDescent="0.25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 x14ac:dyDescent="0.25">
      <c r="A9" s="336" t="s">
        <v>71</v>
      </c>
      <c r="B9" s="386" t="s">
        <v>306</v>
      </c>
      <c r="C9" s="375"/>
      <c r="D9" s="375"/>
      <c r="E9" s="358"/>
    </row>
    <row r="10" spans="1:5" s="384" customFormat="1" ht="12" customHeight="1" x14ac:dyDescent="0.25">
      <c r="A10" s="336" t="s">
        <v>72</v>
      </c>
      <c r="B10" s="386" t="s">
        <v>307</v>
      </c>
      <c r="C10" s="375"/>
      <c r="D10" s="375"/>
      <c r="E10" s="358"/>
    </row>
    <row r="11" spans="1:5" s="384" customFormat="1" ht="12" customHeight="1" x14ac:dyDescent="0.25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 x14ac:dyDescent="0.3">
      <c r="A12" s="338" t="s">
        <v>73</v>
      </c>
      <c r="B12" s="387" t="s">
        <v>309</v>
      </c>
      <c r="C12" s="377"/>
      <c r="D12" s="377"/>
      <c r="E12" s="360"/>
    </row>
    <row r="13" spans="1:5" s="384" customFormat="1" ht="12" customHeight="1" thickBot="1" x14ac:dyDescent="0.3">
      <c r="A13" s="342" t="s">
        <v>7</v>
      </c>
      <c r="B13" s="364" t="s">
        <v>310</v>
      </c>
      <c r="C13" s="374">
        <f>SUM(C14:C18)</f>
        <v>0</v>
      </c>
      <c r="D13" s="374">
        <f>SUM(D14:D18)</f>
        <v>0</v>
      </c>
      <c r="E13" s="357">
        <f>SUM(E14:E18)</f>
        <v>0</v>
      </c>
    </row>
    <row r="14" spans="1:5" s="384" customFormat="1" ht="12" customHeight="1" x14ac:dyDescent="0.25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 x14ac:dyDescent="0.25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 x14ac:dyDescent="0.25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 x14ac:dyDescent="0.25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 x14ac:dyDescent="0.25">
      <c r="A18" s="336" t="s">
        <v>79</v>
      </c>
      <c r="B18" s="386" t="s">
        <v>315</v>
      </c>
      <c r="C18" s="375"/>
      <c r="D18" s="375"/>
      <c r="E18" s="358"/>
    </row>
    <row r="19" spans="1:5" s="384" customFormat="1" ht="12" customHeight="1" thickBot="1" x14ac:dyDescent="0.3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 x14ac:dyDescent="0.3">
      <c r="A20" s="342" t="s">
        <v>8</v>
      </c>
      <c r="B20" s="343" t="s">
        <v>317</v>
      </c>
      <c r="C20" s="374">
        <f>SUM(C21:C25)</f>
        <v>0</v>
      </c>
      <c r="D20" s="374">
        <f>SUM(D21:D25)</f>
        <v>0</v>
      </c>
      <c r="E20" s="357">
        <f>SUM(E21:E25)</f>
        <v>0</v>
      </c>
    </row>
    <row r="21" spans="1:5" s="384" customFormat="1" ht="12" customHeight="1" x14ac:dyDescent="0.25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 x14ac:dyDescent="0.25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 x14ac:dyDescent="0.25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 x14ac:dyDescent="0.25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 x14ac:dyDescent="0.25">
      <c r="A25" s="336" t="s">
        <v>119</v>
      </c>
      <c r="B25" s="386" t="s">
        <v>322</v>
      </c>
      <c r="C25" s="375"/>
      <c r="D25" s="375"/>
      <c r="E25" s="358"/>
    </row>
    <row r="26" spans="1:5" s="384" customFormat="1" ht="12" customHeight="1" thickBot="1" x14ac:dyDescent="0.3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 x14ac:dyDescent="0.3">
      <c r="A27" s="342" t="s">
        <v>121</v>
      </c>
      <c r="B27" s="343" t="s">
        <v>724</v>
      </c>
      <c r="C27" s="380">
        <f>SUM(C28:C33)</f>
        <v>0</v>
      </c>
      <c r="D27" s="380">
        <f>SUM(D28:D33)</f>
        <v>0</v>
      </c>
      <c r="E27" s="393">
        <f>SUM(E28:E33)</f>
        <v>0</v>
      </c>
    </row>
    <row r="28" spans="1:5" s="384" customFormat="1" ht="12" customHeight="1" x14ac:dyDescent="0.25">
      <c r="A28" s="337" t="s">
        <v>324</v>
      </c>
      <c r="B28" s="385" t="s">
        <v>728</v>
      </c>
      <c r="C28" s="376"/>
      <c r="D28" s="376">
        <f>+D29+D30</f>
        <v>0</v>
      </c>
      <c r="E28" s="359">
        <f>+E29+E30</f>
        <v>0</v>
      </c>
    </row>
    <row r="29" spans="1:5" s="384" customFormat="1" ht="12" customHeight="1" x14ac:dyDescent="0.25">
      <c r="A29" s="336" t="s">
        <v>325</v>
      </c>
      <c r="B29" s="386" t="s">
        <v>729</v>
      </c>
      <c r="C29" s="375"/>
      <c r="D29" s="375"/>
      <c r="E29" s="358"/>
    </row>
    <row r="30" spans="1:5" s="384" customFormat="1" ht="12" customHeight="1" x14ac:dyDescent="0.25">
      <c r="A30" s="336" t="s">
        <v>326</v>
      </c>
      <c r="B30" s="386" t="s">
        <v>730</v>
      </c>
      <c r="C30" s="375"/>
      <c r="D30" s="375"/>
      <c r="E30" s="358"/>
    </row>
    <row r="31" spans="1:5" s="384" customFormat="1" ht="12" customHeight="1" x14ac:dyDescent="0.25">
      <c r="A31" s="336" t="s">
        <v>725</v>
      </c>
      <c r="B31" s="386" t="s">
        <v>731</v>
      </c>
      <c r="C31" s="375"/>
      <c r="D31" s="375"/>
      <c r="E31" s="358"/>
    </row>
    <row r="32" spans="1:5" s="384" customFormat="1" ht="12" customHeight="1" x14ac:dyDescent="0.25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 x14ac:dyDescent="0.3">
      <c r="A33" s="338" t="s">
        <v>727</v>
      </c>
      <c r="B33" s="366" t="s">
        <v>328</v>
      </c>
      <c r="C33" s="377"/>
      <c r="D33" s="377"/>
      <c r="E33" s="360"/>
    </row>
    <row r="34" spans="1:5" s="384" customFormat="1" ht="12" customHeight="1" thickBot="1" x14ac:dyDescent="0.3">
      <c r="A34" s="342" t="s">
        <v>10</v>
      </c>
      <c r="B34" s="343" t="s">
        <v>329</v>
      </c>
      <c r="C34" s="374">
        <f>SUM(C35:C44)</f>
        <v>0</v>
      </c>
      <c r="D34" s="374">
        <f>SUM(D35:D44)</f>
        <v>0</v>
      </c>
      <c r="E34" s="357">
        <f>SUM(E35:E44)</f>
        <v>0</v>
      </c>
    </row>
    <row r="35" spans="1:5" s="384" customFormat="1" ht="12" customHeight="1" x14ac:dyDescent="0.25">
      <c r="A35" s="337" t="s">
        <v>62</v>
      </c>
      <c r="B35" s="385" t="s">
        <v>330</v>
      </c>
      <c r="C35" s="376"/>
      <c r="D35" s="376"/>
      <c r="E35" s="359"/>
    </row>
    <row r="36" spans="1:5" s="384" customFormat="1" ht="12" customHeight="1" x14ac:dyDescent="0.25">
      <c r="A36" s="336" t="s">
        <v>63</v>
      </c>
      <c r="B36" s="386" t="s">
        <v>331</v>
      </c>
      <c r="C36" s="375"/>
      <c r="D36" s="375"/>
      <c r="E36" s="358"/>
    </row>
    <row r="37" spans="1:5" s="384" customFormat="1" ht="12" customHeight="1" x14ac:dyDescent="0.25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 x14ac:dyDescent="0.25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 x14ac:dyDescent="0.25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 x14ac:dyDescent="0.25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 x14ac:dyDescent="0.25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 x14ac:dyDescent="0.25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 x14ac:dyDescent="0.25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 x14ac:dyDescent="0.3">
      <c r="A44" s="338" t="s">
        <v>340</v>
      </c>
      <c r="B44" s="387" t="s">
        <v>341</v>
      </c>
      <c r="C44" s="379"/>
      <c r="D44" s="379"/>
      <c r="E44" s="362"/>
    </row>
    <row r="45" spans="1:5" s="384" customFormat="1" ht="12" customHeight="1" thickBot="1" x14ac:dyDescent="0.3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 x14ac:dyDescent="0.25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 x14ac:dyDescent="0.25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 x14ac:dyDescent="0.25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 x14ac:dyDescent="0.25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 x14ac:dyDescent="0.3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 x14ac:dyDescent="0.3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 x14ac:dyDescent="0.25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 x14ac:dyDescent="0.25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 x14ac:dyDescent="0.25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 x14ac:dyDescent="0.3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 x14ac:dyDescent="0.3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 x14ac:dyDescent="0.25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 x14ac:dyDescent="0.25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 x14ac:dyDescent="0.25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 x14ac:dyDescent="0.3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 x14ac:dyDescent="0.3">
      <c r="A61" s="342" t="s">
        <v>14</v>
      </c>
      <c r="B61" s="343" t="s">
        <v>364</v>
      </c>
      <c r="C61" s="380">
        <f>+C6+C13+C20+C27+C34+C45+C51+C56</f>
        <v>0</v>
      </c>
      <c r="D61" s="380">
        <f>+D6+D13+D20+D27+D34+D45+D51+D56</f>
        <v>0</v>
      </c>
      <c r="E61" s="393">
        <f>+E6+E13+E20+E27+E34+E45+E51+E56</f>
        <v>0</v>
      </c>
    </row>
    <row r="62" spans="1:5" s="384" customFormat="1" ht="12" customHeight="1" thickBot="1" x14ac:dyDescent="0.3">
      <c r="A62" s="396" t="s">
        <v>365</v>
      </c>
      <c r="B62" s="364" t="s">
        <v>366</v>
      </c>
      <c r="C62" s="374">
        <f>+C63+C64+C65</f>
        <v>0</v>
      </c>
      <c r="D62" s="374">
        <f>+D63+D64+D65</f>
        <v>0</v>
      </c>
      <c r="E62" s="357">
        <f>+E63+E64+E65</f>
        <v>0</v>
      </c>
    </row>
    <row r="63" spans="1:5" s="384" customFormat="1" ht="12" customHeight="1" x14ac:dyDescent="0.25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 x14ac:dyDescent="0.25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 x14ac:dyDescent="0.3">
      <c r="A65" s="338" t="s">
        <v>371</v>
      </c>
      <c r="B65" s="322" t="s">
        <v>413</v>
      </c>
      <c r="C65" s="378"/>
      <c r="D65" s="378"/>
      <c r="E65" s="361"/>
    </row>
    <row r="66" spans="1:5" s="384" customFormat="1" ht="12" customHeight="1" thickBot="1" x14ac:dyDescent="0.3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 x14ac:dyDescent="0.25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 x14ac:dyDescent="0.25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 x14ac:dyDescent="0.25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 x14ac:dyDescent="0.3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 x14ac:dyDescent="0.3">
      <c r="A71" s="396" t="s">
        <v>379</v>
      </c>
      <c r="B71" s="364" t="s">
        <v>380</v>
      </c>
      <c r="C71" s="374">
        <f>+C72+C73</f>
        <v>0</v>
      </c>
      <c r="D71" s="374">
        <f>+D72+D73</f>
        <v>0</v>
      </c>
      <c r="E71" s="357">
        <f>+E72+E73</f>
        <v>0</v>
      </c>
    </row>
    <row r="72" spans="1:5" s="384" customFormat="1" ht="12" customHeight="1" x14ac:dyDescent="0.25">
      <c r="A72" s="337" t="s">
        <v>381</v>
      </c>
      <c r="B72" s="385" t="s">
        <v>382</v>
      </c>
      <c r="C72" s="378"/>
      <c r="D72" s="378"/>
      <c r="E72" s="361"/>
    </row>
    <row r="73" spans="1:5" s="384" customFormat="1" ht="12" customHeight="1" thickBot="1" x14ac:dyDescent="0.3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 x14ac:dyDescent="0.3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0</v>
      </c>
    </row>
    <row r="75" spans="1:5" s="384" customFormat="1" ht="12" customHeight="1" x14ac:dyDescent="0.25">
      <c r="A75" s="337" t="s">
        <v>387</v>
      </c>
      <c r="B75" s="385" t="s">
        <v>388</v>
      </c>
      <c r="C75" s="378"/>
      <c r="D75" s="378"/>
      <c r="E75" s="361"/>
    </row>
    <row r="76" spans="1:5" s="384" customFormat="1" ht="12" customHeight="1" x14ac:dyDescent="0.25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 x14ac:dyDescent="0.3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 x14ac:dyDescent="0.3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 x14ac:dyDescent="0.25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 x14ac:dyDescent="0.25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 x14ac:dyDescent="0.25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 x14ac:dyDescent="0.3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 x14ac:dyDescent="0.3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 x14ac:dyDescent="0.3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0</v>
      </c>
      <c r="E84" s="393">
        <f>+E62+E66+E71+E74+E78+E83</f>
        <v>0</v>
      </c>
    </row>
    <row r="85" spans="1:5" s="384" customFormat="1" ht="12" customHeight="1" thickBot="1" x14ac:dyDescent="0.3">
      <c r="A85" s="398" t="s">
        <v>406</v>
      </c>
      <c r="B85" s="323" t="s">
        <v>407</v>
      </c>
      <c r="C85" s="380">
        <f>+C61+C84</f>
        <v>0</v>
      </c>
      <c r="D85" s="380">
        <f>+D61+D84</f>
        <v>0</v>
      </c>
      <c r="E85" s="393">
        <f>+E61+E84</f>
        <v>0</v>
      </c>
    </row>
    <row r="86" spans="1:5" s="384" customFormat="1" ht="12" customHeight="1" x14ac:dyDescent="0.25">
      <c r="A86" s="318"/>
      <c r="B86" s="318"/>
      <c r="C86" s="319"/>
      <c r="D86" s="319"/>
      <c r="E86" s="319"/>
    </row>
    <row r="87" spans="1:5" ht="16.5" customHeight="1" x14ac:dyDescent="0.3">
      <c r="A87" s="707" t="s">
        <v>35</v>
      </c>
      <c r="B87" s="707"/>
      <c r="C87" s="707"/>
      <c r="D87" s="707"/>
      <c r="E87" s="707"/>
    </row>
    <row r="88" spans="1:5" s="390" customFormat="1" ht="16.5" customHeight="1" thickBot="1" x14ac:dyDescent="0.35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 x14ac:dyDescent="0.3">
      <c r="A89" s="708" t="s">
        <v>57</v>
      </c>
      <c r="B89" s="710" t="s">
        <v>172</v>
      </c>
      <c r="C89" s="712" t="str">
        <f>+C3</f>
        <v>2020. évi</v>
      </c>
      <c r="D89" s="712"/>
      <c r="E89" s="713"/>
    </row>
    <row r="90" spans="1:5" ht="38.1" customHeight="1" thickBot="1" x14ac:dyDescent="0.35">
      <c r="A90" s="709"/>
      <c r="B90" s="711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 x14ac:dyDescent="0.25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 x14ac:dyDescent="0.35">
      <c r="A92" s="344" t="s">
        <v>6</v>
      </c>
      <c r="B92" s="346" t="s">
        <v>414</v>
      </c>
      <c r="C92" s="373">
        <f>SUM(C93:C97)</f>
        <v>0</v>
      </c>
      <c r="D92" s="373">
        <f>SUM(D93:D97)</f>
        <v>0</v>
      </c>
      <c r="E92" s="328">
        <f>SUM(E93:E97)</f>
        <v>0</v>
      </c>
    </row>
    <row r="93" spans="1:5" ht="12" customHeight="1" x14ac:dyDescent="0.3">
      <c r="A93" s="339" t="s">
        <v>69</v>
      </c>
      <c r="B93" s="332" t="s">
        <v>36</v>
      </c>
      <c r="C93" s="77"/>
      <c r="D93" s="77"/>
      <c r="E93" s="327"/>
    </row>
    <row r="94" spans="1:5" ht="12" customHeight="1" x14ac:dyDescent="0.3">
      <c r="A94" s="336" t="s">
        <v>70</v>
      </c>
      <c r="B94" s="330" t="s">
        <v>131</v>
      </c>
      <c r="C94" s="375"/>
      <c r="D94" s="375"/>
      <c r="E94" s="358"/>
    </row>
    <row r="95" spans="1:5" ht="12" customHeight="1" x14ac:dyDescent="0.3">
      <c r="A95" s="336" t="s">
        <v>71</v>
      </c>
      <c r="B95" s="330" t="s">
        <v>98</v>
      </c>
      <c r="C95" s="377"/>
      <c r="D95" s="377"/>
      <c r="E95" s="360"/>
    </row>
    <row r="96" spans="1:5" ht="12" customHeight="1" x14ac:dyDescent="0.3">
      <c r="A96" s="336" t="s">
        <v>72</v>
      </c>
      <c r="B96" s="333" t="s">
        <v>132</v>
      </c>
      <c r="C96" s="377"/>
      <c r="D96" s="377"/>
      <c r="E96" s="360"/>
    </row>
    <row r="97" spans="1:5" ht="12" customHeight="1" x14ac:dyDescent="0.3">
      <c r="A97" s="336" t="s">
        <v>81</v>
      </c>
      <c r="B97" s="341" t="s">
        <v>133</v>
      </c>
      <c r="C97" s="377"/>
      <c r="D97" s="377"/>
      <c r="E97" s="360"/>
    </row>
    <row r="98" spans="1:5" ht="12" customHeight="1" x14ac:dyDescent="0.3">
      <c r="A98" s="336" t="s">
        <v>73</v>
      </c>
      <c r="B98" s="330" t="s">
        <v>415</v>
      </c>
      <c r="C98" s="377"/>
      <c r="D98" s="377"/>
      <c r="E98" s="360"/>
    </row>
    <row r="99" spans="1:5" ht="12" customHeight="1" x14ac:dyDescent="0.3">
      <c r="A99" s="336" t="s">
        <v>74</v>
      </c>
      <c r="B99" s="353" t="s">
        <v>416</v>
      </c>
      <c r="C99" s="377"/>
      <c r="D99" s="377"/>
      <c r="E99" s="360"/>
    </row>
    <row r="100" spans="1:5" ht="12" customHeight="1" x14ac:dyDescent="0.3">
      <c r="A100" s="336" t="s">
        <v>82</v>
      </c>
      <c r="B100" s="354" t="s">
        <v>417</v>
      </c>
      <c r="C100" s="377"/>
      <c r="D100" s="377"/>
      <c r="E100" s="360"/>
    </row>
    <row r="101" spans="1:5" ht="12" customHeight="1" x14ac:dyDescent="0.3">
      <c r="A101" s="336" t="s">
        <v>83</v>
      </c>
      <c r="B101" s="354" t="s">
        <v>418</v>
      </c>
      <c r="C101" s="377"/>
      <c r="D101" s="377"/>
      <c r="E101" s="360"/>
    </row>
    <row r="102" spans="1:5" ht="12" customHeight="1" x14ac:dyDescent="0.3">
      <c r="A102" s="336" t="s">
        <v>84</v>
      </c>
      <c r="B102" s="353" t="s">
        <v>419</v>
      </c>
      <c r="C102" s="377"/>
      <c r="D102" s="377"/>
      <c r="E102" s="360"/>
    </row>
    <row r="103" spans="1:5" ht="12" customHeight="1" x14ac:dyDescent="0.3">
      <c r="A103" s="336" t="s">
        <v>85</v>
      </c>
      <c r="B103" s="353" t="s">
        <v>420</v>
      </c>
      <c r="C103" s="377"/>
      <c r="D103" s="377"/>
      <c r="E103" s="360"/>
    </row>
    <row r="104" spans="1:5" ht="12" customHeight="1" x14ac:dyDescent="0.3">
      <c r="A104" s="336" t="s">
        <v>87</v>
      </c>
      <c r="B104" s="354" t="s">
        <v>421</v>
      </c>
      <c r="C104" s="377"/>
      <c r="D104" s="377"/>
      <c r="E104" s="360"/>
    </row>
    <row r="105" spans="1:5" ht="12" customHeight="1" x14ac:dyDescent="0.3">
      <c r="A105" s="335" t="s">
        <v>134</v>
      </c>
      <c r="B105" s="355" t="s">
        <v>422</v>
      </c>
      <c r="C105" s="377"/>
      <c r="D105" s="377"/>
      <c r="E105" s="360"/>
    </row>
    <row r="106" spans="1:5" ht="12" customHeight="1" x14ac:dyDescent="0.3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 x14ac:dyDescent="0.35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 x14ac:dyDescent="0.35">
      <c r="A108" s="342" t="s">
        <v>7</v>
      </c>
      <c r="B108" s="345" t="s">
        <v>427</v>
      </c>
      <c r="C108" s="374">
        <f>+C109+C111+C113</f>
        <v>0</v>
      </c>
      <c r="D108" s="374">
        <f>+D109+D111+D113</f>
        <v>0</v>
      </c>
      <c r="E108" s="357">
        <f>+E109+E111+E113</f>
        <v>0</v>
      </c>
    </row>
    <row r="109" spans="1:5" ht="12" customHeight="1" x14ac:dyDescent="0.3">
      <c r="A109" s="337" t="s">
        <v>75</v>
      </c>
      <c r="B109" s="330" t="s">
        <v>155</v>
      </c>
      <c r="C109" s="376"/>
      <c r="D109" s="376"/>
      <c r="E109" s="359"/>
    </row>
    <row r="110" spans="1:5" ht="12" customHeight="1" x14ac:dyDescent="0.3">
      <c r="A110" s="337" t="s">
        <v>76</v>
      </c>
      <c r="B110" s="334" t="s">
        <v>428</v>
      </c>
      <c r="C110" s="376"/>
      <c r="D110" s="376"/>
      <c r="E110" s="359"/>
    </row>
    <row r="111" spans="1:5" x14ac:dyDescent="0.3">
      <c r="A111" s="337" t="s">
        <v>77</v>
      </c>
      <c r="B111" s="334" t="s">
        <v>135</v>
      </c>
      <c r="C111" s="375"/>
      <c r="D111" s="375"/>
      <c r="E111" s="358"/>
    </row>
    <row r="112" spans="1:5" ht="12" customHeight="1" x14ac:dyDescent="0.3">
      <c r="A112" s="337" t="s">
        <v>78</v>
      </c>
      <c r="B112" s="334" t="s">
        <v>429</v>
      </c>
      <c r="C112" s="375"/>
      <c r="D112" s="375"/>
      <c r="E112" s="358"/>
    </row>
    <row r="113" spans="1:5" ht="12" customHeight="1" x14ac:dyDescent="0.3">
      <c r="A113" s="337" t="s">
        <v>79</v>
      </c>
      <c r="B113" s="366" t="s">
        <v>157</v>
      </c>
      <c r="C113" s="375"/>
      <c r="D113" s="375"/>
      <c r="E113" s="358"/>
    </row>
    <row r="114" spans="1:5" ht="21.75" customHeight="1" x14ac:dyDescent="0.3">
      <c r="A114" s="337" t="s">
        <v>86</v>
      </c>
      <c r="B114" s="365" t="s">
        <v>430</v>
      </c>
      <c r="C114" s="375"/>
      <c r="D114" s="375"/>
      <c r="E114" s="358"/>
    </row>
    <row r="115" spans="1:5" ht="24" customHeight="1" x14ac:dyDescent="0.3">
      <c r="A115" s="337" t="s">
        <v>88</v>
      </c>
      <c r="B115" s="381" t="s">
        <v>431</v>
      </c>
      <c r="C115" s="375"/>
      <c r="D115" s="375"/>
      <c r="E115" s="358"/>
    </row>
    <row r="116" spans="1:5" ht="12" customHeight="1" x14ac:dyDescent="0.3">
      <c r="A116" s="337" t="s">
        <v>136</v>
      </c>
      <c r="B116" s="354" t="s">
        <v>418</v>
      </c>
      <c r="C116" s="375"/>
      <c r="D116" s="375"/>
      <c r="E116" s="358"/>
    </row>
    <row r="117" spans="1:5" ht="12" customHeight="1" x14ac:dyDescent="0.3">
      <c r="A117" s="337" t="s">
        <v>137</v>
      </c>
      <c r="B117" s="354" t="s">
        <v>432</v>
      </c>
      <c r="C117" s="375"/>
      <c r="D117" s="375"/>
      <c r="E117" s="358"/>
    </row>
    <row r="118" spans="1:5" ht="12" customHeight="1" x14ac:dyDescent="0.3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 x14ac:dyDescent="0.25">
      <c r="A119" s="337" t="s">
        <v>434</v>
      </c>
      <c r="B119" s="354" t="s">
        <v>421</v>
      </c>
      <c r="C119" s="375"/>
      <c r="D119" s="375"/>
      <c r="E119" s="358"/>
    </row>
    <row r="120" spans="1:5" ht="12" customHeight="1" x14ac:dyDescent="0.3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 x14ac:dyDescent="0.35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 x14ac:dyDescent="0.35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 x14ac:dyDescent="0.3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 x14ac:dyDescent="0.35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 x14ac:dyDescent="0.35">
      <c r="A125" s="342" t="s">
        <v>9</v>
      </c>
      <c r="B125" s="350" t="s">
        <v>440</v>
      </c>
      <c r="C125" s="374">
        <f>+C92+C108+C122</f>
        <v>0</v>
      </c>
      <c r="D125" s="374">
        <f>+D92+D108+D122</f>
        <v>0</v>
      </c>
      <c r="E125" s="357">
        <f>+E92+E108+E122</f>
        <v>0</v>
      </c>
    </row>
    <row r="126" spans="1:5" ht="12" customHeight="1" thickBot="1" x14ac:dyDescent="0.35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0</v>
      </c>
      <c r="E126" s="357">
        <f>+E127+E128+E129</f>
        <v>0</v>
      </c>
    </row>
    <row r="127" spans="1:5" ht="12" customHeight="1" x14ac:dyDescent="0.3">
      <c r="A127" s="337" t="s">
        <v>62</v>
      </c>
      <c r="B127" s="331" t="s">
        <v>442</v>
      </c>
      <c r="C127" s="375"/>
      <c r="D127" s="375"/>
      <c r="E127" s="358"/>
    </row>
    <row r="128" spans="1:5" ht="12" customHeight="1" x14ac:dyDescent="0.3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 x14ac:dyDescent="0.35">
      <c r="A129" s="335" t="s">
        <v>64</v>
      </c>
      <c r="B129" s="329" t="s">
        <v>444</v>
      </c>
      <c r="C129" s="375"/>
      <c r="D129" s="375"/>
      <c r="E129" s="358"/>
    </row>
    <row r="130" spans="1:9" ht="12" customHeight="1" thickBot="1" x14ac:dyDescent="0.35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 x14ac:dyDescent="0.3">
      <c r="A131" s="337" t="s">
        <v>65</v>
      </c>
      <c r="B131" s="331" t="s">
        <v>446</v>
      </c>
      <c r="C131" s="375"/>
      <c r="D131" s="375"/>
      <c r="E131" s="358"/>
    </row>
    <row r="132" spans="1:9" ht="12" customHeight="1" x14ac:dyDescent="0.3">
      <c r="A132" s="337" t="s">
        <v>66</v>
      </c>
      <c r="B132" s="331" t="s">
        <v>447</v>
      </c>
      <c r="C132" s="375"/>
      <c r="D132" s="375"/>
      <c r="E132" s="358"/>
    </row>
    <row r="133" spans="1:9" ht="12" customHeight="1" x14ac:dyDescent="0.3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 x14ac:dyDescent="0.35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 x14ac:dyDescent="0.35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0</v>
      </c>
      <c r="E135" s="393">
        <f>+E136+E137+E138+E139</f>
        <v>0</v>
      </c>
    </row>
    <row r="136" spans="1:9" ht="12" customHeight="1" x14ac:dyDescent="0.3">
      <c r="A136" s="337" t="s">
        <v>67</v>
      </c>
      <c r="B136" s="331" t="s">
        <v>451</v>
      </c>
      <c r="C136" s="375"/>
      <c r="D136" s="375"/>
      <c r="E136" s="358"/>
    </row>
    <row r="137" spans="1:9" ht="12" customHeight="1" x14ac:dyDescent="0.3">
      <c r="A137" s="337" t="s">
        <v>68</v>
      </c>
      <c r="B137" s="331" t="s">
        <v>452</v>
      </c>
      <c r="C137" s="375"/>
      <c r="D137" s="375"/>
      <c r="E137" s="358"/>
    </row>
    <row r="138" spans="1:9" ht="12" customHeight="1" x14ac:dyDescent="0.3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 x14ac:dyDescent="0.35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 x14ac:dyDescent="0.35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 x14ac:dyDescent="0.25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 x14ac:dyDescent="0.3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 x14ac:dyDescent="0.3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 x14ac:dyDescent="0.35">
      <c r="A144" s="337" t="s">
        <v>362</v>
      </c>
      <c r="B144" s="331" t="s">
        <v>459</v>
      </c>
      <c r="C144" s="375"/>
      <c r="D144" s="375"/>
      <c r="E144" s="358"/>
    </row>
    <row r="145" spans="1:5" ht="16.2" thickBot="1" x14ac:dyDescent="0.35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0</v>
      </c>
      <c r="E145" s="325">
        <f>+E126+E130+E135+E140</f>
        <v>0</v>
      </c>
    </row>
    <row r="146" spans="1:5" ht="16.2" thickBot="1" x14ac:dyDescent="0.35">
      <c r="A146" s="367" t="s">
        <v>15</v>
      </c>
      <c r="B146" s="370" t="s">
        <v>461</v>
      </c>
      <c r="C146" s="324">
        <f>+C125+C145</f>
        <v>0</v>
      </c>
      <c r="D146" s="324">
        <f>+D125+D145</f>
        <v>0</v>
      </c>
      <c r="E146" s="325">
        <f>+E125+E145</f>
        <v>0</v>
      </c>
    </row>
    <row r="148" spans="1:5" ht="18.75" customHeight="1" x14ac:dyDescent="0.3">
      <c r="A148" s="706" t="s">
        <v>462</v>
      </c>
      <c r="B148" s="706"/>
      <c r="C148" s="706"/>
      <c r="D148" s="706"/>
      <c r="E148" s="706"/>
    </row>
    <row r="149" spans="1:5" ht="13.5" customHeight="1" thickBot="1" x14ac:dyDescent="0.35">
      <c r="A149" s="352" t="s">
        <v>111</v>
      </c>
      <c r="B149" s="352"/>
      <c r="C149" s="382"/>
      <c r="E149" s="369" t="str">
        <f>E88</f>
        <v>Forintban!</v>
      </c>
    </row>
    <row r="150" spans="1:5" ht="16.2" thickBot="1" x14ac:dyDescent="0.35">
      <c r="A150" s="342">
        <v>1</v>
      </c>
      <c r="B150" s="345" t="s">
        <v>463</v>
      </c>
      <c r="C150" s="368">
        <f>+C61-C125</f>
        <v>0</v>
      </c>
      <c r="D150" s="368">
        <f>+D61-D125</f>
        <v>0</v>
      </c>
      <c r="E150" s="368">
        <f>+E61-E125</f>
        <v>0</v>
      </c>
    </row>
    <row r="151" spans="1:5" ht="21" thickBot="1" x14ac:dyDescent="0.35">
      <c r="A151" s="342" t="s">
        <v>7</v>
      </c>
      <c r="B151" s="345" t="s">
        <v>464</v>
      </c>
      <c r="C151" s="368">
        <f>+C84-C145</f>
        <v>0</v>
      </c>
      <c r="D151" s="368">
        <f>+D84-D145</f>
        <v>0</v>
      </c>
      <c r="E151" s="368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371" customFormat="1" ht="12.75" customHeight="1" x14ac:dyDescent="0.3">
      <c r="C161" s="372"/>
      <c r="D161" s="372"/>
      <c r="E161" s="372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Detek Önkormányzat
2020.  ÉVI ZÁRSZÁMADÁS
ÁLLAMIGAZGATÁSI FELADATOK MÉRLEGE
&amp;R&amp;"Times New Roman CE,Félkövér dőlt"&amp;11 1.4. melléklet a 5/2021(V.26.)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zoomScaleNormal="100" zoomScaleSheetLayoutView="100" workbookViewId="0">
      <selection activeCell="J31" sqref="J31"/>
    </sheetView>
  </sheetViews>
  <sheetFormatPr defaultColWidth="12" defaultRowHeight="13.2" x14ac:dyDescent="0.25"/>
  <cols>
    <col min="1" max="1" width="6.77734375" style="9" customWidth="1"/>
    <col min="2" max="2" width="55.109375" style="26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12" style="9"/>
  </cols>
  <sheetData>
    <row r="1" spans="1:10" ht="39.75" customHeight="1" x14ac:dyDescent="0.25">
      <c r="B1" s="414" t="s">
        <v>115</v>
      </c>
      <c r="C1" s="415"/>
      <c r="D1" s="415"/>
      <c r="E1" s="415"/>
      <c r="F1" s="415"/>
      <c r="G1" s="415"/>
      <c r="H1" s="415"/>
      <c r="I1" s="415"/>
      <c r="J1" s="716" t="str">
        <f>+CONCATENATE("2.1. melléklet a 5/",LEFT('1.1.sz.mell.'!C3,4)+1,". (V.26.) önkormányzati rendelethez")</f>
        <v>2.1. melléklet a 5/2021. (V.26.) önkormányzati rendelethez</v>
      </c>
    </row>
    <row r="2" spans="1:10" ht="14.4" thickBot="1" x14ac:dyDescent="0.3">
      <c r="G2" s="39"/>
      <c r="H2" s="39"/>
      <c r="I2" s="39" t="str">
        <f>'1.4.sz.mell.'!E2</f>
        <v>Forintban!</v>
      </c>
      <c r="J2" s="716"/>
    </row>
    <row r="3" spans="1:10" ht="18" customHeight="1" thickBot="1" x14ac:dyDescent="0.3">
      <c r="A3" s="714" t="s">
        <v>57</v>
      </c>
      <c r="B3" s="441" t="s">
        <v>41</v>
      </c>
      <c r="C3" s="442"/>
      <c r="D3" s="442"/>
      <c r="E3" s="442"/>
      <c r="F3" s="441" t="s">
        <v>42</v>
      </c>
      <c r="G3" s="443"/>
      <c r="H3" s="443"/>
      <c r="I3" s="443"/>
      <c r="J3" s="716"/>
    </row>
    <row r="4" spans="1:10" s="416" customFormat="1" ht="35.25" customHeight="1" thickBot="1" x14ac:dyDescent="0.3">
      <c r="A4" s="715"/>
      <c r="B4" s="27" t="s">
        <v>50</v>
      </c>
      <c r="C4" s="28" t="str">
        <f>+CONCATENATE(LEFT('1.1.sz.mell.'!C3,4),". évi eredeti előirányzat")</f>
        <v>2020. évi eredeti előirányzat</v>
      </c>
      <c r="D4" s="402" t="str">
        <f>+CONCATENATE(LEFT('1.1.sz.mell.'!C3,4),". évi módosított előirányzat")</f>
        <v>2020. évi módosított előirányzat</v>
      </c>
      <c r="E4" s="28" t="str">
        <f>+CONCATENATE(LEFT('1.1.sz.mell.'!C3,4),". évi teljesítés")</f>
        <v>2020. évi teljesítés</v>
      </c>
      <c r="F4" s="27" t="s">
        <v>50</v>
      </c>
      <c r="G4" s="28" t="str">
        <f>+C4</f>
        <v>2020. évi eredeti előirányzat</v>
      </c>
      <c r="H4" s="402" t="str">
        <f>+D4</f>
        <v>2020. évi módosított előirányzat</v>
      </c>
      <c r="I4" s="431" t="str">
        <f>+E4</f>
        <v>2020. évi teljesítés</v>
      </c>
      <c r="J4" s="716"/>
    </row>
    <row r="5" spans="1:10" s="417" customFormat="1" ht="12" customHeight="1" thickBot="1" x14ac:dyDescent="0.3">
      <c r="A5" s="444" t="s">
        <v>408</v>
      </c>
      <c r="B5" s="445" t="s">
        <v>409</v>
      </c>
      <c r="C5" s="446" t="s">
        <v>410</v>
      </c>
      <c r="D5" s="446" t="s">
        <v>411</v>
      </c>
      <c r="E5" s="446" t="s">
        <v>412</v>
      </c>
      <c r="F5" s="445" t="s">
        <v>489</v>
      </c>
      <c r="G5" s="446" t="s">
        <v>490</v>
      </c>
      <c r="H5" s="446" t="s">
        <v>491</v>
      </c>
      <c r="I5" s="447" t="s">
        <v>492</v>
      </c>
      <c r="J5" s="716"/>
    </row>
    <row r="6" spans="1:10" ht="15" customHeight="1" x14ac:dyDescent="0.25">
      <c r="A6" s="418" t="s">
        <v>6</v>
      </c>
      <c r="B6" s="419" t="s">
        <v>465</v>
      </c>
      <c r="C6" s="405">
        <v>35201930</v>
      </c>
      <c r="D6" s="405">
        <v>27427366</v>
      </c>
      <c r="E6" s="405">
        <v>27427366</v>
      </c>
      <c r="F6" s="419" t="s">
        <v>51</v>
      </c>
      <c r="G6" s="405">
        <v>14058340</v>
      </c>
      <c r="H6" s="405">
        <v>50988808</v>
      </c>
      <c r="I6" s="411">
        <v>31995966</v>
      </c>
      <c r="J6" s="716"/>
    </row>
    <row r="7" spans="1:10" ht="15" customHeight="1" x14ac:dyDescent="0.25">
      <c r="A7" s="420" t="s">
        <v>7</v>
      </c>
      <c r="B7" s="421" t="s">
        <v>466</v>
      </c>
      <c r="C7" s="406">
        <v>3457840</v>
      </c>
      <c r="D7" s="406">
        <v>89292649</v>
      </c>
      <c r="E7" s="406">
        <v>51439763</v>
      </c>
      <c r="F7" s="421" t="s">
        <v>131</v>
      </c>
      <c r="G7" s="406">
        <v>1995072</v>
      </c>
      <c r="H7" s="406">
        <v>11102638</v>
      </c>
      <c r="I7" s="412">
        <v>3429269</v>
      </c>
      <c r="J7" s="716"/>
    </row>
    <row r="8" spans="1:10" ht="15" customHeight="1" x14ac:dyDescent="0.25">
      <c r="A8" s="420" t="s">
        <v>8</v>
      </c>
      <c r="B8" s="421" t="s">
        <v>467</v>
      </c>
      <c r="C8" s="406"/>
      <c r="D8" s="406"/>
      <c r="E8" s="406"/>
      <c r="F8" s="421" t="s">
        <v>159</v>
      </c>
      <c r="G8" s="406">
        <v>12816720</v>
      </c>
      <c r="H8" s="406">
        <v>32057384</v>
      </c>
      <c r="I8" s="412">
        <v>23899190</v>
      </c>
      <c r="J8" s="716"/>
    </row>
    <row r="9" spans="1:10" ht="15" customHeight="1" x14ac:dyDescent="0.25">
      <c r="A9" s="420" t="s">
        <v>9</v>
      </c>
      <c r="B9" s="421" t="s">
        <v>122</v>
      </c>
      <c r="C9" s="406">
        <v>3040000</v>
      </c>
      <c r="D9" s="406">
        <v>3040000</v>
      </c>
      <c r="E9" s="406">
        <v>4657191</v>
      </c>
      <c r="F9" s="421" t="s">
        <v>132</v>
      </c>
      <c r="G9" s="406">
        <v>3502518</v>
      </c>
      <c r="H9" s="406">
        <v>3990370</v>
      </c>
      <c r="I9" s="412">
        <v>1845000</v>
      </c>
      <c r="J9" s="716"/>
    </row>
    <row r="10" spans="1:10" ht="15" customHeight="1" x14ac:dyDescent="0.25">
      <c r="A10" s="420" t="s">
        <v>10</v>
      </c>
      <c r="B10" s="422" t="s">
        <v>468</v>
      </c>
      <c r="C10" s="406"/>
      <c r="D10" s="406"/>
      <c r="E10" s="406"/>
      <c r="F10" s="421" t="s">
        <v>133</v>
      </c>
      <c r="G10" s="406">
        <v>10206743</v>
      </c>
      <c r="H10" s="406">
        <v>15035521</v>
      </c>
      <c r="I10" s="412">
        <v>2489944</v>
      </c>
      <c r="J10" s="716"/>
    </row>
    <row r="11" spans="1:10" ht="15" customHeight="1" x14ac:dyDescent="0.25">
      <c r="A11" s="420" t="s">
        <v>11</v>
      </c>
      <c r="B11" s="421" t="s">
        <v>661</v>
      </c>
      <c r="C11" s="407"/>
      <c r="D11" s="407"/>
      <c r="E11" s="407"/>
      <c r="F11" s="421" t="s">
        <v>37</v>
      </c>
      <c r="G11" s="406"/>
      <c r="H11" s="406"/>
      <c r="I11" s="412"/>
      <c r="J11" s="716"/>
    </row>
    <row r="12" spans="1:10" ht="15" customHeight="1" x14ac:dyDescent="0.25">
      <c r="A12" s="420" t="s">
        <v>12</v>
      </c>
      <c r="B12" s="421" t="s">
        <v>341</v>
      </c>
      <c r="C12" s="406">
        <v>1152622</v>
      </c>
      <c r="D12" s="406">
        <v>1152622</v>
      </c>
      <c r="E12" s="406">
        <v>497736</v>
      </c>
      <c r="F12" s="7"/>
      <c r="G12" s="406"/>
      <c r="H12" s="406"/>
      <c r="I12" s="412"/>
      <c r="J12" s="716"/>
    </row>
    <row r="13" spans="1:10" ht="15" customHeight="1" x14ac:dyDescent="0.25">
      <c r="A13" s="420" t="s">
        <v>13</v>
      </c>
      <c r="B13" s="7"/>
      <c r="C13" s="406"/>
      <c r="D13" s="406"/>
      <c r="E13" s="406"/>
      <c r="F13" s="7"/>
      <c r="G13" s="406"/>
      <c r="H13" s="406"/>
      <c r="I13" s="412"/>
      <c r="J13" s="716"/>
    </row>
    <row r="14" spans="1:10" ht="15" customHeight="1" x14ac:dyDescent="0.25">
      <c r="A14" s="420" t="s">
        <v>14</v>
      </c>
      <c r="B14" s="430"/>
      <c r="C14" s="407"/>
      <c r="D14" s="407"/>
      <c r="E14" s="407"/>
      <c r="F14" s="7"/>
      <c r="G14" s="406"/>
      <c r="H14" s="406"/>
      <c r="I14" s="412"/>
      <c r="J14" s="716"/>
    </row>
    <row r="15" spans="1:10" ht="15" customHeight="1" x14ac:dyDescent="0.25">
      <c r="A15" s="420" t="s">
        <v>15</v>
      </c>
      <c r="B15" s="7"/>
      <c r="C15" s="406"/>
      <c r="D15" s="406"/>
      <c r="E15" s="406"/>
      <c r="F15" s="7"/>
      <c r="G15" s="406"/>
      <c r="H15" s="406"/>
      <c r="I15" s="412"/>
      <c r="J15" s="716"/>
    </row>
    <row r="16" spans="1:10" ht="15" customHeight="1" x14ac:dyDescent="0.25">
      <c r="A16" s="420" t="s">
        <v>16</v>
      </c>
      <c r="B16" s="7"/>
      <c r="C16" s="406"/>
      <c r="D16" s="406"/>
      <c r="E16" s="406"/>
      <c r="F16" s="7"/>
      <c r="G16" s="406"/>
      <c r="H16" s="406"/>
      <c r="I16" s="412"/>
      <c r="J16" s="716"/>
    </row>
    <row r="17" spans="1:10" ht="15" customHeight="1" thickBot="1" x14ac:dyDescent="0.3">
      <c r="A17" s="420" t="s">
        <v>17</v>
      </c>
      <c r="B17" s="12"/>
      <c r="C17" s="408"/>
      <c r="D17" s="408"/>
      <c r="E17" s="408"/>
      <c r="F17" s="7"/>
      <c r="G17" s="408"/>
      <c r="H17" s="408"/>
      <c r="I17" s="413"/>
      <c r="J17" s="716"/>
    </row>
    <row r="18" spans="1:10" ht="17.25" customHeight="1" thickBot="1" x14ac:dyDescent="0.3">
      <c r="A18" s="423" t="s">
        <v>18</v>
      </c>
      <c r="B18" s="404" t="s">
        <v>469</v>
      </c>
      <c r="C18" s="409">
        <f>+C6+C7+C9+C10+C12+C13+C14+C15+C16+C17</f>
        <v>42852392</v>
      </c>
      <c r="D18" s="409">
        <f>+D6+D7+D9+D10+D12+D13+D14+D15+D16+D17</f>
        <v>120912637</v>
      </c>
      <c r="E18" s="409">
        <f>+E6+E7+E9+E10+E12+E13+E14+E15+E16+E17</f>
        <v>84022056</v>
      </c>
      <c r="F18" s="404" t="s">
        <v>476</v>
      </c>
      <c r="G18" s="409">
        <f>SUM(G6:G17)</f>
        <v>42579393</v>
      </c>
      <c r="H18" s="409">
        <f>SUM(H6:H17)</f>
        <v>113174721</v>
      </c>
      <c r="I18" s="409">
        <f>SUM(I6:I17)</f>
        <v>63659369</v>
      </c>
      <c r="J18" s="716"/>
    </row>
    <row r="19" spans="1:10" ht="15" customHeight="1" x14ac:dyDescent="0.25">
      <c r="A19" s="424" t="s">
        <v>19</v>
      </c>
      <c r="B19" s="425" t="s">
        <v>470</v>
      </c>
      <c r="C19" s="40">
        <f t="shared" ref="C19:D19" si="0">SUM(C20:C23)</f>
        <v>0</v>
      </c>
      <c r="D19" s="40">
        <f t="shared" si="0"/>
        <v>34564543</v>
      </c>
      <c r="E19" s="40">
        <f>SUM(E20:E23)</f>
        <v>35525988</v>
      </c>
      <c r="F19" s="426" t="s">
        <v>139</v>
      </c>
      <c r="G19" s="410"/>
      <c r="H19" s="410"/>
      <c r="I19" s="410"/>
      <c r="J19" s="716"/>
    </row>
    <row r="20" spans="1:10" ht="15" customHeight="1" x14ac:dyDescent="0.25">
      <c r="A20" s="427" t="s">
        <v>20</v>
      </c>
      <c r="B20" s="426" t="s">
        <v>153</v>
      </c>
      <c r="C20" s="403"/>
      <c r="D20" s="403"/>
      <c r="E20" s="403"/>
      <c r="F20" s="426" t="s">
        <v>477</v>
      </c>
      <c r="G20" s="403"/>
      <c r="H20" s="403"/>
      <c r="I20" s="403"/>
      <c r="J20" s="716"/>
    </row>
    <row r="21" spans="1:10" ht="15" customHeight="1" x14ac:dyDescent="0.25">
      <c r="A21" s="427" t="s">
        <v>21</v>
      </c>
      <c r="B21" s="426" t="s">
        <v>154</v>
      </c>
      <c r="C21" s="403"/>
      <c r="D21" s="403">
        <v>34564543</v>
      </c>
      <c r="E21" s="403">
        <v>34564543</v>
      </c>
      <c r="F21" s="426" t="s">
        <v>113</v>
      </c>
      <c r="G21" s="403"/>
      <c r="H21" s="403"/>
      <c r="I21" s="403"/>
      <c r="J21" s="716"/>
    </row>
    <row r="22" spans="1:10" ht="15" customHeight="1" x14ac:dyDescent="0.25">
      <c r="A22" s="427" t="s">
        <v>22</v>
      </c>
      <c r="B22" s="426" t="s">
        <v>158</v>
      </c>
      <c r="C22" s="403"/>
      <c r="D22" s="403"/>
      <c r="E22" s="403"/>
      <c r="F22" s="426" t="s">
        <v>114</v>
      </c>
      <c r="G22" s="403"/>
      <c r="H22" s="403"/>
      <c r="I22" s="403"/>
      <c r="J22" s="716"/>
    </row>
    <row r="23" spans="1:10" ht="15" customHeight="1" x14ac:dyDescent="0.25">
      <c r="A23" s="427" t="s">
        <v>23</v>
      </c>
      <c r="B23" s="421" t="s">
        <v>388</v>
      </c>
      <c r="C23" s="403"/>
      <c r="D23" s="403"/>
      <c r="E23" s="403">
        <v>961445</v>
      </c>
      <c r="F23" s="425" t="s">
        <v>160</v>
      </c>
      <c r="G23" s="403"/>
      <c r="H23" s="403"/>
      <c r="I23" s="403"/>
      <c r="J23" s="716"/>
    </row>
    <row r="24" spans="1:10" ht="15" customHeight="1" x14ac:dyDescent="0.25">
      <c r="A24" s="427" t="s">
        <v>24</v>
      </c>
      <c r="B24" s="426" t="s">
        <v>471</v>
      </c>
      <c r="C24" s="428">
        <f>+C25+C26</f>
        <v>0</v>
      </c>
      <c r="D24" s="428"/>
      <c r="E24" s="428"/>
      <c r="F24" s="426" t="s">
        <v>140</v>
      </c>
      <c r="G24" s="403"/>
      <c r="H24" s="403"/>
      <c r="I24" s="403"/>
      <c r="J24" s="716"/>
    </row>
    <row r="25" spans="1:10" ht="15" customHeight="1" x14ac:dyDescent="0.25">
      <c r="A25" s="424" t="s">
        <v>25</v>
      </c>
      <c r="B25" s="425" t="s">
        <v>472</v>
      </c>
      <c r="C25" s="410"/>
      <c r="D25" s="410"/>
      <c r="E25" s="410"/>
      <c r="F25" s="419" t="s">
        <v>141</v>
      </c>
      <c r="G25" s="410"/>
      <c r="H25" s="410"/>
      <c r="I25" s="410"/>
      <c r="J25" s="716"/>
    </row>
    <row r="26" spans="1:10" ht="15" customHeight="1" thickBot="1" x14ac:dyDescent="0.3">
      <c r="A26" s="427" t="s">
        <v>26</v>
      </c>
      <c r="B26" s="426" t="s">
        <v>473</v>
      </c>
      <c r="C26" s="403"/>
      <c r="D26" s="403"/>
      <c r="E26" s="403"/>
      <c r="F26" s="7" t="s">
        <v>452</v>
      </c>
      <c r="G26" s="403"/>
      <c r="H26" s="403"/>
      <c r="I26" s="403"/>
      <c r="J26" s="716"/>
    </row>
    <row r="27" spans="1:10" ht="17.25" customHeight="1" thickBot="1" x14ac:dyDescent="0.3">
      <c r="A27" s="423" t="s">
        <v>27</v>
      </c>
      <c r="B27" s="404" t="s">
        <v>474</v>
      </c>
      <c r="C27" s="409">
        <f>+C19+C24</f>
        <v>0</v>
      </c>
      <c r="D27" s="409">
        <f>+D19+D24</f>
        <v>34564543</v>
      </c>
      <c r="E27" s="409">
        <f>+E19+E24</f>
        <v>35525988</v>
      </c>
      <c r="F27" s="404" t="s">
        <v>478</v>
      </c>
      <c r="G27" s="409">
        <f>SUM(G19:G26)</f>
        <v>0</v>
      </c>
      <c r="H27" s="409">
        <f>SUM(H19:H26)</f>
        <v>0</v>
      </c>
      <c r="I27" s="409">
        <f>SUM(I19:I26)</f>
        <v>0</v>
      </c>
      <c r="J27" s="716"/>
    </row>
    <row r="28" spans="1:10" ht="17.25" customHeight="1" thickBot="1" x14ac:dyDescent="0.3">
      <c r="A28" s="423" t="s">
        <v>28</v>
      </c>
      <c r="B28" s="429" t="s">
        <v>475</v>
      </c>
      <c r="C28" s="637">
        <f>+C18+C27</f>
        <v>42852392</v>
      </c>
      <c r="D28" s="637">
        <f>+D18+D27</f>
        <v>155477180</v>
      </c>
      <c r="E28" s="638">
        <f>+E18+E27</f>
        <v>119548044</v>
      </c>
      <c r="F28" s="429" t="s">
        <v>479</v>
      </c>
      <c r="G28" s="637">
        <f>+G18+G27</f>
        <v>42579393</v>
      </c>
      <c r="H28" s="637">
        <f>+H18+H27</f>
        <v>113174721</v>
      </c>
      <c r="I28" s="637">
        <f>+I18+I27</f>
        <v>63659369</v>
      </c>
      <c r="J28" s="716"/>
    </row>
    <row r="29" spans="1:10" ht="17.25" customHeight="1" thickBot="1" x14ac:dyDescent="0.3">
      <c r="A29" s="423" t="s">
        <v>29</v>
      </c>
      <c r="B29" s="429" t="s">
        <v>117</v>
      </c>
      <c r="C29" s="637" t="str">
        <f>IF(C18-G18&lt;0,G18-C18,"-")</f>
        <v>-</v>
      </c>
      <c r="D29" s="637" t="str">
        <f>IF(D18-H18&lt;0,H18-D18,"-")</f>
        <v>-</v>
      </c>
      <c r="E29" s="638" t="str">
        <f>IF(E18-I18&lt;0,I18-E18,"-")</f>
        <v>-</v>
      </c>
      <c r="F29" s="429" t="s">
        <v>118</v>
      </c>
      <c r="G29" s="637">
        <f>IF(C18-G18&gt;0,C18-G18,"-")</f>
        <v>272999</v>
      </c>
      <c r="H29" s="637">
        <f>IF(D18-H18&gt;0,D18-H18,"-")</f>
        <v>7737916</v>
      </c>
      <c r="I29" s="637">
        <f>IF(E18-I18&gt;0,E18-I18,"-")</f>
        <v>20362687</v>
      </c>
      <c r="J29" s="716"/>
    </row>
    <row r="30" spans="1:10" ht="17.25" customHeight="1" thickBot="1" x14ac:dyDescent="0.3">
      <c r="A30" s="423" t="s">
        <v>30</v>
      </c>
      <c r="B30" s="429" t="s">
        <v>739</v>
      </c>
      <c r="C30" s="637" t="str">
        <f>IF(C28-G28&lt;0,G28-C28,"-")</f>
        <v>-</v>
      </c>
      <c r="D30" s="637" t="str">
        <f>IF(D28-H28&lt;0,H28-D28,"-")</f>
        <v>-</v>
      </c>
      <c r="E30" s="638" t="str">
        <f>IF(E28-I28&lt;0,I28-E28,"-")</f>
        <v>-</v>
      </c>
      <c r="F30" s="429" t="s">
        <v>740</v>
      </c>
      <c r="G30" s="637">
        <f>IF(C28-G28&gt;0,C28-G28,"-")</f>
        <v>272999</v>
      </c>
      <c r="H30" s="637">
        <f>IF(D28-H28&gt;0,D28-H28,"-")</f>
        <v>42302459</v>
      </c>
      <c r="I30" s="637">
        <f>IF(E28-I28&gt;0,E28-I28,"-")</f>
        <v>55888675</v>
      </c>
      <c r="J30" s="716"/>
    </row>
  </sheetData>
  <mergeCells count="2">
    <mergeCell ref="A3:A4"/>
    <mergeCell ref="J1:J30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zoomScaleNormal="100" zoomScaleSheetLayoutView="115" workbookViewId="0">
      <selection activeCell="K4" sqref="K4"/>
    </sheetView>
  </sheetViews>
  <sheetFormatPr defaultColWidth="12" defaultRowHeight="13.2" x14ac:dyDescent="0.25"/>
  <cols>
    <col min="1" max="1" width="6.77734375" style="9" customWidth="1"/>
    <col min="2" max="2" width="55.109375" style="26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12" style="9"/>
  </cols>
  <sheetData>
    <row r="1" spans="1:10" ht="39.75" customHeight="1" x14ac:dyDescent="0.25">
      <c r="B1" s="414" t="s">
        <v>116</v>
      </c>
      <c r="C1" s="415"/>
      <c r="D1" s="415"/>
      <c r="E1" s="415"/>
      <c r="F1" s="415"/>
      <c r="G1" s="415"/>
      <c r="H1" s="415"/>
      <c r="I1" s="415"/>
      <c r="J1" s="716" t="str">
        <f>+CONCATENATE("2.2. melléklet a 5/",LEFT('1.1.sz.mell.'!C3,4)+1,". (V.26.) önkormányzati rendelethez")</f>
        <v>2.2. melléklet a 5/2021. (V.26.) önkormányzati rendelethez</v>
      </c>
    </row>
    <row r="2" spans="1:10" ht="14.4" thickBot="1" x14ac:dyDescent="0.3">
      <c r="G2" s="39"/>
      <c r="H2" s="39"/>
      <c r="I2" s="39" t="str">
        <f>'2.1.sz.mell  '!I2</f>
        <v>Forintban!</v>
      </c>
      <c r="J2" s="716"/>
    </row>
    <row r="3" spans="1:10" ht="24" customHeight="1" thickBot="1" x14ac:dyDescent="0.3">
      <c r="A3" s="717" t="s">
        <v>57</v>
      </c>
      <c r="B3" s="441" t="s">
        <v>41</v>
      </c>
      <c r="C3" s="442"/>
      <c r="D3" s="442"/>
      <c r="E3" s="442"/>
      <c r="F3" s="441" t="s">
        <v>42</v>
      </c>
      <c r="G3" s="443"/>
      <c r="H3" s="443"/>
      <c r="I3" s="443"/>
      <c r="J3" s="716"/>
    </row>
    <row r="4" spans="1:10" s="416" customFormat="1" ht="35.25" customHeight="1" thickBot="1" x14ac:dyDescent="0.3">
      <c r="A4" s="718"/>
      <c r="B4" s="27" t="s">
        <v>50</v>
      </c>
      <c r="C4" s="28" t="str">
        <f>+'2.1.sz.mell  '!C4</f>
        <v>2020. évi eredeti előirányzat</v>
      </c>
      <c r="D4" s="402" t="str">
        <f>+'2.1.sz.mell  '!D4</f>
        <v>2020. évi módosított előirányzat</v>
      </c>
      <c r="E4" s="28" t="str">
        <f>+'2.1.sz.mell  '!E4</f>
        <v>2020. évi teljesítés</v>
      </c>
      <c r="F4" s="27" t="s">
        <v>50</v>
      </c>
      <c r="G4" s="28" t="str">
        <f>+'2.1.sz.mell  '!C4</f>
        <v>2020. évi eredeti előirányzat</v>
      </c>
      <c r="H4" s="402" t="str">
        <f>+'2.1.sz.mell  '!D4</f>
        <v>2020. évi módosított előirányzat</v>
      </c>
      <c r="I4" s="431" t="str">
        <f>+'2.1.sz.mell  '!E4</f>
        <v>2020. évi teljesítés</v>
      </c>
      <c r="J4" s="716"/>
    </row>
    <row r="5" spans="1:10" s="416" customFormat="1" ht="13.8" thickBot="1" x14ac:dyDescent="0.3">
      <c r="A5" s="444" t="s">
        <v>408</v>
      </c>
      <c r="B5" s="445" t="s">
        <v>409</v>
      </c>
      <c r="C5" s="446" t="s">
        <v>410</v>
      </c>
      <c r="D5" s="446" t="s">
        <v>411</v>
      </c>
      <c r="E5" s="446" t="s">
        <v>412</v>
      </c>
      <c r="F5" s="445" t="s">
        <v>489</v>
      </c>
      <c r="G5" s="446" t="s">
        <v>490</v>
      </c>
      <c r="H5" s="446" t="s">
        <v>491</v>
      </c>
      <c r="I5" s="447" t="s">
        <v>492</v>
      </c>
      <c r="J5" s="716"/>
    </row>
    <row r="6" spans="1:10" ht="12.75" customHeight="1" x14ac:dyDescent="0.25">
      <c r="A6" s="418" t="s">
        <v>6</v>
      </c>
      <c r="B6" s="419" t="s">
        <v>480</v>
      </c>
      <c r="C6" s="405"/>
      <c r="D6" s="405"/>
      <c r="E6" s="405"/>
      <c r="F6" s="419" t="s">
        <v>155</v>
      </c>
      <c r="G6" s="405">
        <v>15377813</v>
      </c>
      <c r="H6" s="405">
        <v>56427813</v>
      </c>
      <c r="I6" s="411">
        <v>55714759</v>
      </c>
      <c r="J6" s="716"/>
    </row>
    <row r="7" spans="1:10" x14ac:dyDescent="0.25">
      <c r="A7" s="420" t="s">
        <v>7</v>
      </c>
      <c r="B7" s="421" t="s">
        <v>481</v>
      </c>
      <c r="C7" s="406"/>
      <c r="D7" s="406"/>
      <c r="E7" s="406"/>
      <c r="F7" s="421" t="s">
        <v>493</v>
      </c>
      <c r="G7" s="406"/>
      <c r="H7" s="406"/>
      <c r="I7" s="412"/>
      <c r="J7" s="716"/>
    </row>
    <row r="8" spans="1:10" ht="12.75" customHeight="1" x14ac:dyDescent="0.25">
      <c r="A8" s="420" t="s">
        <v>8</v>
      </c>
      <c r="B8" s="421" t="s">
        <v>482</v>
      </c>
      <c r="C8" s="406"/>
      <c r="D8" s="406"/>
      <c r="E8" s="406"/>
      <c r="F8" s="421" t="s">
        <v>135</v>
      </c>
      <c r="G8" s="406">
        <v>11723855</v>
      </c>
      <c r="H8" s="406">
        <v>11723855</v>
      </c>
      <c r="I8" s="412"/>
      <c r="J8" s="716"/>
    </row>
    <row r="9" spans="1:10" ht="12.75" customHeight="1" x14ac:dyDescent="0.25">
      <c r="A9" s="420" t="s">
        <v>9</v>
      </c>
      <c r="B9" s="421" t="s">
        <v>483</v>
      </c>
      <c r="C9" s="406"/>
      <c r="D9" s="406"/>
      <c r="E9" s="406"/>
      <c r="F9" s="421" t="s">
        <v>494</v>
      </c>
      <c r="G9" s="406"/>
      <c r="H9" s="406"/>
      <c r="I9" s="412"/>
      <c r="J9" s="716"/>
    </row>
    <row r="10" spans="1:10" ht="12.75" customHeight="1" x14ac:dyDescent="0.25">
      <c r="A10" s="420" t="s">
        <v>10</v>
      </c>
      <c r="B10" s="421" t="s">
        <v>484</v>
      </c>
      <c r="C10" s="406"/>
      <c r="D10" s="406"/>
      <c r="E10" s="406"/>
      <c r="F10" s="421" t="s">
        <v>157</v>
      </c>
      <c r="G10" s="406"/>
      <c r="H10" s="406"/>
      <c r="I10" s="412"/>
      <c r="J10" s="716"/>
    </row>
    <row r="11" spans="1:10" ht="12.75" customHeight="1" x14ac:dyDescent="0.25">
      <c r="A11" s="420" t="s">
        <v>11</v>
      </c>
      <c r="B11" s="421" t="s">
        <v>485</v>
      </c>
      <c r="C11" s="407">
        <v>26828669</v>
      </c>
      <c r="D11" s="407">
        <v>26828669</v>
      </c>
      <c r="E11" s="407"/>
      <c r="F11" s="461"/>
      <c r="G11" s="406"/>
      <c r="H11" s="406"/>
      <c r="I11" s="412"/>
      <c r="J11" s="716"/>
    </row>
    <row r="12" spans="1:10" ht="12.75" customHeight="1" x14ac:dyDescent="0.25">
      <c r="A12" s="420" t="s">
        <v>12</v>
      </c>
      <c r="B12" s="7"/>
      <c r="C12" s="406"/>
      <c r="D12" s="406"/>
      <c r="E12" s="406"/>
      <c r="F12" s="461"/>
      <c r="G12" s="406"/>
      <c r="H12" s="406"/>
      <c r="I12" s="412"/>
      <c r="J12" s="716"/>
    </row>
    <row r="13" spans="1:10" ht="12.75" customHeight="1" x14ac:dyDescent="0.25">
      <c r="A13" s="420" t="s">
        <v>13</v>
      </c>
      <c r="B13" s="7"/>
      <c r="C13" s="406"/>
      <c r="D13" s="406"/>
      <c r="E13" s="406"/>
      <c r="F13" s="462"/>
      <c r="G13" s="406"/>
      <c r="H13" s="406"/>
      <c r="I13" s="412"/>
      <c r="J13" s="716"/>
    </row>
    <row r="14" spans="1:10" ht="12.75" customHeight="1" x14ac:dyDescent="0.25">
      <c r="A14" s="420" t="s">
        <v>14</v>
      </c>
      <c r="B14" s="459"/>
      <c r="C14" s="407"/>
      <c r="D14" s="407"/>
      <c r="E14" s="407"/>
      <c r="F14" s="461"/>
      <c r="G14" s="406"/>
      <c r="H14" s="406"/>
      <c r="I14" s="412"/>
      <c r="J14" s="716"/>
    </row>
    <row r="15" spans="1:10" x14ac:dyDescent="0.25">
      <c r="A15" s="420" t="s">
        <v>15</v>
      </c>
      <c r="B15" s="7"/>
      <c r="C15" s="407"/>
      <c r="D15" s="407"/>
      <c r="E15" s="407"/>
      <c r="F15" s="461"/>
      <c r="G15" s="406"/>
      <c r="H15" s="406"/>
      <c r="I15" s="412"/>
      <c r="J15" s="716"/>
    </row>
    <row r="16" spans="1:10" ht="12.75" customHeight="1" thickBot="1" x14ac:dyDescent="0.3">
      <c r="A16" s="456" t="s">
        <v>16</v>
      </c>
      <c r="B16" s="460"/>
      <c r="C16" s="458"/>
      <c r="D16" s="85"/>
      <c r="E16" s="92"/>
      <c r="F16" s="457" t="s">
        <v>37</v>
      </c>
      <c r="G16" s="406"/>
      <c r="H16" s="406"/>
      <c r="I16" s="412"/>
      <c r="J16" s="716"/>
    </row>
    <row r="17" spans="1:10" ht="15.75" customHeight="1" thickBot="1" x14ac:dyDescent="0.3">
      <c r="A17" s="423" t="s">
        <v>17</v>
      </c>
      <c r="B17" s="404" t="s">
        <v>486</v>
      </c>
      <c r="C17" s="409">
        <f>+C6+C8+C9+C11+C12+C13+C14+C15+C16</f>
        <v>26828669</v>
      </c>
      <c r="D17" s="409">
        <f>+D6+D8+D9+D11+D12+D13+D14+D15+D16</f>
        <v>26828669</v>
      </c>
      <c r="E17" s="409">
        <f>+E6+E8+E9+E11+E12+E13+E14+E15+E16</f>
        <v>0</v>
      </c>
      <c r="F17" s="404" t="s">
        <v>495</v>
      </c>
      <c r="G17" s="409">
        <f>+G6+G8+G10+G11+G12+G13+G14+G15+G16</f>
        <v>27101668</v>
      </c>
      <c r="H17" s="409">
        <f>+H6+H8+H10+H11+H12+H13+H14+H15+H16</f>
        <v>68151668</v>
      </c>
      <c r="I17" s="440">
        <f>+I6+I8+I10+I11+I12+I13+I14+I15+I16</f>
        <v>55714759</v>
      </c>
      <c r="J17" s="716"/>
    </row>
    <row r="18" spans="1:10" ht="12.75" customHeight="1" x14ac:dyDescent="0.25">
      <c r="A18" s="418" t="s">
        <v>18</v>
      </c>
      <c r="B18" s="448" t="s">
        <v>171</v>
      </c>
      <c r="C18" s="455">
        <f>+C19+C20+C21+C22+C23</f>
        <v>0</v>
      </c>
      <c r="D18" s="455">
        <f>SUM(D19:D23)</f>
        <v>0</v>
      </c>
      <c r="E18" s="455">
        <f>SUM(E19:E23)</f>
        <v>0</v>
      </c>
      <c r="F18" s="426" t="s">
        <v>139</v>
      </c>
      <c r="G18" s="80"/>
      <c r="H18" s="80"/>
      <c r="I18" s="435"/>
      <c r="J18" s="716"/>
    </row>
    <row r="19" spans="1:10" ht="12.75" customHeight="1" x14ac:dyDescent="0.25">
      <c r="A19" s="420" t="s">
        <v>19</v>
      </c>
      <c r="B19" s="449" t="s">
        <v>161</v>
      </c>
      <c r="C19" s="403"/>
      <c r="D19" s="403"/>
      <c r="E19" s="403"/>
      <c r="F19" s="426" t="s">
        <v>142</v>
      </c>
      <c r="G19" s="403"/>
      <c r="H19" s="403"/>
      <c r="I19" s="436"/>
      <c r="J19" s="716"/>
    </row>
    <row r="20" spans="1:10" ht="12.75" customHeight="1" x14ac:dyDescent="0.25">
      <c r="A20" s="418" t="s">
        <v>20</v>
      </c>
      <c r="B20" s="679" t="s">
        <v>746</v>
      </c>
      <c r="C20" s="403"/>
      <c r="D20" s="403"/>
      <c r="E20" s="403"/>
      <c r="F20" s="426" t="s">
        <v>113</v>
      </c>
      <c r="G20" s="403"/>
      <c r="H20" s="403">
        <v>10786049</v>
      </c>
      <c r="I20" s="436"/>
      <c r="J20" s="716"/>
    </row>
    <row r="21" spans="1:10" ht="12.75" customHeight="1" x14ac:dyDescent="0.25">
      <c r="A21" s="420" t="s">
        <v>21</v>
      </c>
      <c r="B21" s="449" t="s">
        <v>162</v>
      </c>
      <c r="C21" s="403"/>
      <c r="D21" s="403"/>
      <c r="E21" s="403"/>
      <c r="F21" s="426" t="s">
        <v>114</v>
      </c>
      <c r="G21" s="403"/>
      <c r="H21" s="403"/>
      <c r="I21" s="436"/>
      <c r="J21" s="716"/>
    </row>
    <row r="22" spans="1:10" ht="12.75" customHeight="1" x14ac:dyDescent="0.25">
      <c r="A22" s="418" t="s">
        <v>22</v>
      </c>
      <c r="B22" s="449" t="s">
        <v>163</v>
      </c>
      <c r="C22" s="403"/>
      <c r="D22" s="403"/>
      <c r="E22" s="403"/>
      <c r="F22" s="425" t="s">
        <v>160</v>
      </c>
      <c r="G22" s="403"/>
      <c r="H22" s="403"/>
      <c r="I22" s="436"/>
      <c r="J22" s="716"/>
    </row>
    <row r="23" spans="1:10" ht="12.75" customHeight="1" x14ac:dyDescent="0.25">
      <c r="A23" s="420" t="s">
        <v>23</v>
      </c>
      <c r="B23" s="450" t="s">
        <v>164</v>
      </c>
      <c r="C23" s="403"/>
      <c r="D23" s="403"/>
      <c r="E23" s="403"/>
      <c r="F23" s="426" t="s">
        <v>143</v>
      </c>
      <c r="G23" s="403"/>
      <c r="H23" s="403"/>
      <c r="I23" s="436"/>
      <c r="J23" s="716"/>
    </row>
    <row r="24" spans="1:10" ht="12.75" customHeight="1" x14ac:dyDescent="0.25">
      <c r="A24" s="418" t="s">
        <v>24</v>
      </c>
      <c r="B24" s="451" t="s">
        <v>165</v>
      </c>
      <c r="C24" s="428">
        <f>+C25+C26+C27+C28+C29</f>
        <v>0</v>
      </c>
      <c r="D24" s="428">
        <f>+D25+D26+D27+D28+D29</f>
        <v>10786049</v>
      </c>
      <c r="E24" s="428">
        <f>+E25+E26+E27+E28+E29</f>
        <v>10786049</v>
      </c>
      <c r="F24" s="452" t="s">
        <v>141</v>
      </c>
      <c r="G24" s="403"/>
      <c r="H24" s="403"/>
      <c r="I24" s="436"/>
      <c r="J24" s="716"/>
    </row>
    <row r="25" spans="1:10" ht="12.75" customHeight="1" x14ac:dyDescent="0.25">
      <c r="A25" s="420" t="s">
        <v>25</v>
      </c>
      <c r="B25" s="450" t="s">
        <v>166</v>
      </c>
      <c r="C25" s="403"/>
      <c r="D25" s="403"/>
      <c r="E25" s="403"/>
      <c r="F25" s="452" t="s">
        <v>496</v>
      </c>
      <c r="G25" s="403"/>
      <c r="H25" s="403"/>
      <c r="I25" s="436"/>
      <c r="J25" s="716"/>
    </row>
    <row r="26" spans="1:10" ht="12.75" customHeight="1" x14ac:dyDescent="0.25">
      <c r="A26" s="418" t="s">
        <v>26</v>
      </c>
      <c r="B26" s="450" t="s">
        <v>167</v>
      </c>
      <c r="C26" s="403"/>
      <c r="D26" s="403"/>
      <c r="E26" s="403"/>
      <c r="F26" s="7" t="s">
        <v>745</v>
      </c>
      <c r="G26" s="403"/>
      <c r="H26" s="403">
        <v>979460</v>
      </c>
      <c r="I26" s="436">
        <v>979460</v>
      </c>
      <c r="J26" s="716"/>
    </row>
    <row r="27" spans="1:10" ht="12.75" customHeight="1" x14ac:dyDescent="0.25">
      <c r="A27" s="420" t="s">
        <v>27</v>
      </c>
      <c r="B27" s="449" t="s">
        <v>168</v>
      </c>
      <c r="C27" s="403"/>
      <c r="D27" s="403">
        <v>10786049</v>
      </c>
      <c r="E27" s="403">
        <v>10786049</v>
      </c>
      <c r="F27" s="437"/>
      <c r="G27" s="403"/>
      <c r="H27" s="403"/>
      <c r="I27" s="436"/>
      <c r="J27" s="716"/>
    </row>
    <row r="28" spans="1:10" ht="12.75" customHeight="1" x14ac:dyDescent="0.25">
      <c r="A28" s="418" t="s">
        <v>28</v>
      </c>
      <c r="B28" s="453" t="s">
        <v>169</v>
      </c>
      <c r="C28" s="403"/>
      <c r="D28" s="403"/>
      <c r="E28" s="403"/>
      <c r="F28" s="7"/>
      <c r="G28" s="403"/>
      <c r="H28" s="403"/>
      <c r="I28" s="436"/>
      <c r="J28" s="716"/>
    </row>
    <row r="29" spans="1:10" ht="12.75" customHeight="1" thickBot="1" x14ac:dyDescent="0.3">
      <c r="A29" s="420" t="s">
        <v>29</v>
      </c>
      <c r="B29" s="454" t="s">
        <v>170</v>
      </c>
      <c r="C29" s="403"/>
      <c r="D29" s="403"/>
      <c r="E29" s="403"/>
      <c r="F29" s="437"/>
      <c r="G29" s="403"/>
      <c r="H29" s="403"/>
      <c r="I29" s="436"/>
      <c r="J29" s="716"/>
    </row>
    <row r="30" spans="1:10" ht="24.75" customHeight="1" thickBot="1" x14ac:dyDescent="0.3">
      <c r="A30" s="423" t="s">
        <v>30</v>
      </c>
      <c r="B30" s="404" t="s">
        <v>487</v>
      </c>
      <c r="C30" s="409">
        <f>+C18+C24</f>
        <v>0</v>
      </c>
      <c r="D30" s="409">
        <f>+D18+D24</f>
        <v>10786049</v>
      </c>
      <c r="E30" s="409">
        <f>+E18+E24</f>
        <v>10786049</v>
      </c>
      <c r="F30" s="404" t="s">
        <v>498</v>
      </c>
      <c r="G30" s="409">
        <f>SUM(G18:G29)</f>
        <v>0</v>
      </c>
      <c r="H30" s="409">
        <f>SUM(H18:H29)</f>
        <v>11765509</v>
      </c>
      <c r="I30" s="440">
        <f>SUM(I18:I29)</f>
        <v>979460</v>
      </c>
      <c r="J30" s="716"/>
    </row>
    <row r="31" spans="1:10" ht="16.5" customHeight="1" thickBot="1" x14ac:dyDescent="0.3">
      <c r="A31" s="423" t="s">
        <v>31</v>
      </c>
      <c r="B31" s="429" t="s">
        <v>488</v>
      </c>
      <c r="C31" s="637">
        <f>+C17+C30</f>
        <v>26828669</v>
      </c>
      <c r="D31" s="637">
        <f>+D17+D30</f>
        <v>37614718</v>
      </c>
      <c r="E31" s="638">
        <f>+E17+E30</f>
        <v>10786049</v>
      </c>
      <c r="F31" s="429" t="s">
        <v>497</v>
      </c>
      <c r="G31" s="637">
        <f>+G17+G30</f>
        <v>27101668</v>
      </c>
      <c r="H31" s="637">
        <f>+H17+H30</f>
        <v>79917177</v>
      </c>
      <c r="I31" s="639">
        <f>+I17+I30</f>
        <v>56694219</v>
      </c>
      <c r="J31" s="716"/>
    </row>
    <row r="32" spans="1:10" ht="16.5" customHeight="1" thickBot="1" x14ac:dyDescent="0.3">
      <c r="A32" s="423" t="s">
        <v>32</v>
      </c>
      <c r="B32" s="429" t="s">
        <v>117</v>
      </c>
      <c r="C32" s="637">
        <f>IF(C17-G17&lt;0,G17-C17,"-")</f>
        <v>272999</v>
      </c>
      <c r="D32" s="637">
        <f>IF(D17-H17&lt;0,H17-D17,"-")</f>
        <v>41322999</v>
      </c>
      <c r="E32" s="638">
        <f>IF(E17-I17&lt;0,I17-E17,"-")</f>
        <v>55714759</v>
      </c>
      <c r="F32" s="429" t="s">
        <v>118</v>
      </c>
      <c r="G32" s="637" t="str">
        <f>IF(C17-G17&gt;0,C17-G17,"-")</f>
        <v>-</v>
      </c>
      <c r="H32" s="637" t="str">
        <f>IF(D17-H17&gt;0,D17-H17,"-")</f>
        <v>-</v>
      </c>
      <c r="I32" s="639" t="str">
        <f>IF(E17-I17&gt;0,E17-I17,"-")</f>
        <v>-</v>
      </c>
      <c r="J32" s="716"/>
    </row>
    <row r="33" spans="1:10" ht="16.5" customHeight="1" thickBot="1" x14ac:dyDescent="0.3">
      <c r="A33" s="423" t="s">
        <v>33</v>
      </c>
      <c r="B33" s="429" t="s">
        <v>739</v>
      </c>
      <c r="C33" s="637">
        <f>IF(C31-G31&lt;0,G31-C31,"-")</f>
        <v>272999</v>
      </c>
      <c r="D33" s="637">
        <f>IF(D31-H31&lt;0,H31-D31,"-")</f>
        <v>42302459</v>
      </c>
      <c r="E33" s="637">
        <f>IF(E31-I31&lt;0,I31-E31,"-")</f>
        <v>45908170</v>
      </c>
      <c r="F33" s="429" t="s">
        <v>740</v>
      </c>
      <c r="G33" s="637" t="str">
        <f>IF(C31-G31&gt;0,C31-G31,"-")</f>
        <v>-</v>
      </c>
      <c r="H33" s="637" t="str">
        <f>IF(D31-H31&gt;0,D31-H31,"-")</f>
        <v>-</v>
      </c>
      <c r="I33" s="637" t="str">
        <f>IF(E31-I31&gt;0,E31-I31,"-")</f>
        <v>-</v>
      </c>
      <c r="J33" s="71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zoomScaleNormal="100" zoomScaleSheetLayoutView="115" workbookViewId="0">
      <selection activeCell="A19" sqref="A19"/>
    </sheetView>
  </sheetViews>
  <sheetFormatPr defaultColWidth="12" defaultRowHeight="13.2" x14ac:dyDescent="0.25"/>
  <cols>
    <col min="1" max="1" width="46.33203125" style="277" customWidth="1"/>
    <col min="2" max="2" width="13.77734375" style="277" customWidth="1"/>
    <col min="3" max="3" width="66.109375" style="277" customWidth="1"/>
    <col min="4" max="5" width="13.77734375" style="277" customWidth="1"/>
    <col min="6" max="16384" width="12" style="277"/>
  </cols>
  <sheetData>
    <row r="1" spans="1:5" ht="17.399999999999999" x14ac:dyDescent="0.3">
      <c r="A1" s="463" t="s">
        <v>108</v>
      </c>
      <c r="E1" s="469" t="s">
        <v>112</v>
      </c>
    </row>
    <row r="3" spans="1:5" x14ac:dyDescent="0.25">
      <c r="A3" s="464"/>
      <c r="B3" s="470"/>
      <c r="C3" s="464"/>
      <c r="D3" s="471"/>
      <c r="E3" s="470"/>
    </row>
    <row r="4" spans="1:5" ht="15.6" x14ac:dyDescent="0.3">
      <c r="A4" s="439" t="str">
        <f>+ÖSSZEFÜGGÉSEK!A4</f>
        <v>2020. évi eredeti előirányzat BEVÉTELEK</v>
      </c>
      <c r="B4" s="472"/>
      <c r="C4" s="465"/>
      <c r="D4" s="471"/>
      <c r="E4" s="470"/>
    </row>
    <row r="5" spans="1:5" x14ac:dyDescent="0.25">
      <c r="A5" s="464"/>
      <c r="B5" s="470"/>
      <c r="C5" s="464"/>
      <c r="D5" s="471"/>
      <c r="E5" s="470"/>
    </row>
    <row r="6" spans="1:5" x14ac:dyDescent="0.25">
      <c r="A6" s="464" t="s">
        <v>502</v>
      </c>
      <c r="B6" s="470">
        <f>+'1.1.sz.mell.'!C61</f>
        <v>69681061</v>
      </c>
      <c r="C6" s="464" t="s">
        <v>503</v>
      </c>
      <c r="D6" s="471">
        <f>+'2.1.sz.mell  '!C18+'2.2.sz.mell  '!C17</f>
        <v>69681061</v>
      </c>
      <c r="E6" s="470">
        <f>+B6-D6</f>
        <v>0</v>
      </c>
    </row>
    <row r="7" spans="1:5" x14ac:dyDescent="0.25">
      <c r="A7" s="464" t="s">
        <v>504</v>
      </c>
      <c r="B7" s="470">
        <f>+'1.1.sz.mell.'!C84</f>
        <v>0</v>
      </c>
      <c r="C7" s="464" t="s">
        <v>505</v>
      </c>
      <c r="D7" s="471">
        <f>+'2.1.sz.mell  '!C27+'2.2.sz.mell  '!C30</f>
        <v>0</v>
      </c>
      <c r="E7" s="470">
        <f>+B7-D7</f>
        <v>0</v>
      </c>
    </row>
    <row r="8" spans="1:5" x14ac:dyDescent="0.25">
      <c r="A8" s="464" t="s">
        <v>506</v>
      </c>
      <c r="B8" s="470">
        <f>+'1.1.sz.mell.'!C85</f>
        <v>69681061</v>
      </c>
      <c r="C8" s="464" t="s">
        <v>507</v>
      </c>
      <c r="D8" s="471">
        <f>+'2.1.sz.mell  '!C28+'2.2.sz.mell  '!C31</f>
        <v>69681061</v>
      </c>
      <c r="E8" s="470">
        <f>+B8-D8</f>
        <v>0</v>
      </c>
    </row>
    <row r="9" spans="1:5" x14ac:dyDescent="0.25">
      <c r="A9" s="464"/>
      <c r="B9" s="470"/>
      <c r="C9" s="464"/>
      <c r="D9" s="471"/>
      <c r="E9" s="470"/>
    </row>
    <row r="10" spans="1:5" ht="15.6" x14ac:dyDescent="0.3">
      <c r="A10" s="439" t="str">
        <f>+ÖSSZEFÜGGÉSEK!A10</f>
        <v>2020. évi módosított előirányzat BEVÉTELEK</v>
      </c>
      <c r="B10" s="472"/>
      <c r="C10" s="465"/>
      <c r="D10" s="471"/>
      <c r="E10" s="470"/>
    </row>
    <row r="11" spans="1:5" x14ac:dyDescent="0.25">
      <c r="A11" s="464"/>
      <c r="B11" s="470"/>
      <c r="C11" s="464"/>
      <c r="D11" s="471"/>
      <c r="E11" s="470"/>
    </row>
    <row r="12" spans="1:5" x14ac:dyDescent="0.25">
      <c r="A12" s="464" t="s">
        <v>508</v>
      </c>
      <c r="B12" s="470">
        <f>+'1.1.sz.mell.'!D61</f>
        <v>147741306</v>
      </c>
      <c r="C12" s="464" t="s">
        <v>514</v>
      </c>
      <c r="D12" s="471">
        <f>+'2.1.sz.mell  '!D18+'2.2.sz.mell  '!D17</f>
        <v>147741306</v>
      </c>
      <c r="E12" s="470">
        <f>+B12-D12</f>
        <v>0</v>
      </c>
    </row>
    <row r="13" spans="1:5" x14ac:dyDescent="0.25">
      <c r="A13" s="464" t="s">
        <v>509</v>
      </c>
      <c r="B13" s="470">
        <f>+'1.1.sz.mell.'!D84</f>
        <v>45350592</v>
      </c>
      <c r="C13" s="464" t="s">
        <v>515</v>
      </c>
      <c r="D13" s="471">
        <f>+'2.1.sz.mell  '!D27+'2.2.sz.mell  '!D30</f>
        <v>45350592</v>
      </c>
      <c r="E13" s="470">
        <f>+B13-D13</f>
        <v>0</v>
      </c>
    </row>
    <row r="14" spans="1:5" x14ac:dyDescent="0.25">
      <c r="A14" s="464" t="s">
        <v>510</v>
      </c>
      <c r="B14" s="470">
        <f>+'1.1.sz.mell.'!D85</f>
        <v>193091898</v>
      </c>
      <c r="C14" s="464" t="s">
        <v>516</v>
      </c>
      <c r="D14" s="471">
        <f>+'2.1.sz.mell  '!D28+'2.2.sz.mell  '!D31</f>
        <v>193091898</v>
      </c>
      <c r="E14" s="470">
        <f>+B14-D14</f>
        <v>0</v>
      </c>
    </row>
    <row r="15" spans="1:5" x14ac:dyDescent="0.25">
      <c r="A15" s="464"/>
      <c r="B15" s="470"/>
      <c r="C15" s="464"/>
      <c r="D15" s="471"/>
      <c r="E15" s="470"/>
    </row>
    <row r="16" spans="1:5" ht="13.8" x14ac:dyDescent="0.25">
      <c r="A16" s="473" t="str">
        <f>+ÖSSZEFÜGGÉSEK!A16</f>
        <v>2020. évi teljesítés BEVÉTELEK</v>
      </c>
      <c r="B16" s="438"/>
      <c r="C16" s="465"/>
      <c r="D16" s="471"/>
      <c r="E16" s="470"/>
    </row>
    <row r="17" spans="1:5" x14ac:dyDescent="0.25">
      <c r="A17" s="464"/>
      <c r="B17" s="470"/>
      <c r="C17" s="464"/>
      <c r="D17" s="471"/>
      <c r="E17" s="470"/>
    </row>
    <row r="18" spans="1:5" x14ac:dyDescent="0.25">
      <c r="A18" s="464" t="s">
        <v>511</v>
      </c>
      <c r="B18" s="470">
        <f>+'1.1.sz.mell.'!E61</f>
        <v>84022056</v>
      </c>
      <c r="C18" s="464" t="s">
        <v>517</v>
      </c>
      <c r="D18" s="471">
        <f>+'2.1.sz.mell  '!E18+'2.2.sz.mell  '!E17</f>
        <v>84022056</v>
      </c>
      <c r="E18" s="470">
        <f>+B18-D18</f>
        <v>0</v>
      </c>
    </row>
    <row r="19" spans="1:5" x14ac:dyDescent="0.25">
      <c r="A19" s="464" t="s">
        <v>512</v>
      </c>
      <c r="B19" s="470">
        <f>+'1.1.sz.mell.'!E84</f>
        <v>46312037</v>
      </c>
      <c r="C19" s="464" t="s">
        <v>518</v>
      </c>
      <c r="D19" s="471">
        <f>+'2.1.sz.mell  '!E27+'2.2.sz.mell  '!E30</f>
        <v>46312037</v>
      </c>
      <c r="E19" s="470">
        <f>+B19-D19</f>
        <v>0</v>
      </c>
    </row>
    <row r="20" spans="1:5" x14ac:dyDescent="0.25">
      <c r="A20" s="464" t="s">
        <v>513</v>
      </c>
      <c r="B20" s="470">
        <f>+'1.1.sz.mell.'!E85</f>
        <v>130334093</v>
      </c>
      <c r="C20" s="464" t="s">
        <v>519</v>
      </c>
      <c r="D20" s="471">
        <f>+'2.1.sz.mell  '!E28+'2.2.sz.mell  '!E31</f>
        <v>130334093</v>
      </c>
      <c r="E20" s="470">
        <f>+B20-D20</f>
        <v>0</v>
      </c>
    </row>
    <row r="21" spans="1:5" x14ac:dyDescent="0.25">
      <c r="A21" s="464"/>
      <c r="B21" s="470"/>
      <c r="C21" s="464"/>
      <c r="D21" s="471"/>
      <c r="E21" s="470"/>
    </row>
    <row r="22" spans="1:5" ht="15.6" x14ac:dyDescent="0.3">
      <c r="A22" s="439" t="str">
        <f>+ÖSSZEFÜGGÉSEK!A22</f>
        <v>2020. évi eredeti előirányzat KIADÁSOK</v>
      </c>
      <c r="B22" s="472"/>
      <c r="C22" s="465"/>
      <c r="D22" s="471"/>
      <c r="E22" s="470"/>
    </row>
    <row r="23" spans="1:5" x14ac:dyDescent="0.25">
      <c r="A23" s="464"/>
      <c r="B23" s="470"/>
      <c r="C23" s="464"/>
      <c r="D23" s="471"/>
      <c r="E23" s="470"/>
    </row>
    <row r="24" spans="1:5" x14ac:dyDescent="0.25">
      <c r="A24" s="464" t="s">
        <v>520</v>
      </c>
      <c r="B24" s="470">
        <f>+'1.1.sz.mell.'!C125</f>
        <v>69681061</v>
      </c>
      <c r="C24" s="464" t="s">
        <v>526</v>
      </c>
      <c r="D24" s="471">
        <f>+'2.1.sz.mell  '!G18+'2.2.sz.mell  '!G17</f>
        <v>69681061</v>
      </c>
      <c r="E24" s="470">
        <f>+B24-D24</f>
        <v>0</v>
      </c>
    </row>
    <row r="25" spans="1:5" x14ac:dyDescent="0.25">
      <c r="A25" s="464" t="s">
        <v>499</v>
      </c>
      <c r="B25" s="470">
        <f>+'1.1.sz.mell.'!C145</f>
        <v>0</v>
      </c>
      <c r="C25" s="464" t="s">
        <v>527</v>
      </c>
      <c r="D25" s="471">
        <f>+'2.1.sz.mell  '!G27+'2.2.sz.mell  '!G30</f>
        <v>0</v>
      </c>
      <c r="E25" s="470">
        <f>+B25-D25</f>
        <v>0</v>
      </c>
    </row>
    <row r="26" spans="1:5" x14ac:dyDescent="0.25">
      <c r="A26" s="464" t="s">
        <v>521</v>
      </c>
      <c r="B26" s="470">
        <f>+'1.1.sz.mell.'!C146</f>
        <v>69681061</v>
      </c>
      <c r="C26" s="464" t="s">
        <v>528</v>
      </c>
      <c r="D26" s="471">
        <f>+'2.1.sz.mell  '!G28+'2.2.sz.mell  '!G31</f>
        <v>69681061</v>
      </c>
      <c r="E26" s="470">
        <f>+B26-D26</f>
        <v>0</v>
      </c>
    </row>
    <row r="27" spans="1:5" x14ac:dyDescent="0.25">
      <c r="A27" s="464"/>
      <c r="B27" s="470"/>
      <c r="C27" s="464"/>
      <c r="D27" s="471"/>
      <c r="E27" s="470"/>
    </row>
    <row r="28" spans="1:5" ht="15.6" x14ac:dyDescent="0.3">
      <c r="A28" s="439" t="str">
        <f>+ÖSSZEFÜGGÉSEK!A28</f>
        <v>2020. évi módosított előirányzat KIADÁSOK</v>
      </c>
      <c r="B28" s="472"/>
      <c r="C28" s="465"/>
      <c r="D28" s="471"/>
      <c r="E28" s="470"/>
    </row>
    <row r="29" spans="1:5" x14ac:dyDescent="0.25">
      <c r="A29" s="464"/>
      <c r="B29" s="470"/>
      <c r="C29" s="464"/>
      <c r="D29" s="471"/>
      <c r="E29" s="470"/>
    </row>
    <row r="30" spans="1:5" x14ac:dyDescent="0.25">
      <c r="A30" s="464" t="s">
        <v>522</v>
      </c>
      <c r="B30" s="470">
        <f>+'1.1.sz.mell.'!D125</f>
        <v>181326389</v>
      </c>
      <c r="C30" s="464" t="s">
        <v>533</v>
      </c>
      <c r="D30" s="471">
        <f>+'2.1.sz.mell  '!H18+'2.2.sz.mell  '!H17</f>
        <v>181326389</v>
      </c>
      <c r="E30" s="470">
        <f>+B30-D30</f>
        <v>0</v>
      </c>
    </row>
    <row r="31" spans="1:5" x14ac:dyDescent="0.25">
      <c r="A31" s="464" t="s">
        <v>500</v>
      </c>
      <c r="B31" s="470">
        <f>+'1.1.sz.mell.'!D145</f>
        <v>11765509</v>
      </c>
      <c r="C31" s="464" t="s">
        <v>530</v>
      </c>
      <c r="D31" s="471">
        <f>+'2.1.sz.mell  '!H27+'2.2.sz.mell  '!H30</f>
        <v>11765509</v>
      </c>
      <c r="E31" s="470">
        <f>+B31-D31</f>
        <v>0</v>
      </c>
    </row>
    <row r="32" spans="1:5" x14ac:dyDescent="0.25">
      <c r="A32" s="464" t="s">
        <v>523</v>
      </c>
      <c r="B32" s="470">
        <f>+'1.1.sz.mell.'!D146</f>
        <v>193091898</v>
      </c>
      <c r="C32" s="464" t="s">
        <v>529</v>
      </c>
      <c r="D32" s="471">
        <f>+'2.1.sz.mell  '!H28+'2.2.sz.mell  '!H31</f>
        <v>193091898</v>
      </c>
      <c r="E32" s="470">
        <f>+B32-D32</f>
        <v>0</v>
      </c>
    </row>
    <row r="33" spans="1:5" x14ac:dyDescent="0.25">
      <c r="A33" s="464"/>
      <c r="B33" s="470"/>
      <c r="C33" s="464"/>
      <c r="D33" s="471"/>
      <c r="E33" s="470"/>
    </row>
    <row r="34" spans="1:5" ht="15.6" x14ac:dyDescent="0.3">
      <c r="A34" s="468" t="str">
        <f>+ÖSSZEFÜGGÉSEK!A34</f>
        <v>2020. évi teljesítés KIADÁSOK</v>
      </c>
      <c r="B34" s="472"/>
      <c r="C34" s="465"/>
      <c r="D34" s="471"/>
      <c r="E34" s="470"/>
    </row>
    <row r="35" spans="1:5" x14ac:dyDescent="0.25">
      <c r="A35" s="464"/>
      <c r="B35" s="470"/>
      <c r="C35" s="464"/>
      <c r="D35" s="471"/>
      <c r="E35" s="470"/>
    </row>
    <row r="36" spans="1:5" x14ac:dyDescent="0.25">
      <c r="A36" s="464" t="s">
        <v>524</v>
      </c>
      <c r="B36" s="470">
        <f>+'1.1.sz.mell.'!E125</f>
        <v>119374128</v>
      </c>
      <c r="C36" s="464" t="s">
        <v>534</v>
      </c>
      <c r="D36" s="471">
        <f>+'2.1.sz.mell  '!I18+'2.2.sz.mell  '!I17</f>
        <v>119374128</v>
      </c>
      <c r="E36" s="470">
        <f>+B36-D36</f>
        <v>0</v>
      </c>
    </row>
    <row r="37" spans="1:5" x14ac:dyDescent="0.25">
      <c r="A37" s="464" t="s">
        <v>501</v>
      </c>
      <c r="B37" s="470">
        <f>+'1.1.sz.mell.'!E145</f>
        <v>979460</v>
      </c>
      <c r="C37" s="464" t="s">
        <v>532</v>
      </c>
      <c r="D37" s="471">
        <f>+'2.1.sz.mell  '!I27+'2.2.sz.mell  '!I30</f>
        <v>979460</v>
      </c>
      <c r="E37" s="470">
        <f>+B37-D37</f>
        <v>0</v>
      </c>
    </row>
    <row r="38" spans="1:5" x14ac:dyDescent="0.25">
      <c r="A38" s="464" t="s">
        <v>525</v>
      </c>
      <c r="B38" s="470">
        <f>+'1.1.sz.mell.'!E146</f>
        <v>120353588</v>
      </c>
      <c r="C38" s="464" t="s">
        <v>531</v>
      </c>
      <c r="D38" s="471">
        <f>+'2.1.sz.mell  '!I28+'2.2.sz.mell  '!I31</f>
        <v>120353588</v>
      </c>
      <c r="E38" s="470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3"/>
  <sheetViews>
    <sheetView zoomScaleNormal="100" workbookViewId="0">
      <selection activeCell="I2" sqref="I2"/>
    </sheetView>
  </sheetViews>
  <sheetFormatPr defaultColWidth="12" defaultRowHeight="13.2" x14ac:dyDescent="0.25"/>
  <cols>
    <col min="1" max="1" width="39.6640625" style="5" customWidth="1"/>
    <col min="2" max="7" width="15.6640625" style="4" customWidth="1"/>
    <col min="8" max="8" width="5.109375" style="4" customWidth="1"/>
    <col min="9" max="16384" width="12" style="4"/>
  </cols>
  <sheetData>
    <row r="1" spans="1:8" ht="18" customHeight="1" x14ac:dyDescent="0.25">
      <c r="A1" s="719" t="s">
        <v>0</v>
      </c>
      <c r="B1" s="719"/>
      <c r="C1" s="719"/>
      <c r="D1" s="719"/>
      <c r="E1" s="719"/>
      <c r="F1" s="719"/>
      <c r="G1" s="719"/>
      <c r="H1" s="720" t="str">
        <f>+CONCATENATE("3. melléklet a 5/",LEFT(ÖSSZEFÜGGÉSEK!A4,4)+1,". (V.26.) önkormányzati rendelethez")</f>
        <v>3. melléklet a 5/2021. (V.26.) önkormányzati rendelethez</v>
      </c>
    </row>
    <row r="2" spans="1:8" ht="22.5" customHeight="1" thickBot="1" x14ac:dyDescent="0.35">
      <c r="A2" s="26"/>
      <c r="B2" s="9"/>
      <c r="C2" s="9"/>
      <c r="D2" s="9"/>
      <c r="E2" s="9"/>
      <c r="F2" s="635"/>
      <c r="G2" s="633" t="str">
        <f>'2.2.sz.mell  '!I2</f>
        <v>Forintban!</v>
      </c>
      <c r="H2" s="720"/>
    </row>
    <row r="3" spans="1:8" s="6" customFormat="1" ht="50.25" customHeight="1" thickBot="1" x14ac:dyDescent="0.3">
      <c r="A3" s="27" t="s">
        <v>53</v>
      </c>
      <c r="B3" s="28" t="s">
        <v>54</v>
      </c>
      <c r="C3" s="28" t="s">
        <v>55</v>
      </c>
      <c r="D3" s="28" t="str">
        <f>+CONCATENATE("Felhasználás ",LEFT(ÖSSZEFÜGGÉSEK!A4,4)-1,". XII.31-ig")</f>
        <v>Felhasználás 2019. XII.31-ig</v>
      </c>
      <c r="E3" s="28" t="str">
        <f>+CONCATENATE(LEFT(ÖSSZEFÜGGÉSEK!A4,4),". évi módosított előirányzat")</f>
        <v>2020. évi módosított előirányzat</v>
      </c>
      <c r="F3" s="82" t="str">
        <f>+CONCATENATE(LEFT(ÖSSZEFÜGGÉSEK!A4,4),". évi teljesítés")</f>
        <v>2020. évi teljesítés</v>
      </c>
      <c r="G3" s="81" t="str">
        <f>+CONCATENATE("Összes teljesítés ",LEFT(ÖSSZEFÜGGÉSEK!A4,4),". dec. 31-ig")</f>
        <v>Összes teljesítés 2020. dec. 31-ig</v>
      </c>
      <c r="H3" s="720"/>
    </row>
    <row r="4" spans="1:8" s="9" customFormat="1" ht="12" customHeight="1" thickBot="1" x14ac:dyDescent="0.3">
      <c r="A4" s="432" t="s">
        <v>408</v>
      </c>
      <c r="B4" s="433" t="s">
        <v>409</v>
      </c>
      <c r="C4" s="433" t="s">
        <v>410</v>
      </c>
      <c r="D4" s="433" t="s">
        <v>411</v>
      </c>
      <c r="E4" s="433" t="s">
        <v>412</v>
      </c>
      <c r="F4" s="49" t="s">
        <v>489</v>
      </c>
      <c r="G4" s="434" t="s">
        <v>535</v>
      </c>
      <c r="H4" s="720"/>
    </row>
    <row r="5" spans="1:8" ht="15.75" customHeight="1" x14ac:dyDescent="0.25">
      <c r="A5" s="7" t="s">
        <v>754</v>
      </c>
      <c r="B5" s="2">
        <v>41724759</v>
      </c>
      <c r="C5" s="10"/>
      <c r="D5" s="2"/>
      <c r="E5" s="2">
        <v>42427813</v>
      </c>
      <c r="F5" s="50">
        <v>41724759</v>
      </c>
      <c r="G5" s="51">
        <f>+D5+F5</f>
        <v>41724759</v>
      </c>
      <c r="H5" s="720"/>
    </row>
    <row r="6" spans="1:8" ht="15.75" customHeight="1" x14ac:dyDescent="0.25">
      <c r="A6" s="7" t="s">
        <v>755</v>
      </c>
      <c r="B6" s="2">
        <v>13990000</v>
      </c>
      <c r="C6" s="10"/>
      <c r="D6" s="2"/>
      <c r="E6" s="2">
        <v>14000000</v>
      </c>
      <c r="F6" s="50">
        <v>13990000</v>
      </c>
      <c r="G6" s="51">
        <f t="shared" ref="G6:G23" si="0">+D6+F6</f>
        <v>13990000</v>
      </c>
      <c r="H6" s="720"/>
    </row>
    <row r="7" spans="1:8" ht="15.75" customHeight="1" x14ac:dyDescent="0.25">
      <c r="A7" s="7"/>
      <c r="B7" s="2"/>
      <c r="C7" s="10"/>
      <c r="D7" s="2"/>
      <c r="E7" s="2"/>
      <c r="F7" s="50"/>
      <c r="G7" s="51">
        <f t="shared" si="0"/>
        <v>0</v>
      </c>
      <c r="H7" s="720"/>
    </row>
    <row r="8" spans="1:8" ht="15.75" customHeight="1" x14ac:dyDescent="0.25">
      <c r="A8" s="11"/>
      <c r="B8" s="2"/>
      <c r="C8" s="10"/>
      <c r="D8" s="2"/>
      <c r="E8" s="2"/>
      <c r="F8" s="50"/>
      <c r="G8" s="51">
        <f t="shared" si="0"/>
        <v>0</v>
      </c>
      <c r="H8" s="720"/>
    </row>
    <row r="9" spans="1:8" ht="15.75" customHeight="1" x14ac:dyDescent="0.25">
      <c r="A9" s="7"/>
      <c r="B9" s="2"/>
      <c r="C9" s="10"/>
      <c r="D9" s="2"/>
      <c r="E9" s="2"/>
      <c r="F9" s="50"/>
      <c r="G9" s="51">
        <f t="shared" si="0"/>
        <v>0</v>
      </c>
      <c r="H9" s="720"/>
    </row>
    <row r="10" spans="1:8" ht="15.75" customHeight="1" x14ac:dyDescent="0.25">
      <c r="A10" s="11"/>
      <c r="B10" s="2"/>
      <c r="C10" s="10"/>
      <c r="D10" s="2"/>
      <c r="E10" s="2"/>
      <c r="F10" s="50"/>
      <c r="G10" s="51">
        <f t="shared" si="0"/>
        <v>0</v>
      </c>
      <c r="H10" s="720"/>
    </row>
    <row r="11" spans="1:8" ht="15.75" customHeight="1" x14ac:dyDescent="0.25">
      <c r="A11" s="7"/>
      <c r="B11" s="2"/>
      <c r="C11" s="10"/>
      <c r="D11" s="2"/>
      <c r="E11" s="2"/>
      <c r="F11" s="50"/>
      <c r="G11" s="51">
        <f t="shared" si="0"/>
        <v>0</v>
      </c>
      <c r="H11" s="720"/>
    </row>
    <row r="12" spans="1:8" ht="15.75" customHeight="1" x14ac:dyDescent="0.25">
      <c r="A12" s="7"/>
      <c r="B12" s="2"/>
      <c r="C12" s="10"/>
      <c r="D12" s="2"/>
      <c r="E12" s="2"/>
      <c r="F12" s="50"/>
      <c r="G12" s="51">
        <f t="shared" si="0"/>
        <v>0</v>
      </c>
      <c r="H12" s="720"/>
    </row>
    <row r="13" spans="1:8" ht="15.75" customHeight="1" x14ac:dyDescent="0.25">
      <c r="A13" s="7"/>
      <c r="B13" s="2"/>
      <c r="C13" s="10"/>
      <c r="D13" s="2"/>
      <c r="E13" s="2"/>
      <c r="F13" s="50"/>
      <c r="G13" s="51">
        <f t="shared" si="0"/>
        <v>0</v>
      </c>
      <c r="H13" s="720"/>
    </row>
    <row r="14" spans="1:8" ht="15.75" customHeight="1" x14ac:dyDescent="0.25">
      <c r="A14" s="7"/>
      <c r="B14" s="2"/>
      <c r="C14" s="10"/>
      <c r="D14" s="2"/>
      <c r="E14" s="2"/>
      <c r="F14" s="50"/>
      <c r="G14" s="51">
        <f t="shared" si="0"/>
        <v>0</v>
      </c>
      <c r="H14" s="720"/>
    </row>
    <row r="15" spans="1:8" ht="15.75" customHeight="1" x14ac:dyDescent="0.25">
      <c r="A15" s="7"/>
      <c r="B15" s="2"/>
      <c r="C15" s="10"/>
      <c r="D15" s="2"/>
      <c r="E15" s="2"/>
      <c r="F15" s="50"/>
      <c r="G15" s="51">
        <f t="shared" si="0"/>
        <v>0</v>
      </c>
      <c r="H15" s="720"/>
    </row>
    <row r="16" spans="1:8" ht="15.75" customHeight="1" x14ac:dyDescent="0.25">
      <c r="A16" s="7"/>
      <c r="B16" s="2"/>
      <c r="C16" s="10"/>
      <c r="D16" s="2"/>
      <c r="E16" s="2"/>
      <c r="F16" s="50"/>
      <c r="G16" s="51">
        <f t="shared" si="0"/>
        <v>0</v>
      </c>
      <c r="H16" s="720"/>
    </row>
    <row r="17" spans="1:8" ht="15.75" customHeight="1" x14ac:dyDescent="0.25">
      <c r="A17" s="7"/>
      <c r="B17" s="2"/>
      <c r="C17" s="10"/>
      <c r="D17" s="2"/>
      <c r="E17" s="2"/>
      <c r="F17" s="50"/>
      <c r="G17" s="51">
        <f t="shared" si="0"/>
        <v>0</v>
      </c>
      <c r="H17" s="720"/>
    </row>
    <row r="18" spans="1:8" ht="15.75" customHeight="1" x14ac:dyDescent="0.25">
      <c r="A18" s="7"/>
      <c r="B18" s="2"/>
      <c r="C18" s="10"/>
      <c r="D18" s="2"/>
      <c r="E18" s="2"/>
      <c r="F18" s="50"/>
      <c r="G18" s="51">
        <f t="shared" si="0"/>
        <v>0</v>
      </c>
      <c r="H18" s="720"/>
    </row>
    <row r="19" spans="1:8" ht="15.75" customHeight="1" x14ac:dyDescent="0.25">
      <c r="A19" s="7"/>
      <c r="B19" s="2"/>
      <c r="C19" s="10"/>
      <c r="D19" s="2"/>
      <c r="E19" s="2"/>
      <c r="F19" s="50"/>
      <c r="G19" s="51">
        <f t="shared" si="0"/>
        <v>0</v>
      </c>
      <c r="H19" s="720"/>
    </row>
    <row r="20" spans="1:8" ht="15.75" customHeight="1" x14ac:dyDescent="0.25">
      <c r="A20" s="7"/>
      <c r="B20" s="2"/>
      <c r="C20" s="10"/>
      <c r="D20" s="2"/>
      <c r="E20" s="2"/>
      <c r="F20" s="50"/>
      <c r="G20" s="51">
        <f t="shared" si="0"/>
        <v>0</v>
      </c>
      <c r="H20" s="720"/>
    </row>
    <row r="21" spans="1:8" ht="15.75" customHeight="1" x14ac:dyDescent="0.25">
      <c r="A21" s="7"/>
      <c r="B21" s="2"/>
      <c r="C21" s="10"/>
      <c r="D21" s="2"/>
      <c r="E21" s="2"/>
      <c r="F21" s="50"/>
      <c r="G21" s="51">
        <f t="shared" si="0"/>
        <v>0</v>
      </c>
      <c r="H21" s="720"/>
    </row>
    <row r="22" spans="1:8" ht="15.75" customHeight="1" x14ac:dyDescent="0.25">
      <c r="A22" s="7"/>
      <c r="B22" s="2"/>
      <c r="C22" s="10"/>
      <c r="D22" s="2"/>
      <c r="E22" s="2"/>
      <c r="F22" s="50"/>
      <c r="G22" s="51">
        <f t="shared" si="0"/>
        <v>0</v>
      </c>
      <c r="H22" s="720"/>
    </row>
    <row r="23" spans="1:8" ht="15.75" customHeight="1" thickBot="1" x14ac:dyDescent="0.3">
      <c r="A23" s="12"/>
      <c r="B23" s="3"/>
      <c r="C23" s="13"/>
      <c r="D23" s="3"/>
      <c r="E23" s="3"/>
      <c r="F23" s="52"/>
      <c r="G23" s="51">
        <f t="shared" si="0"/>
        <v>0</v>
      </c>
      <c r="H23" s="720"/>
    </row>
    <row r="24" spans="1:8" s="16" customFormat="1" ht="18" customHeight="1" thickBot="1" x14ac:dyDescent="0.3">
      <c r="A24" s="29" t="s">
        <v>52</v>
      </c>
      <c r="B24" s="14">
        <f>SUM(B5:B23)</f>
        <v>55714759</v>
      </c>
      <c r="C24" s="21"/>
      <c r="D24" s="14">
        <f>SUM(D5:D23)</f>
        <v>0</v>
      </c>
      <c r="E24" s="14">
        <f>SUM(E5:E23)</f>
        <v>56427813</v>
      </c>
      <c r="F24" s="14">
        <f>SUM(F5:F23)</f>
        <v>55714759</v>
      </c>
      <c r="G24" s="15">
        <f>SUM(G5:G23)</f>
        <v>55714759</v>
      </c>
      <c r="H24" s="720"/>
    </row>
    <row r="25" spans="1:8" x14ac:dyDescent="0.25">
      <c r="F25" s="16"/>
      <c r="G25" s="16"/>
      <c r="H25" s="611"/>
    </row>
    <row r="26" spans="1:8" x14ac:dyDescent="0.25">
      <c r="H26" s="611"/>
    </row>
    <row r="27" spans="1:8" x14ac:dyDescent="0.25">
      <c r="H27" s="611"/>
    </row>
    <row r="28" spans="1:8" x14ac:dyDescent="0.25">
      <c r="H28" s="611"/>
    </row>
    <row r="29" spans="1:8" x14ac:dyDescent="0.25">
      <c r="H29" s="611"/>
    </row>
    <row r="30" spans="1:8" x14ac:dyDescent="0.25">
      <c r="H30" s="611"/>
    </row>
    <row r="31" spans="1:8" x14ac:dyDescent="0.25">
      <c r="H31" s="611"/>
    </row>
    <row r="32" spans="1:8" x14ac:dyDescent="0.25">
      <c r="H32" s="611"/>
    </row>
    <row r="33" spans="8:8" x14ac:dyDescent="0.25">
      <c r="H33" s="611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10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jegyzo1</cp:lastModifiedBy>
  <cp:lastPrinted>2021-05-26T08:50:43Z</cp:lastPrinted>
  <dcterms:created xsi:type="dcterms:W3CDTF">1999-10-30T10:30:45Z</dcterms:created>
  <dcterms:modified xsi:type="dcterms:W3CDTF">2021-05-28T07:40:29Z</dcterms:modified>
</cp:coreProperties>
</file>